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\R_projects\RpMMA23\"/>
    </mc:Choice>
  </mc:AlternateContent>
  <xr:revisionPtr revIDLastSave="0" documentId="13_ncr:1_{5F918602-EB81-4A83-8357-4CE7CE3F99DF}" xr6:coauthVersionLast="47" xr6:coauthVersionMax="47" xr10:uidLastSave="{00000000-0000-0000-0000-000000000000}"/>
  <bookViews>
    <workbookView xWindow="-120" yWindow="-120" windowWidth="29040" windowHeight="15720" activeTab="3" xr2:uid="{C44BAF13-6DFB-469F-B3DD-4A59877D84A2}"/>
  </bookViews>
  <sheets>
    <sheet name="Input Data" sheetId="1" r:id="rId1"/>
    <sheet name="Input Graphs" sheetId="6" r:id="rId2"/>
    <sheet name="Profit-Volume Data" sheetId="4" r:id="rId3"/>
    <sheet name="Profit-Volume Graph" sheetId="7" r:id="rId4"/>
    <sheet name="Contribution Margin" sheetId="3" r:id="rId5"/>
    <sheet name="Amortization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O2" i="8"/>
  <c r="P2" i="8" s="1"/>
  <c r="Q2" i="8" s="1"/>
  <c r="B3" i="8"/>
  <c r="B4" i="8"/>
  <c r="C4" i="8" s="1"/>
  <c r="D4" i="8" s="1"/>
  <c r="E4" i="8" s="1"/>
  <c r="B5" i="8"/>
  <c r="B6" i="8"/>
  <c r="B7" i="8"/>
  <c r="H7" i="8" s="1"/>
  <c r="I7" i="8" s="1"/>
  <c r="B8" i="8"/>
  <c r="H8" i="8" s="1"/>
  <c r="I8" i="8" s="1"/>
  <c r="B9" i="8"/>
  <c r="F9" i="8" s="1"/>
  <c r="G9" i="8" s="1"/>
  <c r="B10" i="8"/>
  <c r="C10" i="8" s="1"/>
  <c r="D10" i="8" s="1"/>
  <c r="E10" i="8" s="1"/>
  <c r="B11" i="8"/>
  <c r="F11" i="8" s="1"/>
  <c r="G11" i="8" s="1"/>
  <c r="B12" i="8"/>
  <c r="H12" i="8" s="1"/>
  <c r="I12" i="8" s="1"/>
  <c r="B13" i="8"/>
  <c r="H13" i="8" s="1"/>
  <c r="I13" i="8" s="1"/>
  <c r="B14" i="8"/>
  <c r="B15" i="8"/>
  <c r="H15" i="8" s="1"/>
  <c r="I15" i="8" s="1"/>
  <c r="B16" i="8"/>
  <c r="H16" i="8" s="1"/>
  <c r="I16" i="8" s="1"/>
  <c r="B17" i="8"/>
  <c r="C17" i="8" s="1"/>
  <c r="D17" i="8" s="1"/>
  <c r="E17" i="8" s="1"/>
  <c r="B2" i="8"/>
  <c r="F2" i="8" s="1"/>
  <c r="G2" i="8" s="1"/>
  <c r="H17" i="8"/>
  <c r="I17" i="8" s="1"/>
  <c r="F17" i="8"/>
  <c r="G17" i="8" s="1"/>
  <c r="F15" i="8"/>
  <c r="G15" i="8" s="1"/>
  <c r="C15" i="8"/>
  <c r="D15" i="8" s="1"/>
  <c r="E15" i="8" s="1"/>
  <c r="H14" i="8"/>
  <c r="I14" i="8" s="1"/>
  <c r="F14" i="8"/>
  <c r="G14" i="8" s="1"/>
  <c r="C14" i="8"/>
  <c r="D14" i="8" s="1"/>
  <c r="E14" i="8" s="1"/>
  <c r="F13" i="8"/>
  <c r="G13" i="8" s="1"/>
  <c r="C11" i="8"/>
  <c r="D11" i="8" s="1"/>
  <c r="E11" i="8" s="1"/>
  <c r="F10" i="8"/>
  <c r="G10" i="8" s="1"/>
  <c r="H9" i="8"/>
  <c r="I9" i="8" s="1"/>
  <c r="C9" i="8"/>
  <c r="D9" i="8" s="1"/>
  <c r="E9" i="8" s="1"/>
  <c r="F8" i="8"/>
  <c r="G8" i="8" s="1"/>
  <c r="C8" i="8"/>
  <c r="D8" i="8" s="1"/>
  <c r="E8" i="8" s="1"/>
  <c r="F7" i="8"/>
  <c r="G7" i="8" s="1"/>
  <c r="C7" i="8"/>
  <c r="D7" i="8" s="1"/>
  <c r="E7" i="8" s="1"/>
  <c r="H6" i="8"/>
  <c r="I6" i="8" s="1"/>
  <c r="F6" i="8"/>
  <c r="G6" i="8" s="1"/>
  <c r="C6" i="8"/>
  <c r="D6" i="8" s="1"/>
  <c r="E6" i="8" s="1"/>
  <c r="H5" i="8"/>
  <c r="I5" i="8" s="1"/>
  <c r="F5" i="8"/>
  <c r="G5" i="8" s="1"/>
  <c r="C5" i="8"/>
  <c r="D5" i="8" s="1"/>
  <c r="E5" i="8" s="1"/>
  <c r="H4" i="8"/>
  <c r="I4" i="8" s="1"/>
  <c r="F4" i="8"/>
  <c r="G4" i="8" s="1"/>
  <c r="H3" i="8"/>
  <c r="I3" i="8" s="1"/>
  <c r="F3" i="8"/>
  <c r="G3" i="8" s="1"/>
  <c r="C3" i="8"/>
  <c r="D3" i="8" s="1"/>
  <c r="E3" i="8" s="1"/>
  <c r="H2" i="8"/>
  <c r="I2" i="8" s="1"/>
  <c r="O1902" i="4"/>
  <c r="O1901" i="4"/>
  <c r="O1900" i="4"/>
  <c r="O1899" i="4"/>
  <c r="O1898" i="4"/>
  <c r="O1897" i="4"/>
  <c r="O1896" i="4"/>
  <c r="O1895" i="4"/>
  <c r="O1894" i="4"/>
  <c r="O1893" i="4"/>
  <c r="O1892" i="4"/>
  <c r="O1891" i="4"/>
  <c r="O1890" i="4"/>
  <c r="O1889" i="4"/>
  <c r="O1888" i="4"/>
  <c r="O1887" i="4"/>
  <c r="O1886" i="4"/>
  <c r="O1885" i="4"/>
  <c r="O1884" i="4"/>
  <c r="O1883" i="4"/>
  <c r="O1882" i="4"/>
  <c r="O1881" i="4"/>
  <c r="O1880" i="4"/>
  <c r="O1879" i="4"/>
  <c r="O1878" i="4"/>
  <c r="O1877" i="4"/>
  <c r="O1876" i="4"/>
  <c r="O1875" i="4"/>
  <c r="O1874" i="4"/>
  <c r="O1873" i="4"/>
  <c r="O1872" i="4"/>
  <c r="O1871" i="4"/>
  <c r="O1870" i="4"/>
  <c r="O1869" i="4"/>
  <c r="O1868" i="4"/>
  <c r="O1867" i="4"/>
  <c r="O1866" i="4"/>
  <c r="O1865" i="4"/>
  <c r="O1864" i="4"/>
  <c r="O1863" i="4"/>
  <c r="O1862" i="4"/>
  <c r="O1861" i="4"/>
  <c r="O1860" i="4"/>
  <c r="O1859" i="4"/>
  <c r="O1858" i="4"/>
  <c r="O1857" i="4"/>
  <c r="O1856" i="4"/>
  <c r="O1855" i="4"/>
  <c r="O1854" i="4"/>
  <c r="O1853" i="4"/>
  <c r="O1852" i="4"/>
  <c r="O1851" i="4"/>
  <c r="O1850" i="4"/>
  <c r="O1849" i="4"/>
  <c r="O1848" i="4"/>
  <c r="O1847" i="4"/>
  <c r="O1846" i="4"/>
  <c r="O1845" i="4"/>
  <c r="O1844" i="4"/>
  <c r="O1843" i="4"/>
  <c r="O1842" i="4"/>
  <c r="O1841" i="4"/>
  <c r="O1840" i="4"/>
  <c r="O1839" i="4"/>
  <c r="O1838" i="4"/>
  <c r="O1837" i="4"/>
  <c r="O1836" i="4"/>
  <c r="O1835" i="4"/>
  <c r="O1834" i="4"/>
  <c r="O1833" i="4"/>
  <c r="O1832" i="4"/>
  <c r="O1831" i="4"/>
  <c r="O1830" i="4"/>
  <c r="O1829" i="4"/>
  <c r="O1828" i="4"/>
  <c r="O1827" i="4"/>
  <c r="O1826" i="4"/>
  <c r="O1825" i="4"/>
  <c r="O1824" i="4"/>
  <c r="O1823" i="4"/>
  <c r="O1822" i="4"/>
  <c r="O1821" i="4"/>
  <c r="O1820" i="4"/>
  <c r="O1819" i="4"/>
  <c r="O1818" i="4"/>
  <c r="O1817" i="4"/>
  <c r="O1816" i="4"/>
  <c r="O1815" i="4"/>
  <c r="O1814" i="4"/>
  <c r="O1813" i="4"/>
  <c r="O1812" i="4"/>
  <c r="O1811" i="4"/>
  <c r="O1810" i="4"/>
  <c r="O1809" i="4"/>
  <c r="O1808" i="4"/>
  <c r="O1807" i="4"/>
  <c r="O1806" i="4"/>
  <c r="O1805" i="4"/>
  <c r="O1804" i="4"/>
  <c r="O1803" i="4"/>
  <c r="O1802" i="4"/>
  <c r="O1801" i="4"/>
  <c r="O1800" i="4"/>
  <c r="O1799" i="4"/>
  <c r="O1798" i="4"/>
  <c r="O1797" i="4"/>
  <c r="O1796" i="4"/>
  <c r="O1795" i="4"/>
  <c r="O1794" i="4"/>
  <c r="O1793" i="4"/>
  <c r="O1792" i="4"/>
  <c r="O1791" i="4"/>
  <c r="O1790" i="4"/>
  <c r="O1789" i="4"/>
  <c r="O1788" i="4"/>
  <c r="O1787" i="4"/>
  <c r="O1786" i="4"/>
  <c r="O1785" i="4"/>
  <c r="O1784" i="4"/>
  <c r="O1783" i="4"/>
  <c r="O1782" i="4"/>
  <c r="O1781" i="4"/>
  <c r="O1780" i="4"/>
  <c r="O1779" i="4"/>
  <c r="O1778" i="4"/>
  <c r="O1777" i="4"/>
  <c r="O1776" i="4"/>
  <c r="O1775" i="4"/>
  <c r="O1774" i="4"/>
  <c r="O1773" i="4"/>
  <c r="O1772" i="4"/>
  <c r="O1771" i="4"/>
  <c r="O1770" i="4"/>
  <c r="O1769" i="4"/>
  <c r="O1768" i="4"/>
  <c r="O1767" i="4"/>
  <c r="O1766" i="4"/>
  <c r="O1765" i="4"/>
  <c r="O1764" i="4"/>
  <c r="O1763" i="4"/>
  <c r="O1762" i="4"/>
  <c r="O1761" i="4"/>
  <c r="O1760" i="4"/>
  <c r="O1759" i="4"/>
  <c r="O1758" i="4"/>
  <c r="O1757" i="4"/>
  <c r="O1756" i="4"/>
  <c r="O1755" i="4"/>
  <c r="O1754" i="4"/>
  <c r="O1753" i="4"/>
  <c r="O1752" i="4"/>
  <c r="O1751" i="4"/>
  <c r="O1750" i="4"/>
  <c r="O1749" i="4"/>
  <c r="O1748" i="4"/>
  <c r="O1747" i="4"/>
  <c r="O1746" i="4"/>
  <c r="O1745" i="4"/>
  <c r="O1744" i="4"/>
  <c r="O1743" i="4"/>
  <c r="O1742" i="4"/>
  <c r="O1741" i="4"/>
  <c r="O1740" i="4"/>
  <c r="O1739" i="4"/>
  <c r="O1738" i="4"/>
  <c r="O1737" i="4"/>
  <c r="O1736" i="4"/>
  <c r="O1735" i="4"/>
  <c r="O1734" i="4"/>
  <c r="O1733" i="4"/>
  <c r="O1732" i="4"/>
  <c r="O1731" i="4"/>
  <c r="O1730" i="4"/>
  <c r="O1729" i="4"/>
  <c r="O1728" i="4"/>
  <c r="O1727" i="4"/>
  <c r="O1726" i="4"/>
  <c r="O1725" i="4"/>
  <c r="O1724" i="4"/>
  <c r="O1723" i="4"/>
  <c r="O1722" i="4"/>
  <c r="O1721" i="4"/>
  <c r="O1720" i="4"/>
  <c r="O1719" i="4"/>
  <c r="O1718" i="4"/>
  <c r="O1717" i="4"/>
  <c r="O1716" i="4"/>
  <c r="O1715" i="4"/>
  <c r="O1714" i="4"/>
  <c r="O1713" i="4"/>
  <c r="O1712" i="4"/>
  <c r="O1711" i="4"/>
  <c r="O1710" i="4"/>
  <c r="O1709" i="4"/>
  <c r="O1708" i="4"/>
  <c r="O1707" i="4"/>
  <c r="O1706" i="4"/>
  <c r="O1705" i="4"/>
  <c r="O1704" i="4"/>
  <c r="O1703" i="4"/>
  <c r="O1702" i="4"/>
  <c r="O1701" i="4"/>
  <c r="O1700" i="4"/>
  <c r="O1699" i="4"/>
  <c r="O1698" i="4"/>
  <c r="O1697" i="4"/>
  <c r="O1696" i="4"/>
  <c r="O1695" i="4"/>
  <c r="O1694" i="4"/>
  <c r="O1693" i="4"/>
  <c r="O1692" i="4"/>
  <c r="O1691" i="4"/>
  <c r="O1690" i="4"/>
  <c r="O1689" i="4"/>
  <c r="O1688" i="4"/>
  <c r="O1687" i="4"/>
  <c r="O1686" i="4"/>
  <c r="O1685" i="4"/>
  <c r="O1684" i="4"/>
  <c r="O1683" i="4"/>
  <c r="O1682" i="4"/>
  <c r="O1681" i="4"/>
  <c r="O1680" i="4"/>
  <c r="O1679" i="4"/>
  <c r="O1678" i="4"/>
  <c r="O1677" i="4"/>
  <c r="O1676" i="4"/>
  <c r="O1675" i="4"/>
  <c r="O1674" i="4"/>
  <c r="O1673" i="4"/>
  <c r="O1672" i="4"/>
  <c r="O1671" i="4"/>
  <c r="O1670" i="4"/>
  <c r="O1669" i="4"/>
  <c r="O1668" i="4"/>
  <c r="O1667" i="4"/>
  <c r="O1666" i="4"/>
  <c r="O1665" i="4"/>
  <c r="O1664" i="4"/>
  <c r="O1663" i="4"/>
  <c r="O1662" i="4"/>
  <c r="O1661" i="4"/>
  <c r="O1660" i="4"/>
  <c r="O1659" i="4"/>
  <c r="O1658" i="4"/>
  <c r="O1657" i="4"/>
  <c r="O1656" i="4"/>
  <c r="O1655" i="4"/>
  <c r="O1654" i="4"/>
  <c r="O1653" i="4"/>
  <c r="O1652" i="4"/>
  <c r="O1651" i="4"/>
  <c r="O1650" i="4"/>
  <c r="O1649" i="4"/>
  <c r="O1648" i="4"/>
  <c r="O1647" i="4"/>
  <c r="O1646" i="4"/>
  <c r="O1645" i="4"/>
  <c r="O1644" i="4"/>
  <c r="O1643" i="4"/>
  <c r="O1642" i="4"/>
  <c r="O1641" i="4"/>
  <c r="O1640" i="4"/>
  <c r="O1639" i="4"/>
  <c r="O1638" i="4"/>
  <c r="O1637" i="4"/>
  <c r="O1636" i="4"/>
  <c r="O1635" i="4"/>
  <c r="O1634" i="4"/>
  <c r="O1633" i="4"/>
  <c r="O1632" i="4"/>
  <c r="O1631" i="4"/>
  <c r="O1630" i="4"/>
  <c r="O1629" i="4"/>
  <c r="O1628" i="4"/>
  <c r="O1627" i="4"/>
  <c r="O1626" i="4"/>
  <c r="O1625" i="4"/>
  <c r="O1624" i="4"/>
  <c r="O1623" i="4"/>
  <c r="O1622" i="4"/>
  <c r="O1621" i="4"/>
  <c r="O1620" i="4"/>
  <c r="O1619" i="4"/>
  <c r="O1618" i="4"/>
  <c r="O1617" i="4"/>
  <c r="O1616" i="4"/>
  <c r="O1615" i="4"/>
  <c r="O1614" i="4"/>
  <c r="O1613" i="4"/>
  <c r="O1612" i="4"/>
  <c r="O1611" i="4"/>
  <c r="O1610" i="4"/>
  <c r="O1609" i="4"/>
  <c r="O1608" i="4"/>
  <c r="O1607" i="4"/>
  <c r="O1606" i="4"/>
  <c r="O1605" i="4"/>
  <c r="O1604" i="4"/>
  <c r="O1603" i="4"/>
  <c r="O1602" i="4"/>
  <c r="O1601" i="4"/>
  <c r="O1600" i="4"/>
  <c r="O1599" i="4"/>
  <c r="O1598" i="4"/>
  <c r="O1597" i="4"/>
  <c r="O1596" i="4"/>
  <c r="O1595" i="4"/>
  <c r="O1594" i="4"/>
  <c r="O1593" i="4"/>
  <c r="O1592" i="4"/>
  <c r="O1591" i="4"/>
  <c r="O1590" i="4"/>
  <c r="O1589" i="4"/>
  <c r="O1588" i="4"/>
  <c r="O1587" i="4"/>
  <c r="O1586" i="4"/>
  <c r="O1585" i="4"/>
  <c r="O1584" i="4"/>
  <c r="O1583" i="4"/>
  <c r="O1582" i="4"/>
  <c r="O1581" i="4"/>
  <c r="O1580" i="4"/>
  <c r="O1579" i="4"/>
  <c r="O1578" i="4"/>
  <c r="O1577" i="4"/>
  <c r="O1576" i="4"/>
  <c r="O1575" i="4"/>
  <c r="O1574" i="4"/>
  <c r="O1573" i="4"/>
  <c r="O1572" i="4"/>
  <c r="O1571" i="4"/>
  <c r="O1570" i="4"/>
  <c r="O1569" i="4"/>
  <c r="O1568" i="4"/>
  <c r="O1567" i="4"/>
  <c r="O1566" i="4"/>
  <c r="O1565" i="4"/>
  <c r="O1564" i="4"/>
  <c r="O1563" i="4"/>
  <c r="O1562" i="4"/>
  <c r="O1561" i="4"/>
  <c r="O1560" i="4"/>
  <c r="O1559" i="4"/>
  <c r="O1558" i="4"/>
  <c r="O1557" i="4"/>
  <c r="O1556" i="4"/>
  <c r="O1555" i="4"/>
  <c r="O1554" i="4"/>
  <c r="O1553" i="4"/>
  <c r="O1552" i="4"/>
  <c r="O1551" i="4"/>
  <c r="O1550" i="4"/>
  <c r="O1549" i="4"/>
  <c r="O1548" i="4"/>
  <c r="O1547" i="4"/>
  <c r="O1546" i="4"/>
  <c r="O1545" i="4"/>
  <c r="O1544" i="4"/>
  <c r="O1543" i="4"/>
  <c r="O1542" i="4"/>
  <c r="O1541" i="4"/>
  <c r="O1540" i="4"/>
  <c r="O1539" i="4"/>
  <c r="O1538" i="4"/>
  <c r="O1537" i="4"/>
  <c r="O1536" i="4"/>
  <c r="O1535" i="4"/>
  <c r="O1534" i="4"/>
  <c r="O1533" i="4"/>
  <c r="O1532" i="4"/>
  <c r="O1531" i="4"/>
  <c r="O1530" i="4"/>
  <c r="O1529" i="4"/>
  <c r="O1528" i="4"/>
  <c r="O1527" i="4"/>
  <c r="O1526" i="4"/>
  <c r="O1525" i="4"/>
  <c r="O1524" i="4"/>
  <c r="O1523" i="4"/>
  <c r="O1522" i="4"/>
  <c r="O1521" i="4"/>
  <c r="O1520" i="4"/>
  <c r="O1519" i="4"/>
  <c r="O1518" i="4"/>
  <c r="O1517" i="4"/>
  <c r="O1516" i="4"/>
  <c r="O1515" i="4"/>
  <c r="O1514" i="4"/>
  <c r="O1513" i="4"/>
  <c r="O1512" i="4"/>
  <c r="O1511" i="4"/>
  <c r="O1510" i="4"/>
  <c r="O1509" i="4"/>
  <c r="O1508" i="4"/>
  <c r="O1507" i="4"/>
  <c r="O1506" i="4"/>
  <c r="O1505" i="4"/>
  <c r="O1504" i="4"/>
  <c r="O1503" i="4"/>
  <c r="O1502" i="4"/>
  <c r="O1501" i="4"/>
  <c r="O1500" i="4"/>
  <c r="O1499" i="4"/>
  <c r="O1498" i="4"/>
  <c r="O1497" i="4"/>
  <c r="O1496" i="4"/>
  <c r="O1495" i="4"/>
  <c r="O1494" i="4"/>
  <c r="O1493" i="4"/>
  <c r="O1492" i="4"/>
  <c r="O1491" i="4"/>
  <c r="O1490" i="4"/>
  <c r="O1489" i="4"/>
  <c r="O1488" i="4"/>
  <c r="O1487" i="4"/>
  <c r="O1486" i="4"/>
  <c r="O1485" i="4"/>
  <c r="O1484" i="4"/>
  <c r="O1483" i="4"/>
  <c r="O1482" i="4"/>
  <c r="O1481" i="4"/>
  <c r="O1480" i="4"/>
  <c r="O1479" i="4"/>
  <c r="O1478" i="4"/>
  <c r="O1477" i="4"/>
  <c r="O1476" i="4"/>
  <c r="O1475" i="4"/>
  <c r="O1474" i="4"/>
  <c r="O1473" i="4"/>
  <c r="O1472" i="4"/>
  <c r="O1471" i="4"/>
  <c r="O1470" i="4"/>
  <c r="O1469" i="4"/>
  <c r="O1468" i="4"/>
  <c r="O1467" i="4"/>
  <c r="O1466" i="4"/>
  <c r="O1465" i="4"/>
  <c r="O1464" i="4"/>
  <c r="O1463" i="4"/>
  <c r="O1462" i="4"/>
  <c r="O1461" i="4"/>
  <c r="O1460" i="4"/>
  <c r="O1459" i="4"/>
  <c r="O1458" i="4"/>
  <c r="O1457" i="4"/>
  <c r="O1456" i="4"/>
  <c r="O1455" i="4"/>
  <c r="O1454" i="4"/>
  <c r="O1453" i="4"/>
  <c r="O1452" i="4"/>
  <c r="O1451" i="4"/>
  <c r="O1450" i="4"/>
  <c r="O1449" i="4"/>
  <c r="O1448" i="4"/>
  <c r="O1447" i="4"/>
  <c r="O1446" i="4"/>
  <c r="O1445" i="4"/>
  <c r="O1444" i="4"/>
  <c r="O1443" i="4"/>
  <c r="O1442" i="4"/>
  <c r="O1441" i="4"/>
  <c r="O1440" i="4"/>
  <c r="O1439" i="4"/>
  <c r="O1438" i="4"/>
  <c r="O1437" i="4"/>
  <c r="O1436" i="4"/>
  <c r="O1435" i="4"/>
  <c r="O1434" i="4"/>
  <c r="O1433" i="4"/>
  <c r="O1432" i="4"/>
  <c r="O1431" i="4"/>
  <c r="O1430" i="4"/>
  <c r="O1429" i="4"/>
  <c r="O1428" i="4"/>
  <c r="O1427" i="4"/>
  <c r="O1426" i="4"/>
  <c r="O1425" i="4"/>
  <c r="O1424" i="4"/>
  <c r="O1423" i="4"/>
  <c r="O1422" i="4"/>
  <c r="O1421" i="4"/>
  <c r="O1420" i="4"/>
  <c r="O1419" i="4"/>
  <c r="O1418" i="4"/>
  <c r="O1417" i="4"/>
  <c r="O1416" i="4"/>
  <c r="O1415" i="4"/>
  <c r="O1414" i="4"/>
  <c r="O1413" i="4"/>
  <c r="O1412" i="4"/>
  <c r="O1411" i="4"/>
  <c r="O1410" i="4"/>
  <c r="O1409" i="4"/>
  <c r="O1408" i="4"/>
  <c r="O1407" i="4"/>
  <c r="O1406" i="4"/>
  <c r="O1405" i="4"/>
  <c r="O1404" i="4"/>
  <c r="O1403" i="4"/>
  <c r="O1402" i="4"/>
  <c r="O1401" i="4"/>
  <c r="O1400" i="4"/>
  <c r="O1399" i="4"/>
  <c r="O1398" i="4"/>
  <c r="O1397" i="4"/>
  <c r="O1396" i="4"/>
  <c r="O1395" i="4"/>
  <c r="O1394" i="4"/>
  <c r="O1393" i="4"/>
  <c r="O1392" i="4"/>
  <c r="O1391" i="4"/>
  <c r="O1390" i="4"/>
  <c r="O1389" i="4"/>
  <c r="O1388" i="4"/>
  <c r="O1387" i="4"/>
  <c r="O1386" i="4"/>
  <c r="O1385" i="4"/>
  <c r="O1384" i="4"/>
  <c r="O1383" i="4"/>
  <c r="O1382" i="4"/>
  <c r="O1381" i="4"/>
  <c r="O1380" i="4"/>
  <c r="O1379" i="4"/>
  <c r="O1378" i="4"/>
  <c r="O1377" i="4"/>
  <c r="O1376" i="4"/>
  <c r="O1375" i="4"/>
  <c r="O1374" i="4"/>
  <c r="O1373" i="4"/>
  <c r="O1372" i="4"/>
  <c r="O1371" i="4"/>
  <c r="O1370" i="4"/>
  <c r="O1369" i="4"/>
  <c r="O1368" i="4"/>
  <c r="O1367" i="4"/>
  <c r="O1366" i="4"/>
  <c r="O1365" i="4"/>
  <c r="O1364" i="4"/>
  <c r="O1363" i="4"/>
  <c r="O1362" i="4"/>
  <c r="O1361" i="4"/>
  <c r="O1360" i="4"/>
  <c r="O1359" i="4"/>
  <c r="O1358" i="4"/>
  <c r="O1357" i="4"/>
  <c r="O1356" i="4"/>
  <c r="O1355" i="4"/>
  <c r="O1354" i="4"/>
  <c r="O1353" i="4"/>
  <c r="O1352" i="4"/>
  <c r="O1351" i="4"/>
  <c r="O1350" i="4"/>
  <c r="O1349" i="4"/>
  <c r="O1348" i="4"/>
  <c r="O1347" i="4"/>
  <c r="O1346" i="4"/>
  <c r="O1345" i="4"/>
  <c r="O1344" i="4"/>
  <c r="O1343" i="4"/>
  <c r="O1342" i="4"/>
  <c r="O1341" i="4"/>
  <c r="O1340" i="4"/>
  <c r="O1339" i="4"/>
  <c r="O1338" i="4"/>
  <c r="O1337" i="4"/>
  <c r="O1336" i="4"/>
  <c r="O1335" i="4"/>
  <c r="O1334" i="4"/>
  <c r="O1333" i="4"/>
  <c r="O1332" i="4"/>
  <c r="O1331" i="4"/>
  <c r="O1330" i="4"/>
  <c r="O1329" i="4"/>
  <c r="O1328" i="4"/>
  <c r="O1327" i="4"/>
  <c r="O1326" i="4"/>
  <c r="O1325" i="4"/>
  <c r="O1324" i="4"/>
  <c r="O1323" i="4"/>
  <c r="O1322" i="4"/>
  <c r="O1321" i="4"/>
  <c r="O1320" i="4"/>
  <c r="O1319" i="4"/>
  <c r="O1318" i="4"/>
  <c r="O1317" i="4"/>
  <c r="O1316" i="4"/>
  <c r="O1315" i="4"/>
  <c r="O1314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9" i="4"/>
  <c r="O1298" i="4"/>
  <c r="O1297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6" i="4"/>
  <c r="O1275" i="4"/>
  <c r="O1274" i="4"/>
  <c r="O1273" i="4"/>
  <c r="O1272" i="4"/>
  <c r="O1271" i="4"/>
  <c r="O1270" i="4"/>
  <c r="O1269" i="4"/>
  <c r="O1268" i="4"/>
  <c r="O1267" i="4"/>
  <c r="O1266" i="4"/>
  <c r="O1265" i="4"/>
  <c r="O1264" i="4"/>
  <c r="O1263" i="4"/>
  <c r="O1262" i="4"/>
  <c r="O1261" i="4"/>
  <c r="O1260" i="4"/>
  <c r="O1259" i="4"/>
  <c r="O1258" i="4"/>
  <c r="O1257" i="4"/>
  <c r="O1256" i="4"/>
  <c r="O1255" i="4"/>
  <c r="O1254" i="4"/>
  <c r="O1253" i="4"/>
  <c r="O1252" i="4"/>
  <c r="O1251" i="4"/>
  <c r="O1250" i="4"/>
  <c r="O1249" i="4"/>
  <c r="O1248" i="4"/>
  <c r="O1247" i="4"/>
  <c r="O1246" i="4"/>
  <c r="O1245" i="4"/>
  <c r="O1244" i="4"/>
  <c r="O1243" i="4"/>
  <c r="O1242" i="4"/>
  <c r="O1241" i="4"/>
  <c r="O1240" i="4"/>
  <c r="O1239" i="4"/>
  <c r="O1238" i="4"/>
  <c r="O1237" i="4"/>
  <c r="O1236" i="4"/>
  <c r="O1235" i="4"/>
  <c r="O1234" i="4"/>
  <c r="O1233" i="4"/>
  <c r="O1232" i="4"/>
  <c r="O1231" i="4"/>
  <c r="O1230" i="4"/>
  <c r="O1229" i="4"/>
  <c r="O1228" i="4"/>
  <c r="O1227" i="4"/>
  <c r="O1226" i="4"/>
  <c r="O1225" i="4"/>
  <c r="O1224" i="4"/>
  <c r="O1223" i="4"/>
  <c r="O1222" i="4"/>
  <c r="O1221" i="4"/>
  <c r="O1220" i="4"/>
  <c r="O1219" i="4"/>
  <c r="O1218" i="4"/>
  <c r="O1217" i="4"/>
  <c r="O1216" i="4"/>
  <c r="O1215" i="4"/>
  <c r="O1214" i="4"/>
  <c r="O1213" i="4"/>
  <c r="O1212" i="4"/>
  <c r="O1211" i="4"/>
  <c r="O1210" i="4"/>
  <c r="O1209" i="4"/>
  <c r="O1208" i="4"/>
  <c r="O1207" i="4"/>
  <c r="O1206" i="4"/>
  <c r="O1205" i="4"/>
  <c r="O1204" i="4"/>
  <c r="O1203" i="4"/>
  <c r="O1202" i="4"/>
  <c r="O1201" i="4"/>
  <c r="O1200" i="4"/>
  <c r="O1199" i="4"/>
  <c r="O1198" i="4"/>
  <c r="O1197" i="4"/>
  <c r="O1196" i="4"/>
  <c r="O1195" i="4"/>
  <c r="O1194" i="4"/>
  <c r="O1193" i="4"/>
  <c r="O1192" i="4"/>
  <c r="O1191" i="4"/>
  <c r="O1190" i="4"/>
  <c r="O1189" i="4"/>
  <c r="O1188" i="4"/>
  <c r="O1187" i="4"/>
  <c r="O1186" i="4"/>
  <c r="O1185" i="4"/>
  <c r="O1184" i="4"/>
  <c r="O1183" i="4"/>
  <c r="O1182" i="4"/>
  <c r="O1181" i="4"/>
  <c r="O1180" i="4"/>
  <c r="O1179" i="4"/>
  <c r="O1178" i="4"/>
  <c r="O1177" i="4"/>
  <c r="O1176" i="4"/>
  <c r="O1175" i="4"/>
  <c r="O1174" i="4"/>
  <c r="O1173" i="4"/>
  <c r="O1172" i="4"/>
  <c r="O1171" i="4"/>
  <c r="O1170" i="4"/>
  <c r="O1169" i="4"/>
  <c r="O1168" i="4"/>
  <c r="O1167" i="4"/>
  <c r="O1166" i="4"/>
  <c r="O1165" i="4"/>
  <c r="O1164" i="4"/>
  <c r="O1163" i="4"/>
  <c r="O1162" i="4"/>
  <c r="O1161" i="4"/>
  <c r="O1160" i="4"/>
  <c r="O1159" i="4"/>
  <c r="O1158" i="4"/>
  <c r="O1157" i="4"/>
  <c r="O1156" i="4"/>
  <c r="O1155" i="4"/>
  <c r="O1154" i="4"/>
  <c r="O1153" i="4"/>
  <c r="O1152" i="4"/>
  <c r="O1151" i="4"/>
  <c r="O1150" i="4"/>
  <c r="O1149" i="4"/>
  <c r="O1148" i="4"/>
  <c r="O1147" i="4"/>
  <c r="O1146" i="4"/>
  <c r="O1145" i="4"/>
  <c r="O1144" i="4"/>
  <c r="O1143" i="4"/>
  <c r="O1142" i="4"/>
  <c r="O1141" i="4"/>
  <c r="O1140" i="4"/>
  <c r="O1139" i="4"/>
  <c r="O1138" i="4"/>
  <c r="O1137" i="4"/>
  <c r="O1136" i="4"/>
  <c r="O1135" i="4"/>
  <c r="O1134" i="4"/>
  <c r="O1133" i="4"/>
  <c r="O1132" i="4"/>
  <c r="O1131" i="4"/>
  <c r="O1130" i="4"/>
  <c r="O1129" i="4"/>
  <c r="O1128" i="4"/>
  <c r="O1127" i="4"/>
  <c r="O1126" i="4"/>
  <c r="O1125" i="4"/>
  <c r="O1124" i="4"/>
  <c r="O1123" i="4"/>
  <c r="O1122" i="4"/>
  <c r="O1121" i="4"/>
  <c r="O1120" i="4"/>
  <c r="O1119" i="4"/>
  <c r="O1118" i="4"/>
  <c r="O1117" i="4"/>
  <c r="O1116" i="4"/>
  <c r="O1115" i="4"/>
  <c r="O1114" i="4"/>
  <c r="O1113" i="4"/>
  <c r="O1112" i="4"/>
  <c r="O1111" i="4"/>
  <c r="O1110" i="4"/>
  <c r="O1109" i="4"/>
  <c r="O1108" i="4"/>
  <c r="O1107" i="4"/>
  <c r="O1106" i="4"/>
  <c r="O1105" i="4"/>
  <c r="O1104" i="4"/>
  <c r="O1103" i="4"/>
  <c r="O1102" i="4"/>
  <c r="O1101" i="4"/>
  <c r="O1100" i="4"/>
  <c r="O1099" i="4"/>
  <c r="O1098" i="4"/>
  <c r="O1097" i="4"/>
  <c r="O1096" i="4"/>
  <c r="O1095" i="4"/>
  <c r="O1094" i="4"/>
  <c r="O1093" i="4"/>
  <c r="O1092" i="4"/>
  <c r="O1091" i="4"/>
  <c r="O1090" i="4"/>
  <c r="O1089" i="4"/>
  <c r="O1088" i="4"/>
  <c r="O1087" i="4"/>
  <c r="O1086" i="4"/>
  <c r="O1085" i="4"/>
  <c r="O1084" i="4"/>
  <c r="O1083" i="4"/>
  <c r="O1082" i="4"/>
  <c r="O1081" i="4"/>
  <c r="O1080" i="4"/>
  <c r="O1079" i="4"/>
  <c r="O1078" i="4"/>
  <c r="O1077" i="4"/>
  <c r="O1076" i="4"/>
  <c r="O1075" i="4"/>
  <c r="O1074" i="4"/>
  <c r="O1073" i="4"/>
  <c r="O1072" i="4"/>
  <c r="O1071" i="4"/>
  <c r="O1070" i="4"/>
  <c r="O1069" i="4"/>
  <c r="O1068" i="4"/>
  <c r="O1067" i="4"/>
  <c r="O1066" i="4"/>
  <c r="O1065" i="4"/>
  <c r="O1064" i="4"/>
  <c r="O1063" i="4"/>
  <c r="O1062" i="4"/>
  <c r="O1061" i="4"/>
  <c r="O1060" i="4"/>
  <c r="O1059" i="4"/>
  <c r="O1058" i="4"/>
  <c r="O1057" i="4"/>
  <c r="O1056" i="4"/>
  <c r="O1055" i="4"/>
  <c r="O1054" i="4"/>
  <c r="O1053" i="4"/>
  <c r="O1052" i="4"/>
  <c r="O1051" i="4"/>
  <c r="O1050" i="4"/>
  <c r="O1049" i="4"/>
  <c r="O1048" i="4"/>
  <c r="O1047" i="4"/>
  <c r="O1046" i="4"/>
  <c r="O1045" i="4"/>
  <c r="O1044" i="4"/>
  <c r="O1043" i="4"/>
  <c r="O1042" i="4"/>
  <c r="O1041" i="4"/>
  <c r="O1040" i="4"/>
  <c r="O1039" i="4"/>
  <c r="O1038" i="4"/>
  <c r="O1037" i="4"/>
  <c r="O1036" i="4"/>
  <c r="O1035" i="4"/>
  <c r="O1034" i="4"/>
  <c r="O1033" i="4"/>
  <c r="O1032" i="4"/>
  <c r="O1031" i="4"/>
  <c r="O1030" i="4"/>
  <c r="O1029" i="4"/>
  <c r="O1028" i="4"/>
  <c r="O1027" i="4"/>
  <c r="O1026" i="4"/>
  <c r="O1025" i="4"/>
  <c r="O1024" i="4"/>
  <c r="O1023" i="4"/>
  <c r="O1022" i="4"/>
  <c r="O1021" i="4"/>
  <c r="O1020" i="4"/>
  <c r="O1019" i="4"/>
  <c r="O1018" i="4"/>
  <c r="O1017" i="4"/>
  <c r="O1016" i="4"/>
  <c r="O1015" i="4"/>
  <c r="O1014" i="4"/>
  <c r="O1013" i="4"/>
  <c r="O1012" i="4"/>
  <c r="O1011" i="4"/>
  <c r="O1010" i="4"/>
  <c r="O1009" i="4"/>
  <c r="O1008" i="4"/>
  <c r="O1007" i="4"/>
  <c r="O1006" i="4"/>
  <c r="O1005" i="4"/>
  <c r="O1004" i="4"/>
  <c r="O1003" i="4"/>
  <c r="O1002" i="4"/>
  <c r="O1001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O980" i="4"/>
  <c r="O979" i="4"/>
  <c r="O978" i="4"/>
  <c r="O977" i="4"/>
  <c r="O976" i="4"/>
  <c r="O975" i="4"/>
  <c r="O974" i="4"/>
  <c r="O973" i="4"/>
  <c r="O972" i="4"/>
  <c r="O971" i="4"/>
  <c r="O970" i="4"/>
  <c r="O969" i="4"/>
  <c r="O968" i="4"/>
  <c r="O967" i="4"/>
  <c r="O966" i="4"/>
  <c r="O965" i="4"/>
  <c r="O964" i="4"/>
  <c r="O963" i="4"/>
  <c r="O962" i="4"/>
  <c r="O961" i="4"/>
  <c r="O960" i="4"/>
  <c r="O959" i="4"/>
  <c r="O958" i="4"/>
  <c r="O957" i="4"/>
  <c r="O956" i="4"/>
  <c r="O955" i="4"/>
  <c r="O954" i="4"/>
  <c r="O953" i="4"/>
  <c r="O952" i="4"/>
  <c r="O951" i="4"/>
  <c r="O950" i="4"/>
  <c r="O949" i="4"/>
  <c r="O948" i="4"/>
  <c r="O947" i="4"/>
  <c r="O946" i="4"/>
  <c r="O945" i="4"/>
  <c r="O944" i="4"/>
  <c r="O943" i="4"/>
  <c r="O942" i="4"/>
  <c r="O941" i="4"/>
  <c r="O940" i="4"/>
  <c r="O939" i="4"/>
  <c r="O938" i="4"/>
  <c r="O937" i="4"/>
  <c r="O936" i="4"/>
  <c r="O935" i="4"/>
  <c r="O934" i="4"/>
  <c r="O933" i="4"/>
  <c r="O932" i="4"/>
  <c r="O931" i="4"/>
  <c r="O930" i="4"/>
  <c r="O929" i="4"/>
  <c r="O928" i="4"/>
  <c r="O927" i="4"/>
  <c r="O926" i="4"/>
  <c r="O925" i="4"/>
  <c r="O924" i="4"/>
  <c r="O923" i="4"/>
  <c r="O922" i="4"/>
  <c r="O921" i="4"/>
  <c r="O920" i="4"/>
  <c r="O919" i="4"/>
  <c r="O918" i="4"/>
  <c r="O917" i="4"/>
  <c r="O916" i="4"/>
  <c r="O915" i="4"/>
  <c r="O914" i="4"/>
  <c r="O913" i="4"/>
  <c r="O912" i="4"/>
  <c r="O911" i="4"/>
  <c r="O910" i="4"/>
  <c r="O909" i="4"/>
  <c r="O908" i="4"/>
  <c r="O907" i="4"/>
  <c r="O906" i="4"/>
  <c r="O905" i="4"/>
  <c r="O904" i="4"/>
  <c r="O903" i="4"/>
  <c r="O902" i="4"/>
  <c r="O901" i="4"/>
  <c r="O900" i="4"/>
  <c r="O899" i="4"/>
  <c r="O898" i="4"/>
  <c r="O897" i="4"/>
  <c r="O896" i="4"/>
  <c r="O895" i="4"/>
  <c r="O894" i="4"/>
  <c r="O893" i="4"/>
  <c r="O892" i="4"/>
  <c r="O891" i="4"/>
  <c r="O890" i="4"/>
  <c r="O889" i="4"/>
  <c r="O888" i="4"/>
  <c r="O887" i="4"/>
  <c r="O886" i="4"/>
  <c r="O885" i="4"/>
  <c r="O884" i="4"/>
  <c r="O883" i="4"/>
  <c r="O882" i="4"/>
  <c r="O881" i="4"/>
  <c r="O880" i="4"/>
  <c r="O879" i="4"/>
  <c r="O878" i="4"/>
  <c r="O877" i="4"/>
  <c r="O876" i="4"/>
  <c r="O875" i="4"/>
  <c r="O874" i="4"/>
  <c r="O873" i="4"/>
  <c r="O872" i="4"/>
  <c r="O871" i="4"/>
  <c r="O870" i="4"/>
  <c r="O869" i="4"/>
  <c r="O868" i="4"/>
  <c r="O867" i="4"/>
  <c r="O866" i="4"/>
  <c r="O865" i="4"/>
  <c r="O864" i="4"/>
  <c r="O863" i="4"/>
  <c r="O862" i="4"/>
  <c r="O861" i="4"/>
  <c r="O860" i="4"/>
  <c r="O859" i="4"/>
  <c r="O858" i="4"/>
  <c r="O857" i="4"/>
  <c r="O856" i="4"/>
  <c r="O855" i="4"/>
  <c r="O854" i="4"/>
  <c r="O853" i="4"/>
  <c r="O852" i="4"/>
  <c r="O851" i="4"/>
  <c r="O850" i="4"/>
  <c r="O849" i="4"/>
  <c r="O848" i="4"/>
  <c r="O847" i="4"/>
  <c r="O846" i="4"/>
  <c r="O845" i="4"/>
  <c r="O844" i="4"/>
  <c r="O843" i="4"/>
  <c r="O842" i="4"/>
  <c r="O841" i="4"/>
  <c r="O840" i="4"/>
  <c r="O839" i="4"/>
  <c r="O838" i="4"/>
  <c r="O837" i="4"/>
  <c r="O836" i="4"/>
  <c r="O835" i="4"/>
  <c r="O834" i="4"/>
  <c r="O833" i="4"/>
  <c r="O832" i="4"/>
  <c r="O831" i="4"/>
  <c r="O830" i="4"/>
  <c r="O829" i="4"/>
  <c r="O828" i="4"/>
  <c r="O827" i="4"/>
  <c r="O826" i="4"/>
  <c r="O825" i="4"/>
  <c r="O824" i="4"/>
  <c r="O823" i="4"/>
  <c r="O822" i="4"/>
  <c r="O821" i="4"/>
  <c r="O820" i="4"/>
  <c r="O819" i="4"/>
  <c r="O818" i="4"/>
  <c r="O817" i="4"/>
  <c r="O816" i="4"/>
  <c r="O815" i="4"/>
  <c r="O814" i="4"/>
  <c r="O813" i="4"/>
  <c r="O812" i="4"/>
  <c r="O811" i="4"/>
  <c r="O810" i="4"/>
  <c r="O809" i="4"/>
  <c r="O808" i="4"/>
  <c r="O807" i="4"/>
  <c r="O806" i="4"/>
  <c r="O805" i="4"/>
  <c r="O804" i="4"/>
  <c r="O803" i="4"/>
  <c r="O802" i="4"/>
  <c r="O801" i="4"/>
  <c r="O800" i="4"/>
  <c r="O799" i="4"/>
  <c r="O798" i="4"/>
  <c r="O797" i="4"/>
  <c r="O796" i="4"/>
  <c r="O795" i="4"/>
  <c r="O794" i="4"/>
  <c r="O793" i="4"/>
  <c r="O792" i="4"/>
  <c r="O791" i="4"/>
  <c r="O790" i="4"/>
  <c r="O789" i="4"/>
  <c r="O788" i="4"/>
  <c r="O787" i="4"/>
  <c r="O786" i="4"/>
  <c r="O785" i="4"/>
  <c r="O784" i="4"/>
  <c r="O783" i="4"/>
  <c r="O782" i="4"/>
  <c r="O781" i="4"/>
  <c r="O780" i="4"/>
  <c r="O779" i="4"/>
  <c r="O778" i="4"/>
  <c r="O777" i="4"/>
  <c r="O776" i="4"/>
  <c r="O775" i="4"/>
  <c r="O774" i="4"/>
  <c r="O773" i="4"/>
  <c r="O772" i="4"/>
  <c r="O771" i="4"/>
  <c r="O770" i="4"/>
  <c r="O769" i="4"/>
  <c r="O768" i="4"/>
  <c r="O767" i="4"/>
  <c r="O766" i="4"/>
  <c r="O765" i="4"/>
  <c r="O764" i="4"/>
  <c r="O763" i="4"/>
  <c r="O762" i="4"/>
  <c r="O761" i="4"/>
  <c r="O760" i="4"/>
  <c r="O759" i="4"/>
  <c r="O758" i="4"/>
  <c r="O757" i="4"/>
  <c r="O756" i="4"/>
  <c r="O755" i="4"/>
  <c r="O754" i="4"/>
  <c r="O753" i="4"/>
  <c r="O752" i="4"/>
  <c r="O751" i="4"/>
  <c r="O750" i="4"/>
  <c r="O749" i="4"/>
  <c r="O748" i="4"/>
  <c r="O747" i="4"/>
  <c r="O746" i="4"/>
  <c r="O745" i="4"/>
  <c r="O744" i="4"/>
  <c r="O743" i="4"/>
  <c r="O742" i="4"/>
  <c r="O741" i="4"/>
  <c r="O740" i="4"/>
  <c r="O739" i="4"/>
  <c r="O738" i="4"/>
  <c r="O737" i="4"/>
  <c r="O736" i="4"/>
  <c r="O735" i="4"/>
  <c r="O734" i="4"/>
  <c r="O733" i="4"/>
  <c r="O732" i="4"/>
  <c r="O731" i="4"/>
  <c r="O730" i="4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3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1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7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3" i="4"/>
  <c r="O502" i="4"/>
  <c r="O501" i="4"/>
  <c r="O500" i="4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204" i="4"/>
  <c r="B8" i="3"/>
  <c r="C8" i="3"/>
  <c r="D8" i="3"/>
  <c r="E8" i="3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G274" i="4"/>
  <c r="H274" i="4" s="1"/>
  <c r="G275" i="4"/>
  <c r="H275" i="4" s="1"/>
  <c r="G276" i="4"/>
  <c r="H276" i="4" s="1"/>
  <c r="G277" i="4"/>
  <c r="H277" i="4" s="1"/>
  <c r="G278" i="4"/>
  <c r="H278" i="4" s="1"/>
  <c r="G279" i="4"/>
  <c r="H279" i="4" s="1"/>
  <c r="G280" i="4"/>
  <c r="H280" i="4" s="1"/>
  <c r="G281" i="4"/>
  <c r="H281" i="4" s="1"/>
  <c r="G282" i="4"/>
  <c r="H282" i="4" s="1"/>
  <c r="G283" i="4"/>
  <c r="H283" i="4" s="1"/>
  <c r="G284" i="4"/>
  <c r="H284" i="4" s="1"/>
  <c r="G285" i="4"/>
  <c r="H285" i="4" s="1"/>
  <c r="G286" i="4"/>
  <c r="H286" i="4" s="1"/>
  <c r="G287" i="4"/>
  <c r="H287" i="4" s="1"/>
  <c r="G288" i="4"/>
  <c r="H288" i="4" s="1"/>
  <c r="G289" i="4"/>
  <c r="H289" i="4" s="1"/>
  <c r="G290" i="4"/>
  <c r="H290" i="4" s="1"/>
  <c r="G291" i="4"/>
  <c r="H291" i="4" s="1"/>
  <c r="G292" i="4"/>
  <c r="H292" i="4" s="1"/>
  <c r="G293" i="4"/>
  <c r="H293" i="4" s="1"/>
  <c r="G294" i="4"/>
  <c r="H294" i="4" s="1"/>
  <c r="G295" i="4"/>
  <c r="H295" i="4" s="1"/>
  <c r="G296" i="4"/>
  <c r="H296" i="4" s="1"/>
  <c r="G297" i="4"/>
  <c r="H297" i="4" s="1"/>
  <c r="G298" i="4"/>
  <c r="H298" i="4" s="1"/>
  <c r="G299" i="4"/>
  <c r="H299" i="4" s="1"/>
  <c r="G300" i="4"/>
  <c r="H300" i="4" s="1"/>
  <c r="G301" i="4"/>
  <c r="H301" i="4" s="1"/>
  <c r="G302" i="4"/>
  <c r="H302" i="4" s="1"/>
  <c r="G303" i="4"/>
  <c r="H303" i="4" s="1"/>
  <c r="G304" i="4"/>
  <c r="H304" i="4" s="1"/>
  <c r="G305" i="4"/>
  <c r="H305" i="4" s="1"/>
  <c r="G306" i="4"/>
  <c r="H306" i="4" s="1"/>
  <c r="G307" i="4"/>
  <c r="H307" i="4" s="1"/>
  <c r="G308" i="4"/>
  <c r="H308" i="4" s="1"/>
  <c r="G309" i="4"/>
  <c r="H309" i="4" s="1"/>
  <c r="G310" i="4"/>
  <c r="H310" i="4" s="1"/>
  <c r="G311" i="4"/>
  <c r="H311" i="4" s="1"/>
  <c r="G312" i="4"/>
  <c r="H312" i="4" s="1"/>
  <c r="G313" i="4"/>
  <c r="H313" i="4" s="1"/>
  <c r="G314" i="4"/>
  <c r="H314" i="4" s="1"/>
  <c r="G315" i="4"/>
  <c r="H315" i="4" s="1"/>
  <c r="G316" i="4"/>
  <c r="H316" i="4" s="1"/>
  <c r="G317" i="4"/>
  <c r="H317" i="4" s="1"/>
  <c r="G318" i="4"/>
  <c r="H318" i="4" s="1"/>
  <c r="G319" i="4"/>
  <c r="H319" i="4" s="1"/>
  <c r="G320" i="4"/>
  <c r="H320" i="4" s="1"/>
  <c r="G321" i="4"/>
  <c r="H321" i="4" s="1"/>
  <c r="G322" i="4"/>
  <c r="H322" i="4" s="1"/>
  <c r="G323" i="4"/>
  <c r="H323" i="4" s="1"/>
  <c r="G324" i="4"/>
  <c r="H324" i="4" s="1"/>
  <c r="G325" i="4"/>
  <c r="H325" i="4" s="1"/>
  <c r="G326" i="4"/>
  <c r="H326" i="4" s="1"/>
  <c r="G327" i="4"/>
  <c r="H327" i="4" s="1"/>
  <c r="G328" i="4"/>
  <c r="H328" i="4" s="1"/>
  <c r="G329" i="4"/>
  <c r="H329" i="4" s="1"/>
  <c r="G330" i="4"/>
  <c r="H330" i="4" s="1"/>
  <c r="G331" i="4"/>
  <c r="H331" i="4" s="1"/>
  <c r="G332" i="4"/>
  <c r="H332" i="4" s="1"/>
  <c r="G333" i="4"/>
  <c r="H333" i="4" s="1"/>
  <c r="G334" i="4"/>
  <c r="H334" i="4" s="1"/>
  <c r="G335" i="4"/>
  <c r="H335" i="4" s="1"/>
  <c r="G336" i="4"/>
  <c r="H336" i="4" s="1"/>
  <c r="G337" i="4"/>
  <c r="H337" i="4" s="1"/>
  <c r="G338" i="4"/>
  <c r="H338" i="4" s="1"/>
  <c r="G339" i="4"/>
  <c r="H339" i="4" s="1"/>
  <c r="G340" i="4"/>
  <c r="H340" i="4" s="1"/>
  <c r="G341" i="4"/>
  <c r="H341" i="4" s="1"/>
  <c r="G342" i="4"/>
  <c r="H342" i="4" s="1"/>
  <c r="G343" i="4"/>
  <c r="H343" i="4" s="1"/>
  <c r="G344" i="4"/>
  <c r="H344" i="4" s="1"/>
  <c r="G345" i="4"/>
  <c r="H345" i="4" s="1"/>
  <c r="G346" i="4"/>
  <c r="H346" i="4" s="1"/>
  <c r="G347" i="4"/>
  <c r="H347" i="4" s="1"/>
  <c r="G348" i="4"/>
  <c r="H348" i="4" s="1"/>
  <c r="G349" i="4"/>
  <c r="H349" i="4" s="1"/>
  <c r="G350" i="4"/>
  <c r="H350" i="4" s="1"/>
  <c r="G351" i="4"/>
  <c r="H351" i="4" s="1"/>
  <c r="G352" i="4"/>
  <c r="H352" i="4" s="1"/>
  <c r="G353" i="4"/>
  <c r="H353" i="4" s="1"/>
  <c r="G354" i="4"/>
  <c r="H354" i="4" s="1"/>
  <c r="G355" i="4"/>
  <c r="H355" i="4" s="1"/>
  <c r="G356" i="4"/>
  <c r="H356" i="4" s="1"/>
  <c r="G357" i="4"/>
  <c r="H357" i="4" s="1"/>
  <c r="G358" i="4"/>
  <c r="H358" i="4" s="1"/>
  <c r="G359" i="4"/>
  <c r="H359" i="4" s="1"/>
  <c r="G360" i="4"/>
  <c r="H360" i="4" s="1"/>
  <c r="G361" i="4"/>
  <c r="H361" i="4" s="1"/>
  <c r="G362" i="4"/>
  <c r="H362" i="4" s="1"/>
  <c r="G363" i="4"/>
  <c r="H363" i="4" s="1"/>
  <c r="G364" i="4"/>
  <c r="H364" i="4" s="1"/>
  <c r="G365" i="4"/>
  <c r="H365" i="4" s="1"/>
  <c r="G366" i="4"/>
  <c r="H366" i="4" s="1"/>
  <c r="G367" i="4"/>
  <c r="H367" i="4" s="1"/>
  <c r="G368" i="4"/>
  <c r="H368" i="4" s="1"/>
  <c r="G369" i="4"/>
  <c r="H369" i="4" s="1"/>
  <c r="G370" i="4"/>
  <c r="H370" i="4" s="1"/>
  <c r="G371" i="4"/>
  <c r="H371" i="4" s="1"/>
  <c r="G372" i="4"/>
  <c r="H372" i="4" s="1"/>
  <c r="G373" i="4"/>
  <c r="H373" i="4" s="1"/>
  <c r="G374" i="4"/>
  <c r="H374" i="4" s="1"/>
  <c r="G375" i="4"/>
  <c r="H375" i="4" s="1"/>
  <c r="G376" i="4"/>
  <c r="H376" i="4" s="1"/>
  <c r="G377" i="4"/>
  <c r="H377" i="4" s="1"/>
  <c r="G378" i="4"/>
  <c r="H378" i="4" s="1"/>
  <c r="G379" i="4"/>
  <c r="H379" i="4" s="1"/>
  <c r="G380" i="4"/>
  <c r="H380" i="4" s="1"/>
  <c r="G381" i="4"/>
  <c r="H381" i="4" s="1"/>
  <c r="G382" i="4"/>
  <c r="H382" i="4" s="1"/>
  <c r="G383" i="4"/>
  <c r="H383" i="4" s="1"/>
  <c r="G384" i="4"/>
  <c r="H384" i="4" s="1"/>
  <c r="G385" i="4"/>
  <c r="H385" i="4" s="1"/>
  <c r="G386" i="4"/>
  <c r="H386" i="4" s="1"/>
  <c r="G387" i="4"/>
  <c r="H387" i="4" s="1"/>
  <c r="G388" i="4"/>
  <c r="H388" i="4" s="1"/>
  <c r="G389" i="4"/>
  <c r="H389" i="4" s="1"/>
  <c r="G390" i="4"/>
  <c r="H390" i="4" s="1"/>
  <c r="G391" i="4"/>
  <c r="H391" i="4" s="1"/>
  <c r="G392" i="4"/>
  <c r="H392" i="4" s="1"/>
  <c r="G393" i="4"/>
  <c r="H393" i="4" s="1"/>
  <c r="G394" i="4"/>
  <c r="H394" i="4" s="1"/>
  <c r="G395" i="4"/>
  <c r="H395" i="4" s="1"/>
  <c r="G396" i="4"/>
  <c r="H396" i="4" s="1"/>
  <c r="G397" i="4"/>
  <c r="H397" i="4" s="1"/>
  <c r="G398" i="4"/>
  <c r="H398" i="4" s="1"/>
  <c r="G399" i="4"/>
  <c r="H399" i="4" s="1"/>
  <c r="G400" i="4"/>
  <c r="H400" i="4" s="1"/>
  <c r="G401" i="4"/>
  <c r="H401" i="4" s="1"/>
  <c r="G402" i="4"/>
  <c r="H402" i="4" s="1"/>
  <c r="G403" i="4"/>
  <c r="H403" i="4" s="1"/>
  <c r="G404" i="4"/>
  <c r="H404" i="4" s="1"/>
  <c r="G405" i="4"/>
  <c r="H405" i="4" s="1"/>
  <c r="G406" i="4"/>
  <c r="H406" i="4" s="1"/>
  <c r="G407" i="4"/>
  <c r="H407" i="4" s="1"/>
  <c r="G408" i="4"/>
  <c r="H408" i="4" s="1"/>
  <c r="G409" i="4"/>
  <c r="H409" i="4" s="1"/>
  <c r="G410" i="4"/>
  <c r="H410" i="4" s="1"/>
  <c r="G411" i="4"/>
  <c r="H411" i="4" s="1"/>
  <c r="G412" i="4"/>
  <c r="H412" i="4" s="1"/>
  <c r="G413" i="4"/>
  <c r="H413" i="4" s="1"/>
  <c r="G414" i="4"/>
  <c r="H414" i="4" s="1"/>
  <c r="G415" i="4"/>
  <c r="H415" i="4" s="1"/>
  <c r="G416" i="4"/>
  <c r="H416" i="4" s="1"/>
  <c r="G417" i="4"/>
  <c r="H417" i="4" s="1"/>
  <c r="G418" i="4"/>
  <c r="H418" i="4" s="1"/>
  <c r="G419" i="4"/>
  <c r="H419" i="4" s="1"/>
  <c r="G420" i="4"/>
  <c r="H420" i="4" s="1"/>
  <c r="G421" i="4"/>
  <c r="H421" i="4" s="1"/>
  <c r="G422" i="4"/>
  <c r="H422" i="4" s="1"/>
  <c r="G423" i="4"/>
  <c r="H423" i="4" s="1"/>
  <c r="G424" i="4"/>
  <c r="H424" i="4" s="1"/>
  <c r="G425" i="4"/>
  <c r="H425" i="4" s="1"/>
  <c r="G426" i="4"/>
  <c r="H426" i="4" s="1"/>
  <c r="G427" i="4"/>
  <c r="H427" i="4" s="1"/>
  <c r="G428" i="4"/>
  <c r="H428" i="4" s="1"/>
  <c r="G429" i="4"/>
  <c r="H429" i="4" s="1"/>
  <c r="G430" i="4"/>
  <c r="H430" i="4" s="1"/>
  <c r="G431" i="4"/>
  <c r="H431" i="4" s="1"/>
  <c r="G432" i="4"/>
  <c r="H432" i="4" s="1"/>
  <c r="G433" i="4"/>
  <c r="H433" i="4" s="1"/>
  <c r="G434" i="4"/>
  <c r="H434" i="4" s="1"/>
  <c r="G435" i="4"/>
  <c r="H435" i="4" s="1"/>
  <c r="G436" i="4"/>
  <c r="H436" i="4" s="1"/>
  <c r="G437" i="4"/>
  <c r="H437" i="4" s="1"/>
  <c r="G438" i="4"/>
  <c r="H438" i="4" s="1"/>
  <c r="G439" i="4"/>
  <c r="H439" i="4" s="1"/>
  <c r="G440" i="4"/>
  <c r="H440" i="4" s="1"/>
  <c r="G441" i="4"/>
  <c r="H441" i="4" s="1"/>
  <c r="G442" i="4"/>
  <c r="H442" i="4" s="1"/>
  <c r="G443" i="4"/>
  <c r="H443" i="4" s="1"/>
  <c r="G444" i="4"/>
  <c r="H444" i="4" s="1"/>
  <c r="G445" i="4"/>
  <c r="H445" i="4" s="1"/>
  <c r="G446" i="4"/>
  <c r="H446" i="4" s="1"/>
  <c r="G447" i="4"/>
  <c r="H447" i="4" s="1"/>
  <c r="G448" i="4"/>
  <c r="H448" i="4" s="1"/>
  <c r="G449" i="4"/>
  <c r="H449" i="4" s="1"/>
  <c r="G450" i="4"/>
  <c r="H450" i="4" s="1"/>
  <c r="G451" i="4"/>
  <c r="H451" i="4" s="1"/>
  <c r="G452" i="4"/>
  <c r="H452" i="4" s="1"/>
  <c r="G453" i="4"/>
  <c r="H453" i="4" s="1"/>
  <c r="G454" i="4"/>
  <c r="H454" i="4" s="1"/>
  <c r="G455" i="4"/>
  <c r="H455" i="4" s="1"/>
  <c r="G456" i="4"/>
  <c r="H456" i="4" s="1"/>
  <c r="G457" i="4"/>
  <c r="H457" i="4" s="1"/>
  <c r="G458" i="4"/>
  <c r="H458" i="4" s="1"/>
  <c r="G459" i="4"/>
  <c r="H459" i="4" s="1"/>
  <c r="G460" i="4"/>
  <c r="H460" i="4" s="1"/>
  <c r="G461" i="4"/>
  <c r="H461" i="4" s="1"/>
  <c r="G462" i="4"/>
  <c r="H462" i="4" s="1"/>
  <c r="G463" i="4"/>
  <c r="H463" i="4" s="1"/>
  <c r="G464" i="4"/>
  <c r="H464" i="4" s="1"/>
  <c r="G465" i="4"/>
  <c r="H465" i="4" s="1"/>
  <c r="G466" i="4"/>
  <c r="H466" i="4" s="1"/>
  <c r="G467" i="4"/>
  <c r="H467" i="4" s="1"/>
  <c r="G468" i="4"/>
  <c r="H468" i="4" s="1"/>
  <c r="G469" i="4"/>
  <c r="H469" i="4" s="1"/>
  <c r="G470" i="4"/>
  <c r="H470" i="4" s="1"/>
  <c r="G471" i="4"/>
  <c r="H471" i="4" s="1"/>
  <c r="G472" i="4"/>
  <c r="H472" i="4" s="1"/>
  <c r="G473" i="4"/>
  <c r="H473" i="4" s="1"/>
  <c r="G474" i="4"/>
  <c r="H474" i="4" s="1"/>
  <c r="G475" i="4"/>
  <c r="H475" i="4" s="1"/>
  <c r="G476" i="4"/>
  <c r="H476" i="4" s="1"/>
  <c r="G477" i="4"/>
  <c r="H477" i="4" s="1"/>
  <c r="G478" i="4"/>
  <c r="H478" i="4" s="1"/>
  <c r="G479" i="4"/>
  <c r="H479" i="4" s="1"/>
  <c r="G480" i="4"/>
  <c r="H480" i="4" s="1"/>
  <c r="G481" i="4"/>
  <c r="H481" i="4" s="1"/>
  <c r="G482" i="4"/>
  <c r="H482" i="4" s="1"/>
  <c r="G483" i="4"/>
  <c r="H483" i="4" s="1"/>
  <c r="G484" i="4"/>
  <c r="H484" i="4" s="1"/>
  <c r="G485" i="4"/>
  <c r="H485" i="4" s="1"/>
  <c r="G486" i="4"/>
  <c r="H486" i="4" s="1"/>
  <c r="G487" i="4"/>
  <c r="H487" i="4" s="1"/>
  <c r="G488" i="4"/>
  <c r="H488" i="4" s="1"/>
  <c r="G489" i="4"/>
  <c r="H489" i="4" s="1"/>
  <c r="G490" i="4"/>
  <c r="H490" i="4" s="1"/>
  <c r="G491" i="4"/>
  <c r="H491" i="4" s="1"/>
  <c r="G492" i="4"/>
  <c r="H492" i="4" s="1"/>
  <c r="G493" i="4"/>
  <c r="H493" i="4" s="1"/>
  <c r="G494" i="4"/>
  <c r="H494" i="4" s="1"/>
  <c r="G495" i="4"/>
  <c r="H495" i="4" s="1"/>
  <c r="G496" i="4"/>
  <c r="H496" i="4" s="1"/>
  <c r="G497" i="4"/>
  <c r="H497" i="4" s="1"/>
  <c r="G498" i="4"/>
  <c r="H498" i="4" s="1"/>
  <c r="G499" i="4"/>
  <c r="H499" i="4" s="1"/>
  <c r="G500" i="4"/>
  <c r="H500" i="4" s="1"/>
  <c r="G501" i="4"/>
  <c r="H501" i="4" s="1"/>
  <c r="G502" i="4"/>
  <c r="H502" i="4" s="1"/>
  <c r="G503" i="4"/>
  <c r="H503" i="4" s="1"/>
  <c r="G504" i="4"/>
  <c r="H504" i="4" s="1"/>
  <c r="G505" i="4"/>
  <c r="H505" i="4" s="1"/>
  <c r="G506" i="4"/>
  <c r="H506" i="4" s="1"/>
  <c r="G507" i="4"/>
  <c r="H507" i="4" s="1"/>
  <c r="G508" i="4"/>
  <c r="H508" i="4" s="1"/>
  <c r="G509" i="4"/>
  <c r="H509" i="4" s="1"/>
  <c r="G510" i="4"/>
  <c r="H510" i="4" s="1"/>
  <c r="G511" i="4"/>
  <c r="H511" i="4" s="1"/>
  <c r="G512" i="4"/>
  <c r="H512" i="4" s="1"/>
  <c r="G513" i="4"/>
  <c r="H513" i="4" s="1"/>
  <c r="G514" i="4"/>
  <c r="H514" i="4" s="1"/>
  <c r="G515" i="4"/>
  <c r="H515" i="4" s="1"/>
  <c r="G516" i="4"/>
  <c r="H516" i="4" s="1"/>
  <c r="G517" i="4"/>
  <c r="H517" i="4" s="1"/>
  <c r="G518" i="4"/>
  <c r="H518" i="4" s="1"/>
  <c r="G519" i="4"/>
  <c r="H519" i="4" s="1"/>
  <c r="G520" i="4"/>
  <c r="H520" i="4" s="1"/>
  <c r="G521" i="4"/>
  <c r="H521" i="4" s="1"/>
  <c r="G522" i="4"/>
  <c r="H522" i="4" s="1"/>
  <c r="G523" i="4"/>
  <c r="H523" i="4" s="1"/>
  <c r="G524" i="4"/>
  <c r="H524" i="4" s="1"/>
  <c r="G525" i="4"/>
  <c r="H525" i="4" s="1"/>
  <c r="G526" i="4"/>
  <c r="H526" i="4" s="1"/>
  <c r="G527" i="4"/>
  <c r="H527" i="4" s="1"/>
  <c r="G528" i="4"/>
  <c r="H528" i="4" s="1"/>
  <c r="G529" i="4"/>
  <c r="H529" i="4" s="1"/>
  <c r="G530" i="4"/>
  <c r="H530" i="4" s="1"/>
  <c r="G531" i="4"/>
  <c r="H531" i="4" s="1"/>
  <c r="G532" i="4"/>
  <c r="H532" i="4" s="1"/>
  <c r="G533" i="4"/>
  <c r="H533" i="4" s="1"/>
  <c r="G534" i="4"/>
  <c r="H534" i="4" s="1"/>
  <c r="G535" i="4"/>
  <c r="H535" i="4" s="1"/>
  <c r="G536" i="4"/>
  <c r="H536" i="4" s="1"/>
  <c r="G537" i="4"/>
  <c r="H537" i="4" s="1"/>
  <c r="G538" i="4"/>
  <c r="H538" i="4" s="1"/>
  <c r="G539" i="4"/>
  <c r="H539" i="4" s="1"/>
  <c r="G540" i="4"/>
  <c r="H540" i="4" s="1"/>
  <c r="G541" i="4"/>
  <c r="H541" i="4" s="1"/>
  <c r="G542" i="4"/>
  <c r="H542" i="4" s="1"/>
  <c r="G543" i="4"/>
  <c r="H543" i="4" s="1"/>
  <c r="G544" i="4"/>
  <c r="H544" i="4" s="1"/>
  <c r="G545" i="4"/>
  <c r="H545" i="4" s="1"/>
  <c r="G546" i="4"/>
  <c r="H546" i="4" s="1"/>
  <c r="G547" i="4"/>
  <c r="H547" i="4" s="1"/>
  <c r="G548" i="4"/>
  <c r="H548" i="4" s="1"/>
  <c r="G549" i="4"/>
  <c r="H549" i="4" s="1"/>
  <c r="G550" i="4"/>
  <c r="H550" i="4" s="1"/>
  <c r="G551" i="4"/>
  <c r="H551" i="4" s="1"/>
  <c r="G552" i="4"/>
  <c r="H552" i="4" s="1"/>
  <c r="G553" i="4"/>
  <c r="H553" i="4" s="1"/>
  <c r="G554" i="4"/>
  <c r="H554" i="4" s="1"/>
  <c r="G555" i="4"/>
  <c r="H555" i="4" s="1"/>
  <c r="G556" i="4"/>
  <c r="H556" i="4" s="1"/>
  <c r="G557" i="4"/>
  <c r="H557" i="4" s="1"/>
  <c r="G558" i="4"/>
  <c r="H558" i="4" s="1"/>
  <c r="G559" i="4"/>
  <c r="H559" i="4" s="1"/>
  <c r="G560" i="4"/>
  <c r="H560" i="4" s="1"/>
  <c r="G561" i="4"/>
  <c r="H561" i="4" s="1"/>
  <c r="G562" i="4"/>
  <c r="H562" i="4" s="1"/>
  <c r="G563" i="4"/>
  <c r="H563" i="4" s="1"/>
  <c r="G564" i="4"/>
  <c r="H564" i="4" s="1"/>
  <c r="G565" i="4"/>
  <c r="H565" i="4" s="1"/>
  <c r="G566" i="4"/>
  <c r="H566" i="4" s="1"/>
  <c r="G567" i="4"/>
  <c r="H567" i="4" s="1"/>
  <c r="G568" i="4"/>
  <c r="H568" i="4" s="1"/>
  <c r="G569" i="4"/>
  <c r="H569" i="4" s="1"/>
  <c r="G570" i="4"/>
  <c r="H570" i="4" s="1"/>
  <c r="G571" i="4"/>
  <c r="H571" i="4" s="1"/>
  <c r="G572" i="4"/>
  <c r="H572" i="4" s="1"/>
  <c r="G573" i="4"/>
  <c r="H573" i="4" s="1"/>
  <c r="G574" i="4"/>
  <c r="H574" i="4" s="1"/>
  <c r="G575" i="4"/>
  <c r="H575" i="4" s="1"/>
  <c r="G576" i="4"/>
  <c r="H576" i="4" s="1"/>
  <c r="G577" i="4"/>
  <c r="H577" i="4" s="1"/>
  <c r="G578" i="4"/>
  <c r="H578" i="4" s="1"/>
  <c r="G579" i="4"/>
  <c r="H579" i="4" s="1"/>
  <c r="G580" i="4"/>
  <c r="H580" i="4" s="1"/>
  <c r="G581" i="4"/>
  <c r="H581" i="4" s="1"/>
  <c r="G582" i="4"/>
  <c r="H582" i="4" s="1"/>
  <c r="G583" i="4"/>
  <c r="H583" i="4" s="1"/>
  <c r="G584" i="4"/>
  <c r="H584" i="4" s="1"/>
  <c r="G585" i="4"/>
  <c r="H585" i="4" s="1"/>
  <c r="G586" i="4"/>
  <c r="H586" i="4" s="1"/>
  <c r="G587" i="4"/>
  <c r="H587" i="4" s="1"/>
  <c r="G588" i="4"/>
  <c r="H588" i="4" s="1"/>
  <c r="G589" i="4"/>
  <c r="H589" i="4" s="1"/>
  <c r="G590" i="4"/>
  <c r="H590" i="4" s="1"/>
  <c r="G591" i="4"/>
  <c r="H591" i="4" s="1"/>
  <c r="G592" i="4"/>
  <c r="H592" i="4" s="1"/>
  <c r="G593" i="4"/>
  <c r="H593" i="4" s="1"/>
  <c r="G594" i="4"/>
  <c r="H594" i="4" s="1"/>
  <c r="G595" i="4"/>
  <c r="H595" i="4" s="1"/>
  <c r="G596" i="4"/>
  <c r="H596" i="4" s="1"/>
  <c r="G597" i="4"/>
  <c r="H597" i="4" s="1"/>
  <c r="G598" i="4"/>
  <c r="H598" i="4" s="1"/>
  <c r="G599" i="4"/>
  <c r="H599" i="4" s="1"/>
  <c r="G600" i="4"/>
  <c r="H600" i="4" s="1"/>
  <c r="G601" i="4"/>
  <c r="H601" i="4" s="1"/>
  <c r="G602" i="4"/>
  <c r="H602" i="4" s="1"/>
  <c r="G603" i="4"/>
  <c r="H603" i="4" s="1"/>
  <c r="G604" i="4"/>
  <c r="H604" i="4" s="1"/>
  <c r="G605" i="4"/>
  <c r="H605" i="4" s="1"/>
  <c r="G606" i="4"/>
  <c r="H606" i="4" s="1"/>
  <c r="G607" i="4"/>
  <c r="H607" i="4" s="1"/>
  <c r="G608" i="4"/>
  <c r="H608" i="4" s="1"/>
  <c r="G609" i="4"/>
  <c r="H609" i="4" s="1"/>
  <c r="G610" i="4"/>
  <c r="H610" i="4" s="1"/>
  <c r="G611" i="4"/>
  <c r="H611" i="4" s="1"/>
  <c r="G612" i="4"/>
  <c r="H612" i="4" s="1"/>
  <c r="G613" i="4"/>
  <c r="H613" i="4" s="1"/>
  <c r="G614" i="4"/>
  <c r="H614" i="4" s="1"/>
  <c r="G615" i="4"/>
  <c r="H615" i="4" s="1"/>
  <c r="G616" i="4"/>
  <c r="H616" i="4" s="1"/>
  <c r="G617" i="4"/>
  <c r="H617" i="4" s="1"/>
  <c r="G618" i="4"/>
  <c r="H618" i="4" s="1"/>
  <c r="G619" i="4"/>
  <c r="H619" i="4" s="1"/>
  <c r="G620" i="4"/>
  <c r="H620" i="4" s="1"/>
  <c r="G621" i="4"/>
  <c r="H621" i="4" s="1"/>
  <c r="G622" i="4"/>
  <c r="H622" i="4" s="1"/>
  <c r="G623" i="4"/>
  <c r="H623" i="4" s="1"/>
  <c r="G624" i="4"/>
  <c r="H624" i="4" s="1"/>
  <c r="G625" i="4"/>
  <c r="H625" i="4" s="1"/>
  <c r="G626" i="4"/>
  <c r="H626" i="4" s="1"/>
  <c r="G627" i="4"/>
  <c r="H627" i="4" s="1"/>
  <c r="G628" i="4"/>
  <c r="H628" i="4" s="1"/>
  <c r="G629" i="4"/>
  <c r="H629" i="4" s="1"/>
  <c r="G630" i="4"/>
  <c r="H630" i="4" s="1"/>
  <c r="G631" i="4"/>
  <c r="H631" i="4" s="1"/>
  <c r="G632" i="4"/>
  <c r="H632" i="4" s="1"/>
  <c r="G633" i="4"/>
  <c r="H633" i="4" s="1"/>
  <c r="G634" i="4"/>
  <c r="H634" i="4" s="1"/>
  <c r="G635" i="4"/>
  <c r="H635" i="4" s="1"/>
  <c r="G636" i="4"/>
  <c r="H636" i="4" s="1"/>
  <c r="G637" i="4"/>
  <c r="H637" i="4" s="1"/>
  <c r="G638" i="4"/>
  <c r="H638" i="4" s="1"/>
  <c r="G639" i="4"/>
  <c r="H639" i="4" s="1"/>
  <c r="G640" i="4"/>
  <c r="H640" i="4" s="1"/>
  <c r="G641" i="4"/>
  <c r="H641" i="4" s="1"/>
  <c r="G642" i="4"/>
  <c r="H642" i="4" s="1"/>
  <c r="G643" i="4"/>
  <c r="H643" i="4" s="1"/>
  <c r="G644" i="4"/>
  <c r="H644" i="4" s="1"/>
  <c r="G645" i="4"/>
  <c r="H645" i="4" s="1"/>
  <c r="G646" i="4"/>
  <c r="H646" i="4" s="1"/>
  <c r="G647" i="4"/>
  <c r="H647" i="4" s="1"/>
  <c r="G648" i="4"/>
  <c r="H648" i="4" s="1"/>
  <c r="G649" i="4"/>
  <c r="H649" i="4" s="1"/>
  <c r="G650" i="4"/>
  <c r="H650" i="4" s="1"/>
  <c r="G651" i="4"/>
  <c r="H651" i="4" s="1"/>
  <c r="G652" i="4"/>
  <c r="H652" i="4" s="1"/>
  <c r="G653" i="4"/>
  <c r="H653" i="4" s="1"/>
  <c r="G654" i="4"/>
  <c r="H654" i="4" s="1"/>
  <c r="G655" i="4"/>
  <c r="H655" i="4" s="1"/>
  <c r="G656" i="4"/>
  <c r="H656" i="4" s="1"/>
  <c r="G657" i="4"/>
  <c r="H657" i="4" s="1"/>
  <c r="G658" i="4"/>
  <c r="H658" i="4" s="1"/>
  <c r="G659" i="4"/>
  <c r="H659" i="4" s="1"/>
  <c r="G660" i="4"/>
  <c r="H660" i="4" s="1"/>
  <c r="G661" i="4"/>
  <c r="H661" i="4" s="1"/>
  <c r="G662" i="4"/>
  <c r="H662" i="4" s="1"/>
  <c r="G663" i="4"/>
  <c r="H663" i="4" s="1"/>
  <c r="G664" i="4"/>
  <c r="H664" i="4" s="1"/>
  <c r="G665" i="4"/>
  <c r="H665" i="4" s="1"/>
  <c r="G666" i="4"/>
  <c r="H666" i="4" s="1"/>
  <c r="G667" i="4"/>
  <c r="H667" i="4" s="1"/>
  <c r="G668" i="4"/>
  <c r="H668" i="4" s="1"/>
  <c r="G669" i="4"/>
  <c r="H669" i="4" s="1"/>
  <c r="G670" i="4"/>
  <c r="H670" i="4" s="1"/>
  <c r="G671" i="4"/>
  <c r="H671" i="4" s="1"/>
  <c r="G672" i="4"/>
  <c r="H672" i="4" s="1"/>
  <c r="G673" i="4"/>
  <c r="H673" i="4" s="1"/>
  <c r="G674" i="4"/>
  <c r="H674" i="4" s="1"/>
  <c r="G675" i="4"/>
  <c r="H675" i="4" s="1"/>
  <c r="G676" i="4"/>
  <c r="H676" i="4" s="1"/>
  <c r="G677" i="4"/>
  <c r="H677" i="4" s="1"/>
  <c r="G678" i="4"/>
  <c r="H678" i="4" s="1"/>
  <c r="G679" i="4"/>
  <c r="H679" i="4" s="1"/>
  <c r="G680" i="4"/>
  <c r="H680" i="4" s="1"/>
  <c r="G681" i="4"/>
  <c r="H681" i="4" s="1"/>
  <c r="G682" i="4"/>
  <c r="H682" i="4" s="1"/>
  <c r="G683" i="4"/>
  <c r="H683" i="4" s="1"/>
  <c r="G684" i="4"/>
  <c r="H684" i="4" s="1"/>
  <c r="G685" i="4"/>
  <c r="H685" i="4" s="1"/>
  <c r="G686" i="4"/>
  <c r="H686" i="4" s="1"/>
  <c r="G687" i="4"/>
  <c r="H687" i="4" s="1"/>
  <c r="G688" i="4"/>
  <c r="H688" i="4" s="1"/>
  <c r="G689" i="4"/>
  <c r="H689" i="4" s="1"/>
  <c r="G690" i="4"/>
  <c r="H690" i="4" s="1"/>
  <c r="G691" i="4"/>
  <c r="H691" i="4" s="1"/>
  <c r="G692" i="4"/>
  <c r="H692" i="4" s="1"/>
  <c r="G693" i="4"/>
  <c r="H693" i="4" s="1"/>
  <c r="G694" i="4"/>
  <c r="H694" i="4" s="1"/>
  <c r="G695" i="4"/>
  <c r="H695" i="4" s="1"/>
  <c r="G696" i="4"/>
  <c r="H696" i="4" s="1"/>
  <c r="G697" i="4"/>
  <c r="H697" i="4" s="1"/>
  <c r="G698" i="4"/>
  <c r="H698" i="4" s="1"/>
  <c r="G699" i="4"/>
  <c r="H699" i="4" s="1"/>
  <c r="G700" i="4"/>
  <c r="H700" i="4" s="1"/>
  <c r="G701" i="4"/>
  <c r="H701" i="4" s="1"/>
  <c r="G702" i="4"/>
  <c r="H702" i="4" s="1"/>
  <c r="G703" i="4"/>
  <c r="H703" i="4" s="1"/>
  <c r="G704" i="4"/>
  <c r="H704" i="4" s="1"/>
  <c r="G705" i="4"/>
  <c r="H705" i="4" s="1"/>
  <c r="G706" i="4"/>
  <c r="H706" i="4" s="1"/>
  <c r="G707" i="4"/>
  <c r="H707" i="4" s="1"/>
  <c r="G708" i="4"/>
  <c r="H708" i="4" s="1"/>
  <c r="G709" i="4"/>
  <c r="H709" i="4" s="1"/>
  <c r="G710" i="4"/>
  <c r="H710" i="4" s="1"/>
  <c r="G711" i="4"/>
  <c r="H711" i="4" s="1"/>
  <c r="G712" i="4"/>
  <c r="H712" i="4" s="1"/>
  <c r="G713" i="4"/>
  <c r="H713" i="4" s="1"/>
  <c r="G714" i="4"/>
  <c r="H714" i="4" s="1"/>
  <c r="G715" i="4"/>
  <c r="H715" i="4" s="1"/>
  <c r="G716" i="4"/>
  <c r="H716" i="4" s="1"/>
  <c r="G717" i="4"/>
  <c r="H717" i="4" s="1"/>
  <c r="G718" i="4"/>
  <c r="H718" i="4" s="1"/>
  <c r="G719" i="4"/>
  <c r="H719" i="4" s="1"/>
  <c r="G720" i="4"/>
  <c r="H720" i="4" s="1"/>
  <c r="G721" i="4"/>
  <c r="H721" i="4" s="1"/>
  <c r="G722" i="4"/>
  <c r="H722" i="4" s="1"/>
  <c r="G723" i="4"/>
  <c r="H723" i="4" s="1"/>
  <c r="G724" i="4"/>
  <c r="H724" i="4" s="1"/>
  <c r="G725" i="4"/>
  <c r="H725" i="4" s="1"/>
  <c r="G726" i="4"/>
  <c r="H726" i="4" s="1"/>
  <c r="G727" i="4"/>
  <c r="H727" i="4" s="1"/>
  <c r="G728" i="4"/>
  <c r="H728" i="4" s="1"/>
  <c r="G729" i="4"/>
  <c r="H729" i="4" s="1"/>
  <c r="G730" i="4"/>
  <c r="H730" i="4" s="1"/>
  <c r="G731" i="4"/>
  <c r="H731" i="4" s="1"/>
  <c r="G732" i="4"/>
  <c r="H732" i="4" s="1"/>
  <c r="G733" i="4"/>
  <c r="H733" i="4" s="1"/>
  <c r="G734" i="4"/>
  <c r="H734" i="4" s="1"/>
  <c r="G735" i="4"/>
  <c r="H735" i="4" s="1"/>
  <c r="G736" i="4"/>
  <c r="H736" i="4" s="1"/>
  <c r="G737" i="4"/>
  <c r="H737" i="4" s="1"/>
  <c r="G738" i="4"/>
  <c r="H738" i="4" s="1"/>
  <c r="G739" i="4"/>
  <c r="H739" i="4" s="1"/>
  <c r="G740" i="4"/>
  <c r="H740" i="4" s="1"/>
  <c r="G741" i="4"/>
  <c r="H741" i="4" s="1"/>
  <c r="G742" i="4"/>
  <c r="H742" i="4" s="1"/>
  <c r="G743" i="4"/>
  <c r="H743" i="4" s="1"/>
  <c r="G744" i="4"/>
  <c r="H744" i="4" s="1"/>
  <c r="G745" i="4"/>
  <c r="H745" i="4" s="1"/>
  <c r="G746" i="4"/>
  <c r="H746" i="4" s="1"/>
  <c r="G747" i="4"/>
  <c r="H747" i="4" s="1"/>
  <c r="G748" i="4"/>
  <c r="H748" i="4" s="1"/>
  <c r="G749" i="4"/>
  <c r="H749" i="4" s="1"/>
  <c r="G750" i="4"/>
  <c r="H750" i="4" s="1"/>
  <c r="G751" i="4"/>
  <c r="H751" i="4" s="1"/>
  <c r="G752" i="4"/>
  <c r="H752" i="4" s="1"/>
  <c r="G753" i="4"/>
  <c r="H753" i="4" s="1"/>
  <c r="G754" i="4"/>
  <c r="H754" i="4" s="1"/>
  <c r="G755" i="4"/>
  <c r="H755" i="4" s="1"/>
  <c r="G756" i="4"/>
  <c r="H756" i="4" s="1"/>
  <c r="G757" i="4"/>
  <c r="H757" i="4" s="1"/>
  <c r="G758" i="4"/>
  <c r="H758" i="4" s="1"/>
  <c r="G759" i="4"/>
  <c r="H759" i="4" s="1"/>
  <c r="G760" i="4"/>
  <c r="H760" i="4" s="1"/>
  <c r="G761" i="4"/>
  <c r="H761" i="4" s="1"/>
  <c r="G762" i="4"/>
  <c r="H762" i="4" s="1"/>
  <c r="G763" i="4"/>
  <c r="H763" i="4" s="1"/>
  <c r="G764" i="4"/>
  <c r="H764" i="4" s="1"/>
  <c r="G765" i="4"/>
  <c r="H765" i="4" s="1"/>
  <c r="G766" i="4"/>
  <c r="H766" i="4" s="1"/>
  <c r="G767" i="4"/>
  <c r="H767" i="4" s="1"/>
  <c r="G768" i="4"/>
  <c r="H768" i="4" s="1"/>
  <c r="G769" i="4"/>
  <c r="H769" i="4" s="1"/>
  <c r="G770" i="4"/>
  <c r="H770" i="4" s="1"/>
  <c r="G771" i="4"/>
  <c r="H771" i="4" s="1"/>
  <c r="G772" i="4"/>
  <c r="H772" i="4" s="1"/>
  <c r="G773" i="4"/>
  <c r="H773" i="4" s="1"/>
  <c r="G774" i="4"/>
  <c r="H774" i="4" s="1"/>
  <c r="G775" i="4"/>
  <c r="H775" i="4" s="1"/>
  <c r="G776" i="4"/>
  <c r="H776" i="4" s="1"/>
  <c r="G777" i="4"/>
  <c r="H777" i="4" s="1"/>
  <c r="G778" i="4"/>
  <c r="H778" i="4" s="1"/>
  <c r="G779" i="4"/>
  <c r="H779" i="4" s="1"/>
  <c r="G780" i="4"/>
  <c r="H780" i="4" s="1"/>
  <c r="G781" i="4"/>
  <c r="H781" i="4" s="1"/>
  <c r="G782" i="4"/>
  <c r="H782" i="4" s="1"/>
  <c r="G783" i="4"/>
  <c r="H783" i="4" s="1"/>
  <c r="G784" i="4"/>
  <c r="H784" i="4" s="1"/>
  <c r="G785" i="4"/>
  <c r="H785" i="4" s="1"/>
  <c r="G786" i="4"/>
  <c r="H786" i="4" s="1"/>
  <c r="G787" i="4"/>
  <c r="H787" i="4" s="1"/>
  <c r="G788" i="4"/>
  <c r="H788" i="4" s="1"/>
  <c r="G789" i="4"/>
  <c r="H789" i="4" s="1"/>
  <c r="G790" i="4"/>
  <c r="H790" i="4" s="1"/>
  <c r="G791" i="4"/>
  <c r="H791" i="4" s="1"/>
  <c r="G792" i="4"/>
  <c r="H792" i="4" s="1"/>
  <c r="G793" i="4"/>
  <c r="H793" i="4" s="1"/>
  <c r="G794" i="4"/>
  <c r="H794" i="4" s="1"/>
  <c r="G795" i="4"/>
  <c r="H795" i="4" s="1"/>
  <c r="G796" i="4"/>
  <c r="H796" i="4" s="1"/>
  <c r="G797" i="4"/>
  <c r="H797" i="4" s="1"/>
  <c r="G798" i="4"/>
  <c r="H798" i="4" s="1"/>
  <c r="G799" i="4"/>
  <c r="H799" i="4" s="1"/>
  <c r="G800" i="4"/>
  <c r="H800" i="4" s="1"/>
  <c r="G801" i="4"/>
  <c r="H801" i="4" s="1"/>
  <c r="G802" i="4"/>
  <c r="H802" i="4" s="1"/>
  <c r="G803" i="4"/>
  <c r="H803" i="4" s="1"/>
  <c r="G804" i="4"/>
  <c r="H804" i="4" s="1"/>
  <c r="G805" i="4"/>
  <c r="H805" i="4" s="1"/>
  <c r="G806" i="4"/>
  <c r="H806" i="4" s="1"/>
  <c r="G807" i="4"/>
  <c r="H807" i="4" s="1"/>
  <c r="G808" i="4"/>
  <c r="H808" i="4" s="1"/>
  <c r="G809" i="4"/>
  <c r="H809" i="4" s="1"/>
  <c r="G810" i="4"/>
  <c r="H810" i="4" s="1"/>
  <c r="G811" i="4"/>
  <c r="H811" i="4" s="1"/>
  <c r="G812" i="4"/>
  <c r="H812" i="4" s="1"/>
  <c r="G813" i="4"/>
  <c r="H813" i="4" s="1"/>
  <c r="G814" i="4"/>
  <c r="H814" i="4" s="1"/>
  <c r="G815" i="4"/>
  <c r="H815" i="4" s="1"/>
  <c r="G816" i="4"/>
  <c r="H816" i="4" s="1"/>
  <c r="G817" i="4"/>
  <c r="H817" i="4" s="1"/>
  <c r="G818" i="4"/>
  <c r="H818" i="4" s="1"/>
  <c r="G819" i="4"/>
  <c r="H819" i="4" s="1"/>
  <c r="G820" i="4"/>
  <c r="H820" i="4" s="1"/>
  <c r="G821" i="4"/>
  <c r="H821" i="4" s="1"/>
  <c r="G822" i="4"/>
  <c r="H822" i="4" s="1"/>
  <c r="G823" i="4"/>
  <c r="H823" i="4" s="1"/>
  <c r="G824" i="4"/>
  <c r="H824" i="4" s="1"/>
  <c r="G825" i="4"/>
  <c r="H825" i="4" s="1"/>
  <c r="G826" i="4"/>
  <c r="H826" i="4" s="1"/>
  <c r="G827" i="4"/>
  <c r="H827" i="4" s="1"/>
  <c r="G828" i="4"/>
  <c r="H828" i="4" s="1"/>
  <c r="G829" i="4"/>
  <c r="H829" i="4" s="1"/>
  <c r="G830" i="4"/>
  <c r="H830" i="4" s="1"/>
  <c r="G831" i="4"/>
  <c r="H831" i="4" s="1"/>
  <c r="G832" i="4"/>
  <c r="H832" i="4" s="1"/>
  <c r="G833" i="4"/>
  <c r="H833" i="4" s="1"/>
  <c r="G834" i="4"/>
  <c r="H834" i="4" s="1"/>
  <c r="G835" i="4"/>
  <c r="H835" i="4" s="1"/>
  <c r="G836" i="4"/>
  <c r="H836" i="4" s="1"/>
  <c r="G837" i="4"/>
  <c r="H837" i="4" s="1"/>
  <c r="G838" i="4"/>
  <c r="H838" i="4" s="1"/>
  <c r="G839" i="4"/>
  <c r="H839" i="4" s="1"/>
  <c r="G840" i="4"/>
  <c r="H840" i="4" s="1"/>
  <c r="G841" i="4"/>
  <c r="H841" i="4" s="1"/>
  <c r="G842" i="4"/>
  <c r="H842" i="4" s="1"/>
  <c r="G843" i="4"/>
  <c r="H843" i="4" s="1"/>
  <c r="G844" i="4"/>
  <c r="H844" i="4" s="1"/>
  <c r="G845" i="4"/>
  <c r="H845" i="4" s="1"/>
  <c r="G846" i="4"/>
  <c r="H846" i="4" s="1"/>
  <c r="G847" i="4"/>
  <c r="H847" i="4" s="1"/>
  <c r="G848" i="4"/>
  <c r="H848" i="4" s="1"/>
  <c r="G849" i="4"/>
  <c r="H849" i="4" s="1"/>
  <c r="G850" i="4"/>
  <c r="H850" i="4" s="1"/>
  <c r="G851" i="4"/>
  <c r="H851" i="4" s="1"/>
  <c r="G852" i="4"/>
  <c r="H852" i="4" s="1"/>
  <c r="G853" i="4"/>
  <c r="H853" i="4" s="1"/>
  <c r="G854" i="4"/>
  <c r="H854" i="4" s="1"/>
  <c r="G855" i="4"/>
  <c r="H855" i="4" s="1"/>
  <c r="G856" i="4"/>
  <c r="H856" i="4" s="1"/>
  <c r="G857" i="4"/>
  <c r="H857" i="4" s="1"/>
  <c r="G858" i="4"/>
  <c r="H858" i="4" s="1"/>
  <c r="G859" i="4"/>
  <c r="H859" i="4" s="1"/>
  <c r="G860" i="4"/>
  <c r="H860" i="4" s="1"/>
  <c r="G861" i="4"/>
  <c r="H861" i="4" s="1"/>
  <c r="G862" i="4"/>
  <c r="H862" i="4" s="1"/>
  <c r="G863" i="4"/>
  <c r="H863" i="4" s="1"/>
  <c r="G864" i="4"/>
  <c r="H864" i="4" s="1"/>
  <c r="G865" i="4"/>
  <c r="H865" i="4" s="1"/>
  <c r="G866" i="4"/>
  <c r="H866" i="4" s="1"/>
  <c r="G867" i="4"/>
  <c r="H867" i="4" s="1"/>
  <c r="G868" i="4"/>
  <c r="H868" i="4" s="1"/>
  <c r="G869" i="4"/>
  <c r="H869" i="4" s="1"/>
  <c r="G870" i="4"/>
  <c r="H870" i="4" s="1"/>
  <c r="G871" i="4"/>
  <c r="H871" i="4" s="1"/>
  <c r="G872" i="4"/>
  <c r="H872" i="4" s="1"/>
  <c r="G873" i="4"/>
  <c r="H873" i="4" s="1"/>
  <c r="G874" i="4"/>
  <c r="H874" i="4" s="1"/>
  <c r="G875" i="4"/>
  <c r="H875" i="4" s="1"/>
  <c r="G876" i="4"/>
  <c r="H876" i="4" s="1"/>
  <c r="G877" i="4"/>
  <c r="H877" i="4" s="1"/>
  <c r="G878" i="4"/>
  <c r="H878" i="4" s="1"/>
  <c r="G879" i="4"/>
  <c r="H879" i="4" s="1"/>
  <c r="G880" i="4"/>
  <c r="H880" i="4" s="1"/>
  <c r="G881" i="4"/>
  <c r="H881" i="4" s="1"/>
  <c r="G882" i="4"/>
  <c r="H882" i="4" s="1"/>
  <c r="G883" i="4"/>
  <c r="H883" i="4" s="1"/>
  <c r="G884" i="4"/>
  <c r="H884" i="4" s="1"/>
  <c r="G885" i="4"/>
  <c r="H885" i="4" s="1"/>
  <c r="G886" i="4"/>
  <c r="H886" i="4" s="1"/>
  <c r="G887" i="4"/>
  <c r="H887" i="4" s="1"/>
  <c r="G888" i="4"/>
  <c r="H888" i="4" s="1"/>
  <c r="G889" i="4"/>
  <c r="H889" i="4" s="1"/>
  <c r="G890" i="4"/>
  <c r="H890" i="4" s="1"/>
  <c r="G891" i="4"/>
  <c r="H891" i="4" s="1"/>
  <c r="G892" i="4"/>
  <c r="H892" i="4" s="1"/>
  <c r="G893" i="4"/>
  <c r="H893" i="4" s="1"/>
  <c r="G894" i="4"/>
  <c r="H894" i="4" s="1"/>
  <c r="G895" i="4"/>
  <c r="H895" i="4" s="1"/>
  <c r="G896" i="4"/>
  <c r="H896" i="4" s="1"/>
  <c r="G897" i="4"/>
  <c r="H897" i="4" s="1"/>
  <c r="G898" i="4"/>
  <c r="H898" i="4" s="1"/>
  <c r="G899" i="4"/>
  <c r="H899" i="4" s="1"/>
  <c r="G900" i="4"/>
  <c r="H900" i="4" s="1"/>
  <c r="G901" i="4"/>
  <c r="H901" i="4" s="1"/>
  <c r="G902" i="4"/>
  <c r="H902" i="4" s="1"/>
  <c r="G903" i="4"/>
  <c r="H903" i="4" s="1"/>
  <c r="G904" i="4"/>
  <c r="H904" i="4" s="1"/>
  <c r="G905" i="4"/>
  <c r="H905" i="4" s="1"/>
  <c r="G906" i="4"/>
  <c r="H906" i="4" s="1"/>
  <c r="G907" i="4"/>
  <c r="H907" i="4" s="1"/>
  <c r="G908" i="4"/>
  <c r="H908" i="4" s="1"/>
  <c r="G909" i="4"/>
  <c r="H909" i="4" s="1"/>
  <c r="G910" i="4"/>
  <c r="H910" i="4" s="1"/>
  <c r="G911" i="4"/>
  <c r="H911" i="4" s="1"/>
  <c r="G912" i="4"/>
  <c r="H912" i="4" s="1"/>
  <c r="G913" i="4"/>
  <c r="H913" i="4" s="1"/>
  <c r="G914" i="4"/>
  <c r="H914" i="4" s="1"/>
  <c r="G915" i="4"/>
  <c r="H915" i="4" s="1"/>
  <c r="G916" i="4"/>
  <c r="H916" i="4" s="1"/>
  <c r="G917" i="4"/>
  <c r="H917" i="4" s="1"/>
  <c r="G918" i="4"/>
  <c r="H918" i="4" s="1"/>
  <c r="G919" i="4"/>
  <c r="H919" i="4" s="1"/>
  <c r="G920" i="4"/>
  <c r="H920" i="4" s="1"/>
  <c r="G921" i="4"/>
  <c r="H921" i="4" s="1"/>
  <c r="G922" i="4"/>
  <c r="H922" i="4" s="1"/>
  <c r="G923" i="4"/>
  <c r="H923" i="4" s="1"/>
  <c r="G924" i="4"/>
  <c r="H924" i="4" s="1"/>
  <c r="G925" i="4"/>
  <c r="H925" i="4" s="1"/>
  <c r="G926" i="4"/>
  <c r="H926" i="4" s="1"/>
  <c r="G927" i="4"/>
  <c r="H927" i="4" s="1"/>
  <c r="G928" i="4"/>
  <c r="H928" i="4" s="1"/>
  <c r="G929" i="4"/>
  <c r="H929" i="4" s="1"/>
  <c r="G930" i="4"/>
  <c r="H930" i="4" s="1"/>
  <c r="G931" i="4"/>
  <c r="H931" i="4" s="1"/>
  <c r="G932" i="4"/>
  <c r="H932" i="4" s="1"/>
  <c r="G933" i="4"/>
  <c r="H933" i="4" s="1"/>
  <c r="G934" i="4"/>
  <c r="H934" i="4" s="1"/>
  <c r="G935" i="4"/>
  <c r="H935" i="4" s="1"/>
  <c r="G936" i="4"/>
  <c r="H936" i="4" s="1"/>
  <c r="G937" i="4"/>
  <c r="H937" i="4" s="1"/>
  <c r="G938" i="4"/>
  <c r="H938" i="4" s="1"/>
  <c r="G939" i="4"/>
  <c r="H939" i="4" s="1"/>
  <c r="G940" i="4"/>
  <c r="H940" i="4" s="1"/>
  <c r="G941" i="4"/>
  <c r="H941" i="4" s="1"/>
  <c r="G942" i="4"/>
  <c r="H942" i="4" s="1"/>
  <c r="G943" i="4"/>
  <c r="H943" i="4" s="1"/>
  <c r="G944" i="4"/>
  <c r="H944" i="4" s="1"/>
  <c r="G945" i="4"/>
  <c r="H945" i="4" s="1"/>
  <c r="G946" i="4"/>
  <c r="H946" i="4" s="1"/>
  <c r="G947" i="4"/>
  <c r="H947" i="4" s="1"/>
  <c r="G948" i="4"/>
  <c r="H948" i="4" s="1"/>
  <c r="G949" i="4"/>
  <c r="H949" i="4" s="1"/>
  <c r="G950" i="4"/>
  <c r="H950" i="4" s="1"/>
  <c r="G951" i="4"/>
  <c r="H951" i="4" s="1"/>
  <c r="G952" i="4"/>
  <c r="H952" i="4" s="1"/>
  <c r="G953" i="4"/>
  <c r="H953" i="4" s="1"/>
  <c r="G954" i="4"/>
  <c r="H954" i="4" s="1"/>
  <c r="G955" i="4"/>
  <c r="H955" i="4" s="1"/>
  <c r="G956" i="4"/>
  <c r="H956" i="4" s="1"/>
  <c r="G957" i="4"/>
  <c r="H957" i="4" s="1"/>
  <c r="G958" i="4"/>
  <c r="H958" i="4" s="1"/>
  <c r="G959" i="4"/>
  <c r="H959" i="4" s="1"/>
  <c r="G960" i="4"/>
  <c r="H960" i="4" s="1"/>
  <c r="G961" i="4"/>
  <c r="H961" i="4" s="1"/>
  <c r="G962" i="4"/>
  <c r="H962" i="4" s="1"/>
  <c r="G963" i="4"/>
  <c r="H963" i="4" s="1"/>
  <c r="G964" i="4"/>
  <c r="H964" i="4" s="1"/>
  <c r="G965" i="4"/>
  <c r="H965" i="4" s="1"/>
  <c r="G966" i="4"/>
  <c r="H966" i="4" s="1"/>
  <c r="G967" i="4"/>
  <c r="H967" i="4" s="1"/>
  <c r="G968" i="4"/>
  <c r="H968" i="4" s="1"/>
  <c r="G969" i="4"/>
  <c r="H969" i="4" s="1"/>
  <c r="G970" i="4"/>
  <c r="H970" i="4" s="1"/>
  <c r="G971" i="4"/>
  <c r="H971" i="4" s="1"/>
  <c r="G972" i="4"/>
  <c r="H972" i="4" s="1"/>
  <c r="G973" i="4"/>
  <c r="H973" i="4" s="1"/>
  <c r="G974" i="4"/>
  <c r="H974" i="4" s="1"/>
  <c r="G975" i="4"/>
  <c r="H975" i="4" s="1"/>
  <c r="G976" i="4"/>
  <c r="H976" i="4" s="1"/>
  <c r="G977" i="4"/>
  <c r="H977" i="4" s="1"/>
  <c r="G978" i="4"/>
  <c r="H978" i="4" s="1"/>
  <c r="G979" i="4"/>
  <c r="H979" i="4" s="1"/>
  <c r="G980" i="4"/>
  <c r="H980" i="4" s="1"/>
  <c r="G981" i="4"/>
  <c r="H981" i="4" s="1"/>
  <c r="G982" i="4"/>
  <c r="H982" i="4" s="1"/>
  <c r="G983" i="4"/>
  <c r="H983" i="4" s="1"/>
  <c r="G984" i="4"/>
  <c r="H984" i="4" s="1"/>
  <c r="G985" i="4"/>
  <c r="H985" i="4" s="1"/>
  <c r="G986" i="4"/>
  <c r="H986" i="4" s="1"/>
  <c r="G987" i="4"/>
  <c r="H987" i="4" s="1"/>
  <c r="G988" i="4"/>
  <c r="H988" i="4" s="1"/>
  <c r="G989" i="4"/>
  <c r="H989" i="4" s="1"/>
  <c r="G990" i="4"/>
  <c r="H990" i="4" s="1"/>
  <c r="G991" i="4"/>
  <c r="H991" i="4" s="1"/>
  <c r="G992" i="4"/>
  <c r="H992" i="4" s="1"/>
  <c r="G993" i="4"/>
  <c r="H993" i="4" s="1"/>
  <c r="G994" i="4"/>
  <c r="H994" i="4" s="1"/>
  <c r="G995" i="4"/>
  <c r="H995" i="4" s="1"/>
  <c r="G996" i="4"/>
  <c r="H996" i="4" s="1"/>
  <c r="G997" i="4"/>
  <c r="H997" i="4" s="1"/>
  <c r="G998" i="4"/>
  <c r="H998" i="4" s="1"/>
  <c r="G999" i="4"/>
  <c r="H999" i="4" s="1"/>
  <c r="G1000" i="4"/>
  <c r="H1000" i="4" s="1"/>
  <c r="G1001" i="4"/>
  <c r="H1001" i="4" s="1"/>
  <c r="G1002" i="4"/>
  <c r="H1002" i="4" s="1"/>
  <c r="G1003" i="4"/>
  <c r="H1003" i="4" s="1"/>
  <c r="G1004" i="4"/>
  <c r="H1004" i="4" s="1"/>
  <c r="G1005" i="4"/>
  <c r="H1005" i="4" s="1"/>
  <c r="G1006" i="4"/>
  <c r="H1006" i="4" s="1"/>
  <c r="G1007" i="4"/>
  <c r="H1007" i="4" s="1"/>
  <c r="G1008" i="4"/>
  <c r="H1008" i="4" s="1"/>
  <c r="G1009" i="4"/>
  <c r="H1009" i="4" s="1"/>
  <c r="G1010" i="4"/>
  <c r="H1010" i="4" s="1"/>
  <c r="G1011" i="4"/>
  <c r="H1011" i="4" s="1"/>
  <c r="G1012" i="4"/>
  <c r="H1012" i="4" s="1"/>
  <c r="G1013" i="4"/>
  <c r="H1013" i="4" s="1"/>
  <c r="G1014" i="4"/>
  <c r="H1014" i="4" s="1"/>
  <c r="G1015" i="4"/>
  <c r="H1015" i="4" s="1"/>
  <c r="G1016" i="4"/>
  <c r="H1016" i="4" s="1"/>
  <c r="G1017" i="4"/>
  <c r="H1017" i="4" s="1"/>
  <c r="G1018" i="4"/>
  <c r="H1018" i="4" s="1"/>
  <c r="G1019" i="4"/>
  <c r="H1019" i="4" s="1"/>
  <c r="G1020" i="4"/>
  <c r="H1020" i="4" s="1"/>
  <c r="G1021" i="4"/>
  <c r="H1021" i="4" s="1"/>
  <c r="G1022" i="4"/>
  <c r="H1022" i="4" s="1"/>
  <c r="G1023" i="4"/>
  <c r="H1023" i="4" s="1"/>
  <c r="G1024" i="4"/>
  <c r="H1024" i="4" s="1"/>
  <c r="G1025" i="4"/>
  <c r="H1025" i="4" s="1"/>
  <c r="G1026" i="4"/>
  <c r="H1026" i="4" s="1"/>
  <c r="G1027" i="4"/>
  <c r="H1027" i="4" s="1"/>
  <c r="G1028" i="4"/>
  <c r="H1028" i="4" s="1"/>
  <c r="G1029" i="4"/>
  <c r="H1029" i="4" s="1"/>
  <c r="G1030" i="4"/>
  <c r="H1030" i="4" s="1"/>
  <c r="G1031" i="4"/>
  <c r="H1031" i="4" s="1"/>
  <c r="G1032" i="4"/>
  <c r="H1032" i="4" s="1"/>
  <c r="G1033" i="4"/>
  <c r="H1033" i="4" s="1"/>
  <c r="G1034" i="4"/>
  <c r="H1034" i="4" s="1"/>
  <c r="G1035" i="4"/>
  <c r="H1035" i="4" s="1"/>
  <c r="G1036" i="4"/>
  <c r="H1036" i="4" s="1"/>
  <c r="G1037" i="4"/>
  <c r="H1037" i="4" s="1"/>
  <c r="G1038" i="4"/>
  <c r="H1038" i="4" s="1"/>
  <c r="G1039" i="4"/>
  <c r="H1039" i="4" s="1"/>
  <c r="G1040" i="4"/>
  <c r="H1040" i="4" s="1"/>
  <c r="G1041" i="4"/>
  <c r="H1041" i="4" s="1"/>
  <c r="G1042" i="4"/>
  <c r="H1042" i="4" s="1"/>
  <c r="G1043" i="4"/>
  <c r="H1043" i="4" s="1"/>
  <c r="G1044" i="4"/>
  <c r="H1044" i="4" s="1"/>
  <c r="G1045" i="4"/>
  <c r="H1045" i="4" s="1"/>
  <c r="G1046" i="4"/>
  <c r="H1046" i="4" s="1"/>
  <c r="G1047" i="4"/>
  <c r="H1047" i="4" s="1"/>
  <c r="G1048" i="4"/>
  <c r="H1048" i="4" s="1"/>
  <c r="G1049" i="4"/>
  <c r="H1049" i="4" s="1"/>
  <c r="G1050" i="4"/>
  <c r="H1050" i="4" s="1"/>
  <c r="G1051" i="4"/>
  <c r="H1051" i="4" s="1"/>
  <c r="G1052" i="4"/>
  <c r="H1052" i="4" s="1"/>
  <c r="G1053" i="4"/>
  <c r="H1053" i="4" s="1"/>
  <c r="G1054" i="4"/>
  <c r="H1054" i="4" s="1"/>
  <c r="G1055" i="4"/>
  <c r="H1055" i="4" s="1"/>
  <c r="G1056" i="4"/>
  <c r="H1056" i="4" s="1"/>
  <c r="G1057" i="4"/>
  <c r="H1057" i="4" s="1"/>
  <c r="G1058" i="4"/>
  <c r="H1058" i="4" s="1"/>
  <c r="G1059" i="4"/>
  <c r="H1059" i="4" s="1"/>
  <c r="G1060" i="4"/>
  <c r="H1060" i="4" s="1"/>
  <c r="G1061" i="4"/>
  <c r="H1061" i="4" s="1"/>
  <c r="G1062" i="4"/>
  <c r="H1062" i="4" s="1"/>
  <c r="G1063" i="4"/>
  <c r="H1063" i="4" s="1"/>
  <c r="G1064" i="4"/>
  <c r="H1064" i="4" s="1"/>
  <c r="G1065" i="4"/>
  <c r="H1065" i="4" s="1"/>
  <c r="G1066" i="4"/>
  <c r="H1066" i="4" s="1"/>
  <c r="G1067" i="4"/>
  <c r="H1067" i="4" s="1"/>
  <c r="G1068" i="4"/>
  <c r="H1068" i="4" s="1"/>
  <c r="G1069" i="4"/>
  <c r="H1069" i="4" s="1"/>
  <c r="G1070" i="4"/>
  <c r="H1070" i="4" s="1"/>
  <c r="G1071" i="4"/>
  <c r="H1071" i="4" s="1"/>
  <c r="G1072" i="4"/>
  <c r="H1072" i="4" s="1"/>
  <c r="G1073" i="4"/>
  <c r="H1073" i="4" s="1"/>
  <c r="G1074" i="4"/>
  <c r="H1074" i="4" s="1"/>
  <c r="G1075" i="4"/>
  <c r="H1075" i="4" s="1"/>
  <c r="G1076" i="4"/>
  <c r="H1076" i="4" s="1"/>
  <c r="G1077" i="4"/>
  <c r="H1077" i="4" s="1"/>
  <c r="G1078" i="4"/>
  <c r="H1078" i="4" s="1"/>
  <c r="G1079" i="4"/>
  <c r="H1079" i="4" s="1"/>
  <c r="G1080" i="4"/>
  <c r="H1080" i="4" s="1"/>
  <c r="G1081" i="4"/>
  <c r="H1081" i="4" s="1"/>
  <c r="G1082" i="4"/>
  <c r="H1082" i="4" s="1"/>
  <c r="G1083" i="4"/>
  <c r="H1083" i="4" s="1"/>
  <c r="G1084" i="4"/>
  <c r="H1084" i="4" s="1"/>
  <c r="G1085" i="4"/>
  <c r="H1085" i="4" s="1"/>
  <c r="G1086" i="4"/>
  <c r="H1086" i="4" s="1"/>
  <c r="G1087" i="4"/>
  <c r="H1087" i="4" s="1"/>
  <c r="G1088" i="4"/>
  <c r="H1088" i="4" s="1"/>
  <c r="G1089" i="4"/>
  <c r="H1089" i="4" s="1"/>
  <c r="G1090" i="4"/>
  <c r="H1090" i="4" s="1"/>
  <c r="G1091" i="4"/>
  <c r="H1091" i="4" s="1"/>
  <c r="G1092" i="4"/>
  <c r="H1092" i="4" s="1"/>
  <c r="G1093" i="4"/>
  <c r="H1093" i="4" s="1"/>
  <c r="G1094" i="4"/>
  <c r="H1094" i="4" s="1"/>
  <c r="G1095" i="4"/>
  <c r="H1095" i="4" s="1"/>
  <c r="G1096" i="4"/>
  <c r="H1096" i="4" s="1"/>
  <c r="G1097" i="4"/>
  <c r="H1097" i="4" s="1"/>
  <c r="G1098" i="4"/>
  <c r="H1098" i="4" s="1"/>
  <c r="G1099" i="4"/>
  <c r="H1099" i="4" s="1"/>
  <c r="G1100" i="4"/>
  <c r="H1100" i="4" s="1"/>
  <c r="G1101" i="4"/>
  <c r="H1101" i="4" s="1"/>
  <c r="G1102" i="4"/>
  <c r="H1102" i="4" s="1"/>
  <c r="G1103" i="4"/>
  <c r="H1103" i="4" s="1"/>
  <c r="G1104" i="4"/>
  <c r="H1104" i="4" s="1"/>
  <c r="G1105" i="4"/>
  <c r="H1105" i="4" s="1"/>
  <c r="G1106" i="4"/>
  <c r="H1106" i="4" s="1"/>
  <c r="G1107" i="4"/>
  <c r="H1107" i="4" s="1"/>
  <c r="G1108" i="4"/>
  <c r="H1108" i="4" s="1"/>
  <c r="G1109" i="4"/>
  <c r="H1109" i="4" s="1"/>
  <c r="G1110" i="4"/>
  <c r="H1110" i="4" s="1"/>
  <c r="G1111" i="4"/>
  <c r="H1111" i="4" s="1"/>
  <c r="G1112" i="4"/>
  <c r="H1112" i="4" s="1"/>
  <c r="G1113" i="4"/>
  <c r="H1113" i="4" s="1"/>
  <c r="G1114" i="4"/>
  <c r="H1114" i="4" s="1"/>
  <c r="G1115" i="4"/>
  <c r="H1115" i="4" s="1"/>
  <c r="G1116" i="4"/>
  <c r="H1116" i="4" s="1"/>
  <c r="G1117" i="4"/>
  <c r="H1117" i="4" s="1"/>
  <c r="G1118" i="4"/>
  <c r="H1118" i="4" s="1"/>
  <c r="G1119" i="4"/>
  <c r="H1119" i="4" s="1"/>
  <c r="G1120" i="4"/>
  <c r="H1120" i="4" s="1"/>
  <c r="G1121" i="4"/>
  <c r="H1121" i="4" s="1"/>
  <c r="G1122" i="4"/>
  <c r="H1122" i="4" s="1"/>
  <c r="G1123" i="4"/>
  <c r="H1123" i="4" s="1"/>
  <c r="G1124" i="4"/>
  <c r="H1124" i="4" s="1"/>
  <c r="G1125" i="4"/>
  <c r="H1125" i="4" s="1"/>
  <c r="G1126" i="4"/>
  <c r="H1126" i="4" s="1"/>
  <c r="G1127" i="4"/>
  <c r="H1127" i="4" s="1"/>
  <c r="G1128" i="4"/>
  <c r="H1128" i="4" s="1"/>
  <c r="G1129" i="4"/>
  <c r="H1129" i="4" s="1"/>
  <c r="G1130" i="4"/>
  <c r="H1130" i="4" s="1"/>
  <c r="G1131" i="4"/>
  <c r="H1131" i="4" s="1"/>
  <c r="G1132" i="4"/>
  <c r="H1132" i="4" s="1"/>
  <c r="G1133" i="4"/>
  <c r="H1133" i="4" s="1"/>
  <c r="G1134" i="4"/>
  <c r="H1134" i="4" s="1"/>
  <c r="G1135" i="4"/>
  <c r="H1135" i="4" s="1"/>
  <c r="G1136" i="4"/>
  <c r="H1136" i="4" s="1"/>
  <c r="G1137" i="4"/>
  <c r="H1137" i="4" s="1"/>
  <c r="G1138" i="4"/>
  <c r="H1138" i="4" s="1"/>
  <c r="G1139" i="4"/>
  <c r="H1139" i="4" s="1"/>
  <c r="G1140" i="4"/>
  <c r="H1140" i="4" s="1"/>
  <c r="G1141" i="4"/>
  <c r="H1141" i="4" s="1"/>
  <c r="G1142" i="4"/>
  <c r="H1142" i="4" s="1"/>
  <c r="G1143" i="4"/>
  <c r="H1143" i="4" s="1"/>
  <c r="G1144" i="4"/>
  <c r="H1144" i="4" s="1"/>
  <c r="G1145" i="4"/>
  <c r="H1145" i="4" s="1"/>
  <c r="G1146" i="4"/>
  <c r="H1146" i="4" s="1"/>
  <c r="G1147" i="4"/>
  <c r="H1147" i="4" s="1"/>
  <c r="G1148" i="4"/>
  <c r="H1148" i="4" s="1"/>
  <c r="G1149" i="4"/>
  <c r="H1149" i="4" s="1"/>
  <c r="G1150" i="4"/>
  <c r="H1150" i="4" s="1"/>
  <c r="G1151" i="4"/>
  <c r="H1151" i="4" s="1"/>
  <c r="G1152" i="4"/>
  <c r="H1152" i="4" s="1"/>
  <c r="G1153" i="4"/>
  <c r="H1153" i="4" s="1"/>
  <c r="G1154" i="4"/>
  <c r="H1154" i="4" s="1"/>
  <c r="G1155" i="4"/>
  <c r="H1155" i="4" s="1"/>
  <c r="G1156" i="4"/>
  <c r="H1156" i="4" s="1"/>
  <c r="G1157" i="4"/>
  <c r="H1157" i="4" s="1"/>
  <c r="G1158" i="4"/>
  <c r="H1158" i="4" s="1"/>
  <c r="G1159" i="4"/>
  <c r="H1159" i="4" s="1"/>
  <c r="G1160" i="4"/>
  <c r="H1160" i="4" s="1"/>
  <c r="G1161" i="4"/>
  <c r="H1161" i="4" s="1"/>
  <c r="G1162" i="4"/>
  <c r="H1162" i="4" s="1"/>
  <c r="G1163" i="4"/>
  <c r="H1163" i="4" s="1"/>
  <c r="G1164" i="4"/>
  <c r="H1164" i="4" s="1"/>
  <c r="G1165" i="4"/>
  <c r="H1165" i="4" s="1"/>
  <c r="G1166" i="4"/>
  <c r="H1166" i="4" s="1"/>
  <c r="G1167" i="4"/>
  <c r="H1167" i="4" s="1"/>
  <c r="G1168" i="4"/>
  <c r="H1168" i="4" s="1"/>
  <c r="G1169" i="4"/>
  <c r="H1169" i="4" s="1"/>
  <c r="G1170" i="4"/>
  <c r="H1170" i="4" s="1"/>
  <c r="G1171" i="4"/>
  <c r="H1171" i="4" s="1"/>
  <c r="G1172" i="4"/>
  <c r="H1172" i="4" s="1"/>
  <c r="G1173" i="4"/>
  <c r="H1173" i="4" s="1"/>
  <c r="G1174" i="4"/>
  <c r="H1174" i="4" s="1"/>
  <c r="G1175" i="4"/>
  <c r="H1175" i="4" s="1"/>
  <c r="G1176" i="4"/>
  <c r="H1176" i="4" s="1"/>
  <c r="G1177" i="4"/>
  <c r="H1177" i="4" s="1"/>
  <c r="G1178" i="4"/>
  <c r="H1178" i="4" s="1"/>
  <c r="G1179" i="4"/>
  <c r="H1179" i="4" s="1"/>
  <c r="G1180" i="4"/>
  <c r="H1180" i="4" s="1"/>
  <c r="G1181" i="4"/>
  <c r="H1181" i="4" s="1"/>
  <c r="G1182" i="4"/>
  <c r="H1182" i="4" s="1"/>
  <c r="G1183" i="4"/>
  <c r="H1183" i="4" s="1"/>
  <c r="G1184" i="4"/>
  <c r="H1184" i="4" s="1"/>
  <c r="G1185" i="4"/>
  <c r="H1185" i="4" s="1"/>
  <c r="G1186" i="4"/>
  <c r="H1186" i="4" s="1"/>
  <c r="G1187" i="4"/>
  <c r="H1187" i="4" s="1"/>
  <c r="G1188" i="4"/>
  <c r="H1188" i="4" s="1"/>
  <c r="G1189" i="4"/>
  <c r="H1189" i="4" s="1"/>
  <c r="G1190" i="4"/>
  <c r="H1190" i="4" s="1"/>
  <c r="G1191" i="4"/>
  <c r="H1191" i="4" s="1"/>
  <c r="G1192" i="4"/>
  <c r="H1192" i="4" s="1"/>
  <c r="G1193" i="4"/>
  <c r="H1193" i="4" s="1"/>
  <c r="G1194" i="4"/>
  <c r="H1194" i="4" s="1"/>
  <c r="G1195" i="4"/>
  <c r="H1195" i="4" s="1"/>
  <c r="G1196" i="4"/>
  <c r="H1196" i="4" s="1"/>
  <c r="G1197" i="4"/>
  <c r="H1197" i="4" s="1"/>
  <c r="G1198" i="4"/>
  <c r="H1198" i="4" s="1"/>
  <c r="G1199" i="4"/>
  <c r="H1199" i="4" s="1"/>
  <c r="G1200" i="4"/>
  <c r="H1200" i="4" s="1"/>
  <c r="G1201" i="4"/>
  <c r="H1201" i="4" s="1"/>
  <c r="G1202" i="4"/>
  <c r="H1202" i="4" s="1"/>
  <c r="G1203" i="4"/>
  <c r="H1203" i="4" s="1"/>
  <c r="G1204" i="4"/>
  <c r="H1204" i="4" s="1"/>
  <c r="G1205" i="4"/>
  <c r="H1205" i="4" s="1"/>
  <c r="G1206" i="4"/>
  <c r="H1206" i="4" s="1"/>
  <c r="G1207" i="4"/>
  <c r="H1207" i="4" s="1"/>
  <c r="G1208" i="4"/>
  <c r="H1208" i="4" s="1"/>
  <c r="G1209" i="4"/>
  <c r="H1209" i="4" s="1"/>
  <c r="G1210" i="4"/>
  <c r="H1210" i="4" s="1"/>
  <c r="G1211" i="4"/>
  <c r="H1211" i="4" s="1"/>
  <c r="G1212" i="4"/>
  <c r="H1212" i="4" s="1"/>
  <c r="G1213" i="4"/>
  <c r="H1213" i="4" s="1"/>
  <c r="G1214" i="4"/>
  <c r="H1214" i="4" s="1"/>
  <c r="G1215" i="4"/>
  <c r="H1215" i="4" s="1"/>
  <c r="G1216" i="4"/>
  <c r="H1216" i="4" s="1"/>
  <c r="G1217" i="4"/>
  <c r="H1217" i="4" s="1"/>
  <c r="G1218" i="4"/>
  <c r="H1218" i="4" s="1"/>
  <c r="G1219" i="4"/>
  <c r="H1219" i="4" s="1"/>
  <c r="G1220" i="4"/>
  <c r="H1220" i="4" s="1"/>
  <c r="G1221" i="4"/>
  <c r="H1221" i="4" s="1"/>
  <c r="G1222" i="4"/>
  <c r="H1222" i="4" s="1"/>
  <c r="G1223" i="4"/>
  <c r="H1223" i="4" s="1"/>
  <c r="G1224" i="4"/>
  <c r="H1224" i="4" s="1"/>
  <c r="G1225" i="4"/>
  <c r="H1225" i="4" s="1"/>
  <c r="G1226" i="4"/>
  <c r="H1226" i="4" s="1"/>
  <c r="G1227" i="4"/>
  <c r="H1227" i="4" s="1"/>
  <c r="G1228" i="4"/>
  <c r="H1228" i="4" s="1"/>
  <c r="G1229" i="4"/>
  <c r="H1229" i="4" s="1"/>
  <c r="G1230" i="4"/>
  <c r="H1230" i="4" s="1"/>
  <c r="G1231" i="4"/>
  <c r="H1231" i="4" s="1"/>
  <c r="G1232" i="4"/>
  <c r="H1232" i="4" s="1"/>
  <c r="G1233" i="4"/>
  <c r="H1233" i="4" s="1"/>
  <c r="G1234" i="4"/>
  <c r="H1234" i="4" s="1"/>
  <c r="G1235" i="4"/>
  <c r="H1235" i="4" s="1"/>
  <c r="G1236" i="4"/>
  <c r="H1236" i="4" s="1"/>
  <c r="G1237" i="4"/>
  <c r="H1237" i="4" s="1"/>
  <c r="G1238" i="4"/>
  <c r="H1238" i="4" s="1"/>
  <c r="G1239" i="4"/>
  <c r="H1239" i="4" s="1"/>
  <c r="G1240" i="4"/>
  <c r="H1240" i="4" s="1"/>
  <c r="G1241" i="4"/>
  <c r="H1241" i="4" s="1"/>
  <c r="G1242" i="4"/>
  <c r="H1242" i="4" s="1"/>
  <c r="G1243" i="4"/>
  <c r="H1243" i="4" s="1"/>
  <c r="G1244" i="4"/>
  <c r="H1244" i="4" s="1"/>
  <c r="G1245" i="4"/>
  <c r="H1245" i="4" s="1"/>
  <c r="G1246" i="4"/>
  <c r="H1246" i="4" s="1"/>
  <c r="G1247" i="4"/>
  <c r="H1247" i="4" s="1"/>
  <c r="G1248" i="4"/>
  <c r="H1248" i="4" s="1"/>
  <c r="G1249" i="4"/>
  <c r="H1249" i="4" s="1"/>
  <c r="G1250" i="4"/>
  <c r="H1250" i="4" s="1"/>
  <c r="G1251" i="4"/>
  <c r="H1251" i="4" s="1"/>
  <c r="G1252" i="4"/>
  <c r="H1252" i="4" s="1"/>
  <c r="G1253" i="4"/>
  <c r="H1253" i="4" s="1"/>
  <c r="G1254" i="4"/>
  <c r="H1254" i="4" s="1"/>
  <c r="G1255" i="4"/>
  <c r="H1255" i="4" s="1"/>
  <c r="G1256" i="4"/>
  <c r="H1256" i="4" s="1"/>
  <c r="G1257" i="4"/>
  <c r="H1257" i="4" s="1"/>
  <c r="G1258" i="4"/>
  <c r="H1258" i="4" s="1"/>
  <c r="G1259" i="4"/>
  <c r="H1259" i="4" s="1"/>
  <c r="G1260" i="4"/>
  <c r="H1260" i="4" s="1"/>
  <c r="G1261" i="4"/>
  <c r="H1261" i="4" s="1"/>
  <c r="G1262" i="4"/>
  <c r="H1262" i="4" s="1"/>
  <c r="G1263" i="4"/>
  <c r="H1263" i="4" s="1"/>
  <c r="G1264" i="4"/>
  <c r="H1264" i="4" s="1"/>
  <c r="G1265" i="4"/>
  <c r="H1265" i="4" s="1"/>
  <c r="G1266" i="4"/>
  <c r="H1266" i="4" s="1"/>
  <c r="G1267" i="4"/>
  <c r="H1267" i="4" s="1"/>
  <c r="G1268" i="4"/>
  <c r="H1268" i="4" s="1"/>
  <c r="G1269" i="4"/>
  <c r="H1269" i="4" s="1"/>
  <c r="G1270" i="4"/>
  <c r="H1270" i="4" s="1"/>
  <c r="G1271" i="4"/>
  <c r="H1271" i="4" s="1"/>
  <c r="G1272" i="4"/>
  <c r="H1272" i="4" s="1"/>
  <c r="G1273" i="4"/>
  <c r="H1273" i="4" s="1"/>
  <c r="G1274" i="4"/>
  <c r="H1274" i="4" s="1"/>
  <c r="G1275" i="4"/>
  <c r="H1275" i="4" s="1"/>
  <c r="G1276" i="4"/>
  <c r="H1276" i="4" s="1"/>
  <c r="G1277" i="4"/>
  <c r="H1277" i="4" s="1"/>
  <c r="G1278" i="4"/>
  <c r="H1278" i="4" s="1"/>
  <c r="G1279" i="4"/>
  <c r="H1279" i="4" s="1"/>
  <c r="G1280" i="4"/>
  <c r="H1280" i="4" s="1"/>
  <c r="G1281" i="4"/>
  <c r="H1281" i="4" s="1"/>
  <c r="G1282" i="4"/>
  <c r="H1282" i="4" s="1"/>
  <c r="G1283" i="4"/>
  <c r="H1283" i="4" s="1"/>
  <c r="G1284" i="4"/>
  <c r="H1284" i="4" s="1"/>
  <c r="G1285" i="4"/>
  <c r="H1285" i="4" s="1"/>
  <c r="G1286" i="4"/>
  <c r="H1286" i="4" s="1"/>
  <c r="G1287" i="4"/>
  <c r="H1287" i="4" s="1"/>
  <c r="G1288" i="4"/>
  <c r="H1288" i="4" s="1"/>
  <c r="G1289" i="4"/>
  <c r="H1289" i="4" s="1"/>
  <c r="G1290" i="4"/>
  <c r="H1290" i="4" s="1"/>
  <c r="G1291" i="4"/>
  <c r="H1291" i="4" s="1"/>
  <c r="G1292" i="4"/>
  <c r="H1292" i="4" s="1"/>
  <c r="G1293" i="4"/>
  <c r="H1293" i="4" s="1"/>
  <c r="G1294" i="4"/>
  <c r="H1294" i="4" s="1"/>
  <c r="G1295" i="4"/>
  <c r="H1295" i="4" s="1"/>
  <c r="G1296" i="4"/>
  <c r="H1296" i="4" s="1"/>
  <c r="G1297" i="4"/>
  <c r="H1297" i="4" s="1"/>
  <c r="G1298" i="4"/>
  <c r="H1298" i="4" s="1"/>
  <c r="G1299" i="4"/>
  <c r="H1299" i="4" s="1"/>
  <c r="G1300" i="4"/>
  <c r="H1300" i="4" s="1"/>
  <c r="G1301" i="4"/>
  <c r="H1301" i="4" s="1"/>
  <c r="G1302" i="4"/>
  <c r="H1302" i="4" s="1"/>
  <c r="G1303" i="4"/>
  <c r="H1303" i="4" s="1"/>
  <c r="G1304" i="4"/>
  <c r="H1304" i="4" s="1"/>
  <c r="G1305" i="4"/>
  <c r="H1305" i="4" s="1"/>
  <c r="G1306" i="4"/>
  <c r="H1306" i="4" s="1"/>
  <c r="G1307" i="4"/>
  <c r="H1307" i="4" s="1"/>
  <c r="G1308" i="4"/>
  <c r="H1308" i="4" s="1"/>
  <c r="G1309" i="4"/>
  <c r="H1309" i="4" s="1"/>
  <c r="G1310" i="4"/>
  <c r="H1310" i="4" s="1"/>
  <c r="G1311" i="4"/>
  <c r="H1311" i="4" s="1"/>
  <c r="G1312" i="4"/>
  <c r="H1312" i="4" s="1"/>
  <c r="G1313" i="4"/>
  <c r="H1313" i="4" s="1"/>
  <c r="G1314" i="4"/>
  <c r="H1314" i="4" s="1"/>
  <c r="G1315" i="4"/>
  <c r="H1315" i="4" s="1"/>
  <c r="G1316" i="4"/>
  <c r="H1316" i="4" s="1"/>
  <c r="G1317" i="4"/>
  <c r="H1317" i="4" s="1"/>
  <c r="G1318" i="4"/>
  <c r="H1318" i="4" s="1"/>
  <c r="G1319" i="4"/>
  <c r="H1319" i="4" s="1"/>
  <c r="G1320" i="4"/>
  <c r="H1320" i="4" s="1"/>
  <c r="G1321" i="4"/>
  <c r="H1321" i="4" s="1"/>
  <c r="G1322" i="4"/>
  <c r="H1322" i="4" s="1"/>
  <c r="G1323" i="4"/>
  <c r="H1323" i="4" s="1"/>
  <c r="G1324" i="4"/>
  <c r="H1324" i="4" s="1"/>
  <c r="G1325" i="4"/>
  <c r="H1325" i="4" s="1"/>
  <c r="G1326" i="4"/>
  <c r="H1326" i="4" s="1"/>
  <c r="G1327" i="4"/>
  <c r="H1327" i="4" s="1"/>
  <c r="G1328" i="4"/>
  <c r="H1328" i="4" s="1"/>
  <c r="G1329" i="4"/>
  <c r="H1329" i="4" s="1"/>
  <c r="G1330" i="4"/>
  <c r="H1330" i="4" s="1"/>
  <c r="G1331" i="4"/>
  <c r="H1331" i="4" s="1"/>
  <c r="G1332" i="4"/>
  <c r="H1332" i="4" s="1"/>
  <c r="G1333" i="4"/>
  <c r="H1333" i="4" s="1"/>
  <c r="G1334" i="4"/>
  <c r="H1334" i="4" s="1"/>
  <c r="G1335" i="4"/>
  <c r="H1335" i="4" s="1"/>
  <c r="G1336" i="4"/>
  <c r="H1336" i="4" s="1"/>
  <c r="G1337" i="4"/>
  <c r="H1337" i="4" s="1"/>
  <c r="G1338" i="4"/>
  <c r="H1338" i="4" s="1"/>
  <c r="G1339" i="4"/>
  <c r="H1339" i="4" s="1"/>
  <c r="G1340" i="4"/>
  <c r="H1340" i="4" s="1"/>
  <c r="G1341" i="4"/>
  <c r="H1341" i="4" s="1"/>
  <c r="G1342" i="4"/>
  <c r="H1342" i="4" s="1"/>
  <c r="G1343" i="4"/>
  <c r="H1343" i="4" s="1"/>
  <c r="G1344" i="4"/>
  <c r="H1344" i="4" s="1"/>
  <c r="G1345" i="4"/>
  <c r="H1345" i="4" s="1"/>
  <c r="G1346" i="4"/>
  <c r="H1346" i="4" s="1"/>
  <c r="G1347" i="4"/>
  <c r="H1347" i="4" s="1"/>
  <c r="G1348" i="4"/>
  <c r="H1348" i="4" s="1"/>
  <c r="G1349" i="4"/>
  <c r="H1349" i="4" s="1"/>
  <c r="G1350" i="4"/>
  <c r="H1350" i="4" s="1"/>
  <c r="G1351" i="4"/>
  <c r="H1351" i="4" s="1"/>
  <c r="G1352" i="4"/>
  <c r="H1352" i="4" s="1"/>
  <c r="G1353" i="4"/>
  <c r="H1353" i="4" s="1"/>
  <c r="G1354" i="4"/>
  <c r="H1354" i="4" s="1"/>
  <c r="G1355" i="4"/>
  <c r="H1355" i="4" s="1"/>
  <c r="G1356" i="4"/>
  <c r="H1356" i="4" s="1"/>
  <c r="G1357" i="4"/>
  <c r="H1357" i="4" s="1"/>
  <c r="G1358" i="4"/>
  <c r="H1358" i="4" s="1"/>
  <c r="G1359" i="4"/>
  <c r="H1359" i="4" s="1"/>
  <c r="G1360" i="4"/>
  <c r="H1360" i="4" s="1"/>
  <c r="G1361" i="4"/>
  <c r="H1361" i="4" s="1"/>
  <c r="G1362" i="4"/>
  <c r="H1362" i="4" s="1"/>
  <c r="G1363" i="4"/>
  <c r="H1363" i="4" s="1"/>
  <c r="G1364" i="4"/>
  <c r="H1364" i="4" s="1"/>
  <c r="G1365" i="4"/>
  <c r="H1365" i="4" s="1"/>
  <c r="G1366" i="4"/>
  <c r="H1366" i="4" s="1"/>
  <c r="G1367" i="4"/>
  <c r="H1367" i="4" s="1"/>
  <c r="G1368" i="4"/>
  <c r="H1368" i="4" s="1"/>
  <c r="G1369" i="4"/>
  <c r="H1369" i="4" s="1"/>
  <c r="G1370" i="4"/>
  <c r="H1370" i="4" s="1"/>
  <c r="G1371" i="4"/>
  <c r="H1371" i="4" s="1"/>
  <c r="G1372" i="4"/>
  <c r="H1372" i="4" s="1"/>
  <c r="G1373" i="4"/>
  <c r="H1373" i="4" s="1"/>
  <c r="G1374" i="4"/>
  <c r="H1374" i="4" s="1"/>
  <c r="G1375" i="4"/>
  <c r="H1375" i="4" s="1"/>
  <c r="G1376" i="4"/>
  <c r="H1376" i="4" s="1"/>
  <c r="G1377" i="4"/>
  <c r="H1377" i="4" s="1"/>
  <c r="G1378" i="4"/>
  <c r="H1378" i="4" s="1"/>
  <c r="G1379" i="4"/>
  <c r="H1379" i="4" s="1"/>
  <c r="G1380" i="4"/>
  <c r="H1380" i="4" s="1"/>
  <c r="G1381" i="4"/>
  <c r="H1381" i="4" s="1"/>
  <c r="G1382" i="4"/>
  <c r="H1382" i="4" s="1"/>
  <c r="G1383" i="4"/>
  <c r="H1383" i="4" s="1"/>
  <c r="G1384" i="4"/>
  <c r="H1384" i="4" s="1"/>
  <c r="G1385" i="4"/>
  <c r="H1385" i="4" s="1"/>
  <c r="G1386" i="4"/>
  <c r="H1386" i="4" s="1"/>
  <c r="G1387" i="4"/>
  <c r="H1387" i="4" s="1"/>
  <c r="G1388" i="4"/>
  <c r="H1388" i="4" s="1"/>
  <c r="G1389" i="4"/>
  <c r="H1389" i="4" s="1"/>
  <c r="G1390" i="4"/>
  <c r="H1390" i="4" s="1"/>
  <c r="G1391" i="4"/>
  <c r="H1391" i="4" s="1"/>
  <c r="G1392" i="4"/>
  <c r="H1392" i="4" s="1"/>
  <c r="G1393" i="4"/>
  <c r="H1393" i="4" s="1"/>
  <c r="G1394" i="4"/>
  <c r="H1394" i="4" s="1"/>
  <c r="G1395" i="4"/>
  <c r="H1395" i="4" s="1"/>
  <c r="G1396" i="4"/>
  <c r="H1396" i="4" s="1"/>
  <c r="G1397" i="4"/>
  <c r="H1397" i="4" s="1"/>
  <c r="G1398" i="4"/>
  <c r="H1398" i="4" s="1"/>
  <c r="G1399" i="4"/>
  <c r="H1399" i="4" s="1"/>
  <c r="G1400" i="4"/>
  <c r="H1400" i="4" s="1"/>
  <c r="G1401" i="4"/>
  <c r="H1401" i="4" s="1"/>
  <c r="G1402" i="4"/>
  <c r="H1402" i="4" s="1"/>
  <c r="G1403" i="4"/>
  <c r="H1403" i="4" s="1"/>
  <c r="G1404" i="4"/>
  <c r="H1404" i="4" s="1"/>
  <c r="G1405" i="4"/>
  <c r="H1405" i="4" s="1"/>
  <c r="G1406" i="4"/>
  <c r="H1406" i="4" s="1"/>
  <c r="G1407" i="4"/>
  <c r="H1407" i="4" s="1"/>
  <c r="G1408" i="4"/>
  <c r="H1408" i="4" s="1"/>
  <c r="G1409" i="4"/>
  <c r="H1409" i="4" s="1"/>
  <c r="G1410" i="4"/>
  <c r="H1410" i="4" s="1"/>
  <c r="G1411" i="4"/>
  <c r="H1411" i="4" s="1"/>
  <c r="G1412" i="4"/>
  <c r="H1412" i="4" s="1"/>
  <c r="G1413" i="4"/>
  <c r="H1413" i="4" s="1"/>
  <c r="G1414" i="4"/>
  <c r="H1414" i="4" s="1"/>
  <c r="G1415" i="4"/>
  <c r="H1415" i="4" s="1"/>
  <c r="G1416" i="4"/>
  <c r="H1416" i="4" s="1"/>
  <c r="G1417" i="4"/>
  <c r="H1417" i="4" s="1"/>
  <c r="G1418" i="4"/>
  <c r="H1418" i="4" s="1"/>
  <c r="G1419" i="4"/>
  <c r="H1419" i="4" s="1"/>
  <c r="G1420" i="4"/>
  <c r="H1420" i="4" s="1"/>
  <c r="G1421" i="4"/>
  <c r="H1421" i="4" s="1"/>
  <c r="G1422" i="4"/>
  <c r="H1422" i="4" s="1"/>
  <c r="G1423" i="4"/>
  <c r="H1423" i="4" s="1"/>
  <c r="G1424" i="4"/>
  <c r="H1424" i="4" s="1"/>
  <c r="G1425" i="4"/>
  <c r="H1425" i="4" s="1"/>
  <c r="G1426" i="4"/>
  <c r="H1426" i="4" s="1"/>
  <c r="G1427" i="4"/>
  <c r="H1427" i="4" s="1"/>
  <c r="G1428" i="4"/>
  <c r="H1428" i="4" s="1"/>
  <c r="G1429" i="4"/>
  <c r="H1429" i="4" s="1"/>
  <c r="G1430" i="4"/>
  <c r="H1430" i="4" s="1"/>
  <c r="G1431" i="4"/>
  <c r="H1431" i="4" s="1"/>
  <c r="G1432" i="4"/>
  <c r="H1432" i="4" s="1"/>
  <c r="G1433" i="4"/>
  <c r="H1433" i="4" s="1"/>
  <c r="G1434" i="4"/>
  <c r="H1434" i="4" s="1"/>
  <c r="G1435" i="4"/>
  <c r="H1435" i="4" s="1"/>
  <c r="G1436" i="4"/>
  <c r="H1436" i="4" s="1"/>
  <c r="G1437" i="4"/>
  <c r="H1437" i="4" s="1"/>
  <c r="G1438" i="4"/>
  <c r="H1438" i="4" s="1"/>
  <c r="G1439" i="4"/>
  <c r="H1439" i="4" s="1"/>
  <c r="G1440" i="4"/>
  <c r="H1440" i="4" s="1"/>
  <c r="G1441" i="4"/>
  <c r="H1441" i="4" s="1"/>
  <c r="G1442" i="4"/>
  <c r="H1442" i="4" s="1"/>
  <c r="G1443" i="4"/>
  <c r="H1443" i="4" s="1"/>
  <c r="G1444" i="4"/>
  <c r="H1444" i="4" s="1"/>
  <c r="G1445" i="4"/>
  <c r="H1445" i="4" s="1"/>
  <c r="G1446" i="4"/>
  <c r="H1446" i="4" s="1"/>
  <c r="G1447" i="4"/>
  <c r="H1447" i="4" s="1"/>
  <c r="G1448" i="4"/>
  <c r="H1448" i="4" s="1"/>
  <c r="G1449" i="4"/>
  <c r="H1449" i="4" s="1"/>
  <c r="G1450" i="4"/>
  <c r="H1450" i="4" s="1"/>
  <c r="G1451" i="4"/>
  <c r="H1451" i="4" s="1"/>
  <c r="G1452" i="4"/>
  <c r="H1452" i="4" s="1"/>
  <c r="G1453" i="4"/>
  <c r="H1453" i="4" s="1"/>
  <c r="G1454" i="4"/>
  <c r="H1454" i="4" s="1"/>
  <c r="G1455" i="4"/>
  <c r="H1455" i="4" s="1"/>
  <c r="G1456" i="4"/>
  <c r="H1456" i="4" s="1"/>
  <c r="G1457" i="4"/>
  <c r="H1457" i="4" s="1"/>
  <c r="G1458" i="4"/>
  <c r="H1458" i="4" s="1"/>
  <c r="G1459" i="4"/>
  <c r="H1459" i="4" s="1"/>
  <c r="G1460" i="4"/>
  <c r="H1460" i="4" s="1"/>
  <c r="G1461" i="4"/>
  <c r="H1461" i="4" s="1"/>
  <c r="G1462" i="4"/>
  <c r="H1462" i="4" s="1"/>
  <c r="G1463" i="4"/>
  <c r="H1463" i="4" s="1"/>
  <c r="G1464" i="4"/>
  <c r="H1464" i="4" s="1"/>
  <c r="G1465" i="4"/>
  <c r="H1465" i="4" s="1"/>
  <c r="G1466" i="4"/>
  <c r="H1466" i="4" s="1"/>
  <c r="G1467" i="4"/>
  <c r="H1467" i="4" s="1"/>
  <c r="G1468" i="4"/>
  <c r="H1468" i="4" s="1"/>
  <c r="G1469" i="4"/>
  <c r="H1469" i="4" s="1"/>
  <c r="G1470" i="4"/>
  <c r="H1470" i="4" s="1"/>
  <c r="G1471" i="4"/>
  <c r="H1471" i="4" s="1"/>
  <c r="G1472" i="4"/>
  <c r="H1472" i="4" s="1"/>
  <c r="G1473" i="4"/>
  <c r="H1473" i="4" s="1"/>
  <c r="G1474" i="4"/>
  <c r="H1474" i="4" s="1"/>
  <c r="G1475" i="4"/>
  <c r="H1475" i="4" s="1"/>
  <c r="G1476" i="4"/>
  <c r="H1476" i="4" s="1"/>
  <c r="G1477" i="4"/>
  <c r="H1477" i="4" s="1"/>
  <c r="G1478" i="4"/>
  <c r="H1478" i="4" s="1"/>
  <c r="G1479" i="4"/>
  <c r="H1479" i="4" s="1"/>
  <c r="G1480" i="4"/>
  <c r="H1480" i="4" s="1"/>
  <c r="G1481" i="4"/>
  <c r="H1481" i="4" s="1"/>
  <c r="G1482" i="4"/>
  <c r="H1482" i="4" s="1"/>
  <c r="G1483" i="4"/>
  <c r="H1483" i="4" s="1"/>
  <c r="G1484" i="4"/>
  <c r="H1484" i="4" s="1"/>
  <c r="G1485" i="4"/>
  <c r="H1485" i="4" s="1"/>
  <c r="G1486" i="4"/>
  <c r="H1486" i="4" s="1"/>
  <c r="G1487" i="4"/>
  <c r="H1487" i="4" s="1"/>
  <c r="G1488" i="4"/>
  <c r="H1488" i="4" s="1"/>
  <c r="G1489" i="4"/>
  <c r="H1489" i="4" s="1"/>
  <c r="G1490" i="4"/>
  <c r="H1490" i="4" s="1"/>
  <c r="G1491" i="4"/>
  <c r="H1491" i="4" s="1"/>
  <c r="G1492" i="4"/>
  <c r="H1492" i="4" s="1"/>
  <c r="G1493" i="4"/>
  <c r="H1493" i="4" s="1"/>
  <c r="G1494" i="4"/>
  <c r="H1494" i="4" s="1"/>
  <c r="G1495" i="4"/>
  <c r="H1495" i="4" s="1"/>
  <c r="G1496" i="4"/>
  <c r="H1496" i="4" s="1"/>
  <c r="G1497" i="4"/>
  <c r="H1497" i="4" s="1"/>
  <c r="G1498" i="4"/>
  <c r="H1498" i="4" s="1"/>
  <c r="G1499" i="4"/>
  <c r="H1499" i="4" s="1"/>
  <c r="G1500" i="4"/>
  <c r="H1500" i="4" s="1"/>
  <c r="G1501" i="4"/>
  <c r="H1501" i="4" s="1"/>
  <c r="G1502" i="4"/>
  <c r="H1502" i="4" s="1"/>
  <c r="G1503" i="4"/>
  <c r="H1503" i="4" s="1"/>
  <c r="G1504" i="4"/>
  <c r="H1504" i="4" s="1"/>
  <c r="G1505" i="4"/>
  <c r="H1505" i="4" s="1"/>
  <c r="G1506" i="4"/>
  <c r="H1506" i="4" s="1"/>
  <c r="G1507" i="4"/>
  <c r="H1507" i="4" s="1"/>
  <c r="G1508" i="4"/>
  <c r="H1508" i="4" s="1"/>
  <c r="G1509" i="4"/>
  <c r="H1509" i="4" s="1"/>
  <c r="G1510" i="4"/>
  <c r="H1510" i="4" s="1"/>
  <c r="G1511" i="4"/>
  <c r="H1511" i="4" s="1"/>
  <c r="G1512" i="4"/>
  <c r="H1512" i="4" s="1"/>
  <c r="G1513" i="4"/>
  <c r="H1513" i="4" s="1"/>
  <c r="G1514" i="4"/>
  <c r="H1514" i="4" s="1"/>
  <c r="G1515" i="4"/>
  <c r="H1515" i="4" s="1"/>
  <c r="G1516" i="4"/>
  <c r="H1516" i="4" s="1"/>
  <c r="G1517" i="4"/>
  <c r="H1517" i="4" s="1"/>
  <c r="G1518" i="4"/>
  <c r="H1518" i="4" s="1"/>
  <c r="G1519" i="4"/>
  <c r="H1519" i="4" s="1"/>
  <c r="G1520" i="4"/>
  <c r="H1520" i="4" s="1"/>
  <c r="G1521" i="4"/>
  <c r="H1521" i="4" s="1"/>
  <c r="G1522" i="4"/>
  <c r="H1522" i="4" s="1"/>
  <c r="G1523" i="4"/>
  <c r="H1523" i="4" s="1"/>
  <c r="G1524" i="4"/>
  <c r="H1524" i="4" s="1"/>
  <c r="G1525" i="4"/>
  <c r="H1525" i="4" s="1"/>
  <c r="G1526" i="4"/>
  <c r="H1526" i="4" s="1"/>
  <c r="G1527" i="4"/>
  <c r="H1527" i="4" s="1"/>
  <c r="G1528" i="4"/>
  <c r="H1528" i="4" s="1"/>
  <c r="G1529" i="4"/>
  <c r="H1529" i="4" s="1"/>
  <c r="G1530" i="4"/>
  <c r="H1530" i="4" s="1"/>
  <c r="G1531" i="4"/>
  <c r="H1531" i="4" s="1"/>
  <c r="G1532" i="4"/>
  <c r="H1532" i="4" s="1"/>
  <c r="G1533" i="4"/>
  <c r="H1533" i="4" s="1"/>
  <c r="G1534" i="4"/>
  <c r="H1534" i="4" s="1"/>
  <c r="G1535" i="4"/>
  <c r="H1535" i="4" s="1"/>
  <c r="G1536" i="4"/>
  <c r="H1536" i="4" s="1"/>
  <c r="G1537" i="4"/>
  <c r="H1537" i="4" s="1"/>
  <c r="G1538" i="4"/>
  <c r="H1538" i="4" s="1"/>
  <c r="G1539" i="4"/>
  <c r="H1539" i="4" s="1"/>
  <c r="G1540" i="4"/>
  <c r="H1540" i="4" s="1"/>
  <c r="G1541" i="4"/>
  <c r="H1541" i="4" s="1"/>
  <c r="G1542" i="4"/>
  <c r="H1542" i="4" s="1"/>
  <c r="G1543" i="4"/>
  <c r="H1543" i="4" s="1"/>
  <c r="G1544" i="4"/>
  <c r="H1544" i="4" s="1"/>
  <c r="G1545" i="4"/>
  <c r="H1545" i="4" s="1"/>
  <c r="G1546" i="4"/>
  <c r="H1546" i="4" s="1"/>
  <c r="G1547" i="4"/>
  <c r="H1547" i="4" s="1"/>
  <c r="G1548" i="4"/>
  <c r="H1548" i="4" s="1"/>
  <c r="G1549" i="4"/>
  <c r="H1549" i="4" s="1"/>
  <c r="G1550" i="4"/>
  <c r="H1550" i="4" s="1"/>
  <c r="G1551" i="4"/>
  <c r="H1551" i="4" s="1"/>
  <c r="G1552" i="4"/>
  <c r="H1552" i="4" s="1"/>
  <c r="G1553" i="4"/>
  <c r="H1553" i="4" s="1"/>
  <c r="G1554" i="4"/>
  <c r="H1554" i="4" s="1"/>
  <c r="G1555" i="4"/>
  <c r="H1555" i="4" s="1"/>
  <c r="G1556" i="4"/>
  <c r="H1556" i="4" s="1"/>
  <c r="G1557" i="4"/>
  <c r="H1557" i="4" s="1"/>
  <c r="G1558" i="4"/>
  <c r="H1558" i="4" s="1"/>
  <c r="G1559" i="4"/>
  <c r="H1559" i="4" s="1"/>
  <c r="G1560" i="4"/>
  <c r="H1560" i="4" s="1"/>
  <c r="G1561" i="4"/>
  <c r="H1561" i="4" s="1"/>
  <c r="G1562" i="4"/>
  <c r="H1562" i="4" s="1"/>
  <c r="G1563" i="4"/>
  <c r="H1563" i="4" s="1"/>
  <c r="G1564" i="4"/>
  <c r="H1564" i="4" s="1"/>
  <c r="G1565" i="4"/>
  <c r="H1565" i="4" s="1"/>
  <c r="G1566" i="4"/>
  <c r="H1566" i="4" s="1"/>
  <c r="G1567" i="4"/>
  <c r="H1567" i="4" s="1"/>
  <c r="G1568" i="4"/>
  <c r="H1568" i="4" s="1"/>
  <c r="G1569" i="4"/>
  <c r="H1569" i="4" s="1"/>
  <c r="G1570" i="4"/>
  <c r="H1570" i="4" s="1"/>
  <c r="G1571" i="4"/>
  <c r="H1571" i="4" s="1"/>
  <c r="G1572" i="4"/>
  <c r="H1572" i="4" s="1"/>
  <c r="G1573" i="4"/>
  <c r="H1573" i="4" s="1"/>
  <c r="G1574" i="4"/>
  <c r="H1574" i="4" s="1"/>
  <c r="G1575" i="4"/>
  <c r="H1575" i="4" s="1"/>
  <c r="G1576" i="4"/>
  <c r="H1576" i="4" s="1"/>
  <c r="G1577" i="4"/>
  <c r="H1577" i="4" s="1"/>
  <c r="G1578" i="4"/>
  <c r="H1578" i="4" s="1"/>
  <c r="G1579" i="4"/>
  <c r="H1579" i="4" s="1"/>
  <c r="G1580" i="4"/>
  <c r="H1580" i="4" s="1"/>
  <c r="G1581" i="4"/>
  <c r="H1581" i="4" s="1"/>
  <c r="G1582" i="4"/>
  <c r="H1582" i="4" s="1"/>
  <c r="G1583" i="4"/>
  <c r="H1583" i="4" s="1"/>
  <c r="G1584" i="4"/>
  <c r="H1584" i="4" s="1"/>
  <c r="G1585" i="4"/>
  <c r="H1585" i="4" s="1"/>
  <c r="G1586" i="4"/>
  <c r="H1586" i="4" s="1"/>
  <c r="G1587" i="4"/>
  <c r="H1587" i="4" s="1"/>
  <c r="G1588" i="4"/>
  <c r="H1588" i="4" s="1"/>
  <c r="G1589" i="4"/>
  <c r="H1589" i="4" s="1"/>
  <c r="G1590" i="4"/>
  <c r="H1590" i="4" s="1"/>
  <c r="G1591" i="4"/>
  <c r="H1591" i="4" s="1"/>
  <c r="G1592" i="4"/>
  <c r="H1592" i="4" s="1"/>
  <c r="G1593" i="4"/>
  <c r="H1593" i="4" s="1"/>
  <c r="G1594" i="4"/>
  <c r="H1594" i="4" s="1"/>
  <c r="G1595" i="4"/>
  <c r="H1595" i="4" s="1"/>
  <c r="G1596" i="4"/>
  <c r="H1596" i="4" s="1"/>
  <c r="G1597" i="4"/>
  <c r="H1597" i="4" s="1"/>
  <c r="G1598" i="4"/>
  <c r="H1598" i="4" s="1"/>
  <c r="G1599" i="4"/>
  <c r="H1599" i="4" s="1"/>
  <c r="G1600" i="4"/>
  <c r="H1600" i="4" s="1"/>
  <c r="G1601" i="4"/>
  <c r="H1601" i="4" s="1"/>
  <c r="G1602" i="4"/>
  <c r="H1602" i="4" s="1"/>
  <c r="G1603" i="4"/>
  <c r="H1603" i="4" s="1"/>
  <c r="G1604" i="4"/>
  <c r="H1604" i="4" s="1"/>
  <c r="G1605" i="4"/>
  <c r="H1605" i="4" s="1"/>
  <c r="G1606" i="4"/>
  <c r="H1606" i="4" s="1"/>
  <c r="G1607" i="4"/>
  <c r="H1607" i="4" s="1"/>
  <c r="G1608" i="4"/>
  <c r="H1608" i="4" s="1"/>
  <c r="G1609" i="4"/>
  <c r="H1609" i="4" s="1"/>
  <c r="G1610" i="4"/>
  <c r="H1610" i="4" s="1"/>
  <c r="G1611" i="4"/>
  <c r="H1611" i="4" s="1"/>
  <c r="G1612" i="4"/>
  <c r="H1612" i="4" s="1"/>
  <c r="G1613" i="4"/>
  <c r="H1613" i="4" s="1"/>
  <c r="G1614" i="4"/>
  <c r="H1614" i="4" s="1"/>
  <c r="G1615" i="4"/>
  <c r="H1615" i="4" s="1"/>
  <c r="G1616" i="4"/>
  <c r="H1616" i="4" s="1"/>
  <c r="G1617" i="4"/>
  <c r="H1617" i="4" s="1"/>
  <c r="G1618" i="4"/>
  <c r="H1618" i="4" s="1"/>
  <c r="G1619" i="4"/>
  <c r="H1619" i="4" s="1"/>
  <c r="G1620" i="4"/>
  <c r="H1620" i="4" s="1"/>
  <c r="G1621" i="4"/>
  <c r="H1621" i="4" s="1"/>
  <c r="G1622" i="4"/>
  <c r="H1622" i="4" s="1"/>
  <c r="G1623" i="4"/>
  <c r="H1623" i="4" s="1"/>
  <c r="G1624" i="4"/>
  <c r="H1624" i="4" s="1"/>
  <c r="G1625" i="4"/>
  <c r="H1625" i="4" s="1"/>
  <c r="G1626" i="4"/>
  <c r="H1626" i="4" s="1"/>
  <c r="G1627" i="4"/>
  <c r="H1627" i="4" s="1"/>
  <c r="G1628" i="4"/>
  <c r="H1628" i="4" s="1"/>
  <c r="G1629" i="4"/>
  <c r="H1629" i="4" s="1"/>
  <c r="G1630" i="4"/>
  <c r="H1630" i="4" s="1"/>
  <c r="G1631" i="4"/>
  <c r="H1631" i="4" s="1"/>
  <c r="G1632" i="4"/>
  <c r="H1632" i="4" s="1"/>
  <c r="G1633" i="4"/>
  <c r="H1633" i="4" s="1"/>
  <c r="G1634" i="4"/>
  <c r="H1634" i="4" s="1"/>
  <c r="G1635" i="4"/>
  <c r="H1635" i="4" s="1"/>
  <c r="G1636" i="4"/>
  <c r="H1636" i="4" s="1"/>
  <c r="G1637" i="4"/>
  <c r="H1637" i="4" s="1"/>
  <c r="G1638" i="4"/>
  <c r="H1638" i="4" s="1"/>
  <c r="G1639" i="4"/>
  <c r="H1639" i="4" s="1"/>
  <c r="G1640" i="4"/>
  <c r="H1640" i="4" s="1"/>
  <c r="G1641" i="4"/>
  <c r="H1641" i="4" s="1"/>
  <c r="G1642" i="4"/>
  <c r="H1642" i="4" s="1"/>
  <c r="G1643" i="4"/>
  <c r="H1643" i="4" s="1"/>
  <c r="G1644" i="4"/>
  <c r="H1644" i="4" s="1"/>
  <c r="G1645" i="4"/>
  <c r="H1645" i="4" s="1"/>
  <c r="G1646" i="4"/>
  <c r="H1646" i="4" s="1"/>
  <c r="G1647" i="4"/>
  <c r="H1647" i="4" s="1"/>
  <c r="G1648" i="4"/>
  <c r="H1648" i="4" s="1"/>
  <c r="G1649" i="4"/>
  <c r="H1649" i="4" s="1"/>
  <c r="G1650" i="4"/>
  <c r="H1650" i="4" s="1"/>
  <c r="G1651" i="4"/>
  <c r="H1651" i="4" s="1"/>
  <c r="G1652" i="4"/>
  <c r="H1652" i="4" s="1"/>
  <c r="G1653" i="4"/>
  <c r="H1653" i="4" s="1"/>
  <c r="G1654" i="4"/>
  <c r="H1654" i="4" s="1"/>
  <c r="G1655" i="4"/>
  <c r="H1655" i="4" s="1"/>
  <c r="G1656" i="4"/>
  <c r="H1656" i="4" s="1"/>
  <c r="G1657" i="4"/>
  <c r="H1657" i="4" s="1"/>
  <c r="G1658" i="4"/>
  <c r="H1658" i="4" s="1"/>
  <c r="G1659" i="4"/>
  <c r="H1659" i="4" s="1"/>
  <c r="G1660" i="4"/>
  <c r="H1660" i="4" s="1"/>
  <c r="G1661" i="4"/>
  <c r="H1661" i="4" s="1"/>
  <c r="G1662" i="4"/>
  <c r="H1662" i="4" s="1"/>
  <c r="G1663" i="4"/>
  <c r="H1663" i="4" s="1"/>
  <c r="G1664" i="4"/>
  <c r="H1664" i="4" s="1"/>
  <c r="G1665" i="4"/>
  <c r="H1665" i="4" s="1"/>
  <c r="G1666" i="4"/>
  <c r="H1666" i="4" s="1"/>
  <c r="G1667" i="4"/>
  <c r="H1667" i="4" s="1"/>
  <c r="G1668" i="4"/>
  <c r="H1668" i="4" s="1"/>
  <c r="G1669" i="4"/>
  <c r="H1669" i="4" s="1"/>
  <c r="G1670" i="4"/>
  <c r="H1670" i="4" s="1"/>
  <c r="G1671" i="4"/>
  <c r="H1671" i="4" s="1"/>
  <c r="G1672" i="4"/>
  <c r="H1672" i="4" s="1"/>
  <c r="G1673" i="4"/>
  <c r="H1673" i="4" s="1"/>
  <c r="G1674" i="4"/>
  <c r="H1674" i="4" s="1"/>
  <c r="G1675" i="4"/>
  <c r="H1675" i="4" s="1"/>
  <c r="G1676" i="4"/>
  <c r="H1676" i="4" s="1"/>
  <c r="G1677" i="4"/>
  <c r="H1677" i="4" s="1"/>
  <c r="G1678" i="4"/>
  <c r="H1678" i="4" s="1"/>
  <c r="G1679" i="4"/>
  <c r="H1679" i="4" s="1"/>
  <c r="G1680" i="4"/>
  <c r="H1680" i="4" s="1"/>
  <c r="G1681" i="4"/>
  <c r="H1681" i="4" s="1"/>
  <c r="G1682" i="4"/>
  <c r="H1682" i="4" s="1"/>
  <c r="G1683" i="4"/>
  <c r="H1683" i="4" s="1"/>
  <c r="G1684" i="4"/>
  <c r="H1684" i="4" s="1"/>
  <c r="G1685" i="4"/>
  <c r="H1685" i="4" s="1"/>
  <c r="G1686" i="4"/>
  <c r="H1686" i="4" s="1"/>
  <c r="G1687" i="4"/>
  <c r="H1687" i="4" s="1"/>
  <c r="G1688" i="4"/>
  <c r="H1688" i="4" s="1"/>
  <c r="G1689" i="4"/>
  <c r="H1689" i="4" s="1"/>
  <c r="G1690" i="4"/>
  <c r="H1690" i="4" s="1"/>
  <c r="G1691" i="4"/>
  <c r="H1691" i="4" s="1"/>
  <c r="G1692" i="4"/>
  <c r="H1692" i="4" s="1"/>
  <c r="G1693" i="4"/>
  <c r="H1693" i="4" s="1"/>
  <c r="G1694" i="4"/>
  <c r="H1694" i="4" s="1"/>
  <c r="G1695" i="4"/>
  <c r="H1695" i="4" s="1"/>
  <c r="G1696" i="4"/>
  <c r="H1696" i="4" s="1"/>
  <c r="G1697" i="4"/>
  <c r="H1697" i="4" s="1"/>
  <c r="G1698" i="4"/>
  <c r="H1698" i="4" s="1"/>
  <c r="G1699" i="4"/>
  <c r="H1699" i="4" s="1"/>
  <c r="G1700" i="4"/>
  <c r="H1700" i="4" s="1"/>
  <c r="G1701" i="4"/>
  <c r="H1701" i="4" s="1"/>
  <c r="G1702" i="4"/>
  <c r="H1702" i="4" s="1"/>
  <c r="G1703" i="4"/>
  <c r="H1703" i="4" s="1"/>
  <c r="G1704" i="4"/>
  <c r="H1704" i="4" s="1"/>
  <c r="G1705" i="4"/>
  <c r="H1705" i="4" s="1"/>
  <c r="G1706" i="4"/>
  <c r="H1706" i="4" s="1"/>
  <c r="G1707" i="4"/>
  <c r="H1707" i="4" s="1"/>
  <c r="G1708" i="4"/>
  <c r="H1708" i="4" s="1"/>
  <c r="G1709" i="4"/>
  <c r="H1709" i="4" s="1"/>
  <c r="G1710" i="4"/>
  <c r="H1710" i="4" s="1"/>
  <c r="G1711" i="4"/>
  <c r="H1711" i="4" s="1"/>
  <c r="G1712" i="4"/>
  <c r="H1712" i="4" s="1"/>
  <c r="G1713" i="4"/>
  <c r="H1713" i="4" s="1"/>
  <c r="G1714" i="4"/>
  <c r="H1714" i="4" s="1"/>
  <c r="G1715" i="4"/>
  <c r="H1715" i="4" s="1"/>
  <c r="G1716" i="4"/>
  <c r="H1716" i="4" s="1"/>
  <c r="G1717" i="4"/>
  <c r="H1717" i="4" s="1"/>
  <c r="G1718" i="4"/>
  <c r="H1718" i="4" s="1"/>
  <c r="G1719" i="4"/>
  <c r="H1719" i="4" s="1"/>
  <c r="G1720" i="4"/>
  <c r="H1720" i="4" s="1"/>
  <c r="G1721" i="4"/>
  <c r="H1721" i="4" s="1"/>
  <c r="G1722" i="4"/>
  <c r="H1722" i="4" s="1"/>
  <c r="G1723" i="4"/>
  <c r="H1723" i="4" s="1"/>
  <c r="G1724" i="4"/>
  <c r="H1724" i="4" s="1"/>
  <c r="G1725" i="4"/>
  <c r="H1725" i="4" s="1"/>
  <c r="G1726" i="4"/>
  <c r="H1726" i="4" s="1"/>
  <c r="G1727" i="4"/>
  <c r="H1727" i="4" s="1"/>
  <c r="G1728" i="4"/>
  <c r="H1728" i="4" s="1"/>
  <c r="G1729" i="4"/>
  <c r="H1729" i="4" s="1"/>
  <c r="G1730" i="4"/>
  <c r="H1730" i="4" s="1"/>
  <c r="G1731" i="4"/>
  <c r="H1731" i="4" s="1"/>
  <c r="G1732" i="4"/>
  <c r="H1732" i="4" s="1"/>
  <c r="G1733" i="4"/>
  <c r="H1733" i="4" s="1"/>
  <c r="G1734" i="4"/>
  <c r="H1734" i="4" s="1"/>
  <c r="G1735" i="4"/>
  <c r="H1735" i="4" s="1"/>
  <c r="G1736" i="4"/>
  <c r="H1736" i="4" s="1"/>
  <c r="G1737" i="4"/>
  <c r="H1737" i="4" s="1"/>
  <c r="G1738" i="4"/>
  <c r="H1738" i="4" s="1"/>
  <c r="G1739" i="4"/>
  <c r="H1739" i="4" s="1"/>
  <c r="G1740" i="4"/>
  <c r="H1740" i="4" s="1"/>
  <c r="G1741" i="4"/>
  <c r="H1741" i="4" s="1"/>
  <c r="G1742" i="4"/>
  <c r="H1742" i="4" s="1"/>
  <c r="G1743" i="4"/>
  <c r="H1743" i="4" s="1"/>
  <c r="G1744" i="4"/>
  <c r="H1744" i="4" s="1"/>
  <c r="G1745" i="4"/>
  <c r="H1745" i="4" s="1"/>
  <c r="G1746" i="4"/>
  <c r="H1746" i="4" s="1"/>
  <c r="G1747" i="4"/>
  <c r="H1747" i="4" s="1"/>
  <c r="G1748" i="4"/>
  <c r="H1748" i="4" s="1"/>
  <c r="G1749" i="4"/>
  <c r="H1749" i="4" s="1"/>
  <c r="G1750" i="4"/>
  <c r="H1750" i="4" s="1"/>
  <c r="G1751" i="4"/>
  <c r="H1751" i="4" s="1"/>
  <c r="G1752" i="4"/>
  <c r="H1752" i="4" s="1"/>
  <c r="G1753" i="4"/>
  <c r="H1753" i="4" s="1"/>
  <c r="G1754" i="4"/>
  <c r="H1754" i="4" s="1"/>
  <c r="G1755" i="4"/>
  <c r="H1755" i="4" s="1"/>
  <c r="G1756" i="4"/>
  <c r="H1756" i="4" s="1"/>
  <c r="G1757" i="4"/>
  <c r="H1757" i="4" s="1"/>
  <c r="G1758" i="4"/>
  <c r="H1758" i="4" s="1"/>
  <c r="G1759" i="4"/>
  <c r="H1759" i="4" s="1"/>
  <c r="G1760" i="4"/>
  <c r="H1760" i="4" s="1"/>
  <c r="G1761" i="4"/>
  <c r="H1761" i="4" s="1"/>
  <c r="G1762" i="4"/>
  <c r="H1762" i="4" s="1"/>
  <c r="G1763" i="4"/>
  <c r="H1763" i="4" s="1"/>
  <c r="G1764" i="4"/>
  <c r="H1764" i="4" s="1"/>
  <c r="G1765" i="4"/>
  <c r="H1765" i="4" s="1"/>
  <c r="G1766" i="4"/>
  <c r="H1766" i="4" s="1"/>
  <c r="G1767" i="4"/>
  <c r="H1767" i="4" s="1"/>
  <c r="G1768" i="4"/>
  <c r="H1768" i="4" s="1"/>
  <c r="G1769" i="4"/>
  <c r="H1769" i="4" s="1"/>
  <c r="G1770" i="4"/>
  <c r="H1770" i="4" s="1"/>
  <c r="G1771" i="4"/>
  <c r="H1771" i="4" s="1"/>
  <c r="G1772" i="4"/>
  <c r="H1772" i="4" s="1"/>
  <c r="G1773" i="4"/>
  <c r="H1773" i="4" s="1"/>
  <c r="G1774" i="4"/>
  <c r="H1774" i="4" s="1"/>
  <c r="G1775" i="4"/>
  <c r="H1775" i="4" s="1"/>
  <c r="G1776" i="4"/>
  <c r="H1776" i="4" s="1"/>
  <c r="G1777" i="4"/>
  <c r="H1777" i="4" s="1"/>
  <c r="G1778" i="4"/>
  <c r="H1778" i="4" s="1"/>
  <c r="G1779" i="4"/>
  <c r="H1779" i="4" s="1"/>
  <c r="G1780" i="4"/>
  <c r="H1780" i="4" s="1"/>
  <c r="G1781" i="4"/>
  <c r="H1781" i="4" s="1"/>
  <c r="G1782" i="4"/>
  <c r="H1782" i="4" s="1"/>
  <c r="G1783" i="4"/>
  <c r="H1783" i="4" s="1"/>
  <c r="G1784" i="4"/>
  <c r="H1784" i="4" s="1"/>
  <c r="G1785" i="4"/>
  <c r="H1785" i="4" s="1"/>
  <c r="G1786" i="4"/>
  <c r="H1786" i="4" s="1"/>
  <c r="G1787" i="4"/>
  <c r="H1787" i="4" s="1"/>
  <c r="G1788" i="4"/>
  <c r="H1788" i="4" s="1"/>
  <c r="G1789" i="4"/>
  <c r="H1789" i="4" s="1"/>
  <c r="G1790" i="4"/>
  <c r="H1790" i="4" s="1"/>
  <c r="G1791" i="4"/>
  <c r="H1791" i="4" s="1"/>
  <c r="G1792" i="4"/>
  <c r="H1792" i="4" s="1"/>
  <c r="G1793" i="4"/>
  <c r="H1793" i="4" s="1"/>
  <c r="G1794" i="4"/>
  <c r="H1794" i="4" s="1"/>
  <c r="G1795" i="4"/>
  <c r="H1795" i="4" s="1"/>
  <c r="G1796" i="4"/>
  <c r="H1796" i="4" s="1"/>
  <c r="G1797" i="4"/>
  <c r="H1797" i="4" s="1"/>
  <c r="G1798" i="4"/>
  <c r="H1798" i="4" s="1"/>
  <c r="G1799" i="4"/>
  <c r="H1799" i="4" s="1"/>
  <c r="G1800" i="4"/>
  <c r="H1800" i="4" s="1"/>
  <c r="G1801" i="4"/>
  <c r="H1801" i="4" s="1"/>
  <c r="G1802" i="4"/>
  <c r="H1802" i="4" s="1"/>
  <c r="G1803" i="4"/>
  <c r="H1803" i="4" s="1"/>
  <c r="G1804" i="4"/>
  <c r="H1804" i="4" s="1"/>
  <c r="G1805" i="4"/>
  <c r="H1805" i="4" s="1"/>
  <c r="G1806" i="4"/>
  <c r="H1806" i="4" s="1"/>
  <c r="G1807" i="4"/>
  <c r="H1807" i="4" s="1"/>
  <c r="G1808" i="4"/>
  <c r="H1808" i="4" s="1"/>
  <c r="G1809" i="4"/>
  <c r="H1809" i="4" s="1"/>
  <c r="G1810" i="4"/>
  <c r="H1810" i="4" s="1"/>
  <c r="G1811" i="4"/>
  <c r="H1811" i="4" s="1"/>
  <c r="G1812" i="4"/>
  <c r="H1812" i="4" s="1"/>
  <c r="G1813" i="4"/>
  <c r="H1813" i="4" s="1"/>
  <c r="G1814" i="4"/>
  <c r="H1814" i="4" s="1"/>
  <c r="G1815" i="4"/>
  <c r="H1815" i="4" s="1"/>
  <c r="G1816" i="4"/>
  <c r="H1816" i="4" s="1"/>
  <c r="G1817" i="4"/>
  <c r="H1817" i="4" s="1"/>
  <c r="G1818" i="4"/>
  <c r="H1818" i="4" s="1"/>
  <c r="G1819" i="4"/>
  <c r="H1819" i="4" s="1"/>
  <c r="G1820" i="4"/>
  <c r="H1820" i="4" s="1"/>
  <c r="G1821" i="4"/>
  <c r="H1821" i="4" s="1"/>
  <c r="G1822" i="4"/>
  <c r="H1822" i="4" s="1"/>
  <c r="G1823" i="4"/>
  <c r="H1823" i="4" s="1"/>
  <c r="G1824" i="4"/>
  <c r="H1824" i="4" s="1"/>
  <c r="G1825" i="4"/>
  <c r="H1825" i="4" s="1"/>
  <c r="G1826" i="4"/>
  <c r="H1826" i="4" s="1"/>
  <c r="G1827" i="4"/>
  <c r="H1827" i="4" s="1"/>
  <c r="G1828" i="4"/>
  <c r="H1828" i="4" s="1"/>
  <c r="G1829" i="4"/>
  <c r="H1829" i="4" s="1"/>
  <c r="G1830" i="4"/>
  <c r="H1830" i="4" s="1"/>
  <c r="G1831" i="4"/>
  <c r="H1831" i="4" s="1"/>
  <c r="G1832" i="4"/>
  <c r="H1832" i="4" s="1"/>
  <c r="G1833" i="4"/>
  <c r="H1833" i="4" s="1"/>
  <c r="G1834" i="4"/>
  <c r="H1834" i="4" s="1"/>
  <c r="G1835" i="4"/>
  <c r="H1835" i="4" s="1"/>
  <c r="G1836" i="4"/>
  <c r="H1836" i="4" s="1"/>
  <c r="G1837" i="4"/>
  <c r="H1837" i="4" s="1"/>
  <c r="G1838" i="4"/>
  <c r="H1838" i="4" s="1"/>
  <c r="G1839" i="4"/>
  <c r="H1839" i="4" s="1"/>
  <c r="G1840" i="4"/>
  <c r="H1840" i="4" s="1"/>
  <c r="G1841" i="4"/>
  <c r="H1841" i="4" s="1"/>
  <c r="G1842" i="4"/>
  <c r="H1842" i="4" s="1"/>
  <c r="G1843" i="4"/>
  <c r="H1843" i="4" s="1"/>
  <c r="G1844" i="4"/>
  <c r="H1844" i="4" s="1"/>
  <c r="G1845" i="4"/>
  <c r="H1845" i="4" s="1"/>
  <c r="G1846" i="4"/>
  <c r="H1846" i="4" s="1"/>
  <c r="G1847" i="4"/>
  <c r="H1847" i="4" s="1"/>
  <c r="G1848" i="4"/>
  <c r="H1848" i="4" s="1"/>
  <c r="G1849" i="4"/>
  <c r="H1849" i="4" s="1"/>
  <c r="G1850" i="4"/>
  <c r="H1850" i="4" s="1"/>
  <c r="G1851" i="4"/>
  <c r="H1851" i="4" s="1"/>
  <c r="G1852" i="4"/>
  <c r="H1852" i="4" s="1"/>
  <c r="G1853" i="4"/>
  <c r="H1853" i="4" s="1"/>
  <c r="G1854" i="4"/>
  <c r="H1854" i="4" s="1"/>
  <c r="G1855" i="4"/>
  <c r="H1855" i="4" s="1"/>
  <c r="G1856" i="4"/>
  <c r="H1856" i="4" s="1"/>
  <c r="G1857" i="4"/>
  <c r="H1857" i="4" s="1"/>
  <c r="G1858" i="4"/>
  <c r="H1858" i="4" s="1"/>
  <c r="G1859" i="4"/>
  <c r="H1859" i="4" s="1"/>
  <c r="G1860" i="4"/>
  <c r="H1860" i="4" s="1"/>
  <c r="G1861" i="4"/>
  <c r="H1861" i="4" s="1"/>
  <c r="G1862" i="4"/>
  <c r="H1862" i="4" s="1"/>
  <c r="G1863" i="4"/>
  <c r="H1863" i="4" s="1"/>
  <c r="G1864" i="4"/>
  <c r="H1864" i="4" s="1"/>
  <c r="G1865" i="4"/>
  <c r="H1865" i="4" s="1"/>
  <c r="G1866" i="4"/>
  <c r="H1866" i="4" s="1"/>
  <c r="G1867" i="4"/>
  <c r="H1867" i="4" s="1"/>
  <c r="G1868" i="4"/>
  <c r="H1868" i="4" s="1"/>
  <c r="G1869" i="4"/>
  <c r="H1869" i="4" s="1"/>
  <c r="G1870" i="4"/>
  <c r="H1870" i="4" s="1"/>
  <c r="G1871" i="4"/>
  <c r="H1871" i="4" s="1"/>
  <c r="G1872" i="4"/>
  <c r="H1872" i="4" s="1"/>
  <c r="G1873" i="4"/>
  <c r="H1873" i="4" s="1"/>
  <c r="G1874" i="4"/>
  <c r="H1874" i="4" s="1"/>
  <c r="G1875" i="4"/>
  <c r="H1875" i="4" s="1"/>
  <c r="G1876" i="4"/>
  <c r="H1876" i="4" s="1"/>
  <c r="G1877" i="4"/>
  <c r="H1877" i="4" s="1"/>
  <c r="G1878" i="4"/>
  <c r="H1878" i="4" s="1"/>
  <c r="G1879" i="4"/>
  <c r="H1879" i="4" s="1"/>
  <c r="G1880" i="4"/>
  <c r="H1880" i="4" s="1"/>
  <c r="G1881" i="4"/>
  <c r="H1881" i="4" s="1"/>
  <c r="G1882" i="4"/>
  <c r="H1882" i="4" s="1"/>
  <c r="G1883" i="4"/>
  <c r="H1883" i="4" s="1"/>
  <c r="G1884" i="4"/>
  <c r="H1884" i="4" s="1"/>
  <c r="G1885" i="4"/>
  <c r="H1885" i="4" s="1"/>
  <c r="G1886" i="4"/>
  <c r="H1886" i="4" s="1"/>
  <c r="G1887" i="4"/>
  <c r="H1887" i="4" s="1"/>
  <c r="G1888" i="4"/>
  <c r="H1888" i="4" s="1"/>
  <c r="G1889" i="4"/>
  <c r="H1889" i="4" s="1"/>
  <c r="G1890" i="4"/>
  <c r="H1890" i="4" s="1"/>
  <c r="G1891" i="4"/>
  <c r="H1891" i="4" s="1"/>
  <c r="G1892" i="4"/>
  <c r="H1892" i="4" s="1"/>
  <c r="G1893" i="4"/>
  <c r="H1893" i="4" s="1"/>
  <c r="G1894" i="4"/>
  <c r="H1894" i="4" s="1"/>
  <c r="G1895" i="4"/>
  <c r="H1895" i="4" s="1"/>
  <c r="G1896" i="4"/>
  <c r="H1896" i="4" s="1"/>
  <c r="G1897" i="4"/>
  <c r="H1897" i="4" s="1"/>
  <c r="G1898" i="4"/>
  <c r="H1898" i="4" s="1"/>
  <c r="G1899" i="4"/>
  <c r="H1899" i="4" s="1"/>
  <c r="G1900" i="4"/>
  <c r="H1900" i="4" s="1"/>
  <c r="G1901" i="4"/>
  <c r="H1901" i="4" s="1"/>
  <c r="G1902" i="4"/>
  <c r="H1902" i="4" s="1"/>
  <c r="E2" i="4"/>
  <c r="F2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F321" i="4" s="1"/>
  <c r="E322" i="4"/>
  <c r="F322" i="4" s="1"/>
  <c r="E323" i="4"/>
  <c r="F323" i="4" s="1"/>
  <c r="E324" i="4"/>
  <c r="F324" i="4" s="1"/>
  <c r="E325" i="4"/>
  <c r="F325" i="4" s="1"/>
  <c r="E326" i="4"/>
  <c r="F326" i="4" s="1"/>
  <c r="E327" i="4"/>
  <c r="F327" i="4" s="1"/>
  <c r="E328" i="4"/>
  <c r="F328" i="4" s="1"/>
  <c r="E329" i="4"/>
  <c r="F329" i="4" s="1"/>
  <c r="E330" i="4"/>
  <c r="F330" i="4" s="1"/>
  <c r="E331" i="4"/>
  <c r="F331" i="4" s="1"/>
  <c r="E332" i="4"/>
  <c r="F332" i="4" s="1"/>
  <c r="E333" i="4"/>
  <c r="F333" i="4" s="1"/>
  <c r="E334" i="4"/>
  <c r="F334" i="4" s="1"/>
  <c r="E335" i="4"/>
  <c r="F335" i="4" s="1"/>
  <c r="E336" i="4"/>
  <c r="F336" i="4" s="1"/>
  <c r="E337" i="4"/>
  <c r="F337" i="4" s="1"/>
  <c r="E338" i="4"/>
  <c r="F338" i="4" s="1"/>
  <c r="E339" i="4"/>
  <c r="F339" i="4" s="1"/>
  <c r="E340" i="4"/>
  <c r="F340" i="4" s="1"/>
  <c r="E341" i="4"/>
  <c r="F341" i="4" s="1"/>
  <c r="E342" i="4"/>
  <c r="F342" i="4" s="1"/>
  <c r="E343" i="4"/>
  <c r="F343" i="4" s="1"/>
  <c r="E344" i="4"/>
  <c r="F344" i="4" s="1"/>
  <c r="E345" i="4"/>
  <c r="F345" i="4" s="1"/>
  <c r="E346" i="4"/>
  <c r="F346" i="4" s="1"/>
  <c r="E347" i="4"/>
  <c r="F347" i="4" s="1"/>
  <c r="E348" i="4"/>
  <c r="F348" i="4" s="1"/>
  <c r="E349" i="4"/>
  <c r="F349" i="4" s="1"/>
  <c r="E350" i="4"/>
  <c r="F350" i="4" s="1"/>
  <c r="E351" i="4"/>
  <c r="F351" i="4" s="1"/>
  <c r="E352" i="4"/>
  <c r="F352" i="4" s="1"/>
  <c r="E353" i="4"/>
  <c r="F353" i="4" s="1"/>
  <c r="E354" i="4"/>
  <c r="F354" i="4" s="1"/>
  <c r="E355" i="4"/>
  <c r="F355" i="4" s="1"/>
  <c r="E356" i="4"/>
  <c r="F356" i="4" s="1"/>
  <c r="E357" i="4"/>
  <c r="F357" i="4" s="1"/>
  <c r="E358" i="4"/>
  <c r="F358" i="4" s="1"/>
  <c r="E359" i="4"/>
  <c r="F359" i="4" s="1"/>
  <c r="E360" i="4"/>
  <c r="F360" i="4" s="1"/>
  <c r="E361" i="4"/>
  <c r="F361" i="4" s="1"/>
  <c r="E362" i="4"/>
  <c r="F362" i="4" s="1"/>
  <c r="E363" i="4"/>
  <c r="F363" i="4" s="1"/>
  <c r="E364" i="4"/>
  <c r="F364" i="4" s="1"/>
  <c r="E365" i="4"/>
  <c r="F365" i="4" s="1"/>
  <c r="E366" i="4"/>
  <c r="F366" i="4" s="1"/>
  <c r="E367" i="4"/>
  <c r="F367" i="4" s="1"/>
  <c r="E368" i="4"/>
  <c r="F368" i="4" s="1"/>
  <c r="E369" i="4"/>
  <c r="F369" i="4" s="1"/>
  <c r="E370" i="4"/>
  <c r="F370" i="4" s="1"/>
  <c r="E371" i="4"/>
  <c r="F371" i="4" s="1"/>
  <c r="E372" i="4"/>
  <c r="F372" i="4" s="1"/>
  <c r="E373" i="4"/>
  <c r="F373" i="4" s="1"/>
  <c r="E374" i="4"/>
  <c r="F374" i="4" s="1"/>
  <c r="E375" i="4"/>
  <c r="F375" i="4" s="1"/>
  <c r="E376" i="4"/>
  <c r="F376" i="4" s="1"/>
  <c r="E377" i="4"/>
  <c r="F377" i="4" s="1"/>
  <c r="E378" i="4"/>
  <c r="F378" i="4" s="1"/>
  <c r="E379" i="4"/>
  <c r="F379" i="4" s="1"/>
  <c r="E380" i="4"/>
  <c r="F380" i="4" s="1"/>
  <c r="E381" i="4"/>
  <c r="F381" i="4" s="1"/>
  <c r="E382" i="4"/>
  <c r="F382" i="4" s="1"/>
  <c r="E383" i="4"/>
  <c r="F383" i="4" s="1"/>
  <c r="E384" i="4"/>
  <c r="F384" i="4" s="1"/>
  <c r="E385" i="4"/>
  <c r="F385" i="4" s="1"/>
  <c r="E386" i="4"/>
  <c r="F386" i="4" s="1"/>
  <c r="E387" i="4"/>
  <c r="F387" i="4" s="1"/>
  <c r="E388" i="4"/>
  <c r="F388" i="4" s="1"/>
  <c r="E389" i="4"/>
  <c r="F389" i="4" s="1"/>
  <c r="E390" i="4"/>
  <c r="F390" i="4" s="1"/>
  <c r="E391" i="4"/>
  <c r="F391" i="4" s="1"/>
  <c r="E392" i="4"/>
  <c r="F392" i="4" s="1"/>
  <c r="E393" i="4"/>
  <c r="F393" i="4" s="1"/>
  <c r="E394" i="4"/>
  <c r="F394" i="4" s="1"/>
  <c r="E395" i="4"/>
  <c r="F395" i="4" s="1"/>
  <c r="E396" i="4"/>
  <c r="F396" i="4" s="1"/>
  <c r="E397" i="4"/>
  <c r="F397" i="4" s="1"/>
  <c r="E398" i="4"/>
  <c r="F398" i="4" s="1"/>
  <c r="E399" i="4"/>
  <c r="F399" i="4" s="1"/>
  <c r="E400" i="4"/>
  <c r="F400" i="4" s="1"/>
  <c r="E401" i="4"/>
  <c r="F401" i="4" s="1"/>
  <c r="E402" i="4"/>
  <c r="F402" i="4" s="1"/>
  <c r="B6" i="3" s="1"/>
  <c r="E403" i="4"/>
  <c r="F403" i="4" s="1"/>
  <c r="E404" i="4"/>
  <c r="F404" i="4" s="1"/>
  <c r="E405" i="4"/>
  <c r="F405" i="4" s="1"/>
  <c r="E406" i="4"/>
  <c r="F406" i="4" s="1"/>
  <c r="E407" i="4"/>
  <c r="F407" i="4" s="1"/>
  <c r="E408" i="4"/>
  <c r="F408" i="4" s="1"/>
  <c r="E409" i="4"/>
  <c r="F409" i="4" s="1"/>
  <c r="E410" i="4"/>
  <c r="F410" i="4" s="1"/>
  <c r="E411" i="4"/>
  <c r="F411" i="4" s="1"/>
  <c r="E412" i="4"/>
  <c r="F412" i="4" s="1"/>
  <c r="E413" i="4"/>
  <c r="F413" i="4" s="1"/>
  <c r="E414" i="4"/>
  <c r="F414" i="4" s="1"/>
  <c r="E415" i="4"/>
  <c r="F415" i="4" s="1"/>
  <c r="E416" i="4"/>
  <c r="F416" i="4" s="1"/>
  <c r="E417" i="4"/>
  <c r="F417" i="4" s="1"/>
  <c r="E418" i="4"/>
  <c r="F418" i="4" s="1"/>
  <c r="E419" i="4"/>
  <c r="F419" i="4" s="1"/>
  <c r="E420" i="4"/>
  <c r="F420" i="4" s="1"/>
  <c r="E421" i="4"/>
  <c r="F421" i="4" s="1"/>
  <c r="E422" i="4"/>
  <c r="F422" i="4" s="1"/>
  <c r="E423" i="4"/>
  <c r="F423" i="4" s="1"/>
  <c r="E424" i="4"/>
  <c r="F424" i="4" s="1"/>
  <c r="E425" i="4"/>
  <c r="F425" i="4" s="1"/>
  <c r="E426" i="4"/>
  <c r="F426" i="4" s="1"/>
  <c r="E427" i="4"/>
  <c r="F427" i="4" s="1"/>
  <c r="E428" i="4"/>
  <c r="F428" i="4" s="1"/>
  <c r="E429" i="4"/>
  <c r="F429" i="4" s="1"/>
  <c r="E430" i="4"/>
  <c r="F430" i="4" s="1"/>
  <c r="E431" i="4"/>
  <c r="F431" i="4" s="1"/>
  <c r="E432" i="4"/>
  <c r="F432" i="4" s="1"/>
  <c r="E433" i="4"/>
  <c r="F433" i="4" s="1"/>
  <c r="E434" i="4"/>
  <c r="F434" i="4" s="1"/>
  <c r="E435" i="4"/>
  <c r="F435" i="4" s="1"/>
  <c r="E436" i="4"/>
  <c r="F436" i="4" s="1"/>
  <c r="E437" i="4"/>
  <c r="F437" i="4" s="1"/>
  <c r="E438" i="4"/>
  <c r="F438" i="4" s="1"/>
  <c r="E439" i="4"/>
  <c r="F439" i="4" s="1"/>
  <c r="E440" i="4"/>
  <c r="F440" i="4" s="1"/>
  <c r="E441" i="4"/>
  <c r="F441" i="4" s="1"/>
  <c r="E442" i="4"/>
  <c r="F442" i="4" s="1"/>
  <c r="E443" i="4"/>
  <c r="F443" i="4" s="1"/>
  <c r="E444" i="4"/>
  <c r="F444" i="4" s="1"/>
  <c r="E445" i="4"/>
  <c r="F445" i="4" s="1"/>
  <c r="E446" i="4"/>
  <c r="F446" i="4" s="1"/>
  <c r="E447" i="4"/>
  <c r="F447" i="4" s="1"/>
  <c r="E448" i="4"/>
  <c r="F448" i="4" s="1"/>
  <c r="E449" i="4"/>
  <c r="F449" i="4" s="1"/>
  <c r="E450" i="4"/>
  <c r="F450" i="4" s="1"/>
  <c r="E451" i="4"/>
  <c r="F451" i="4" s="1"/>
  <c r="E452" i="4"/>
  <c r="F452" i="4" s="1"/>
  <c r="E453" i="4"/>
  <c r="F453" i="4" s="1"/>
  <c r="E454" i="4"/>
  <c r="F454" i="4" s="1"/>
  <c r="E455" i="4"/>
  <c r="F455" i="4" s="1"/>
  <c r="E456" i="4"/>
  <c r="F456" i="4" s="1"/>
  <c r="E457" i="4"/>
  <c r="F457" i="4" s="1"/>
  <c r="E458" i="4"/>
  <c r="F458" i="4" s="1"/>
  <c r="E459" i="4"/>
  <c r="F459" i="4" s="1"/>
  <c r="E460" i="4"/>
  <c r="F460" i="4" s="1"/>
  <c r="E461" i="4"/>
  <c r="F461" i="4" s="1"/>
  <c r="E462" i="4"/>
  <c r="F462" i="4" s="1"/>
  <c r="E463" i="4"/>
  <c r="F463" i="4" s="1"/>
  <c r="E464" i="4"/>
  <c r="F464" i="4" s="1"/>
  <c r="E465" i="4"/>
  <c r="F465" i="4" s="1"/>
  <c r="E466" i="4"/>
  <c r="F466" i="4" s="1"/>
  <c r="E467" i="4"/>
  <c r="F467" i="4" s="1"/>
  <c r="E468" i="4"/>
  <c r="F468" i="4" s="1"/>
  <c r="E469" i="4"/>
  <c r="F469" i="4" s="1"/>
  <c r="E470" i="4"/>
  <c r="F470" i="4" s="1"/>
  <c r="E471" i="4"/>
  <c r="F471" i="4" s="1"/>
  <c r="E472" i="4"/>
  <c r="F472" i="4" s="1"/>
  <c r="E473" i="4"/>
  <c r="F473" i="4" s="1"/>
  <c r="E474" i="4"/>
  <c r="F474" i="4" s="1"/>
  <c r="E475" i="4"/>
  <c r="F475" i="4" s="1"/>
  <c r="E476" i="4"/>
  <c r="F476" i="4" s="1"/>
  <c r="E477" i="4"/>
  <c r="F477" i="4" s="1"/>
  <c r="E478" i="4"/>
  <c r="F478" i="4" s="1"/>
  <c r="E479" i="4"/>
  <c r="F479" i="4" s="1"/>
  <c r="E480" i="4"/>
  <c r="F480" i="4" s="1"/>
  <c r="E481" i="4"/>
  <c r="F481" i="4" s="1"/>
  <c r="E482" i="4"/>
  <c r="F482" i="4" s="1"/>
  <c r="E483" i="4"/>
  <c r="F483" i="4" s="1"/>
  <c r="E484" i="4"/>
  <c r="F484" i="4" s="1"/>
  <c r="E485" i="4"/>
  <c r="F485" i="4" s="1"/>
  <c r="E486" i="4"/>
  <c r="F486" i="4" s="1"/>
  <c r="E487" i="4"/>
  <c r="F487" i="4" s="1"/>
  <c r="E488" i="4"/>
  <c r="F488" i="4" s="1"/>
  <c r="E489" i="4"/>
  <c r="F489" i="4" s="1"/>
  <c r="E490" i="4"/>
  <c r="F490" i="4" s="1"/>
  <c r="E491" i="4"/>
  <c r="F491" i="4" s="1"/>
  <c r="E492" i="4"/>
  <c r="F492" i="4" s="1"/>
  <c r="E493" i="4"/>
  <c r="F493" i="4" s="1"/>
  <c r="E494" i="4"/>
  <c r="F494" i="4" s="1"/>
  <c r="E495" i="4"/>
  <c r="F495" i="4" s="1"/>
  <c r="E496" i="4"/>
  <c r="F496" i="4" s="1"/>
  <c r="E497" i="4"/>
  <c r="F497" i="4" s="1"/>
  <c r="E498" i="4"/>
  <c r="F498" i="4" s="1"/>
  <c r="E499" i="4"/>
  <c r="F499" i="4" s="1"/>
  <c r="E500" i="4"/>
  <c r="F500" i="4" s="1"/>
  <c r="E501" i="4"/>
  <c r="F501" i="4" s="1"/>
  <c r="E502" i="4"/>
  <c r="F502" i="4" s="1"/>
  <c r="E503" i="4"/>
  <c r="F503" i="4" s="1"/>
  <c r="E504" i="4"/>
  <c r="F504" i="4" s="1"/>
  <c r="E505" i="4"/>
  <c r="F505" i="4" s="1"/>
  <c r="E506" i="4"/>
  <c r="F506" i="4" s="1"/>
  <c r="E507" i="4"/>
  <c r="F507" i="4" s="1"/>
  <c r="E508" i="4"/>
  <c r="F508" i="4" s="1"/>
  <c r="E509" i="4"/>
  <c r="F509" i="4" s="1"/>
  <c r="E510" i="4"/>
  <c r="F510" i="4" s="1"/>
  <c r="E511" i="4"/>
  <c r="F511" i="4" s="1"/>
  <c r="E512" i="4"/>
  <c r="F512" i="4" s="1"/>
  <c r="E513" i="4"/>
  <c r="F513" i="4" s="1"/>
  <c r="E514" i="4"/>
  <c r="F514" i="4" s="1"/>
  <c r="E515" i="4"/>
  <c r="F515" i="4" s="1"/>
  <c r="E516" i="4"/>
  <c r="F516" i="4" s="1"/>
  <c r="E517" i="4"/>
  <c r="F517" i="4" s="1"/>
  <c r="E518" i="4"/>
  <c r="F518" i="4" s="1"/>
  <c r="E519" i="4"/>
  <c r="F519" i="4" s="1"/>
  <c r="E520" i="4"/>
  <c r="F520" i="4" s="1"/>
  <c r="E521" i="4"/>
  <c r="F521" i="4" s="1"/>
  <c r="E522" i="4"/>
  <c r="F522" i="4" s="1"/>
  <c r="E523" i="4"/>
  <c r="F523" i="4" s="1"/>
  <c r="E524" i="4"/>
  <c r="F524" i="4" s="1"/>
  <c r="E525" i="4"/>
  <c r="F525" i="4" s="1"/>
  <c r="E526" i="4"/>
  <c r="F526" i="4" s="1"/>
  <c r="E527" i="4"/>
  <c r="F527" i="4" s="1"/>
  <c r="E528" i="4"/>
  <c r="F528" i="4" s="1"/>
  <c r="E529" i="4"/>
  <c r="F529" i="4" s="1"/>
  <c r="E530" i="4"/>
  <c r="F530" i="4" s="1"/>
  <c r="E531" i="4"/>
  <c r="F531" i="4" s="1"/>
  <c r="E532" i="4"/>
  <c r="F532" i="4" s="1"/>
  <c r="E533" i="4"/>
  <c r="F533" i="4" s="1"/>
  <c r="E534" i="4"/>
  <c r="F534" i="4" s="1"/>
  <c r="E535" i="4"/>
  <c r="F535" i="4" s="1"/>
  <c r="E536" i="4"/>
  <c r="F536" i="4" s="1"/>
  <c r="E537" i="4"/>
  <c r="F537" i="4" s="1"/>
  <c r="E538" i="4"/>
  <c r="F538" i="4" s="1"/>
  <c r="E539" i="4"/>
  <c r="F539" i="4" s="1"/>
  <c r="E540" i="4"/>
  <c r="F540" i="4" s="1"/>
  <c r="E541" i="4"/>
  <c r="F541" i="4" s="1"/>
  <c r="E542" i="4"/>
  <c r="F542" i="4" s="1"/>
  <c r="E543" i="4"/>
  <c r="F543" i="4" s="1"/>
  <c r="E544" i="4"/>
  <c r="F544" i="4" s="1"/>
  <c r="E545" i="4"/>
  <c r="F545" i="4" s="1"/>
  <c r="E546" i="4"/>
  <c r="F546" i="4" s="1"/>
  <c r="E547" i="4"/>
  <c r="F547" i="4" s="1"/>
  <c r="E548" i="4"/>
  <c r="F548" i="4" s="1"/>
  <c r="E549" i="4"/>
  <c r="F549" i="4" s="1"/>
  <c r="E550" i="4"/>
  <c r="F550" i="4" s="1"/>
  <c r="E551" i="4"/>
  <c r="F551" i="4" s="1"/>
  <c r="E552" i="4"/>
  <c r="F552" i="4" s="1"/>
  <c r="E553" i="4"/>
  <c r="F553" i="4" s="1"/>
  <c r="E554" i="4"/>
  <c r="F554" i="4" s="1"/>
  <c r="E555" i="4"/>
  <c r="F555" i="4" s="1"/>
  <c r="E556" i="4"/>
  <c r="F556" i="4" s="1"/>
  <c r="E557" i="4"/>
  <c r="F557" i="4" s="1"/>
  <c r="E558" i="4"/>
  <c r="F558" i="4" s="1"/>
  <c r="E559" i="4"/>
  <c r="F559" i="4" s="1"/>
  <c r="E560" i="4"/>
  <c r="F560" i="4" s="1"/>
  <c r="E561" i="4"/>
  <c r="F561" i="4" s="1"/>
  <c r="E562" i="4"/>
  <c r="F562" i="4" s="1"/>
  <c r="E563" i="4"/>
  <c r="F563" i="4" s="1"/>
  <c r="E564" i="4"/>
  <c r="F564" i="4" s="1"/>
  <c r="E565" i="4"/>
  <c r="F565" i="4" s="1"/>
  <c r="E566" i="4"/>
  <c r="F566" i="4" s="1"/>
  <c r="E567" i="4"/>
  <c r="F567" i="4" s="1"/>
  <c r="E568" i="4"/>
  <c r="F568" i="4" s="1"/>
  <c r="E569" i="4"/>
  <c r="F569" i="4" s="1"/>
  <c r="E570" i="4"/>
  <c r="F570" i="4" s="1"/>
  <c r="E571" i="4"/>
  <c r="F571" i="4" s="1"/>
  <c r="E572" i="4"/>
  <c r="F572" i="4" s="1"/>
  <c r="E573" i="4"/>
  <c r="F573" i="4" s="1"/>
  <c r="E574" i="4"/>
  <c r="F574" i="4" s="1"/>
  <c r="E575" i="4"/>
  <c r="F575" i="4" s="1"/>
  <c r="E576" i="4"/>
  <c r="F576" i="4" s="1"/>
  <c r="E577" i="4"/>
  <c r="F577" i="4" s="1"/>
  <c r="E578" i="4"/>
  <c r="F578" i="4" s="1"/>
  <c r="E579" i="4"/>
  <c r="F579" i="4" s="1"/>
  <c r="E580" i="4"/>
  <c r="F580" i="4" s="1"/>
  <c r="E581" i="4"/>
  <c r="F581" i="4" s="1"/>
  <c r="E582" i="4"/>
  <c r="F582" i="4" s="1"/>
  <c r="E583" i="4"/>
  <c r="F583" i="4" s="1"/>
  <c r="E584" i="4"/>
  <c r="F584" i="4" s="1"/>
  <c r="E585" i="4"/>
  <c r="F585" i="4" s="1"/>
  <c r="E586" i="4"/>
  <c r="F586" i="4" s="1"/>
  <c r="E587" i="4"/>
  <c r="F587" i="4" s="1"/>
  <c r="E588" i="4"/>
  <c r="F588" i="4" s="1"/>
  <c r="E589" i="4"/>
  <c r="F589" i="4" s="1"/>
  <c r="E590" i="4"/>
  <c r="F590" i="4" s="1"/>
  <c r="E591" i="4"/>
  <c r="F591" i="4" s="1"/>
  <c r="E592" i="4"/>
  <c r="F592" i="4" s="1"/>
  <c r="E593" i="4"/>
  <c r="F593" i="4" s="1"/>
  <c r="E594" i="4"/>
  <c r="F594" i="4" s="1"/>
  <c r="E595" i="4"/>
  <c r="F595" i="4" s="1"/>
  <c r="E596" i="4"/>
  <c r="F596" i="4" s="1"/>
  <c r="E597" i="4"/>
  <c r="F597" i="4" s="1"/>
  <c r="E598" i="4"/>
  <c r="F598" i="4" s="1"/>
  <c r="E599" i="4"/>
  <c r="F599" i="4" s="1"/>
  <c r="E600" i="4"/>
  <c r="F600" i="4" s="1"/>
  <c r="E601" i="4"/>
  <c r="F601" i="4" s="1"/>
  <c r="E602" i="4"/>
  <c r="F602" i="4" s="1"/>
  <c r="E603" i="4"/>
  <c r="F603" i="4" s="1"/>
  <c r="E604" i="4"/>
  <c r="F604" i="4" s="1"/>
  <c r="E605" i="4"/>
  <c r="F605" i="4" s="1"/>
  <c r="E606" i="4"/>
  <c r="F606" i="4" s="1"/>
  <c r="E607" i="4"/>
  <c r="F607" i="4" s="1"/>
  <c r="E608" i="4"/>
  <c r="F608" i="4" s="1"/>
  <c r="E609" i="4"/>
  <c r="F609" i="4" s="1"/>
  <c r="E610" i="4"/>
  <c r="F610" i="4" s="1"/>
  <c r="E611" i="4"/>
  <c r="F611" i="4" s="1"/>
  <c r="E612" i="4"/>
  <c r="F612" i="4" s="1"/>
  <c r="E613" i="4"/>
  <c r="F613" i="4" s="1"/>
  <c r="E614" i="4"/>
  <c r="F614" i="4" s="1"/>
  <c r="E615" i="4"/>
  <c r="F615" i="4" s="1"/>
  <c r="E616" i="4"/>
  <c r="F616" i="4" s="1"/>
  <c r="E617" i="4"/>
  <c r="F617" i="4" s="1"/>
  <c r="E618" i="4"/>
  <c r="F618" i="4" s="1"/>
  <c r="E619" i="4"/>
  <c r="F619" i="4" s="1"/>
  <c r="E620" i="4"/>
  <c r="F620" i="4" s="1"/>
  <c r="E621" i="4"/>
  <c r="F621" i="4" s="1"/>
  <c r="E622" i="4"/>
  <c r="F622" i="4" s="1"/>
  <c r="E623" i="4"/>
  <c r="F623" i="4" s="1"/>
  <c r="E624" i="4"/>
  <c r="F624" i="4" s="1"/>
  <c r="E625" i="4"/>
  <c r="F625" i="4" s="1"/>
  <c r="E626" i="4"/>
  <c r="F626" i="4" s="1"/>
  <c r="E627" i="4"/>
  <c r="F627" i="4" s="1"/>
  <c r="E628" i="4"/>
  <c r="F628" i="4" s="1"/>
  <c r="E629" i="4"/>
  <c r="F629" i="4" s="1"/>
  <c r="E630" i="4"/>
  <c r="F630" i="4" s="1"/>
  <c r="E631" i="4"/>
  <c r="F631" i="4" s="1"/>
  <c r="E632" i="4"/>
  <c r="F632" i="4" s="1"/>
  <c r="E633" i="4"/>
  <c r="F633" i="4" s="1"/>
  <c r="E634" i="4"/>
  <c r="F634" i="4" s="1"/>
  <c r="E635" i="4"/>
  <c r="F635" i="4" s="1"/>
  <c r="E636" i="4"/>
  <c r="F636" i="4" s="1"/>
  <c r="E637" i="4"/>
  <c r="F637" i="4" s="1"/>
  <c r="E638" i="4"/>
  <c r="F638" i="4" s="1"/>
  <c r="E639" i="4"/>
  <c r="F639" i="4" s="1"/>
  <c r="E640" i="4"/>
  <c r="F640" i="4" s="1"/>
  <c r="E641" i="4"/>
  <c r="F641" i="4" s="1"/>
  <c r="E642" i="4"/>
  <c r="F642" i="4" s="1"/>
  <c r="E643" i="4"/>
  <c r="F643" i="4" s="1"/>
  <c r="E644" i="4"/>
  <c r="F644" i="4" s="1"/>
  <c r="E645" i="4"/>
  <c r="F645" i="4" s="1"/>
  <c r="E646" i="4"/>
  <c r="F646" i="4" s="1"/>
  <c r="E647" i="4"/>
  <c r="F647" i="4" s="1"/>
  <c r="E648" i="4"/>
  <c r="F648" i="4" s="1"/>
  <c r="E649" i="4"/>
  <c r="F649" i="4" s="1"/>
  <c r="E650" i="4"/>
  <c r="F650" i="4" s="1"/>
  <c r="E651" i="4"/>
  <c r="F651" i="4" s="1"/>
  <c r="E652" i="4"/>
  <c r="F652" i="4" s="1"/>
  <c r="E653" i="4"/>
  <c r="F653" i="4" s="1"/>
  <c r="E654" i="4"/>
  <c r="F654" i="4" s="1"/>
  <c r="E655" i="4"/>
  <c r="F655" i="4" s="1"/>
  <c r="E656" i="4"/>
  <c r="F656" i="4" s="1"/>
  <c r="E657" i="4"/>
  <c r="F657" i="4" s="1"/>
  <c r="E658" i="4"/>
  <c r="F658" i="4" s="1"/>
  <c r="E659" i="4"/>
  <c r="F659" i="4" s="1"/>
  <c r="E660" i="4"/>
  <c r="F660" i="4" s="1"/>
  <c r="E661" i="4"/>
  <c r="F661" i="4" s="1"/>
  <c r="E662" i="4"/>
  <c r="F662" i="4" s="1"/>
  <c r="E663" i="4"/>
  <c r="F663" i="4" s="1"/>
  <c r="E664" i="4"/>
  <c r="F664" i="4" s="1"/>
  <c r="E665" i="4"/>
  <c r="F665" i="4" s="1"/>
  <c r="E666" i="4"/>
  <c r="F666" i="4" s="1"/>
  <c r="E667" i="4"/>
  <c r="F667" i="4" s="1"/>
  <c r="E668" i="4"/>
  <c r="F668" i="4" s="1"/>
  <c r="E669" i="4"/>
  <c r="F669" i="4" s="1"/>
  <c r="E670" i="4"/>
  <c r="F670" i="4" s="1"/>
  <c r="E671" i="4"/>
  <c r="F671" i="4" s="1"/>
  <c r="E672" i="4"/>
  <c r="F672" i="4" s="1"/>
  <c r="E673" i="4"/>
  <c r="F673" i="4" s="1"/>
  <c r="E674" i="4"/>
  <c r="F674" i="4" s="1"/>
  <c r="E675" i="4"/>
  <c r="F675" i="4" s="1"/>
  <c r="E676" i="4"/>
  <c r="F676" i="4" s="1"/>
  <c r="E677" i="4"/>
  <c r="F677" i="4" s="1"/>
  <c r="E678" i="4"/>
  <c r="F678" i="4" s="1"/>
  <c r="E679" i="4"/>
  <c r="F679" i="4" s="1"/>
  <c r="E680" i="4"/>
  <c r="F680" i="4" s="1"/>
  <c r="E681" i="4"/>
  <c r="F681" i="4" s="1"/>
  <c r="E682" i="4"/>
  <c r="F682" i="4" s="1"/>
  <c r="E683" i="4"/>
  <c r="F683" i="4" s="1"/>
  <c r="E684" i="4"/>
  <c r="F684" i="4" s="1"/>
  <c r="E685" i="4"/>
  <c r="F685" i="4" s="1"/>
  <c r="E686" i="4"/>
  <c r="F686" i="4" s="1"/>
  <c r="E687" i="4"/>
  <c r="F687" i="4" s="1"/>
  <c r="E688" i="4"/>
  <c r="F688" i="4" s="1"/>
  <c r="E689" i="4"/>
  <c r="F689" i="4" s="1"/>
  <c r="E690" i="4"/>
  <c r="F690" i="4" s="1"/>
  <c r="E691" i="4"/>
  <c r="F691" i="4" s="1"/>
  <c r="E692" i="4"/>
  <c r="F692" i="4" s="1"/>
  <c r="E693" i="4"/>
  <c r="F693" i="4" s="1"/>
  <c r="E694" i="4"/>
  <c r="F694" i="4" s="1"/>
  <c r="E695" i="4"/>
  <c r="F695" i="4" s="1"/>
  <c r="E696" i="4"/>
  <c r="F696" i="4" s="1"/>
  <c r="E697" i="4"/>
  <c r="F697" i="4" s="1"/>
  <c r="E698" i="4"/>
  <c r="F698" i="4" s="1"/>
  <c r="E699" i="4"/>
  <c r="F699" i="4" s="1"/>
  <c r="E700" i="4"/>
  <c r="F700" i="4" s="1"/>
  <c r="E701" i="4"/>
  <c r="F701" i="4" s="1"/>
  <c r="E702" i="4"/>
  <c r="F702" i="4" s="1"/>
  <c r="E703" i="4"/>
  <c r="F703" i="4" s="1"/>
  <c r="E704" i="4"/>
  <c r="F704" i="4" s="1"/>
  <c r="E705" i="4"/>
  <c r="F705" i="4" s="1"/>
  <c r="E706" i="4"/>
  <c r="F706" i="4" s="1"/>
  <c r="E707" i="4"/>
  <c r="F707" i="4" s="1"/>
  <c r="E708" i="4"/>
  <c r="F708" i="4" s="1"/>
  <c r="E709" i="4"/>
  <c r="F709" i="4" s="1"/>
  <c r="E710" i="4"/>
  <c r="F710" i="4" s="1"/>
  <c r="E711" i="4"/>
  <c r="F711" i="4" s="1"/>
  <c r="E712" i="4"/>
  <c r="F712" i="4" s="1"/>
  <c r="E713" i="4"/>
  <c r="F713" i="4" s="1"/>
  <c r="E714" i="4"/>
  <c r="F714" i="4" s="1"/>
  <c r="E715" i="4"/>
  <c r="F715" i="4" s="1"/>
  <c r="E716" i="4"/>
  <c r="F716" i="4" s="1"/>
  <c r="E717" i="4"/>
  <c r="F717" i="4" s="1"/>
  <c r="E718" i="4"/>
  <c r="F718" i="4" s="1"/>
  <c r="E719" i="4"/>
  <c r="F719" i="4" s="1"/>
  <c r="E720" i="4"/>
  <c r="F720" i="4" s="1"/>
  <c r="E721" i="4"/>
  <c r="F721" i="4" s="1"/>
  <c r="E722" i="4"/>
  <c r="F722" i="4" s="1"/>
  <c r="E723" i="4"/>
  <c r="F723" i="4" s="1"/>
  <c r="E724" i="4"/>
  <c r="F724" i="4" s="1"/>
  <c r="E725" i="4"/>
  <c r="F725" i="4" s="1"/>
  <c r="E726" i="4"/>
  <c r="F726" i="4" s="1"/>
  <c r="E727" i="4"/>
  <c r="F727" i="4" s="1"/>
  <c r="E728" i="4"/>
  <c r="F728" i="4" s="1"/>
  <c r="E729" i="4"/>
  <c r="F729" i="4" s="1"/>
  <c r="E730" i="4"/>
  <c r="F730" i="4" s="1"/>
  <c r="E731" i="4"/>
  <c r="F731" i="4" s="1"/>
  <c r="E732" i="4"/>
  <c r="F732" i="4" s="1"/>
  <c r="E733" i="4"/>
  <c r="F733" i="4" s="1"/>
  <c r="E734" i="4"/>
  <c r="F734" i="4" s="1"/>
  <c r="E735" i="4"/>
  <c r="F735" i="4" s="1"/>
  <c r="E736" i="4"/>
  <c r="F736" i="4" s="1"/>
  <c r="E737" i="4"/>
  <c r="F737" i="4" s="1"/>
  <c r="E738" i="4"/>
  <c r="F738" i="4" s="1"/>
  <c r="E739" i="4"/>
  <c r="F739" i="4" s="1"/>
  <c r="E740" i="4"/>
  <c r="F740" i="4" s="1"/>
  <c r="E741" i="4"/>
  <c r="F741" i="4" s="1"/>
  <c r="E742" i="4"/>
  <c r="F742" i="4" s="1"/>
  <c r="E743" i="4"/>
  <c r="F743" i="4" s="1"/>
  <c r="E744" i="4"/>
  <c r="F744" i="4" s="1"/>
  <c r="E745" i="4"/>
  <c r="F745" i="4" s="1"/>
  <c r="E746" i="4"/>
  <c r="F746" i="4" s="1"/>
  <c r="E747" i="4"/>
  <c r="F747" i="4" s="1"/>
  <c r="E748" i="4"/>
  <c r="F748" i="4" s="1"/>
  <c r="E749" i="4"/>
  <c r="F749" i="4" s="1"/>
  <c r="E750" i="4"/>
  <c r="F750" i="4" s="1"/>
  <c r="E751" i="4"/>
  <c r="F751" i="4" s="1"/>
  <c r="E752" i="4"/>
  <c r="F752" i="4" s="1"/>
  <c r="E753" i="4"/>
  <c r="F753" i="4" s="1"/>
  <c r="E754" i="4"/>
  <c r="F754" i="4" s="1"/>
  <c r="E755" i="4"/>
  <c r="F755" i="4" s="1"/>
  <c r="E756" i="4"/>
  <c r="F756" i="4" s="1"/>
  <c r="E757" i="4"/>
  <c r="F757" i="4" s="1"/>
  <c r="E758" i="4"/>
  <c r="F758" i="4" s="1"/>
  <c r="E759" i="4"/>
  <c r="F759" i="4" s="1"/>
  <c r="E760" i="4"/>
  <c r="F760" i="4" s="1"/>
  <c r="E761" i="4"/>
  <c r="F761" i="4" s="1"/>
  <c r="E762" i="4"/>
  <c r="F762" i="4" s="1"/>
  <c r="E763" i="4"/>
  <c r="F763" i="4" s="1"/>
  <c r="E764" i="4"/>
  <c r="F764" i="4" s="1"/>
  <c r="E765" i="4"/>
  <c r="F765" i="4" s="1"/>
  <c r="E766" i="4"/>
  <c r="F766" i="4" s="1"/>
  <c r="E767" i="4"/>
  <c r="F767" i="4" s="1"/>
  <c r="E768" i="4"/>
  <c r="F768" i="4" s="1"/>
  <c r="E769" i="4"/>
  <c r="F769" i="4" s="1"/>
  <c r="E770" i="4"/>
  <c r="F770" i="4" s="1"/>
  <c r="E771" i="4"/>
  <c r="F771" i="4" s="1"/>
  <c r="E772" i="4"/>
  <c r="F772" i="4" s="1"/>
  <c r="E773" i="4"/>
  <c r="F773" i="4" s="1"/>
  <c r="E774" i="4"/>
  <c r="F774" i="4" s="1"/>
  <c r="E775" i="4"/>
  <c r="F775" i="4" s="1"/>
  <c r="E776" i="4"/>
  <c r="F776" i="4" s="1"/>
  <c r="E777" i="4"/>
  <c r="F777" i="4" s="1"/>
  <c r="E778" i="4"/>
  <c r="F778" i="4" s="1"/>
  <c r="E779" i="4"/>
  <c r="F779" i="4" s="1"/>
  <c r="E780" i="4"/>
  <c r="F780" i="4" s="1"/>
  <c r="E781" i="4"/>
  <c r="F781" i="4" s="1"/>
  <c r="E782" i="4"/>
  <c r="F782" i="4" s="1"/>
  <c r="E783" i="4"/>
  <c r="F783" i="4" s="1"/>
  <c r="E784" i="4"/>
  <c r="F784" i="4" s="1"/>
  <c r="E785" i="4"/>
  <c r="F785" i="4" s="1"/>
  <c r="E786" i="4"/>
  <c r="F786" i="4" s="1"/>
  <c r="E787" i="4"/>
  <c r="F787" i="4" s="1"/>
  <c r="E788" i="4"/>
  <c r="F788" i="4" s="1"/>
  <c r="E789" i="4"/>
  <c r="F789" i="4" s="1"/>
  <c r="E790" i="4"/>
  <c r="F790" i="4" s="1"/>
  <c r="E791" i="4"/>
  <c r="F791" i="4" s="1"/>
  <c r="E792" i="4"/>
  <c r="F792" i="4" s="1"/>
  <c r="E793" i="4"/>
  <c r="F793" i="4" s="1"/>
  <c r="E794" i="4"/>
  <c r="F794" i="4" s="1"/>
  <c r="E795" i="4"/>
  <c r="F795" i="4" s="1"/>
  <c r="E796" i="4"/>
  <c r="F796" i="4" s="1"/>
  <c r="E797" i="4"/>
  <c r="F797" i="4" s="1"/>
  <c r="E798" i="4"/>
  <c r="F798" i="4" s="1"/>
  <c r="E799" i="4"/>
  <c r="F799" i="4" s="1"/>
  <c r="E800" i="4"/>
  <c r="F800" i="4" s="1"/>
  <c r="E801" i="4"/>
  <c r="F801" i="4" s="1"/>
  <c r="E802" i="4"/>
  <c r="F802" i="4" s="1"/>
  <c r="E803" i="4"/>
  <c r="F803" i="4" s="1"/>
  <c r="E804" i="4"/>
  <c r="F804" i="4" s="1"/>
  <c r="E805" i="4"/>
  <c r="F805" i="4" s="1"/>
  <c r="E806" i="4"/>
  <c r="F806" i="4" s="1"/>
  <c r="E807" i="4"/>
  <c r="F807" i="4" s="1"/>
  <c r="E808" i="4"/>
  <c r="F808" i="4" s="1"/>
  <c r="E809" i="4"/>
  <c r="F809" i="4" s="1"/>
  <c r="E810" i="4"/>
  <c r="F810" i="4" s="1"/>
  <c r="E811" i="4"/>
  <c r="F811" i="4" s="1"/>
  <c r="E812" i="4"/>
  <c r="F812" i="4" s="1"/>
  <c r="E813" i="4"/>
  <c r="F813" i="4" s="1"/>
  <c r="E814" i="4"/>
  <c r="F814" i="4" s="1"/>
  <c r="E815" i="4"/>
  <c r="F815" i="4" s="1"/>
  <c r="E816" i="4"/>
  <c r="F816" i="4" s="1"/>
  <c r="E817" i="4"/>
  <c r="F817" i="4" s="1"/>
  <c r="E818" i="4"/>
  <c r="F818" i="4" s="1"/>
  <c r="E819" i="4"/>
  <c r="F819" i="4" s="1"/>
  <c r="E820" i="4"/>
  <c r="F820" i="4" s="1"/>
  <c r="E821" i="4"/>
  <c r="F821" i="4" s="1"/>
  <c r="E822" i="4"/>
  <c r="F822" i="4" s="1"/>
  <c r="E823" i="4"/>
  <c r="F823" i="4" s="1"/>
  <c r="E824" i="4"/>
  <c r="F824" i="4" s="1"/>
  <c r="E825" i="4"/>
  <c r="F825" i="4" s="1"/>
  <c r="E826" i="4"/>
  <c r="F826" i="4" s="1"/>
  <c r="E827" i="4"/>
  <c r="F827" i="4" s="1"/>
  <c r="E828" i="4"/>
  <c r="F828" i="4" s="1"/>
  <c r="E829" i="4"/>
  <c r="F829" i="4" s="1"/>
  <c r="E830" i="4"/>
  <c r="F830" i="4" s="1"/>
  <c r="E831" i="4"/>
  <c r="F831" i="4" s="1"/>
  <c r="E832" i="4"/>
  <c r="F832" i="4" s="1"/>
  <c r="E833" i="4"/>
  <c r="F833" i="4" s="1"/>
  <c r="E834" i="4"/>
  <c r="F834" i="4" s="1"/>
  <c r="E835" i="4"/>
  <c r="F835" i="4" s="1"/>
  <c r="E836" i="4"/>
  <c r="F836" i="4" s="1"/>
  <c r="E837" i="4"/>
  <c r="F837" i="4" s="1"/>
  <c r="E838" i="4"/>
  <c r="F838" i="4" s="1"/>
  <c r="E839" i="4"/>
  <c r="F839" i="4" s="1"/>
  <c r="E840" i="4"/>
  <c r="F840" i="4" s="1"/>
  <c r="E841" i="4"/>
  <c r="F841" i="4" s="1"/>
  <c r="E842" i="4"/>
  <c r="F842" i="4" s="1"/>
  <c r="E843" i="4"/>
  <c r="F843" i="4" s="1"/>
  <c r="E844" i="4"/>
  <c r="F844" i="4" s="1"/>
  <c r="E845" i="4"/>
  <c r="F845" i="4" s="1"/>
  <c r="E846" i="4"/>
  <c r="F846" i="4" s="1"/>
  <c r="E847" i="4"/>
  <c r="F847" i="4" s="1"/>
  <c r="E848" i="4"/>
  <c r="F848" i="4" s="1"/>
  <c r="E849" i="4"/>
  <c r="F849" i="4" s="1"/>
  <c r="E850" i="4"/>
  <c r="F850" i="4" s="1"/>
  <c r="E851" i="4"/>
  <c r="F851" i="4" s="1"/>
  <c r="E852" i="4"/>
  <c r="F852" i="4" s="1"/>
  <c r="E853" i="4"/>
  <c r="F853" i="4" s="1"/>
  <c r="E854" i="4"/>
  <c r="F854" i="4" s="1"/>
  <c r="E855" i="4"/>
  <c r="F855" i="4" s="1"/>
  <c r="E856" i="4"/>
  <c r="F856" i="4" s="1"/>
  <c r="E857" i="4"/>
  <c r="F857" i="4" s="1"/>
  <c r="E858" i="4"/>
  <c r="F858" i="4" s="1"/>
  <c r="E859" i="4"/>
  <c r="F859" i="4" s="1"/>
  <c r="E860" i="4"/>
  <c r="F860" i="4" s="1"/>
  <c r="E861" i="4"/>
  <c r="F861" i="4" s="1"/>
  <c r="E862" i="4"/>
  <c r="F862" i="4" s="1"/>
  <c r="E863" i="4"/>
  <c r="F863" i="4" s="1"/>
  <c r="E864" i="4"/>
  <c r="F864" i="4" s="1"/>
  <c r="E865" i="4"/>
  <c r="F865" i="4" s="1"/>
  <c r="E866" i="4"/>
  <c r="F866" i="4" s="1"/>
  <c r="E867" i="4"/>
  <c r="F867" i="4" s="1"/>
  <c r="E868" i="4"/>
  <c r="F868" i="4" s="1"/>
  <c r="E869" i="4"/>
  <c r="F869" i="4" s="1"/>
  <c r="E870" i="4"/>
  <c r="F870" i="4" s="1"/>
  <c r="E871" i="4"/>
  <c r="F871" i="4" s="1"/>
  <c r="E872" i="4"/>
  <c r="F872" i="4" s="1"/>
  <c r="E873" i="4"/>
  <c r="F873" i="4" s="1"/>
  <c r="E874" i="4"/>
  <c r="F874" i="4" s="1"/>
  <c r="E875" i="4"/>
  <c r="F875" i="4" s="1"/>
  <c r="E876" i="4"/>
  <c r="F876" i="4" s="1"/>
  <c r="E877" i="4"/>
  <c r="F877" i="4" s="1"/>
  <c r="E878" i="4"/>
  <c r="F878" i="4" s="1"/>
  <c r="E879" i="4"/>
  <c r="F879" i="4" s="1"/>
  <c r="E880" i="4"/>
  <c r="F880" i="4" s="1"/>
  <c r="E881" i="4"/>
  <c r="F881" i="4" s="1"/>
  <c r="E882" i="4"/>
  <c r="F882" i="4" s="1"/>
  <c r="E883" i="4"/>
  <c r="F883" i="4" s="1"/>
  <c r="E884" i="4"/>
  <c r="F884" i="4" s="1"/>
  <c r="E885" i="4"/>
  <c r="F885" i="4" s="1"/>
  <c r="E886" i="4"/>
  <c r="F886" i="4" s="1"/>
  <c r="E887" i="4"/>
  <c r="F887" i="4" s="1"/>
  <c r="E888" i="4"/>
  <c r="F888" i="4" s="1"/>
  <c r="E889" i="4"/>
  <c r="F889" i="4" s="1"/>
  <c r="E890" i="4"/>
  <c r="F890" i="4" s="1"/>
  <c r="E891" i="4"/>
  <c r="F891" i="4" s="1"/>
  <c r="E892" i="4"/>
  <c r="F892" i="4" s="1"/>
  <c r="E893" i="4"/>
  <c r="F893" i="4" s="1"/>
  <c r="E894" i="4"/>
  <c r="F894" i="4" s="1"/>
  <c r="E895" i="4"/>
  <c r="F895" i="4" s="1"/>
  <c r="E896" i="4"/>
  <c r="F896" i="4" s="1"/>
  <c r="E897" i="4"/>
  <c r="F897" i="4" s="1"/>
  <c r="E898" i="4"/>
  <c r="F898" i="4" s="1"/>
  <c r="E899" i="4"/>
  <c r="F899" i="4" s="1"/>
  <c r="E900" i="4"/>
  <c r="F900" i="4" s="1"/>
  <c r="E901" i="4"/>
  <c r="F901" i="4" s="1"/>
  <c r="E902" i="4"/>
  <c r="F902" i="4" s="1"/>
  <c r="C6" i="3" s="1"/>
  <c r="E903" i="4"/>
  <c r="F903" i="4" s="1"/>
  <c r="E904" i="4"/>
  <c r="F904" i="4" s="1"/>
  <c r="E905" i="4"/>
  <c r="F905" i="4" s="1"/>
  <c r="E906" i="4"/>
  <c r="F906" i="4" s="1"/>
  <c r="E907" i="4"/>
  <c r="F907" i="4" s="1"/>
  <c r="E908" i="4"/>
  <c r="F908" i="4" s="1"/>
  <c r="E909" i="4"/>
  <c r="F909" i="4" s="1"/>
  <c r="E910" i="4"/>
  <c r="F910" i="4" s="1"/>
  <c r="E911" i="4"/>
  <c r="F911" i="4" s="1"/>
  <c r="E912" i="4"/>
  <c r="F912" i="4" s="1"/>
  <c r="E913" i="4"/>
  <c r="F913" i="4" s="1"/>
  <c r="E914" i="4"/>
  <c r="F914" i="4" s="1"/>
  <c r="E915" i="4"/>
  <c r="F915" i="4" s="1"/>
  <c r="E916" i="4"/>
  <c r="F916" i="4" s="1"/>
  <c r="E917" i="4"/>
  <c r="F917" i="4" s="1"/>
  <c r="E918" i="4"/>
  <c r="F918" i="4" s="1"/>
  <c r="E919" i="4"/>
  <c r="F919" i="4" s="1"/>
  <c r="E920" i="4"/>
  <c r="F920" i="4" s="1"/>
  <c r="E921" i="4"/>
  <c r="F921" i="4" s="1"/>
  <c r="E922" i="4"/>
  <c r="F922" i="4" s="1"/>
  <c r="E923" i="4"/>
  <c r="F923" i="4" s="1"/>
  <c r="E924" i="4"/>
  <c r="F924" i="4" s="1"/>
  <c r="E925" i="4"/>
  <c r="F925" i="4" s="1"/>
  <c r="E926" i="4"/>
  <c r="F926" i="4" s="1"/>
  <c r="E927" i="4"/>
  <c r="F927" i="4" s="1"/>
  <c r="E928" i="4"/>
  <c r="F928" i="4" s="1"/>
  <c r="E929" i="4"/>
  <c r="F929" i="4" s="1"/>
  <c r="E930" i="4"/>
  <c r="F930" i="4" s="1"/>
  <c r="E931" i="4"/>
  <c r="F931" i="4" s="1"/>
  <c r="E932" i="4"/>
  <c r="F932" i="4" s="1"/>
  <c r="E933" i="4"/>
  <c r="F933" i="4" s="1"/>
  <c r="E934" i="4"/>
  <c r="F934" i="4" s="1"/>
  <c r="E935" i="4"/>
  <c r="F935" i="4" s="1"/>
  <c r="E936" i="4"/>
  <c r="F936" i="4" s="1"/>
  <c r="E937" i="4"/>
  <c r="F937" i="4" s="1"/>
  <c r="E938" i="4"/>
  <c r="F938" i="4" s="1"/>
  <c r="E939" i="4"/>
  <c r="F939" i="4" s="1"/>
  <c r="E940" i="4"/>
  <c r="F940" i="4" s="1"/>
  <c r="E941" i="4"/>
  <c r="F941" i="4" s="1"/>
  <c r="E942" i="4"/>
  <c r="F942" i="4" s="1"/>
  <c r="E943" i="4"/>
  <c r="F943" i="4" s="1"/>
  <c r="E944" i="4"/>
  <c r="F944" i="4" s="1"/>
  <c r="E945" i="4"/>
  <c r="F945" i="4" s="1"/>
  <c r="E946" i="4"/>
  <c r="F946" i="4" s="1"/>
  <c r="E947" i="4"/>
  <c r="F947" i="4" s="1"/>
  <c r="E948" i="4"/>
  <c r="F948" i="4" s="1"/>
  <c r="E949" i="4"/>
  <c r="F949" i="4" s="1"/>
  <c r="E950" i="4"/>
  <c r="F950" i="4" s="1"/>
  <c r="E951" i="4"/>
  <c r="F951" i="4" s="1"/>
  <c r="E952" i="4"/>
  <c r="F952" i="4" s="1"/>
  <c r="E953" i="4"/>
  <c r="F953" i="4" s="1"/>
  <c r="E954" i="4"/>
  <c r="F954" i="4" s="1"/>
  <c r="E955" i="4"/>
  <c r="F955" i="4" s="1"/>
  <c r="E956" i="4"/>
  <c r="F956" i="4" s="1"/>
  <c r="E957" i="4"/>
  <c r="F957" i="4" s="1"/>
  <c r="E958" i="4"/>
  <c r="F958" i="4" s="1"/>
  <c r="E959" i="4"/>
  <c r="F959" i="4" s="1"/>
  <c r="E960" i="4"/>
  <c r="F960" i="4" s="1"/>
  <c r="E961" i="4"/>
  <c r="F961" i="4" s="1"/>
  <c r="E962" i="4"/>
  <c r="F962" i="4" s="1"/>
  <c r="E963" i="4"/>
  <c r="F963" i="4" s="1"/>
  <c r="E964" i="4"/>
  <c r="F964" i="4" s="1"/>
  <c r="E965" i="4"/>
  <c r="F965" i="4" s="1"/>
  <c r="E966" i="4"/>
  <c r="F966" i="4" s="1"/>
  <c r="E967" i="4"/>
  <c r="F967" i="4" s="1"/>
  <c r="E968" i="4"/>
  <c r="F968" i="4" s="1"/>
  <c r="E969" i="4"/>
  <c r="F969" i="4" s="1"/>
  <c r="E970" i="4"/>
  <c r="F970" i="4" s="1"/>
  <c r="E971" i="4"/>
  <c r="F971" i="4" s="1"/>
  <c r="E972" i="4"/>
  <c r="F972" i="4" s="1"/>
  <c r="E973" i="4"/>
  <c r="F973" i="4" s="1"/>
  <c r="E974" i="4"/>
  <c r="F974" i="4" s="1"/>
  <c r="E975" i="4"/>
  <c r="F975" i="4" s="1"/>
  <c r="E976" i="4"/>
  <c r="F976" i="4" s="1"/>
  <c r="E977" i="4"/>
  <c r="F977" i="4" s="1"/>
  <c r="E978" i="4"/>
  <c r="F978" i="4" s="1"/>
  <c r="E979" i="4"/>
  <c r="F979" i="4" s="1"/>
  <c r="E980" i="4"/>
  <c r="F980" i="4" s="1"/>
  <c r="E981" i="4"/>
  <c r="F981" i="4" s="1"/>
  <c r="E982" i="4"/>
  <c r="F982" i="4" s="1"/>
  <c r="E983" i="4"/>
  <c r="F983" i="4" s="1"/>
  <c r="E984" i="4"/>
  <c r="F984" i="4" s="1"/>
  <c r="E985" i="4"/>
  <c r="F985" i="4" s="1"/>
  <c r="E986" i="4"/>
  <c r="F986" i="4" s="1"/>
  <c r="E987" i="4"/>
  <c r="F987" i="4" s="1"/>
  <c r="E988" i="4"/>
  <c r="F988" i="4" s="1"/>
  <c r="E989" i="4"/>
  <c r="F989" i="4" s="1"/>
  <c r="E990" i="4"/>
  <c r="F990" i="4" s="1"/>
  <c r="E991" i="4"/>
  <c r="F991" i="4" s="1"/>
  <c r="E992" i="4"/>
  <c r="F992" i="4" s="1"/>
  <c r="E993" i="4"/>
  <c r="F993" i="4" s="1"/>
  <c r="E994" i="4"/>
  <c r="F994" i="4" s="1"/>
  <c r="E995" i="4"/>
  <c r="F995" i="4" s="1"/>
  <c r="E996" i="4"/>
  <c r="F996" i="4" s="1"/>
  <c r="E997" i="4"/>
  <c r="F997" i="4" s="1"/>
  <c r="E998" i="4"/>
  <c r="F998" i="4" s="1"/>
  <c r="E999" i="4"/>
  <c r="F999" i="4" s="1"/>
  <c r="E1000" i="4"/>
  <c r="F1000" i="4" s="1"/>
  <c r="E1001" i="4"/>
  <c r="F1001" i="4" s="1"/>
  <c r="E1002" i="4"/>
  <c r="F1002" i="4" s="1"/>
  <c r="E1003" i="4"/>
  <c r="F1003" i="4" s="1"/>
  <c r="E1004" i="4"/>
  <c r="F1004" i="4" s="1"/>
  <c r="E1005" i="4"/>
  <c r="F1005" i="4" s="1"/>
  <c r="E1006" i="4"/>
  <c r="F1006" i="4" s="1"/>
  <c r="E1007" i="4"/>
  <c r="F1007" i="4" s="1"/>
  <c r="E1008" i="4"/>
  <c r="F1008" i="4" s="1"/>
  <c r="E1009" i="4"/>
  <c r="F1009" i="4" s="1"/>
  <c r="E1010" i="4"/>
  <c r="F1010" i="4" s="1"/>
  <c r="E1011" i="4"/>
  <c r="F1011" i="4" s="1"/>
  <c r="E1012" i="4"/>
  <c r="F1012" i="4" s="1"/>
  <c r="E1013" i="4"/>
  <c r="F1013" i="4" s="1"/>
  <c r="E1014" i="4"/>
  <c r="F1014" i="4" s="1"/>
  <c r="E1015" i="4"/>
  <c r="F1015" i="4" s="1"/>
  <c r="E1016" i="4"/>
  <c r="F1016" i="4" s="1"/>
  <c r="E1017" i="4"/>
  <c r="F1017" i="4" s="1"/>
  <c r="E1018" i="4"/>
  <c r="F1018" i="4" s="1"/>
  <c r="E1019" i="4"/>
  <c r="F1019" i="4" s="1"/>
  <c r="E1020" i="4"/>
  <c r="F1020" i="4" s="1"/>
  <c r="E1021" i="4"/>
  <c r="F1021" i="4" s="1"/>
  <c r="E1022" i="4"/>
  <c r="F1022" i="4" s="1"/>
  <c r="E1023" i="4"/>
  <c r="F1023" i="4" s="1"/>
  <c r="E1024" i="4"/>
  <c r="F1024" i="4" s="1"/>
  <c r="E1025" i="4"/>
  <c r="F1025" i="4" s="1"/>
  <c r="E1026" i="4"/>
  <c r="F1026" i="4" s="1"/>
  <c r="E1027" i="4"/>
  <c r="F1027" i="4" s="1"/>
  <c r="E1028" i="4"/>
  <c r="F1028" i="4" s="1"/>
  <c r="E1029" i="4"/>
  <c r="F1029" i="4" s="1"/>
  <c r="E1030" i="4"/>
  <c r="F1030" i="4" s="1"/>
  <c r="E1031" i="4"/>
  <c r="F1031" i="4" s="1"/>
  <c r="E1032" i="4"/>
  <c r="F1032" i="4" s="1"/>
  <c r="E1033" i="4"/>
  <c r="F1033" i="4" s="1"/>
  <c r="E1034" i="4"/>
  <c r="F1034" i="4" s="1"/>
  <c r="E1035" i="4"/>
  <c r="F1035" i="4" s="1"/>
  <c r="E1036" i="4"/>
  <c r="F1036" i="4" s="1"/>
  <c r="E1037" i="4"/>
  <c r="F1037" i="4" s="1"/>
  <c r="E1038" i="4"/>
  <c r="F1038" i="4" s="1"/>
  <c r="E1039" i="4"/>
  <c r="F1039" i="4" s="1"/>
  <c r="E1040" i="4"/>
  <c r="F1040" i="4" s="1"/>
  <c r="E1041" i="4"/>
  <c r="F1041" i="4" s="1"/>
  <c r="E1042" i="4"/>
  <c r="F1042" i="4" s="1"/>
  <c r="E1043" i="4"/>
  <c r="F1043" i="4" s="1"/>
  <c r="E1044" i="4"/>
  <c r="F1044" i="4" s="1"/>
  <c r="E1045" i="4"/>
  <c r="F1045" i="4" s="1"/>
  <c r="E1046" i="4"/>
  <c r="F1046" i="4" s="1"/>
  <c r="E1047" i="4"/>
  <c r="F1047" i="4" s="1"/>
  <c r="E1048" i="4"/>
  <c r="F1048" i="4" s="1"/>
  <c r="E1049" i="4"/>
  <c r="F1049" i="4" s="1"/>
  <c r="E1050" i="4"/>
  <c r="F1050" i="4" s="1"/>
  <c r="E1051" i="4"/>
  <c r="F1051" i="4" s="1"/>
  <c r="E1052" i="4"/>
  <c r="F1052" i="4" s="1"/>
  <c r="E1053" i="4"/>
  <c r="F1053" i="4" s="1"/>
  <c r="E1054" i="4"/>
  <c r="F1054" i="4" s="1"/>
  <c r="E1055" i="4"/>
  <c r="F1055" i="4" s="1"/>
  <c r="E1056" i="4"/>
  <c r="F1056" i="4" s="1"/>
  <c r="E1057" i="4"/>
  <c r="F1057" i="4" s="1"/>
  <c r="E1058" i="4"/>
  <c r="F1058" i="4" s="1"/>
  <c r="E1059" i="4"/>
  <c r="F1059" i="4" s="1"/>
  <c r="E1060" i="4"/>
  <c r="F1060" i="4" s="1"/>
  <c r="E1061" i="4"/>
  <c r="F1061" i="4" s="1"/>
  <c r="E1062" i="4"/>
  <c r="F1062" i="4" s="1"/>
  <c r="E1063" i="4"/>
  <c r="F1063" i="4" s="1"/>
  <c r="E1064" i="4"/>
  <c r="F1064" i="4" s="1"/>
  <c r="E1065" i="4"/>
  <c r="F1065" i="4" s="1"/>
  <c r="E1066" i="4"/>
  <c r="F1066" i="4" s="1"/>
  <c r="E1067" i="4"/>
  <c r="F1067" i="4" s="1"/>
  <c r="E1068" i="4"/>
  <c r="F1068" i="4" s="1"/>
  <c r="E1069" i="4"/>
  <c r="F1069" i="4" s="1"/>
  <c r="E1070" i="4"/>
  <c r="F1070" i="4" s="1"/>
  <c r="E1071" i="4"/>
  <c r="F1071" i="4" s="1"/>
  <c r="E1072" i="4"/>
  <c r="F1072" i="4" s="1"/>
  <c r="E1073" i="4"/>
  <c r="F1073" i="4" s="1"/>
  <c r="E1074" i="4"/>
  <c r="F1074" i="4" s="1"/>
  <c r="E1075" i="4"/>
  <c r="F1075" i="4" s="1"/>
  <c r="E1076" i="4"/>
  <c r="F1076" i="4" s="1"/>
  <c r="E1077" i="4"/>
  <c r="F1077" i="4" s="1"/>
  <c r="E1078" i="4"/>
  <c r="F1078" i="4" s="1"/>
  <c r="E1079" i="4"/>
  <c r="F1079" i="4" s="1"/>
  <c r="E1080" i="4"/>
  <c r="F1080" i="4" s="1"/>
  <c r="E1081" i="4"/>
  <c r="F1081" i="4" s="1"/>
  <c r="E1082" i="4"/>
  <c r="F1082" i="4" s="1"/>
  <c r="E1083" i="4"/>
  <c r="F1083" i="4" s="1"/>
  <c r="E1084" i="4"/>
  <c r="F1084" i="4" s="1"/>
  <c r="E1085" i="4"/>
  <c r="F1085" i="4" s="1"/>
  <c r="E1086" i="4"/>
  <c r="F1086" i="4" s="1"/>
  <c r="E1087" i="4"/>
  <c r="F1087" i="4" s="1"/>
  <c r="E1088" i="4"/>
  <c r="F1088" i="4" s="1"/>
  <c r="E1089" i="4"/>
  <c r="F1089" i="4" s="1"/>
  <c r="E1090" i="4"/>
  <c r="F1090" i="4" s="1"/>
  <c r="E1091" i="4"/>
  <c r="F1091" i="4" s="1"/>
  <c r="E1092" i="4"/>
  <c r="F1092" i="4" s="1"/>
  <c r="E1093" i="4"/>
  <c r="F1093" i="4" s="1"/>
  <c r="E1094" i="4"/>
  <c r="F1094" i="4" s="1"/>
  <c r="E1095" i="4"/>
  <c r="F1095" i="4" s="1"/>
  <c r="E1096" i="4"/>
  <c r="F1096" i="4" s="1"/>
  <c r="E1097" i="4"/>
  <c r="F1097" i="4" s="1"/>
  <c r="E1098" i="4"/>
  <c r="F1098" i="4" s="1"/>
  <c r="E1099" i="4"/>
  <c r="F1099" i="4" s="1"/>
  <c r="E1100" i="4"/>
  <c r="F1100" i="4" s="1"/>
  <c r="E1101" i="4"/>
  <c r="F1101" i="4" s="1"/>
  <c r="E1102" i="4"/>
  <c r="F1102" i="4" s="1"/>
  <c r="E1103" i="4"/>
  <c r="F1103" i="4" s="1"/>
  <c r="E1104" i="4"/>
  <c r="F1104" i="4" s="1"/>
  <c r="E1105" i="4"/>
  <c r="F1105" i="4" s="1"/>
  <c r="E1106" i="4"/>
  <c r="F1106" i="4" s="1"/>
  <c r="E1107" i="4"/>
  <c r="F1107" i="4" s="1"/>
  <c r="E1108" i="4"/>
  <c r="F1108" i="4" s="1"/>
  <c r="E1109" i="4"/>
  <c r="F1109" i="4" s="1"/>
  <c r="E1110" i="4"/>
  <c r="F1110" i="4" s="1"/>
  <c r="E1111" i="4"/>
  <c r="F1111" i="4" s="1"/>
  <c r="E1112" i="4"/>
  <c r="F1112" i="4" s="1"/>
  <c r="E1113" i="4"/>
  <c r="F1113" i="4" s="1"/>
  <c r="E1114" i="4"/>
  <c r="F1114" i="4" s="1"/>
  <c r="E1115" i="4"/>
  <c r="F1115" i="4" s="1"/>
  <c r="E1116" i="4"/>
  <c r="F1116" i="4" s="1"/>
  <c r="E1117" i="4"/>
  <c r="F1117" i="4" s="1"/>
  <c r="E1118" i="4"/>
  <c r="F1118" i="4" s="1"/>
  <c r="E1119" i="4"/>
  <c r="F1119" i="4" s="1"/>
  <c r="E1120" i="4"/>
  <c r="F1120" i="4" s="1"/>
  <c r="E1121" i="4"/>
  <c r="F1121" i="4" s="1"/>
  <c r="E1122" i="4"/>
  <c r="F1122" i="4" s="1"/>
  <c r="E1123" i="4"/>
  <c r="F1123" i="4" s="1"/>
  <c r="E1124" i="4"/>
  <c r="F1124" i="4" s="1"/>
  <c r="E1125" i="4"/>
  <c r="F1125" i="4" s="1"/>
  <c r="E1126" i="4"/>
  <c r="F1126" i="4" s="1"/>
  <c r="E1127" i="4"/>
  <c r="F1127" i="4" s="1"/>
  <c r="E1128" i="4"/>
  <c r="F1128" i="4" s="1"/>
  <c r="E1129" i="4"/>
  <c r="F1129" i="4" s="1"/>
  <c r="E1130" i="4"/>
  <c r="F1130" i="4" s="1"/>
  <c r="E1131" i="4"/>
  <c r="F1131" i="4" s="1"/>
  <c r="E1132" i="4"/>
  <c r="F1132" i="4" s="1"/>
  <c r="E1133" i="4"/>
  <c r="F1133" i="4" s="1"/>
  <c r="E1134" i="4"/>
  <c r="F1134" i="4" s="1"/>
  <c r="E1135" i="4"/>
  <c r="F1135" i="4" s="1"/>
  <c r="E1136" i="4"/>
  <c r="F1136" i="4" s="1"/>
  <c r="E1137" i="4"/>
  <c r="F1137" i="4" s="1"/>
  <c r="E1138" i="4"/>
  <c r="F1138" i="4" s="1"/>
  <c r="E1139" i="4"/>
  <c r="F1139" i="4" s="1"/>
  <c r="E1140" i="4"/>
  <c r="F1140" i="4" s="1"/>
  <c r="E1141" i="4"/>
  <c r="F1141" i="4" s="1"/>
  <c r="E1142" i="4"/>
  <c r="F1142" i="4" s="1"/>
  <c r="E1143" i="4"/>
  <c r="F1143" i="4" s="1"/>
  <c r="E1144" i="4"/>
  <c r="F1144" i="4" s="1"/>
  <c r="E1145" i="4"/>
  <c r="F1145" i="4" s="1"/>
  <c r="E1146" i="4"/>
  <c r="F1146" i="4" s="1"/>
  <c r="E1147" i="4"/>
  <c r="F1147" i="4" s="1"/>
  <c r="E1148" i="4"/>
  <c r="F1148" i="4" s="1"/>
  <c r="E1149" i="4"/>
  <c r="F1149" i="4" s="1"/>
  <c r="E1150" i="4"/>
  <c r="F1150" i="4" s="1"/>
  <c r="E1151" i="4"/>
  <c r="F1151" i="4" s="1"/>
  <c r="E1152" i="4"/>
  <c r="F1152" i="4" s="1"/>
  <c r="E1153" i="4"/>
  <c r="F1153" i="4" s="1"/>
  <c r="E1154" i="4"/>
  <c r="F1154" i="4" s="1"/>
  <c r="E1155" i="4"/>
  <c r="F1155" i="4" s="1"/>
  <c r="E1156" i="4"/>
  <c r="F1156" i="4" s="1"/>
  <c r="E1157" i="4"/>
  <c r="F1157" i="4" s="1"/>
  <c r="E1158" i="4"/>
  <c r="F1158" i="4" s="1"/>
  <c r="E1159" i="4"/>
  <c r="F1159" i="4" s="1"/>
  <c r="E1160" i="4"/>
  <c r="F1160" i="4" s="1"/>
  <c r="E1161" i="4"/>
  <c r="F1161" i="4" s="1"/>
  <c r="E1162" i="4"/>
  <c r="F1162" i="4" s="1"/>
  <c r="E1163" i="4"/>
  <c r="F1163" i="4" s="1"/>
  <c r="E1164" i="4"/>
  <c r="F1164" i="4" s="1"/>
  <c r="E1165" i="4"/>
  <c r="F1165" i="4" s="1"/>
  <c r="E1166" i="4"/>
  <c r="F1166" i="4" s="1"/>
  <c r="E1167" i="4"/>
  <c r="F1167" i="4" s="1"/>
  <c r="E1168" i="4"/>
  <c r="F1168" i="4" s="1"/>
  <c r="E1169" i="4"/>
  <c r="F1169" i="4" s="1"/>
  <c r="E1170" i="4"/>
  <c r="F1170" i="4" s="1"/>
  <c r="E1171" i="4"/>
  <c r="F1171" i="4" s="1"/>
  <c r="E1172" i="4"/>
  <c r="F1172" i="4" s="1"/>
  <c r="E1173" i="4"/>
  <c r="F1173" i="4" s="1"/>
  <c r="E1174" i="4"/>
  <c r="F1174" i="4" s="1"/>
  <c r="E1175" i="4"/>
  <c r="F1175" i="4" s="1"/>
  <c r="E1176" i="4"/>
  <c r="F1176" i="4" s="1"/>
  <c r="E1177" i="4"/>
  <c r="F1177" i="4" s="1"/>
  <c r="E1178" i="4"/>
  <c r="F1178" i="4" s="1"/>
  <c r="E1179" i="4"/>
  <c r="F1179" i="4" s="1"/>
  <c r="E1180" i="4"/>
  <c r="F1180" i="4" s="1"/>
  <c r="E1181" i="4"/>
  <c r="F1181" i="4" s="1"/>
  <c r="E1182" i="4"/>
  <c r="F1182" i="4" s="1"/>
  <c r="E1183" i="4"/>
  <c r="F1183" i="4" s="1"/>
  <c r="E1184" i="4"/>
  <c r="F1184" i="4" s="1"/>
  <c r="E1185" i="4"/>
  <c r="F1185" i="4" s="1"/>
  <c r="E1186" i="4"/>
  <c r="F1186" i="4" s="1"/>
  <c r="E1187" i="4"/>
  <c r="F1187" i="4" s="1"/>
  <c r="E1188" i="4"/>
  <c r="F1188" i="4" s="1"/>
  <c r="E1189" i="4"/>
  <c r="F1189" i="4" s="1"/>
  <c r="E1190" i="4"/>
  <c r="F1190" i="4" s="1"/>
  <c r="E1191" i="4"/>
  <c r="F1191" i="4" s="1"/>
  <c r="E1192" i="4"/>
  <c r="F1192" i="4" s="1"/>
  <c r="E1193" i="4"/>
  <c r="F1193" i="4" s="1"/>
  <c r="E1194" i="4"/>
  <c r="F1194" i="4" s="1"/>
  <c r="E1195" i="4"/>
  <c r="F1195" i="4" s="1"/>
  <c r="E1196" i="4"/>
  <c r="F1196" i="4" s="1"/>
  <c r="E1197" i="4"/>
  <c r="F1197" i="4" s="1"/>
  <c r="E1198" i="4"/>
  <c r="F1198" i="4" s="1"/>
  <c r="E1199" i="4"/>
  <c r="F1199" i="4" s="1"/>
  <c r="E1200" i="4"/>
  <c r="F1200" i="4" s="1"/>
  <c r="E1201" i="4"/>
  <c r="F1201" i="4" s="1"/>
  <c r="E1202" i="4"/>
  <c r="F1202" i="4" s="1"/>
  <c r="E1203" i="4"/>
  <c r="F1203" i="4" s="1"/>
  <c r="E1204" i="4"/>
  <c r="F1204" i="4" s="1"/>
  <c r="E1205" i="4"/>
  <c r="F1205" i="4" s="1"/>
  <c r="E1206" i="4"/>
  <c r="F1206" i="4" s="1"/>
  <c r="E1207" i="4"/>
  <c r="F1207" i="4" s="1"/>
  <c r="E1208" i="4"/>
  <c r="F1208" i="4" s="1"/>
  <c r="E1209" i="4"/>
  <c r="F1209" i="4" s="1"/>
  <c r="E1210" i="4"/>
  <c r="F1210" i="4" s="1"/>
  <c r="E1211" i="4"/>
  <c r="F1211" i="4" s="1"/>
  <c r="E1212" i="4"/>
  <c r="F1212" i="4" s="1"/>
  <c r="E1213" i="4"/>
  <c r="F1213" i="4" s="1"/>
  <c r="E1214" i="4"/>
  <c r="F1214" i="4" s="1"/>
  <c r="E1215" i="4"/>
  <c r="F1215" i="4" s="1"/>
  <c r="E1216" i="4"/>
  <c r="F1216" i="4" s="1"/>
  <c r="E1217" i="4"/>
  <c r="F1217" i="4" s="1"/>
  <c r="E1218" i="4"/>
  <c r="F1218" i="4" s="1"/>
  <c r="E1219" i="4"/>
  <c r="F1219" i="4" s="1"/>
  <c r="E1220" i="4"/>
  <c r="F1220" i="4" s="1"/>
  <c r="E1221" i="4"/>
  <c r="F1221" i="4" s="1"/>
  <c r="E1222" i="4"/>
  <c r="F1222" i="4" s="1"/>
  <c r="E1223" i="4"/>
  <c r="F1223" i="4" s="1"/>
  <c r="E1224" i="4"/>
  <c r="F1224" i="4" s="1"/>
  <c r="E1225" i="4"/>
  <c r="F1225" i="4" s="1"/>
  <c r="E1226" i="4"/>
  <c r="F1226" i="4" s="1"/>
  <c r="E1227" i="4"/>
  <c r="F1227" i="4" s="1"/>
  <c r="E1228" i="4"/>
  <c r="F1228" i="4" s="1"/>
  <c r="E1229" i="4"/>
  <c r="F1229" i="4" s="1"/>
  <c r="E1230" i="4"/>
  <c r="F1230" i="4" s="1"/>
  <c r="E1231" i="4"/>
  <c r="F1231" i="4" s="1"/>
  <c r="E1232" i="4"/>
  <c r="F1232" i="4" s="1"/>
  <c r="E1233" i="4"/>
  <c r="F1233" i="4" s="1"/>
  <c r="E1234" i="4"/>
  <c r="F1234" i="4" s="1"/>
  <c r="E1235" i="4"/>
  <c r="F1235" i="4" s="1"/>
  <c r="E1236" i="4"/>
  <c r="F1236" i="4" s="1"/>
  <c r="E1237" i="4"/>
  <c r="F1237" i="4" s="1"/>
  <c r="E1238" i="4"/>
  <c r="F1238" i="4" s="1"/>
  <c r="E1239" i="4"/>
  <c r="F1239" i="4" s="1"/>
  <c r="E1240" i="4"/>
  <c r="F1240" i="4" s="1"/>
  <c r="E1241" i="4"/>
  <c r="F1241" i="4" s="1"/>
  <c r="E1242" i="4"/>
  <c r="F1242" i="4" s="1"/>
  <c r="E1243" i="4"/>
  <c r="F1243" i="4" s="1"/>
  <c r="E1244" i="4"/>
  <c r="F1244" i="4" s="1"/>
  <c r="E1245" i="4"/>
  <c r="F1245" i="4" s="1"/>
  <c r="E1246" i="4"/>
  <c r="F1246" i="4" s="1"/>
  <c r="E1247" i="4"/>
  <c r="F1247" i="4" s="1"/>
  <c r="E1248" i="4"/>
  <c r="F1248" i="4" s="1"/>
  <c r="E1249" i="4"/>
  <c r="F1249" i="4" s="1"/>
  <c r="E1250" i="4"/>
  <c r="F1250" i="4" s="1"/>
  <c r="E1251" i="4"/>
  <c r="F1251" i="4" s="1"/>
  <c r="E1252" i="4"/>
  <c r="F1252" i="4" s="1"/>
  <c r="E1253" i="4"/>
  <c r="F1253" i="4" s="1"/>
  <c r="E1254" i="4"/>
  <c r="F1254" i="4" s="1"/>
  <c r="E1255" i="4"/>
  <c r="F1255" i="4" s="1"/>
  <c r="E1256" i="4"/>
  <c r="F1256" i="4" s="1"/>
  <c r="E1257" i="4"/>
  <c r="F1257" i="4" s="1"/>
  <c r="E1258" i="4"/>
  <c r="F1258" i="4" s="1"/>
  <c r="E1259" i="4"/>
  <c r="F1259" i="4" s="1"/>
  <c r="E1260" i="4"/>
  <c r="F1260" i="4" s="1"/>
  <c r="E1261" i="4"/>
  <c r="F1261" i="4" s="1"/>
  <c r="E1262" i="4"/>
  <c r="F1262" i="4" s="1"/>
  <c r="E1263" i="4"/>
  <c r="F1263" i="4" s="1"/>
  <c r="E1264" i="4"/>
  <c r="F1264" i="4" s="1"/>
  <c r="E1265" i="4"/>
  <c r="F1265" i="4" s="1"/>
  <c r="E1266" i="4"/>
  <c r="F1266" i="4" s="1"/>
  <c r="E1267" i="4"/>
  <c r="F1267" i="4" s="1"/>
  <c r="E1268" i="4"/>
  <c r="F1268" i="4" s="1"/>
  <c r="E1269" i="4"/>
  <c r="F1269" i="4" s="1"/>
  <c r="E1270" i="4"/>
  <c r="F1270" i="4" s="1"/>
  <c r="E1271" i="4"/>
  <c r="F1271" i="4" s="1"/>
  <c r="E1272" i="4"/>
  <c r="F1272" i="4" s="1"/>
  <c r="E1273" i="4"/>
  <c r="F1273" i="4" s="1"/>
  <c r="E1274" i="4"/>
  <c r="F1274" i="4" s="1"/>
  <c r="E1275" i="4"/>
  <c r="F1275" i="4" s="1"/>
  <c r="E1276" i="4"/>
  <c r="F1276" i="4" s="1"/>
  <c r="E1277" i="4"/>
  <c r="F1277" i="4" s="1"/>
  <c r="E1278" i="4"/>
  <c r="F1278" i="4" s="1"/>
  <c r="E1279" i="4"/>
  <c r="F1279" i="4" s="1"/>
  <c r="E1280" i="4"/>
  <c r="F1280" i="4" s="1"/>
  <c r="E1281" i="4"/>
  <c r="F1281" i="4" s="1"/>
  <c r="E1282" i="4"/>
  <c r="F1282" i="4" s="1"/>
  <c r="E1283" i="4"/>
  <c r="F1283" i="4" s="1"/>
  <c r="E1284" i="4"/>
  <c r="F1284" i="4" s="1"/>
  <c r="E1285" i="4"/>
  <c r="F1285" i="4" s="1"/>
  <c r="E1286" i="4"/>
  <c r="F1286" i="4" s="1"/>
  <c r="E1287" i="4"/>
  <c r="F1287" i="4" s="1"/>
  <c r="E1288" i="4"/>
  <c r="F1288" i="4" s="1"/>
  <c r="E1289" i="4"/>
  <c r="F1289" i="4" s="1"/>
  <c r="E1290" i="4"/>
  <c r="F1290" i="4" s="1"/>
  <c r="E1291" i="4"/>
  <c r="F1291" i="4" s="1"/>
  <c r="E1292" i="4"/>
  <c r="F1292" i="4" s="1"/>
  <c r="E1293" i="4"/>
  <c r="F1293" i="4" s="1"/>
  <c r="E1294" i="4"/>
  <c r="F1294" i="4" s="1"/>
  <c r="E1295" i="4"/>
  <c r="F1295" i="4" s="1"/>
  <c r="E1296" i="4"/>
  <c r="F1296" i="4" s="1"/>
  <c r="E1297" i="4"/>
  <c r="F1297" i="4" s="1"/>
  <c r="E1298" i="4"/>
  <c r="F1298" i="4" s="1"/>
  <c r="E1299" i="4"/>
  <c r="F1299" i="4" s="1"/>
  <c r="E1300" i="4"/>
  <c r="F1300" i="4" s="1"/>
  <c r="E1301" i="4"/>
  <c r="F1301" i="4" s="1"/>
  <c r="E1302" i="4"/>
  <c r="F1302" i="4" s="1"/>
  <c r="E1303" i="4"/>
  <c r="F1303" i="4" s="1"/>
  <c r="E1304" i="4"/>
  <c r="F1304" i="4" s="1"/>
  <c r="E1305" i="4"/>
  <c r="F1305" i="4" s="1"/>
  <c r="E1306" i="4"/>
  <c r="F1306" i="4" s="1"/>
  <c r="E1307" i="4"/>
  <c r="F1307" i="4" s="1"/>
  <c r="E1308" i="4"/>
  <c r="F1308" i="4" s="1"/>
  <c r="E1309" i="4"/>
  <c r="F1309" i="4" s="1"/>
  <c r="E1310" i="4"/>
  <c r="F1310" i="4" s="1"/>
  <c r="E1311" i="4"/>
  <c r="F1311" i="4" s="1"/>
  <c r="E1312" i="4"/>
  <c r="F1312" i="4" s="1"/>
  <c r="E1313" i="4"/>
  <c r="F1313" i="4" s="1"/>
  <c r="E1314" i="4"/>
  <c r="F1314" i="4" s="1"/>
  <c r="E1315" i="4"/>
  <c r="F1315" i="4" s="1"/>
  <c r="E1316" i="4"/>
  <c r="F1316" i="4" s="1"/>
  <c r="E1317" i="4"/>
  <c r="F1317" i="4" s="1"/>
  <c r="E1318" i="4"/>
  <c r="F1318" i="4" s="1"/>
  <c r="E1319" i="4"/>
  <c r="F1319" i="4" s="1"/>
  <c r="E1320" i="4"/>
  <c r="F1320" i="4" s="1"/>
  <c r="E1321" i="4"/>
  <c r="F1321" i="4" s="1"/>
  <c r="E1322" i="4"/>
  <c r="F1322" i="4" s="1"/>
  <c r="E1323" i="4"/>
  <c r="F1323" i="4" s="1"/>
  <c r="E1324" i="4"/>
  <c r="F1324" i="4" s="1"/>
  <c r="E1325" i="4"/>
  <c r="F1325" i="4" s="1"/>
  <c r="E1326" i="4"/>
  <c r="F1326" i="4" s="1"/>
  <c r="E1327" i="4"/>
  <c r="F1327" i="4" s="1"/>
  <c r="E1328" i="4"/>
  <c r="F1328" i="4" s="1"/>
  <c r="E1329" i="4"/>
  <c r="F1329" i="4" s="1"/>
  <c r="E1330" i="4"/>
  <c r="F1330" i="4" s="1"/>
  <c r="E1331" i="4"/>
  <c r="F1331" i="4" s="1"/>
  <c r="E1332" i="4"/>
  <c r="F1332" i="4" s="1"/>
  <c r="E1333" i="4"/>
  <c r="F1333" i="4" s="1"/>
  <c r="E1334" i="4"/>
  <c r="F1334" i="4" s="1"/>
  <c r="E1335" i="4"/>
  <c r="F1335" i="4" s="1"/>
  <c r="E1336" i="4"/>
  <c r="F1336" i="4" s="1"/>
  <c r="E1337" i="4"/>
  <c r="F1337" i="4" s="1"/>
  <c r="E1338" i="4"/>
  <c r="F1338" i="4" s="1"/>
  <c r="E1339" i="4"/>
  <c r="F1339" i="4" s="1"/>
  <c r="E1340" i="4"/>
  <c r="F1340" i="4" s="1"/>
  <c r="E1341" i="4"/>
  <c r="F1341" i="4" s="1"/>
  <c r="E1342" i="4"/>
  <c r="F1342" i="4" s="1"/>
  <c r="E1343" i="4"/>
  <c r="F1343" i="4" s="1"/>
  <c r="E1344" i="4"/>
  <c r="F1344" i="4" s="1"/>
  <c r="E1345" i="4"/>
  <c r="F1345" i="4" s="1"/>
  <c r="E1346" i="4"/>
  <c r="F1346" i="4" s="1"/>
  <c r="E1347" i="4"/>
  <c r="F1347" i="4" s="1"/>
  <c r="E1348" i="4"/>
  <c r="F1348" i="4" s="1"/>
  <c r="E1349" i="4"/>
  <c r="F1349" i="4" s="1"/>
  <c r="E1350" i="4"/>
  <c r="F1350" i="4" s="1"/>
  <c r="E1351" i="4"/>
  <c r="F1351" i="4" s="1"/>
  <c r="E1352" i="4"/>
  <c r="F1352" i="4" s="1"/>
  <c r="E1353" i="4"/>
  <c r="F1353" i="4" s="1"/>
  <c r="E1354" i="4"/>
  <c r="F1354" i="4" s="1"/>
  <c r="E1355" i="4"/>
  <c r="F1355" i="4" s="1"/>
  <c r="E1356" i="4"/>
  <c r="F1356" i="4" s="1"/>
  <c r="E1357" i="4"/>
  <c r="F1357" i="4" s="1"/>
  <c r="E1358" i="4"/>
  <c r="F1358" i="4" s="1"/>
  <c r="E1359" i="4"/>
  <c r="F1359" i="4" s="1"/>
  <c r="E1360" i="4"/>
  <c r="F1360" i="4" s="1"/>
  <c r="E1361" i="4"/>
  <c r="F1361" i="4" s="1"/>
  <c r="E1362" i="4"/>
  <c r="F1362" i="4" s="1"/>
  <c r="E1363" i="4"/>
  <c r="F1363" i="4" s="1"/>
  <c r="E1364" i="4"/>
  <c r="F1364" i="4" s="1"/>
  <c r="E1365" i="4"/>
  <c r="F1365" i="4" s="1"/>
  <c r="E1366" i="4"/>
  <c r="F1366" i="4" s="1"/>
  <c r="E1367" i="4"/>
  <c r="F1367" i="4" s="1"/>
  <c r="E1368" i="4"/>
  <c r="F1368" i="4" s="1"/>
  <c r="E1369" i="4"/>
  <c r="F1369" i="4" s="1"/>
  <c r="E1370" i="4"/>
  <c r="F1370" i="4" s="1"/>
  <c r="E1371" i="4"/>
  <c r="F1371" i="4" s="1"/>
  <c r="E1372" i="4"/>
  <c r="F1372" i="4" s="1"/>
  <c r="E1373" i="4"/>
  <c r="F1373" i="4" s="1"/>
  <c r="E1374" i="4"/>
  <c r="F1374" i="4" s="1"/>
  <c r="E1375" i="4"/>
  <c r="F1375" i="4" s="1"/>
  <c r="E1376" i="4"/>
  <c r="F1376" i="4" s="1"/>
  <c r="E1377" i="4"/>
  <c r="F1377" i="4" s="1"/>
  <c r="E1378" i="4"/>
  <c r="F1378" i="4" s="1"/>
  <c r="E1379" i="4"/>
  <c r="F1379" i="4" s="1"/>
  <c r="E1380" i="4"/>
  <c r="F1380" i="4" s="1"/>
  <c r="E1381" i="4"/>
  <c r="F1381" i="4" s="1"/>
  <c r="E1382" i="4"/>
  <c r="F1382" i="4" s="1"/>
  <c r="E1383" i="4"/>
  <c r="F1383" i="4" s="1"/>
  <c r="E1384" i="4"/>
  <c r="F1384" i="4" s="1"/>
  <c r="E1385" i="4"/>
  <c r="F1385" i="4" s="1"/>
  <c r="E1386" i="4"/>
  <c r="F1386" i="4" s="1"/>
  <c r="E1387" i="4"/>
  <c r="F1387" i="4" s="1"/>
  <c r="E1388" i="4"/>
  <c r="F1388" i="4" s="1"/>
  <c r="E1389" i="4"/>
  <c r="F1389" i="4" s="1"/>
  <c r="E1390" i="4"/>
  <c r="F1390" i="4" s="1"/>
  <c r="E1391" i="4"/>
  <c r="F1391" i="4" s="1"/>
  <c r="E1392" i="4"/>
  <c r="F1392" i="4" s="1"/>
  <c r="E1393" i="4"/>
  <c r="F1393" i="4" s="1"/>
  <c r="E1394" i="4"/>
  <c r="F1394" i="4" s="1"/>
  <c r="E1395" i="4"/>
  <c r="F1395" i="4" s="1"/>
  <c r="E1396" i="4"/>
  <c r="F1396" i="4" s="1"/>
  <c r="E1397" i="4"/>
  <c r="F1397" i="4" s="1"/>
  <c r="E1398" i="4"/>
  <c r="F1398" i="4" s="1"/>
  <c r="E1399" i="4"/>
  <c r="F1399" i="4" s="1"/>
  <c r="E1400" i="4"/>
  <c r="F1400" i="4" s="1"/>
  <c r="E1401" i="4"/>
  <c r="F1401" i="4" s="1"/>
  <c r="E1402" i="4"/>
  <c r="F1402" i="4" s="1"/>
  <c r="D6" i="3" s="1"/>
  <c r="E1403" i="4"/>
  <c r="F1403" i="4" s="1"/>
  <c r="E1404" i="4"/>
  <c r="F1404" i="4" s="1"/>
  <c r="E1405" i="4"/>
  <c r="F1405" i="4" s="1"/>
  <c r="E1406" i="4"/>
  <c r="F1406" i="4" s="1"/>
  <c r="E1407" i="4"/>
  <c r="F1407" i="4" s="1"/>
  <c r="E1408" i="4"/>
  <c r="F1408" i="4" s="1"/>
  <c r="E1409" i="4"/>
  <c r="F1409" i="4" s="1"/>
  <c r="E1410" i="4"/>
  <c r="F1410" i="4" s="1"/>
  <c r="E1411" i="4"/>
  <c r="F1411" i="4" s="1"/>
  <c r="E1412" i="4"/>
  <c r="F1412" i="4" s="1"/>
  <c r="E1413" i="4"/>
  <c r="F1413" i="4" s="1"/>
  <c r="E1414" i="4"/>
  <c r="F1414" i="4" s="1"/>
  <c r="E1415" i="4"/>
  <c r="F1415" i="4" s="1"/>
  <c r="E1416" i="4"/>
  <c r="F1416" i="4" s="1"/>
  <c r="E1417" i="4"/>
  <c r="F1417" i="4" s="1"/>
  <c r="E1418" i="4"/>
  <c r="F1418" i="4" s="1"/>
  <c r="E1419" i="4"/>
  <c r="F1419" i="4" s="1"/>
  <c r="E1420" i="4"/>
  <c r="F1420" i="4" s="1"/>
  <c r="E1421" i="4"/>
  <c r="F1421" i="4" s="1"/>
  <c r="E1422" i="4"/>
  <c r="F1422" i="4" s="1"/>
  <c r="E1423" i="4"/>
  <c r="F1423" i="4" s="1"/>
  <c r="E1424" i="4"/>
  <c r="F1424" i="4" s="1"/>
  <c r="E1425" i="4"/>
  <c r="F1425" i="4" s="1"/>
  <c r="E1426" i="4"/>
  <c r="F1426" i="4" s="1"/>
  <c r="E1427" i="4"/>
  <c r="F1427" i="4" s="1"/>
  <c r="E1428" i="4"/>
  <c r="F1428" i="4" s="1"/>
  <c r="E1429" i="4"/>
  <c r="F1429" i="4" s="1"/>
  <c r="E1430" i="4"/>
  <c r="F1430" i="4" s="1"/>
  <c r="E1431" i="4"/>
  <c r="F1431" i="4" s="1"/>
  <c r="E1432" i="4"/>
  <c r="F1432" i="4" s="1"/>
  <c r="E1433" i="4"/>
  <c r="F1433" i="4" s="1"/>
  <c r="E1434" i="4"/>
  <c r="F1434" i="4" s="1"/>
  <c r="E1435" i="4"/>
  <c r="F1435" i="4" s="1"/>
  <c r="E1436" i="4"/>
  <c r="F1436" i="4" s="1"/>
  <c r="E1437" i="4"/>
  <c r="F1437" i="4" s="1"/>
  <c r="E1438" i="4"/>
  <c r="F1438" i="4" s="1"/>
  <c r="E1439" i="4"/>
  <c r="F1439" i="4" s="1"/>
  <c r="E1440" i="4"/>
  <c r="F1440" i="4" s="1"/>
  <c r="E1441" i="4"/>
  <c r="F1441" i="4" s="1"/>
  <c r="E1442" i="4"/>
  <c r="F1442" i="4" s="1"/>
  <c r="E1443" i="4"/>
  <c r="F1443" i="4" s="1"/>
  <c r="E1444" i="4"/>
  <c r="F1444" i="4" s="1"/>
  <c r="E1445" i="4"/>
  <c r="F1445" i="4" s="1"/>
  <c r="E1446" i="4"/>
  <c r="F1446" i="4" s="1"/>
  <c r="E1447" i="4"/>
  <c r="F1447" i="4" s="1"/>
  <c r="E1448" i="4"/>
  <c r="F1448" i="4" s="1"/>
  <c r="E1449" i="4"/>
  <c r="F1449" i="4" s="1"/>
  <c r="E1450" i="4"/>
  <c r="F1450" i="4" s="1"/>
  <c r="E1451" i="4"/>
  <c r="F1451" i="4" s="1"/>
  <c r="E1452" i="4"/>
  <c r="F1452" i="4" s="1"/>
  <c r="E1453" i="4"/>
  <c r="F1453" i="4" s="1"/>
  <c r="E1454" i="4"/>
  <c r="F1454" i="4" s="1"/>
  <c r="E1455" i="4"/>
  <c r="F1455" i="4" s="1"/>
  <c r="E1456" i="4"/>
  <c r="F1456" i="4" s="1"/>
  <c r="E1457" i="4"/>
  <c r="F1457" i="4" s="1"/>
  <c r="E1458" i="4"/>
  <c r="F1458" i="4" s="1"/>
  <c r="E1459" i="4"/>
  <c r="F1459" i="4" s="1"/>
  <c r="E1460" i="4"/>
  <c r="F1460" i="4" s="1"/>
  <c r="E1461" i="4"/>
  <c r="F1461" i="4" s="1"/>
  <c r="E1462" i="4"/>
  <c r="F1462" i="4" s="1"/>
  <c r="E1463" i="4"/>
  <c r="F1463" i="4" s="1"/>
  <c r="E1464" i="4"/>
  <c r="F1464" i="4" s="1"/>
  <c r="E1465" i="4"/>
  <c r="F1465" i="4" s="1"/>
  <c r="E1466" i="4"/>
  <c r="F1466" i="4" s="1"/>
  <c r="E1467" i="4"/>
  <c r="F1467" i="4" s="1"/>
  <c r="E1468" i="4"/>
  <c r="F1468" i="4" s="1"/>
  <c r="E1469" i="4"/>
  <c r="F1469" i="4" s="1"/>
  <c r="E1470" i="4"/>
  <c r="F1470" i="4" s="1"/>
  <c r="E1471" i="4"/>
  <c r="F1471" i="4" s="1"/>
  <c r="E1472" i="4"/>
  <c r="F1472" i="4" s="1"/>
  <c r="E1473" i="4"/>
  <c r="F1473" i="4" s="1"/>
  <c r="E1474" i="4"/>
  <c r="F1474" i="4" s="1"/>
  <c r="E1475" i="4"/>
  <c r="F1475" i="4" s="1"/>
  <c r="E1476" i="4"/>
  <c r="F1476" i="4" s="1"/>
  <c r="E1477" i="4"/>
  <c r="F1477" i="4" s="1"/>
  <c r="E1478" i="4"/>
  <c r="F1478" i="4" s="1"/>
  <c r="E1479" i="4"/>
  <c r="F1479" i="4" s="1"/>
  <c r="E1480" i="4"/>
  <c r="F1480" i="4" s="1"/>
  <c r="E1481" i="4"/>
  <c r="F1481" i="4" s="1"/>
  <c r="E1482" i="4"/>
  <c r="F1482" i="4" s="1"/>
  <c r="E1483" i="4"/>
  <c r="F1483" i="4" s="1"/>
  <c r="E1484" i="4"/>
  <c r="F1484" i="4" s="1"/>
  <c r="E1485" i="4"/>
  <c r="F1485" i="4" s="1"/>
  <c r="E1486" i="4"/>
  <c r="F1486" i="4" s="1"/>
  <c r="E1487" i="4"/>
  <c r="F1487" i="4" s="1"/>
  <c r="E1488" i="4"/>
  <c r="F1488" i="4" s="1"/>
  <c r="E1489" i="4"/>
  <c r="F1489" i="4" s="1"/>
  <c r="E1490" i="4"/>
  <c r="F1490" i="4" s="1"/>
  <c r="E1491" i="4"/>
  <c r="F1491" i="4" s="1"/>
  <c r="E1492" i="4"/>
  <c r="F1492" i="4" s="1"/>
  <c r="E1493" i="4"/>
  <c r="F1493" i="4" s="1"/>
  <c r="E1494" i="4"/>
  <c r="F1494" i="4" s="1"/>
  <c r="E1495" i="4"/>
  <c r="F1495" i="4" s="1"/>
  <c r="E1496" i="4"/>
  <c r="F1496" i="4" s="1"/>
  <c r="E1497" i="4"/>
  <c r="F1497" i="4" s="1"/>
  <c r="E1498" i="4"/>
  <c r="F1498" i="4" s="1"/>
  <c r="E1499" i="4"/>
  <c r="F1499" i="4" s="1"/>
  <c r="E1500" i="4"/>
  <c r="F1500" i="4" s="1"/>
  <c r="E1501" i="4"/>
  <c r="F1501" i="4" s="1"/>
  <c r="E1502" i="4"/>
  <c r="F1502" i="4" s="1"/>
  <c r="E1503" i="4"/>
  <c r="F1503" i="4" s="1"/>
  <c r="E1504" i="4"/>
  <c r="F1504" i="4" s="1"/>
  <c r="E1505" i="4"/>
  <c r="F1505" i="4" s="1"/>
  <c r="E1506" i="4"/>
  <c r="F1506" i="4" s="1"/>
  <c r="E1507" i="4"/>
  <c r="F1507" i="4" s="1"/>
  <c r="E1508" i="4"/>
  <c r="F1508" i="4" s="1"/>
  <c r="E1509" i="4"/>
  <c r="F1509" i="4" s="1"/>
  <c r="E1510" i="4"/>
  <c r="F1510" i="4" s="1"/>
  <c r="E1511" i="4"/>
  <c r="F1511" i="4" s="1"/>
  <c r="E1512" i="4"/>
  <c r="F1512" i="4" s="1"/>
  <c r="E1513" i="4"/>
  <c r="F1513" i="4" s="1"/>
  <c r="E1514" i="4"/>
  <c r="F1514" i="4" s="1"/>
  <c r="E1515" i="4"/>
  <c r="F1515" i="4" s="1"/>
  <c r="E1516" i="4"/>
  <c r="F1516" i="4" s="1"/>
  <c r="E1517" i="4"/>
  <c r="F1517" i="4" s="1"/>
  <c r="E1518" i="4"/>
  <c r="F1518" i="4" s="1"/>
  <c r="E1519" i="4"/>
  <c r="F1519" i="4" s="1"/>
  <c r="E1520" i="4"/>
  <c r="F1520" i="4" s="1"/>
  <c r="E1521" i="4"/>
  <c r="F1521" i="4" s="1"/>
  <c r="E1522" i="4"/>
  <c r="F1522" i="4" s="1"/>
  <c r="E1523" i="4"/>
  <c r="F1523" i="4" s="1"/>
  <c r="E1524" i="4"/>
  <c r="F1524" i="4" s="1"/>
  <c r="E1525" i="4"/>
  <c r="F1525" i="4" s="1"/>
  <c r="E1526" i="4"/>
  <c r="F1526" i="4" s="1"/>
  <c r="E1527" i="4"/>
  <c r="F1527" i="4" s="1"/>
  <c r="E1528" i="4"/>
  <c r="F1528" i="4" s="1"/>
  <c r="E1529" i="4"/>
  <c r="F1529" i="4" s="1"/>
  <c r="E1530" i="4"/>
  <c r="F1530" i="4" s="1"/>
  <c r="E1531" i="4"/>
  <c r="F1531" i="4" s="1"/>
  <c r="E1532" i="4"/>
  <c r="F1532" i="4" s="1"/>
  <c r="E1533" i="4"/>
  <c r="F1533" i="4" s="1"/>
  <c r="E1534" i="4"/>
  <c r="F1534" i="4" s="1"/>
  <c r="E1535" i="4"/>
  <c r="F1535" i="4" s="1"/>
  <c r="E1536" i="4"/>
  <c r="F1536" i="4" s="1"/>
  <c r="E1537" i="4"/>
  <c r="F1537" i="4" s="1"/>
  <c r="E1538" i="4"/>
  <c r="F1538" i="4" s="1"/>
  <c r="E1539" i="4"/>
  <c r="F1539" i="4" s="1"/>
  <c r="E1540" i="4"/>
  <c r="F1540" i="4" s="1"/>
  <c r="E1541" i="4"/>
  <c r="F1541" i="4" s="1"/>
  <c r="E1542" i="4"/>
  <c r="F1542" i="4" s="1"/>
  <c r="E1543" i="4"/>
  <c r="F1543" i="4" s="1"/>
  <c r="E1544" i="4"/>
  <c r="F1544" i="4" s="1"/>
  <c r="E1545" i="4"/>
  <c r="F1545" i="4" s="1"/>
  <c r="E1546" i="4"/>
  <c r="F1546" i="4" s="1"/>
  <c r="E1547" i="4"/>
  <c r="F1547" i="4" s="1"/>
  <c r="E1548" i="4"/>
  <c r="F1548" i="4" s="1"/>
  <c r="E1549" i="4"/>
  <c r="F1549" i="4" s="1"/>
  <c r="E1550" i="4"/>
  <c r="F1550" i="4" s="1"/>
  <c r="E1551" i="4"/>
  <c r="F1551" i="4" s="1"/>
  <c r="E1552" i="4"/>
  <c r="F1552" i="4" s="1"/>
  <c r="E1553" i="4"/>
  <c r="F1553" i="4" s="1"/>
  <c r="E1554" i="4"/>
  <c r="F1554" i="4" s="1"/>
  <c r="E1555" i="4"/>
  <c r="F1555" i="4" s="1"/>
  <c r="E1556" i="4"/>
  <c r="F1556" i="4" s="1"/>
  <c r="E1557" i="4"/>
  <c r="F1557" i="4" s="1"/>
  <c r="E1558" i="4"/>
  <c r="F1558" i="4" s="1"/>
  <c r="E1559" i="4"/>
  <c r="F1559" i="4" s="1"/>
  <c r="E1560" i="4"/>
  <c r="F1560" i="4" s="1"/>
  <c r="E1561" i="4"/>
  <c r="F1561" i="4" s="1"/>
  <c r="E1562" i="4"/>
  <c r="F1562" i="4" s="1"/>
  <c r="E1563" i="4"/>
  <c r="F1563" i="4" s="1"/>
  <c r="E1564" i="4"/>
  <c r="F1564" i="4" s="1"/>
  <c r="E1565" i="4"/>
  <c r="F1565" i="4" s="1"/>
  <c r="E1566" i="4"/>
  <c r="F1566" i="4" s="1"/>
  <c r="E1567" i="4"/>
  <c r="F1567" i="4" s="1"/>
  <c r="E1568" i="4"/>
  <c r="F1568" i="4" s="1"/>
  <c r="E1569" i="4"/>
  <c r="F1569" i="4" s="1"/>
  <c r="E1570" i="4"/>
  <c r="F1570" i="4" s="1"/>
  <c r="E1571" i="4"/>
  <c r="F1571" i="4" s="1"/>
  <c r="E1572" i="4"/>
  <c r="F1572" i="4" s="1"/>
  <c r="E1573" i="4"/>
  <c r="F1573" i="4" s="1"/>
  <c r="E1574" i="4"/>
  <c r="F1574" i="4" s="1"/>
  <c r="E1575" i="4"/>
  <c r="F1575" i="4" s="1"/>
  <c r="E1576" i="4"/>
  <c r="F1576" i="4" s="1"/>
  <c r="E1577" i="4"/>
  <c r="F1577" i="4" s="1"/>
  <c r="E1578" i="4"/>
  <c r="F1578" i="4" s="1"/>
  <c r="E1579" i="4"/>
  <c r="F1579" i="4" s="1"/>
  <c r="E1580" i="4"/>
  <c r="F1580" i="4" s="1"/>
  <c r="E1581" i="4"/>
  <c r="F1581" i="4" s="1"/>
  <c r="E1582" i="4"/>
  <c r="F1582" i="4" s="1"/>
  <c r="E1583" i="4"/>
  <c r="F1583" i="4" s="1"/>
  <c r="E1584" i="4"/>
  <c r="F1584" i="4" s="1"/>
  <c r="E1585" i="4"/>
  <c r="F1585" i="4" s="1"/>
  <c r="E1586" i="4"/>
  <c r="F1586" i="4" s="1"/>
  <c r="E1587" i="4"/>
  <c r="F1587" i="4" s="1"/>
  <c r="E1588" i="4"/>
  <c r="F1588" i="4" s="1"/>
  <c r="E1589" i="4"/>
  <c r="F1589" i="4" s="1"/>
  <c r="E1590" i="4"/>
  <c r="F1590" i="4" s="1"/>
  <c r="E1591" i="4"/>
  <c r="F1591" i="4" s="1"/>
  <c r="E1592" i="4"/>
  <c r="F1592" i="4" s="1"/>
  <c r="E1593" i="4"/>
  <c r="F1593" i="4" s="1"/>
  <c r="E1594" i="4"/>
  <c r="F1594" i="4" s="1"/>
  <c r="E1595" i="4"/>
  <c r="F1595" i="4" s="1"/>
  <c r="E1596" i="4"/>
  <c r="F1596" i="4" s="1"/>
  <c r="E1597" i="4"/>
  <c r="F1597" i="4" s="1"/>
  <c r="E1598" i="4"/>
  <c r="F1598" i="4" s="1"/>
  <c r="E1599" i="4"/>
  <c r="F1599" i="4" s="1"/>
  <c r="E1600" i="4"/>
  <c r="F1600" i="4" s="1"/>
  <c r="E1601" i="4"/>
  <c r="F1601" i="4" s="1"/>
  <c r="E1602" i="4"/>
  <c r="F1602" i="4" s="1"/>
  <c r="E1603" i="4"/>
  <c r="F1603" i="4" s="1"/>
  <c r="E1604" i="4"/>
  <c r="F1604" i="4" s="1"/>
  <c r="E1605" i="4"/>
  <c r="F1605" i="4" s="1"/>
  <c r="E1606" i="4"/>
  <c r="F1606" i="4" s="1"/>
  <c r="E1607" i="4"/>
  <c r="F1607" i="4" s="1"/>
  <c r="E1608" i="4"/>
  <c r="F1608" i="4" s="1"/>
  <c r="E1609" i="4"/>
  <c r="F1609" i="4" s="1"/>
  <c r="E1610" i="4"/>
  <c r="F1610" i="4" s="1"/>
  <c r="E1611" i="4"/>
  <c r="F1611" i="4" s="1"/>
  <c r="E1612" i="4"/>
  <c r="F1612" i="4" s="1"/>
  <c r="E1613" i="4"/>
  <c r="F1613" i="4" s="1"/>
  <c r="E1614" i="4"/>
  <c r="F1614" i="4" s="1"/>
  <c r="E1615" i="4"/>
  <c r="F1615" i="4" s="1"/>
  <c r="E1616" i="4"/>
  <c r="F1616" i="4" s="1"/>
  <c r="E1617" i="4"/>
  <c r="F1617" i="4" s="1"/>
  <c r="E1618" i="4"/>
  <c r="F1618" i="4" s="1"/>
  <c r="E1619" i="4"/>
  <c r="F1619" i="4" s="1"/>
  <c r="E1620" i="4"/>
  <c r="F1620" i="4" s="1"/>
  <c r="E1621" i="4"/>
  <c r="F1621" i="4" s="1"/>
  <c r="E1622" i="4"/>
  <c r="F1622" i="4" s="1"/>
  <c r="E1623" i="4"/>
  <c r="F1623" i="4" s="1"/>
  <c r="E1624" i="4"/>
  <c r="F1624" i="4" s="1"/>
  <c r="E1625" i="4"/>
  <c r="F1625" i="4" s="1"/>
  <c r="E1626" i="4"/>
  <c r="F1626" i="4" s="1"/>
  <c r="E1627" i="4"/>
  <c r="F1627" i="4" s="1"/>
  <c r="E1628" i="4"/>
  <c r="F1628" i="4" s="1"/>
  <c r="E1629" i="4"/>
  <c r="F1629" i="4" s="1"/>
  <c r="E1630" i="4"/>
  <c r="F1630" i="4" s="1"/>
  <c r="E1631" i="4"/>
  <c r="F1631" i="4" s="1"/>
  <c r="E1632" i="4"/>
  <c r="F1632" i="4" s="1"/>
  <c r="E1633" i="4"/>
  <c r="F1633" i="4" s="1"/>
  <c r="E1634" i="4"/>
  <c r="F1634" i="4" s="1"/>
  <c r="E1635" i="4"/>
  <c r="F1635" i="4" s="1"/>
  <c r="E1636" i="4"/>
  <c r="F1636" i="4" s="1"/>
  <c r="E1637" i="4"/>
  <c r="F1637" i="4" s="1"/>
  <c r="E1638" i="4"/>
  <c r="F1638" i="4" s="1"/>
  <c r="E1639" i="4"/>
  <c r="F1639" i="4" s="1"/>
  <c r="E1640" i="4"/>
  <c r="F1640" i="4" s="1"/>
  <c r="E1641" i="4"/>
  <c r="F1641" i="4" s="1"/>
  <c r="E1642" i="4"/>
  <c r="F1642" i="4" s="1"/>
  <c r="E1643" i="4"/>
  <c r="F1643" i="4" s="1"/>
  <c r="E1644" i="4"/>
  <c r="F1644" i="4" s="1"/>
  <c r="E1645" i="4"/>
  <c r="F1645" i="4" s="1"/>
  <c r="E1646" i="4"/>
  <c r="F1646" i="4" s="1"/>
  <c r="E1647" i="4"/>
  <c r="F1647" i="4" s="1"/>
  <c r="E1648" i="4"/>
  <c r="F1648" i="4" s="1"/>
  <c r="E1649" i="4"/>
  <c r="F1649" i="4" s="1"/>
  <c r="E1650" i="4"/>
  <c r="F1650" i="4" s="1"/>
  <c r="E1651" i="4"/>
  <c r="F1651" i="4" s="1"/>
  <c r="E1652" i="4"/>
  <c r="F1652" i="4" s="1"/>
  <c r="E1653" i="4"/>
  <c r="F1653" i="4" s="1"/>
  <c r="E1654" i="4"/>
  <c r="F1654" i="4" s="1"/>
  <c r="E1655" i="4"/>
  <c r="F1655" i="4" s="1"/>
  <c r="E1656" i="4"/>
  <c r="F1656" i="4" s="1"/>
  <c r="E1657" i="4"/>
  <c r="F1657" i="4" s="1"/>
  <c r="E1658" i="4"/>
  <c r="F1658" i="4" s="1"/>
  <c r="E1659" i="4"/>
  <c r="F1659" i="4" s="1"/>
  <c r="E1660" i="4"/>
  <c r="F1660" i="4" s="1"/>
  <c r="E1661" i="4"/>
  <c r="F1661" i="4" s="1"/>
  <c r="E1662" i="4"/>
  <c r="F1662" i="4" s="1"/>
  <c r="E1663" i="4"/>
  <c r="F1663" i="4" s="1"/>
  <c r="E1664" i="4"/>
  <c r="F1664" i="4" s="1"/>
  <c r="E1665" i="4"/>
  <c r="F1665" i="4" s="1"/>
  <c r="E1666" i="4"/>
  <c r="F1666" i="4" s="1"/>
  <c r="E1667" i="4"/>
  <c r="F1667" i="4" s="1"/>
  <c r="E1668" i="4"/>
  <c r="F1668" i="4" s="1"/>
  <c r="E1669" i="4"/>
  <c r="F1669" i="4" s="1"/>
  <c r="E1670" i="4"/>
  <c r="F1670" i="4" s="1"/>
  <c r="E1671" i="4"/>
  <c r="F1671" i="4" s="1"/>
  <c r="E1672" i="4"/>
  <c r="F1672" i="4" s="1"/>
  <c r="E1673" i="4"/>
  <c r="F1673" i="4" s="1"/>
  <c r="E1674" i="4"/>
  <c r="F1674" i="4" s="1"/>
  <c r="E1675" i="4"/>
  <c r="F1675" i="4" s="1"/>
  <c r="E1676" i="4"/>
  <c r="F1676" i="4" s="1"/>
  <c r="E1677" i="4"/>
  <c r="F1677" i="4" s="1"/>
  <c r="E1678" i="4"/>
  <c r="F1678" i="4" s="1"/>
  <c r="E1679" i="4"/>
  <c r="F1679" i="4" s="1"/>
  <c r="E1680" i="4"/>
  <c r="F1680" i="4" s="1"/>
  <c r="E1681" i="4"/>
  <c r="F1681" i="4" s="1"/>
  <c r="E1682" i="4"/>
  <c r="F1682" i="4" s="1"/>
  <c r="E1683" i="4"/>
  <c r="F1683" i="4" s="1"/>
  <c r="E1684" i="4"/>
  <c r="F1684" i="4" s="1"/>
  <c r="E1685" i="4"/>
  <c r="F1685" i="4" s="1"/>
  <c r="E1686" i="4"/>
  <c r="F1686" i="4" s="1"/>
  <c r="E1687" i="4"/>
  <c r="F1687" i="4" s="1"/>
  <c r="E1688" i="4"/>
  <c r="F1688" i="4" s="1"/>
  <c r="E1689" i="4"/>
  <c r="F1689" i="4" s="1"/>
  <c r="E1690" i="4"/>
  <c r="F1690" i="4" s="1"/>
  <c r="E1691" i="4"/>
  <c r="F1691" i="4" s="1"/>
  <c r="E1692" i="4"/>
  <c r="F1692" i="4" s="1"/>
  <c r="E1693" i="4"/>
  <c r="F1693" i="4" s="1"/>
  <c r="E1694" i="4"/>
  <c r="F1694" i="4" s="1"/>
  <c r="E1695" i="4"/>
  <c r="F1695" i="4" s="1"/>
  <c r="E1696" i="4"/>
  <c r="F1696" i="4" s="1"/>
  <c r="E1697" i="4"/>
  <c r="F1697" i="4" s="1"/>
  <c r="E1698" i="4"/>
  <c r="F1698" i="4" s="1"/>
  <c r="E1699" i="4"/>
  <c r="F1699" i="4" s="1"/>
  <c r="E1700" i="4"/>
  <c r="F1700" i="4" s="1"/>
  <c r="E1701" i="4"/>
  <c r="F1701" i="4" s="1"/>
  <c r="E1702" i="4"/>
  <c r="F1702" i="4" s="1"/>
  <c r="E1703" i="4"/>
  <c r="F1703" i="4" s="1"/>
  <c r="E1704" i="4"/>
  <c r="F1704" i="4" s="1"/>
  <c r="E1705" i="4"/>
  <c r="F1705" i="4" s="1"/>
  <c r="E1706" i="4"/>
  <c r="F1706" i="4" s="1"/>
  <c r="E1707" i="4"/>
  <c r="F1707" i="4" s="1"/>
  <c r="E1708" i="4"/>
  <c r="F1708" i="4" s="1"/>
  <c r="E1709" i="4"/>
  <c r="F1709" i="4" s="1"/>
  <c r="E1710" i="4"/>
  <c r="F1710" i="4" s="1"/>
  <c r="E1711" i="4"/>
  <c r="F1711" i="4" s="1"/>
  <c r="E1712" i="4"/>
  <c r="F1712" i="4" s="1"/>
  <c r="E1713" i="4"/>
  <c r="F1713" i="4" s="1"/>
  <c r="E1714" i="4"/>
  <c r="F1714" i="4" s="1"/>
  <c r="E1715" i="4"/>
  <c r="F1715" i="4" s="1"/>
  <c r="E1716" i="4"/>
  <c r="F1716" i="4" s="1"/>
  <c r="E1717" i="4"/>
  <c r="F1717" i="4" s="1"/>
  <c r="E1718" i="4"/>
  <c r="F1718" i="4" s="1"/>
  <c r="E1719" i="4"/>
  <c r="F1719" i="4" s="1"/>
  <c r="E1720" i="4"/>
  <c r="F1720" i="4" s="1"/>
  <c r="E1721" i="4"/>
  <c r="F1721" i="4" s="1"/>
  <c r="E1722" i="4"/>
  <c r="F1722" i="4" s="1"/>
  <c r="E1723" i="4"/>
  <c r="F1723" i="4" s="1"/>
  <c r="E1724" i="4"/>
  <c r="F1724" i="4" s="1"/>
  <c r="E1725" i="4"/>
  <c r="F1725" i="4" s="1"/>
  <c r="E1726" i="4"/>
  <c r="F1726" i="4" s="1"/>
  <c r="E1727" i="4"/>
  <c r="F1727" i="4" s="1"/>
  <c r="E1728" i="4"/>
  <c r="F1728" i="4" s="1"/>
  <c r="E1729" i="4"/>
  <c r="F1729" i="4" s="1"/>
  <c r="E1730" i="4"/>
  <c r="F1730" i="4" s="1"/>
  <c r="E1731" i="4"/>
  <c r="F1731" i="4" s="1"/>
  <c r="E1732" i="4"/>
  <c r="F1732" i="4" s="1"/>
  <c r="E1733" i="4"/>
  <c r="F1733" i="4" s="1"/>
  <c r="E1734" i="4"/>
  <c r="F1734" i="4" s="1"/>
  <c r="E1735" i="4"/>
  <c r="F1735" i="4" s="1"/>
  <c r="E1736" i="4"/>
  <c r="F1736" i="4" s="1"/>
  <c r="E1737" i="4"/>
  <c r="F1737" i="4" s="1"/>
  <c r="E1738" i="4"/>
  <c r="F1738" i="4" s="1"/>
  <c r="E1739" i="4"/>
  <c r="F1739" i="4" s="1"/>
  <c r="E1740" i="4"/>
  <c r="F1740" i="4" s="1"/>
  <c r="E1741" i="4"/>
  <c r="F1741" i="4" s="1"/>
  <c r="E1742" i="4"/>
  <c r="F1742" i="4" s="1"/>
  <c r="E1743" i="4"/>
  <c r="F1743" i="4" s="1"/>
  <c r="E1744" i="4"/>
  <c r="F1744" i="4" s="1"/>
  <c r="E1745" i="4"/>
  <c r="F1745" i="4" s="1"/>
  <c r="E1746" i="4"/>
  <c r="F1746" i="4" s="1"/>
  <c r="E1747" i="4"/>
  <c r="F1747" i="4" s="1"/>
  <c r="E1748" i="4"/>
  <c r="F1748" i="4" s="1"/>
  <c r="E1749" i="4"/>
  <c r="F1749" i="4" s="1"/>
  <c r="E1750" i="4"/>
  <c r="F1750" i="4" s="1"/>
  <c r="E1751" i="4"/>
  <c r="F1751" i="4" s="1"/>
  <c r="E1752" i="4"/>
  <c r="F1752" i="4" s="1"/>
  <c r="E1753" i="4"/>
  <c r="F1753" i="4" s="1"/>
  <c r="E1754" i="4"/>
  <c r="F1754" i="4" s="1"/>
  <c r="E1755" i="4"/>
  <c r="F1755" i="4" s="1"/>
  <c r="E1756" i="4"/>
  <c r="F1756" i="4" s="1"/>
  <c r="E1757" i="4"/>
  <c r="F1757" i="4" s="1"/>
  <c r="E1758" i="4"/>
  <c r="F1758" i="4" s="1"/>
  <c r="E1759" i="4"/>
  <c r="F1759" i="4" s="1"/>
  <c r="E1760" i="4"/>
  <c r="F1760" i="4" s="1"/>
  <c r="E1761" i="4"/>
  <c r="F1761" i="4" s="1"/>
  <c r="E1762" i="4"/>
  <c r="F1762" i="4" s="1"/>
  <c r="E1763" i="4"/>
  <c r="F1763" i="4" s="1"/>
  <c r="E1764" i="4"/>
  <c r="F1764" i="4" s="1"/>
  <c r="E1765" i="4"/>
  <c r="F1765" i="4" s="1"/>
  <c r="E1766" i="4"/>
  <c r="F1766" i="4" s="1"/>
  <c r="E1767" i="4"/>
  <c r="F1767" i="4" s="1"/>
  <c r="E1768" i="4"/>
  <c r="F1768" i="4" s="1"/>
  <c r="E1769" i="4"/>
  <c r="F1769" i="4" s="1"/>
  <c r="E1770" i="4"/>
  <c r="F1770" i="4" s="1"/>
  <c r="E1771" i="4"/>
  <c r="F1771" i="4" s="1"/>
  <c r="E1772" i="4"/>
  <c r="F1772" i="4" s="1"/>
  <c r="E1773" i="4"/>
  <c r="F1773" i="4" s="1"/>
  <c r="E1774" i="4"/>
  <c r="F1774" i="4" s="1"/>
  <c r="E1775" i="4"/>
  <c r="F1775" i="4" s="1"/>
  <c r="E1776" i="4"/>
  <c r="F1776" i="4" s="1"/>
  <c r="E1777" i="4"/>
  <c r="F1777" i="4" s="1"/>
  <c r="E1778" i="4"/>
  <c r="F1778" i="4" s="1"/>
  <c r="E1779" i="4"/>
  <c r="F1779" i="4" s="1"/>
  <c r="E1780" i="4"/>
  <c r="F1780" i="4" s="1"/>
  <c r="E1781" i="4"/>
  <c r="F1781" i="4" s="1"/>
  <c r="E1782" i="4"/>
  <c r="F1782" i="4" s="1"/>
  <c r="E1783" i="4"/>
  <c r="F1783" i="4" s="1"/>
  <c r="E1784" i="4"/>
  <c r="F1784" i="4" s="1"/>
  <c r="E1785" i="4"/>
  <c r="F1785" i="4" s="1"/>
  <c r="E1786" i="4"/>
  <c r="F1786" i="4" s="1"/>
  <c r="E1787" i="4"/>
  <c r="F1787" i="4" s="1"/>
  <c r="E1788" i="4"/>
  <c r="F1788" i="4" s="1"/>
  <c r="E1789" i="4"/>
  <c r="F1789" i="4" s="1"/>
  <c r="E1790" i="4"/>
  <c r="F1790" i="4" s="1"/>
  <c r="E1791" i="4"/>
  <c r="F1791" i="4" s="1"/>
  <c r="E1792" i="4"/>
  <c r="F1792" i="4" s="1"/>
  <c r="E1793" i="4"/>
  <c r="F1793" i="4" s="1"/>
  <c r="E1794" i="4"/>
  <c r="F1794" i="4" s="1"/>
  <c r="E1795" i="4"/>
  <c r="F1795" i="4" s="1"/>
  <c r="E1796" i="4"/>
  <c r="F1796" i="4" s="1"/>
  <c r="E1797" i="4"/>
  <c r="F1797" i="4" s="1"/>
  <c r="E1798" i="4"/>
  <c r="F1798" i="4" s="1"/>
  <c r="E1799" i="4"/>
  <c r="F1799" i="4" s="1"/>
  <c r="E1800" i="4"/>
  <c r="F1800" i="4" s="1"/>
  <c r="E1801" i="4"/>
  <c r="F1801" i="4" s="1"/>
  <c r="E1802" i="4"/>
  <c r="F1802" i="4" s="1"/>
  <c r="E1803" i="4"/>
  <c r="F1803" i="4" s="1"/>
  <c r="E1804" i="4"/>
  <c r="F1804" i="4" s="1"/>
  <c r="E1805" i="4"/>
  <c r="F1805" i="4" s="1"/>
  <c r="E1806" i="4"/>
  <c r="F1806" i="4" s="1"/>
  <c r="E1807" i="4"/>
  <c r="F1807" i="4" s="1"/>
  <c r="E1808" i="4"/>
  <c r="F1808" i="4" s="1"/>
  <c r="E1809" i="4"/>
  <c r="F1809" i="4" s="1"/>
  <c r="E1810" i="4"/>
  <c r="F1810" i="4" s="1"/>
  <c r="E1811" i="4"/>
  <c r="F1811" i="4" s="1"/>
  <c r="E1812" i="4"/>
  <c r="F1812" i="4" s="1"/>
  <c r="E1813" i="4"/>
  <c r="F1813" i="4" s="1"/>
  <c r="E1814" i="4"/>
  <c r="F1814" i="4" s="1"/>
  <c r="E1815" i="4"/>
  <c r="F1815" i="4" s="1"/>
  <c r="E1816" i="4"/>
  <c r="F1816" i="4" s="1"/>
  <c r="E1817" i="4"/>
  <c r="F1817" i="4" s="1"/>
  <c r="E1818" i="4"/>
  <c r="F1818" i="4" s="1"/>
  <c r="E1819" i="4"/>
  <c r="F1819" i="4" s="1"/>
  <c r="E1820" i="4"/>
  <c r="F1820" i="4" s="1"/>
  <c r="E1821" i="4"/>
  <c r="F1821" i="4" s="1"/>
  <c r="E1822" i="4"/>
  <c r="F1822" i="4" s="1"/>
  <c r="E1823" i="4"/>
  <c r="F1823" i="4" s="1"/>
  <c r="E1824" i="4"/>
  <c r="F1824" i="4" s="1"/>
  <c r="E1825" i="4"/>
  <c r="F1825" i="4" s="1"/>
  <c r="E1826" i="4"/>
  <c r="F1826" i="4" s="1"/>
  <c r="E1827" i="4"/>
  <c r="F1827" i="4" s="1"/>
  <c r="E1828" i="4"/>
  <c r="F1828" i="4" s="1"/>
  <c r="E1829" i="4"/>
  <c r="F1829" i="4" s="1"/>
  <c r="E1830" i="4"/>
  <c r="F1830" i="4" s="1"/>
  <c r="E1831" i="4"/>
  <c r="F1831" i="4" s="1"/>
  <c r="E1832" i="4"/>
  <c r="F1832" i="4" s="1"/>
  <c r="E1833" i="4"/>
  <c r="F1833" i="4" s="1"/>
  <c r="E1834" i="4"/>
  <c r="F1834" i="4" s="1"/>
  <c r="E1835" i="4"/>
  <c r="F1835" i="4" s="1"/>
  <c r="E1836" i="4"/>
  <c r="F1836" i="4" s="1"/>
  <c r="E1837" i="4"/>
  <c r="F1837" i="4" s="1"/>
  <c r="E1838" i="4"/>
  <c r="F1838" i="4" s="1"/>
  <c r="E1839" i="4"/>
  <c r="F1839" i="4" s="1"/>
  <c r="E1840" i="4"/>
  <c r="F1840" i="4" s="1"/>
  <c r="E1841" i="4"/>
  <c r="F1841" i="4" s="1"/>
  <c r="E1842" i="4"/>
  <c r="F1842" i="4" s="1"/>
  <c r="E1843" i="4"/>
  <c r="F1843" i="4" s="1"/>
  <c r="E1844" i="4"/>
  <c r="F1844" i="4" s="1"/>
  <c r="E1845" i="4"/>
  <c r="F1845" i="4" s="1"/>
  <c r="E1846" i="4"/>
  <c r="F1846" i="4" s="1"/>
  <c r="E1847" i="4"/>
  <c r="F1847" i="4" s="1"/>
  <c r="E1848" i="4"/>
  <c r="F1848" i="4" s="1"/>
  <c r="E1849" i="4"/>
  <c r="F1849" i="4" s="1"/>
  <c r="E1850" i="4"/>
  <c r="F1850" i="4" s="1"/>
  <c r="E1851" i="4"/>
  <c r="F1851" i="4" s="1"/>
  <c r="E1852" i="4"/>
  <c r="F1852" i="4" s="1"/>
  <c r="E1853" i="4"/>
  <c r="F1853" i="4" s="1"/>
  <c r="E1854" i="4"/>
  <c r="F1854" i="4" s="1"/>
  <c r="E1855" i="4"/>
  <c r="F1855" i="4" s="1"/>
  <c r="E1856" i="4"/>
  <c r="F1856" i="4" s="1"/>
  <c r="E1857" i="4"/>
  <c r="F1857" i="4" s="1"/>
  <c r="E1858" i="4"/>
  <c r="F1858" i="4" s="1"/>
  <c r="E1859" i="4"/>
  <c r="F1859" i="4" s="1"/>
  <c r="E1860" i="4"/>
  <c r="F1860" i="4" s="1"/>
  <c r="E1861" i="4"/>
  <c r="F1861" i="4" s="1"/>
  <c r="E1862" i="4"/>
  <c r="F1862" i="4" s="1"/>
  <c r="E1863" i="4"/>
  <c r="F1863" i="4" s="1"/>
  <c r="E1864" i="4"/>
  <c r="F1864" i="4" s="1"/>
  <c r="E1865" i="4"/>
  <c r="F1865" i="4" s="1"/>
  <c r="E1866" i="4"/>
  <c r="F1866" i="4" s="1"/>
  <c r="E1867" i="4"/>
  <c r="F1867" i="4" s="1"/>
  <c r="E1868" i="4"/>
  <c r="F1868" i="4" s="1"/>
  <c r="E1869" i="4"/>
  <c r="F1869" i="4" s="1"/>
  <c r="E1870" i="4"/>
  <c r="F1870" i="4" s="1"/>
  <c r="E1871" i="4"/>
  <c r="F1871" i="4" s="1"/>
  <c r="E1872" i="4"/>
  <c r="F1872" i="4" s="1"/>
  <c r="E1873" i="4"/>
  <c r="F1873" i="4" s="1"/>
  <c r="E1874" i="4"/>
  <c r="F1874" i="4" s="1"/>
  <c r="E1875" i="4"/>
  <c r="F1875" i="4" s="1"/>
  <c r="E1876" i="4"/>
  <c r="F1876" i="4" s="1"/>
  <c r="E1877" i="4"/>
  <c r="F1877" i="4" s="1"/>
  <c r="E1878" i="4"/>
  <c r="F1878" i="4" s="1"/>
  <c r="E1879" i="4"/>
  <c r="F1879" i="4" s="1"/>
  <c r="E1880" i="4"/>
  <c r="F1880" i="4" s="1"/>
  <c r="E1881" i="4"/>
  <c r="F1881" i="4" s="1"/>
  <c r="E1882" i="4"/>
  <c r="F1882" i="4" s="1"/>
  <c r="E1883" i="4"/>
  <c r="F1883" i="4" s="1"/>
  <c r="E1884" i="4"/>
  <c r="F1884" i="4" s="1"/>
  <c r="E1885" i="4"/>
  <c r="F1885" i="4" s="1"/>
  <c r="E1886" i="4"/>
  <c r="F1886" i="4" s="1"/>
  <c r="E1887" i="4"/>
  <c r="F1887" i="4" s="1"/>
  <c r="E1888" i="4"/>
  <c r="F1888" i="4" s="1"/>
  <c r="E1889" i="4"/>
  <c r="F1889" i="4" s="1"/>
  <c r="E1890" i="4"/>
  <c r="F1890" i="4" s="1"/>
  <c r="E1891" i="4"/>
  <c r="F1891" i="4" s="1"/>
  <c r="E1892" i="4"/>
  <c r="F1892" i="4" s="1"/>
  <c r="E1893" i="4"/>
  <c r="F1893" i="4" s="1"/>
  <c r="E1894" i="4"/>
  <c r="F1894" i="4" s="1"/>
  <c r="E1895" i="4"/>
  <c r="F1895" i="4" s="1"/>
  <c r="E1896" i="4"/>
  <c r="F1896" i="4" s="1"/>
  <c r="E1897" i="4"/>
  <c r="F1897" i="4" s="1"/>
  <c r="E1898" i="4"/>
  <c r="F1898" i="4" s="1"/>
  <c r="E1899" i="4"/>
  <c r="F1899" i="4" s="1"/>
  <c r="E1900" i="4"/>
  <c r="F1900" i="4" s="1"/>
  <c r="E1901" i="4"/>
  <c r="F1901" i="4" s="1"/>
  <c r="E1902" i="4"/>
  <c r="F1902" i="4" s="1"/>
  <c r="E6" i="3" s="1"/>
  <c r="F2" i="1"/>
  <c r="B1902" i="4"/>
  <c r="C1902" i="4" s="1"/>
  <c r="D1902" i="4" s="1"/>
  <c r="E4" i="3" s="1"/>
  <c r="B1901" i="4"/>
  <c r="C1901" i="4" s="1"/>
  <c r="D1901" i="4" s="1"/>
  <c r="B1900" i="4"/>
  <c r="C1900" i="4" s="1"/>
  <c r="D1900" i="4" s="1"/>
  <c r="B1899" i="4"/>
  <c r="C1899" i="4" s="1"/>
  <c r="D1899" i="4" s="1"/>
  <c r="B1898" i="4"/>
  <c r="C1898" i="4" s="1"/>
  <c r="D1898" i="4" s="1"/>
  <c r="B1897" i="4"/>
  <c r="C1897" i="4" s="1"/>
  <c r="D1897" i="4" s="1"/>
  <c r="B1896" i="4"/>
  <c r="C1896" i="4" s="1"/>
  <c r="D1896" i="4" s="1"/>
  <c r="B1895" i="4"/>
  <c r="C1895" i="4" s="1"/>
  <c r="D1895" i="4" s="1"/>
  <c r="B1894" i="4"/>
  <c r="C1894" i="4" s="1"/>
  <c r="D1894" i="4" s="1"/>
  <c r="B1893" i="4"/>
  <c r="C1893" i="4" s="1"/>
  <c r="D1893" i="4" s="1"/>
  <c r="B1892" i="4"/>
  <c r="C1892" i="4" s="1"/>
  <c r="D1892" i="4" s="1"/>
  <c r="B1891" i="4"/>
  <c r="C1891" i="4" s="1"/>
  <c r="D1891" i="4" s="1"/>
  <c r="B1890" i="4"/>
  <c r="C1890" i="4" s="1"/>
  <c r="D1890" i="4" s="1"/>
  <c r="B1889" i="4"/>
  <c r="C1889" i="4" s="1"/>
  <c r="D1889" i="4" s="1"/>
  <c r="B1888" i="4"/>
  <c r="C1888" i="4" s="1"/>
  <c r="D1888" i="4" s="1"/>
  <c r="B1887" i="4"/>
  <c r="C1887" i="4" s="1"/>
  <c r="D1887" i="4" s="1"/>
  <c r="B1886" i="4"/>
  <c r="C1886" i="4" s="1"/>
  <c r="D1886" i="4" s="1"/>
  <c r="B1885" i="4"/>
  <c r="C1885" i="4" s="1"/>
  <c r="D1885" i="4" s="1"/>
  <c r="B1884" i="4"/>
  <c r="C1884" i="4" s="1"/>
  <c r="D1884" i="4" s="1"/>
  <c r="B1883" i="4"/>
  <c r="C1883" i="4" s="1"/>
  <c r="D1883" i="4" s="1"/>
  <c r="B1882" i="4"/>
  <c r="C1882" i="4" s="1"/>
  <c r="D1882" i="4" s="1"/>
  <c r="B1881" i="4"/>
  <c r="C1881" i="4" s="1"/>
  <c r="D1881" i="4" s="1"/>
  <c r="B1880" i="4"/>
  <c r="C1880" i="4" s="1"/>
  <c r="D1880" i="4" s="1"/>
  <c r="B1879" i="4"/>
  <c r="C1879" i="4" s="1"/>
  <c r="D1879" i="4" s="1"/>
  <c r="B1878" i="4"/>
  <c r="C1878" i="4" s="1"/>
  <c r="D1878" i="4" s="1"/>
  <c r="B1877" i="4"/>
  <c r="C1877" i="4" s="1"/>
  <c r="D1877" i="4" s="1"/>
  <c r="B1876" i="4"/>
  <c r="C1876" i="4" s="1"/>
  <c r="D1876" i="4" s="1"/>
  <c r="B1875" i="4"/>
  <c r="C1875" i="4" s="1"/>
  <c r="D1875" i="4" s="1"/>
  <c r="B1874" i="4"/>
  <c r="C1874" i="4" s="1"/>
  <c r="D1874" i="4" s="1"/>
  <c r="B1873" i="4"/>
  <c r="C1873" i="4" s="1"/>
  <c r="D1873" i="4" s="1"/>
  <c r="B1872" i="4"/>
  <c r="C1872" i="4" s="1"/>
  <c r="D1872" i="4" s="1"/>
  <c r="B1871" i="4"/>
  <c r="C1871" i="4" s="1"/>
  <c r="D1871" i="4" s="1"/>
  <c r="B1870" i="4"/>
  <c r="C1870" i="4" s="1"/>
  <c r="D1870" i="4" s="1"/>
  <c r="B1869" i="4"/>
  <c r="C1869" i="4" s="1"/>
  <c r="D1869" i="4" s="1"/>
  <c r="B1868" i="4"/>
  <c r="C1868" i="4" s="1"/>
  <c r="D1868" i="4" s="1"/>
  <c r="B1867" i="4"/>
  <c r="C1867" i="4" s="1"/>
  <c r="D1867" i="4" s="1"/>
  <c r="B1866" i="4"/>
  <c r="C1866" i="4" s="1"/>
  <c r="D1866" i="4" s="1"/>
  <c r="B1865" i="4"/>
  <c r="C1865" i="4" s="1"/>
  <c r="D1865" i="4" s="1"/>
  <c r="B1864" i="4"/>
  <c r="C1864" i="4" s="1"/>
  <c r="D1864" i="4" s="1"/>
  <c r="B1863" i="4"/>
  <c r="C1863" i="4" s="1"/>
  <c r="D1863" i="4" s="1"/>
  <c r="B1862" i="4"/>
  <c r="C1862" i="4" s="1"/>
  <c r="D1862" i="4" s="1"/>
  <c r="B1861" i="4"/>
  <c r="C1861" i="4" s="1"/>
  <c r="D1861" i="4" s="1"/>
  <c r="B1860" i="4"/>
  <c r="C1860" i="4" s="1"/>
  <c r="D1860" i="4" s="1"/>
  <c r="B1859" i="4"/>
  <c r="C1859" i="4" s="1"/>
  <c r="D1859" i="4" s="1"/>
  <c r="B1858" i="4"/>
  <c r="C1858" i="4" s="1"/>
  <c r="D1858" i="4" s="1"/>
  <c r="B1857" i="4"/>
  <c r="C1857" i="4" s="1"/>
  <c r="D1857" i="4" s="1"/>
  <c r="B1856" i="4"/>
  <c r="C1856" i="4" s="1"/>
  <c r="D1856" i="4" s="1"/>
  <c r="B1855" i="4"/>
  <c r="C1855" i="4" s="1"/>
  <c r="D1855" i="4" s="1"/>
  <c r="B1854" i="4"/>
  <c r="C1854" i="4" s="1"/>
  <c r="D1854" i="4" s="1"/>
  <c r="B1853" i="4"/>
  <c r="C1853" i="4" s="1"/>
  <c r="D1853" i="4" s="1"/>
  <c r="B1852" i="4"/>
  <c r="C1852" i="4" s="1"/>
  <c r="D1852" i="4" s="1"/>
  <c r="B1851" i="4"/>
  <c r="C1851" i="4" s="1"/>
  <c r="D1851" i="4" s="1"/>
  <c r="B1850" i="4"/>
  <c r="C1850" i="4" s="1"/>
  <c r="D1850" i="4" s="1"/>
  <c r="B1849" i="4"/>
  <c r="C1849" i="4" s="1"/>
  <c r="D1849" i="4" s="1"/>
  <c r="B1848" i="4"/>
  <c r="C1848" i="4" s="1"/>
  <c r="D1848" i="4" s="1"/>
  <c r="B1847" i="4"/>
  <c r="C1847" i="4" s="1"/>
  <c r="D1847" i="4" s="1"/>
  <c r="B1846" i="4"/>
  <c r="C1846" i="4" s="1"/>
  <c r="D1846" i="4" s="1"/>
  <c r="B1845" i="4"/>
  <c r="C1845" i="4" s="1"/>
  <c r="D1845" i="4" s="1"/>
  <c r="B1844" i="4"/>
  <c r="C1844" i="4" s="1"/>
  <c r="D1844" i="4" s="1"/>
  <c r="B1843" i="4"/>
  <c r="C1843" i="4" s="1"/>
  <c r="D1843" i="4" s="1"/>
  <c r="B1842" i="4"/>
  <c r="C1842" i="4" s="1"/>
  <c r="D1842" i="4" s="1"/>
  <c r="B1841" i="4"/>
  <c r="C1841" i="4" s="1"/>
  <c r="D1841" i="4" s="1"/>
  <c r="B1840" i="4"/>
  <c r="C1840" i="4" s="1"/>
  <c r="D1840" i="4" s="1"/>
  <c r="B1839" i="4"/>
  <c r="C1839" i="4" s="1"/>
  <c r="D1839" i="4" s="1"/>
  <c r="B1838" i="4"/>
  <c r="C1838" i="4" s="1"/>
  <c r="D1838" i="4" s="1"/>
  <c r="B1837" i="4"/>
  <c r="C1837" i="4" s="1"/>
  <c r="D1837" i="4" s="1"/>
  <c r="B1836" i="4"/>
  <c r="C1836" i="4" s="1"/>
  <c r="D1836" i="4" s="1"/>
  <c r="B1835" i="4"/>
  <c r="C1835" i="4" s="1"/>
  <c r="D1835" i="4" s="1"/>
  <c r="B1834" i="4"/>
  <c r="C1834" i="4" s="1"/>
  <c r="D1834" i="4" s="1"/>
  <c r="B1833" i="4"/>
  <c r="C1833" i="4" s="1"/>
  <c r="D1833" i="4" s="1"/>
  <c r="B1832" i="4"/>
  <c r="C1832" i="4" s="1"/>
  <c r="D1832" i="4" s="1"/>
  <c r="B1831" i="4"/>
  <c r="C1831" i="4" s="1"/>
  <c r="D1831" i="4" s="1"/>
  <c r="B1830" i="4"/>
  <c r="C1830" i="4" s="1"/>
  <c r="D1830" i="4" s="1"/>
  <c r="B1829" i="4"/>
  <c r="C1829" i="4" s="1"/>
  <c r="D1829" i="4" s="1"/>
  <c r="B1828" i="4"/>
  <c r="C1828" i="4" s="1"/>
  <c r="D1828" i="4" s="1"/>
  <c r="B1827" i="4"/>
  <c r="C1827" i="4" s="1"/>
  <c r="D1827" i="4" s="1"/>
  <c r="B1826" i="4"/>
  <c r="C1826" i="4" s="1"/>
  <c r="D1826" i="4" s="1"/>
  <c r="B1825" i="4"/>
  <c r="C1825" i="4" s="1"/>
  <c r="D1825" i="4" s="1"/>
  <c r="B1824" i="4"/>
  <c r="C1824" i="4" s="1"/>
  <c r="D1824" i="4" s="1"/>
  <c r="B1823" i="4"/>
  <c r="C1823" i="4" s="1"/>
  <c r="D1823" i="4" s="1"/>
  <c r="B1822" i="4"/>
  <c r="C1822" i="4" s="1"/>
  <c r="D1822" i="4" s="1"/>
  <c r="B1821" i="4"/>
  <c r="C1821" i="4" s="1"/>
  <c r="D1821" i="4" s="1"/>
  <c r="B1820" i="4"/>
  <c r="C1820" i="4" s="1"/>
  <c r="D1820" i="4" s="1"/>
  <c r="B1819" i="4"/>
  <c r="C1819" i="4" s="1"/>
  <c r="D1819" i="4" s="1"/>
  <c r="B1818" i="4"/>
  <c r="C1818" i="4" s="1"/>
  <c r="D1818" i="4" s="1"/>
  <c r="B1817" i="4"/>
  <c r="C1817" i="4" s="1"/>
  <c r="D1817" i="4" s="1"/>
  <c r="B1816" i="4"/>
  <c r="C1816" i="4" s="1"/>
  <c r="D1816" i="4" s="1"/>
  <c r="B1815" i="4"/>
  <c r="C1815" i="4" s="1"/>
  <c r="D1815" i="4" s="1"/>
  <c r="B1814" i="4"/>
  <c r="C1814" i="4" s="1"/>
  <c r="D1814" i="4" s="1"/>
  <c r="B1813" i="4"/>
  <c r="C1813" i="4" s="1"/>
  <c r="D1813" i="4" s="1"/>
  <c r="B1812" i="4"/>
  <c r="C1812" i="4" s="1"/>
  <c r="D1812" i="4" s="1"/>
  <c r="B1811" i="4"/>
  <c r="C1811" i="4" s="1"/>
  <c r="D1811" i="4" s="1"/>
  <c r="B1810" i="4"/>
  <c r="C1810" i="4" s="1"/>
  <c r="D1810" i="4" s="1"/>
  <c r="B1809" i="4"/>
  <c r="C1809" i="4" s="1"/>
  <c r="D1809" i="4" s="1"/>
  <c r="B1808" i="4"/>
  <c r="C1808" i="4" s="1"/>
  <c r="D1808" i="4" s="1"/>
  <c r="B1807" i="4"/>
  <c r="C1807" i="4" s="1"/>
  <c r="D1807" i="4" s="1"/>
  <c r="B1806" i="4"/>
  <c r="C1806" i="4" s="1"/>
  <c r="D1806" i="4" s="1"/>
  <c r="B1805" i="4"/>
  <c r="C1805" i="4" s="1"/>
  <c r="D1805" i="4" s="1"/>
  <c r="B1804" i="4"/>
  <c r="C1804" i="4" s="1"/>
  <c r="D1804" i="4" s="1"/>
  <c r="B1803" i="4"/>
  <c r="C1803" i="4" s="1"/>
  <c r="D1803" i="4" s="1"/>
  <c r="B1802" i="4"/>
  <c r="C1802" i="4" s="1"/>
  <c r="D1802" i="4" s="1"/>
  <c r="B1801" i="4"/>
  <c r="C1801" i="4" s="1"/>
  <c r="D1801" i="4" s="1"/>
  <c r="B1800" i="4"/>
  <c r="C1800" i="4" s="1"/>
  <c r="D1800" i="4" s="1"/>
  <c r="B1799" i="4"/>
  <c r="C1799" i="4" s="1"/>
  <c r="D1799" i="4" s="1"/>
  <c r="B1798" i="4"/>
  <c r="C1798" i="4" s="1"/>
  <c r="D1798" i="4" s="1"/>
  <c r="B1797" i="4"/>
  <c r="C1797" i="4" s="1"/>
  <c r="D1797" i="4" s="1"/>
  <c r="B1796" i="4"/>
  <c r="C1796" i="4" s="1"/>
  <c r="D1796" i="4" s="1"/>
  <c r="B1795" i="4"/>
  <c r="C1795" i="4" s="1"/>
  <c r="D1795" i="4" s="1"/>
  <c r="B1794" i="4"/>
  <c r="C1794" i="4" s="1"/>
  <c r="D1794" i="4" s="1"/>
  <c r="B1793" i="4"/>
  <c r="C1793" i="4" s="1"/>
  <c r="D1793" i="4" s="1"/>
  <c r="B1792" i="4"/>
  <c r="C1792" i="4" s="1"/>
  <c r="D1792" i="4" s="1"/>
  <c r="B1791" i="4"/>
  <c r="C1791" i="4" s="1"/>
  <c r="D1791" i="4" s="1"/>
  <c r="B1790" i="4"/>
  <c r="C1790" i="4" s="1"/>
  <c r="D1790" i="4" s="1"/>
  <c r="B1789" i="4"/>
  <c r="C1789" i="4" s="1"/>
  <c r="D1789" i="4" s="1"/>
  <c r="B1788" i="4"/>
  <c r="C1788" i="4" s="1"/>
  <c r="D1788" i="4" s="1"/>
  <c r="B1787" i="4"/>
  <c r="C1787" i="4" s="1"/>
  <c r="D1787" i="4" s="1"/>
  <c r="B1786" i="4"/>
  <c r="C1786" i="4" s="1"/>
  <c r="D1786" i="4" s="1"/>
  <c r="B1785" i="4"/>
  <c r="C1785" i="4" s="1"/>
  <c r="D1785" i="4" s="1"/>
  <c r="B1784" i="4"/>
  <c r="C1784" i="4" s="1"/>
  <c r="D1784" i="4" s="1"/>
  <c r="B1783" i="4"/>
  <c r="C1783" i="4" s="1"/>
  <c r="D1783" i="4" s="1"/>
  <c r="B1782" i="4"/>
  <c r="C1782" i="4" s="1"/>
  <c r="D1782" i="4" s="1"/>
  <c r="B1781" i="4"/>
  <c r="C1781" i="4" s="1"/>
  <c r="D1781" i="4" s="1"/>
  <c r="B1780" i="4"/>
  <c r="C1780" i="4" s="1"/>
  <c r="D1780" i="4" s="1"/>
  <c r="B1779" i="4"/>
  <c r="C1779" i="4" s="1"/>
  <c r="D1779" i="4" s="1"/>
  <c r="B1778" i="4"/>
  <c r="C1778" i="4" s="1"/>
  <c r="D1778" i="4" s="1"/>
  <c r="B1777" i="4"/>
  <c r="C1777" i="4" s="1"/>
  <c r="D1777" i="4" s="1"/>
  <c r="B1776" i="4"/>
  <c r="C1776" i="4" s="1"/>
  <c r="D1776" i="4" s="1"/>
  <c r="B1775" i="4"/>
  <c r="C1775" i="4" s="1"/>
  <c r="D1775" i="4" s="1"/>
  <c r="B1774" i="4"/>
  <c r="C1774" i="4" s="1"/>
  <c r="D1774" i="4" s="1"/>
  <c r="B1773" i="4"/>
  <c r="C1773" i="4" s="1"/>
  <c r="D1773" i="4" s="1"/>
  <c r="B1772" i="4"/>
  <c r="C1772" i="4" s="1"/>
  <c r="D1772" i="4" s="1"/>
  <c r="B1771" i="4"/>
  <c r="C1771" i="4" s="1"/>
  <c r="D1771" i="4" s="1"/>
  <c r="B1770" i="4"/>
  <c r="C1770" i="4" s="1"/>
  <c r="D1770" i="4" s="1"/>
  <c r="B1769" i="4"/>
  <c r="C1769" i="4" s="1"/>
  <c r="D1769" i="4" s="1"/>
  <c r="B1768" i="4"/>
  <c r="C1768" i="4" s="1"/>
  <c r="D1768" i="4" s="1"/>
  <c r="B1767" i="4"/>
  <c r="C1767" i="4" s="1"/>
  <c r="D1767" i="4" s="1"/>
  <c r="B1766" i="4"/>
  <c r="C1766" i="4" s="1"/>
  <c r="D1766" i="4" s="1"/>
  <c r="B1765" i="4"/>
  <c r="C1765" i="4" s="1"/>
  <c r="D1765" i="4" s="1"/>
  <c r="B1764" i="4"/>
  <c r="C1764" i="4" s="1"/>
  <c r="D1764" i="4" s="1"/>
  <c r="B1763" i="4"/>
  <c r="C1763" i="4" s="1"/>
  <c r="D1763" i="4" s="1"/>
  <c r="B1762" i="4"/>
  <c r="C1762" i="4" s="1"/>
  <c r="D1762" i="4" s="1"/>
  <c r="B1761" i="4"/>
  <c r="C1761" i="4" s="1"/>
  <c r="D1761" i="4" s="1"/>
  <c r="B1760" i="4"/>
  <c r="C1760" i="4" s="1"/>
  <c r="D1760" i="4" s="1"/>
  <c r="B1759" i="4"/>
  <c r="C1759" i="4" s="1"/>
  <c r="D1759" i="4" s="1"/>
  <c r="B1758" i="4"/>
  <c r="C1758" i="4" s="1"/>
  <c r="D1758" i="4" s="1"/>
  <c r="B1757" i="4"/>
  <c r="C1757" i="4" s="1"/>
  <c r="D1757" i="4" s="1"/>
  <c r="B1756" i="4"/>
  <c r="C1756" i="4" s="1"/>
  <c r="D1756" i="4" s="1"/>
  <c r="B1755" i="4"/>
  <c r="C1755" i="4" s="1"/>
  <c r="D1755" i="4" s="1"/>
  <c r="B1754" i="4"/>
  <c r="C1754" i="4" s="1"/>
  <c r="D1754" i="4" s="1"/>
  <c r="B1753" i="4"/>
  <c r="C1753" i="4" s="1"/>
  <c r="D1753" i="4" s="1"/>
  <c r="B1752" i="4"/>
  <c r="C1752" i="4" s="1"/>
  <c r="D1752" i="4" s="1"/>
  <c r="B1751" i="4"/>
  <c r="C1751" i="4" s="1"/>
  <c r="D1751" i="4" s="1"/>
  <c r="B1750" i="4"/>
  <c r="C1750" i="4" s="1"/>
  <c r="D1750" i="4" s="1"/>
  <c r="B1749" i="4"/>
  <c r="C1749" i="4" s="1"/>
  <c r="D1749" i="4" s="1"/>
  <c r="B1748" i="4"/>
  <c r="C1748" i="4" s="1"/>
  <c r="D1748" i="4" s="1"/>
  <c r="B1747" i="4"/>
  <c r="C1747" i="4" s="1"/>
  <c r="D1747" i="4" s="1"/>
  <c r="B1746" i="4"/>
  <c r="C1746" i="4" s="1"/>
  <c r="D1746" i="4" s="1"/>
  <c r="B1745" i="4"/>
  <c r="C1745" i="4" s="1"/>
  <c r="D1745" i="4" s="1"/>
  <c r="B1744" i="4"/>
  <c r="C1744" i="4" s="1"/>
  <c r="D1744" i="4" s="1"/>
  <c r="B1743" i="4"/>
  <c r="C1743" i="4" s="1"/>
  <c r="D1743" i="4" s="1"/>
  <c r="B1742" i="4"/>
  <c r="C1742" i="4" s="1"/>
  <c r="D1742" i="4" s="1"/>
  <c r="B1741" i="4"/>
  <c r="C1741" i="4" s="1"/>
  <c r="D1741" i="4" s="1"/>
  <c r="B1740" i="4"/>
  <c r="C1740" i="4" s="1"/>
  <c r="D1740" i="4" s="1"/>
  <c r="B1739" i="4"/>
  <c r="C1739" i="4" s="1"/>
  <c r="D1739" i="4" s="1"/>
  <c r="B1738" i="4"/>
  <c r="C1738" i="4" s="1"/>
  <c r="D1738" i="4" s="1"/>
  <c r="B1737" i="4"/>
  <c r="C1737" i="4" s="1"/>
  <c r="D1737" i="4" s="1"/>
  <c r="B1736" i="4"/>
  <c r="C1736" i="4" s="1"/>
  <c r="D1736" i="4" s="1"/>
  <c r="B1735" i="4"/>
  <c r="C1735" i="4" s="1"/>
  <c r="D1735" i="4" s="1"/>
  <c r="B1734" i="4"/>
  <c r="C1734" i="4" s="1"/>
  <c r="D1734" i="4" s="1"/>
  <c r="B1733" i="4"/>
  <c r="C1733" i="4" s="1"/>
  <c r="D1733" i="4" s="1"/>
  <c r="B1732" i="4"/>
  <c r="C1732" i="4" s="1"/>
  <c r="D1732" i="4" s="1"/>
  <c r="B1731" i="4"/>
  <c r="C1731" i="4" s="1"/>
  <c r="D1731" i="4" s="1"/>
  <c r="B1730" i="4"/>
  <c r="C1730" i="4" s="1"/>
  <c r="D1730" i="4" s="1"/>
  <c r="B1729" i="4"/>
  <c r="C1729" i="4" s="1"/>
  <c r="D1729" i="4" s="1"/>
  <c r="B1728" i="4"/>
  <c r="C1728" i="4" s="1"/>
  <c r="D1728" i="4" s="1"/>
  <c r="B1727" i="4"/>
  <c r="C1727" i="4" s="1"/>
  <c r="D1727" i="4" s="1"/>
  <c r="B1726" i="4"/>
  <c r="C1726" i="4" s="1"/>
  <c r="D1726" i="4" s="1"/>
  <c r="B1725" i="4"/>
  <c r="C1725" i="4" s="1"/>
  <c r="D1725" i="4" s="1"/>
  <c r="B1724" i="4"/>
  <c r="C1724" i="4" s="1"/>
  <c r="D1724" i="4" s="1"/>
  <c r="B1723" i="4"/>
  <c r="C1723" i="4" s="1"/>
  <c r="D1723" i="4" s="1"/>
  <c r="B1722" i="4"/>
  <c r="C1722" i="4" s="1"/>
  <c r="D1722" i="4" s="1"/>
  <c r="B1721" i="4"/>
  <c r="C1721" i="4" s="1"/>
  <c r="D1721" i="4" s="1"/>
  <c r="B1720" i="4"/>
  <c r="C1720" i="4" s="1"/>
  <c r="D1720" i="4" s="1"/>
  <c r="B1719" i="4"/>
  <c r="C1719" i="4" s="1"/>
  <c r="D1719" i="4" s="1"/>
  <c r="B1718" i="4"/>
  <c r="C1718" i="4" s="1"/>
  <c r="D1718" i="4" s="1"/>
  <c r="B1717" i="4"/>
  <c r="C1717" i="4" s="1"/>
  <c r="D1717" i="4" s="1"/>
  <c r="B1716" i="4"/>
  <c r="C1716" i="4" s="1"/>
  <c r="D1716" i="4" s="1"/>
  <c r="B1715" i="4"/>
  <c r="C1715" i="4" s="1"/>
  <c r="D1715" i="4" s="1"/>
  <c r="B1714" i="4"/>
  <c r="C1714" i="4" s="1"/>
  <c r="D1714" i="4" s="1"/>
  <c r="B1713" i="4"/>
  <c r="C1713" i="4" s="1"/>
  <c r="D1713" i="4" s="1"/>
  <c r="B1712" i="4"/>
  <c r="C1712" i="4" s="1"/>
  <c r="D1712" i="4" s="1"/>
  <c r="B1711" i="4"/>
  <c r="C1711" i="4" s="1"/>
  <c r="D1711" i="4" s="1"/>
  <c r="B1710" i="4"/>
  <c r="C1710" i="4" s="1"/>
  <c r="D1710" i="4" s="1"/>
  <c r="B1709" i="4"/>
  <c r="C1709" i="4" s="1"/>
  <c r="D1709" i="4" s="1"/>
  <c r="B1708" i="4"/>
  <c r="C1708" i="4" s="1"/>
  <c r="D1708" i="4" s="1"/>
  <c r="B1707" i="4"/>
  <c r="C1707" i="4" s="1"/>
  <c r="D1707" i="4" s="1"/>
  <c r="B1706" i="4"/>
  <c r="C1706" i="4" s="1"/>
  <c r="D1706" i="4" s="1"/>
  <c r="B1705" i="4"/>
  <c r="C1705" i="4" s="1"/>
  <c r="D1705" i="4" s="1"/>
  <c r="B1704" i="4"/>
  <c r="C1704" i="4" s="1"/>
  <c r="D1704" i="4" s="1"/>
  <c r="B1703" i="4"/>
  <c r="C1703" i="4" s="1"/>
  <c r="D1703" i="4" s="1"/>
  <c r="B1702" i="4"/>
  <c r="C1702" i="4" s="1"/>
  <c r="D1702" i="4" s="1"/>
  <c r="B1701" i="4"/>
  <c r="C1701" i="4" s="1"/>
  <c r="D1701" i="4" s="1"/>
  <c r="B1700" i="4"/>
  <c r="C1700" i="4" s="1"/>
  <c r="D1700" i="4" s="1"/>
  <c r="B1699" i="4"/>
  <c r="C1699" i="4" s="1"/>
  <c r="D1699" i="4" s="1"/>
  <c r="B1698" i="4"/>
  <c r="C1698" i="4" s="1"/>
  <c r="D1698" i="4" s="1"/>
  <c r="B1697" i="4"/>
  <c r="C1697" i="4" s="1"/>
  <c r="D1697" i="4" s="1"/>
  <c r="B1696" i="4"/>
  <c r="C1696" i="4" s="1"/>
  <c r="D1696" i="4" s="1"/>
  <c r="B1695" i="4"/>
  <c r="C1695" i="4" s="1"/>
  <c r="D1695" i="4" s="1"/>
  <c r="B1694" i="4"/>
  <c r="C1694" i="4" s="1"/>
  <c r="D1694" i="4" s="1"/>
  <c r="B1693" i="4"/>
  <c r="C1693" i="4" s="1"/>
  <c r="D1693" i="4" s="1"/>
  <c r="B1692" i="4"/>
  <c r="C1692" i="4" s="1"/>
  <c r="D1692" i="4" s="1"/>
  <c r="B1691" i="4"/>
  <c r="C1691" i="4" s="1"/>
  <c r="D1691" i="4" s="1"/>
  <c r="B1690" i="4"/>
  <c r="C1690" i="4" s="1"/>
  <c r="D1690" i="4" s="1"/>
  <c r="B1689" i="4"/>
  <c r="C1689" i="4" s="1"/>
  <c r="D1689" i="4" s="1"/>
  <c r="B1688" i="4"/>
  <c r="C1688" i="4" s="1"/>
  <c r="D1688" i="4" s="1"/>
  <c r="B1687" i="4"/>
  <c r="C1687" i="4" s="1"/>
  <c r="D1687" i="4" s="1"/>
  <c r="B1686" i="4"/>
  <c r="C1686" i="4" s="1"/>
  <c r="D1686" i="4" s="1"/>
  <c r="B1685" i="4"/>
  <c r="C1685" i="4" s="1"/>
  <c r="D1685" i="4" s="1"/>
  <c r="B1684" i="4"/>
  <c r="C1684" i="4" s="1"/>
  <c r="D1684" i="4" s="1"/>
  <c r="B1683" i="4"/>
  <c r="C1683" i="4" s="1"/>
  <c r="D1683" i="4" s="1"/>
  <c r="B1682" i="4"/>
  <c r="C1682" i="4" s="1"/>
  <c r="D1682" i="4" s="1"/>
  <c r="B1681" i="4"/>
  <c r="C1681" i="4" s="1"/>
  <c r="D1681" i="4" s="1"/>
  <c r="B1680" i="4"/>
  <c r="C1680" i="4" s="1"/>
  <c r="D1680" i="4" s="1"/>
  <c r="B1679" i="4"/>
  <c r="C1679" i="4" s="1"/>
  <c r="D1679" i="4" s="1"/>
  <c r="B1678" i="4"/>
  <c r="C1678" i="4" s="1"/>
  <c r="D1678" i="4" s="1"/>
  <c r="B1677" i="4"/>
  <c r="C1677" i="4" s="1"/>
  <c r="D1677" i="4" s="1"/>
  <c r="B1676" i="4"/>
  <c r="C1676" i="4" s="1"/>
  <c r="D1676" i="4" s="1"/>
  <c r="B1675" i="4"/>
  <c r="C1675" i="4" s="1"/>
  <c r="D1675" i="4" s="1"/>
  <c r="B1674" i="4"/>
  <c r="C1674" i="4" s="1"/>
  <c r="D1674" i="4" s="1"/>
  <c r="B1673" i="4"/>
  <c r="C1673" i="4" s="1"/>
  <c r="D1673" i="4" s="1"/>
  <c r="B1672" i="4"/>
  <c r="C1672" i="4" s="1"/>
  <c r="D1672" i="4" s="1"/>
  <c r="B1671" i="4"/>
  <c r="C1671" i="4" s="1"/>
  <c r="D1671" i="4" s="1"/>
  <c r="B1670" i="4"/>
  <c r="C1670" i="4" s="1"/>
  <c r="D1670" i="4" s="1"/>
  <c r="B1669" i="4"/>
  <c r="C1669" i="4" s="1"/>
  <c r="D1669" i="4" s="1"/>
  <c r="B1668" i="4"/>
  <c r="C1668" i="4" s="1"/>
  <c r="D1668" i="4" s="1"/>
  <c r="B1667" i="4"/>
  <c r="C1667" i="4" s="1"/>
  <c r="D1667" i="4" s="1"/>
  <c r="B1666" i="4"/>
  <c r="C1666" i="4" s="1"/>
  <c r="D1666" i="4" s="1"/>
  <c r="B1665" i="4"/>
  <c r="C1665" i="4" s="1"/>
  <c r="D1665" i="4" s="1"/>
  <c r="B1664" i="4"/>
  <c r="C1664" i="4" s="1"/>
  <c r="D1664" i="4" s="1"/>
  <c r="B1663" i="4"/>
  <c r="C1663" i="4" s="1"/>
  <c r="D1663" i="4" s="1"/>
  <c r="B1662" i="4"/>
  <c r="C1662" i="4" s="1"/>
  <c r="D1662" i="4" s="1"/>
  <c r="B1661" i="4"/>
  <c r="C1661" i="4" s="1"/>
  <c r="D1661" i="4" s="1"/>
  <c r="B1660" i="4"/>
  <c r="C1660" i="4" s="1"/>
  <c r="D1660" i="4" s="1"/>
  <c r="B1659" i="4"/>
  <c r="C1659" i="4" s="1"/>
  <c r="D1659" i="4" s="1"/>
  <c r="B1658" i="4"/>
  <c r="C1658" i="4" s="1"/>
  <c r="D1658" i="4" s="1"/>
  <c r="B1657" i="4"/>
  <c r="C1657" i="4" s="1"/>
  <c r="D1657" i="4" s="1"/>
  <c r="B1656" i="4"/>
  <c r="C1656" i="4" s="1"/>
  <c r="D1656" i="4" s="1"/>
  <c r="B1655" i="4"/>
  <c r="C1655" i="4" s="1"/>
  <c r="D1655" i="4" s="1"/>
  <c r="B1654" i="4"/>
  <c r="C1654" i="4" s="1"/>
  <c r="D1654" i="4" s="1"/>
  <c r="B1653" i="4"/>
  <c r="C1653" i="4" s="1"/>
  <c r="D1653" i="4" s="1"/>
  <c r="B1652" i="4"/>
  <c r="C1652" i="4" s="1"/>
  <c r="D1652" i="4" s="1"/>
  <c r="B1651" i="4"/>
  <c r="C1651" i="4" s="1"/>
  <c r="D1651" i="4" s="1"/>
  <c r="B1650" i="4"/>
  <c r="C1650" i="4" s="1"/>
  <c r="D1650" i="4" s="1"/>
  <c r="B1649" i="4"/>
  <c r="C1649" i="4" s="1"/>
  <c r="D1649" i="4" s="1"/>
  <c r="B1648" i="4"/>
  <c r="C1648" i="4" s="1"/>
  <c r="D1648" i="4" s="1"/>
  <c r="B1647" i="4"/>
  <c r="C1647" i="4" s="1"/>
  <c r="D1647" i="4" s="1"/>
  <c r="B1646" i="4"/>
  <c r="C1646" i="4" s="1"/>
  <c r="D1646" i="4" s="1"/>
  <c r="B1645" i="4"/>
  <c r="C1645" i="4" s="1"/>
  <c r="D1645" i="4" s="1"/>
  <c r="B1644" i="4"/>
  <c r="C1644" i="4" s="1"/>
  <c r="D1644" i="4" s="1"/>
  <c r="B1643" i="4"/>
  <c r="C1643" i="4" s="1"/>
  <c r="D1643" i="4" s="1"/>
  <c r="B1642" i="4"/>
  <c r="C1642" i="4" s="1"/>
  <c r="D1642" i="4" s="1"/>
  <c r="B1641" i="4"/>
  <c r="C1641" i="4" s="1"/>
  <c r="D1641" i="4" s="1"/>
  <c r="B1640" i="4"/>
  <c r="C1640" i="4" s="1"/>
  <c r="D1640" i="4" s="1"/>
  <c r="B1639" i="4"/>
  <c r="C1639" i="4" s="1"/>
  <c r="D1639" i="4" s="1"/>
  <c r="B1638" i="4"/>
  <c r="C1638" i="4" s="1"/>
  <c r="D1638" i="4" s="1"/>
  <c r="B1637" i="4"/>
  <c r="C1637" i="4" s="1"/>
  <c r="D1637" i="4" s="1"/>
  <c r="B1636" i="4"/>
  <c r="C1636" i="4" s="1"/>
  <c r="D1636" i="4" s="1"/>
  <c r="B1635" i="4"/>
  <c r="C1635" i="4" s="1"/>
  <c r="D1635" i="4" s="1"/>
  <c r="B1634" i="4"/>
  <c r="C1634" i="4" s="1"/>
  <c r="D1634" i="4" s="1"/>
  <c r="B1633" i="4"/>
  <c r="C1633" i="4" s="1"/>
  <c r="D1633" i="4" s="1"/>
  <c r="B1632" i="4"/>
  <c r="C1632" i="4" s="1"/>
  <c r="D1632" i="4" s="1"/>
  <c r="B1631" i="4"/>
  <c r="C1631" i="4" s="1"/>
  <c r="D1631" i="4" s="1"/>
  <c r="B1630" i="4"/>
  <c r="C1630" i="4" s="1"/>
  <c r="D1630" i="4" s="1"/>
  <c r="B1629" i="4"/>
  <c r="C1629" i="4" s="1"/>
  <c r="D1629" i="4" s="1"/>
  <c r="B1628" i="4"/>
  <c r="C1628" i="4" s="1"/>
  <c r="D1628" i="4" s="1"/>
  <c r="B1627" i="4"/>
  <c r="C1627" i="4" s="1"/>
  <c r="D1627" i="4" s="1"/>
  <c r="B1626" i="4"/>
  <c r="C1626" i="4" s="1"/>
  <c r="D1626" i="4" s="1"/>
  <c r="B1625" i="4"/>
  <c r="C1625" i="4" s="1"/>
  <c r="D1625" i="4" s="1"/>
  <c r="B1624" i="4"/>
  <c r="C1624" i="4" s="1"/>
  <c r="D1624" i="4" s="1"/>
  <c r="B1623" i="4"/>
  <c r="C1623" i="4" s="1"/>
  <c r="D1623" i="4" s="1"/>
  <c r="B1622" i="4"/>
  <c r="C1622" i="4" s="1"/>
  <c r="D1622" i="4" s="1"/>
  <c r="B1621" i="4"/>
  <c r="C1621" i="4" s="1"/>
  <c r="D1621" i="4" s="1"/>
  <c r="B1620" i="4"/>
  <c r="C1620" i="4" s="1"/>
  <c r="D1620" i="4" s="1"/>
  <c r="B1619" i="4"/>
  <c r="C1619" i="4" s="1"/>
  <c r="D1619" i="4" s="1"/>
  <c r="B1618" i="4"/>
  <c r="C1618" i="4" s="1"/>
  <c r="D1618" i="4" s="1"/>
  <c r="B1617" i="4"/>
  <c r="C1617" i="4" s="1"/>
  <c r="D1617" i="4" s="1"/>
  <c r="B1616" i="4"/>
  <c r="C1616" i="4" s="1"/>
  <c r="D1616" i="4" s="1"/>
  <c r="B1615" i="4"/>
  <c r="C1615" i="4" s="1"/>
  <c r="D1615" i="4" s="1"/>
  <c r="B1614" i="4"/>
  <c r="C1614" i="4" s="1"/>
  <c r="D1614" i="4" s="1"/>
  <c r="B1613" i="4"/>
  <c r="C1613" i="4" s="1"/>
  <c r="D1613" i="4" s="1"/>
  <c r="B1612" i="4"/>
  <c r="C1612" i="4" s="1"/>
  <c r="D1612" i="4" s="1"/>
  <c r="B1611" i="4"/>
  <c r="C1611" i="4" s="1"/>
  <c r="D1611" i="4" s="1"/>
  <c r="B1610" i="4"/>
  <c r="C1610" i="4" s="1"/>
  <c r="D1610" i="4" s="1"/>
  <c r="B1609" i="4"/>
  <c r="C1609" i="4" s="1"/>
  <c r="D1609" i="4" s="1"/>
  <c r="B1608" i="4"/>
  <c r="C1608" i="4" s="1"/>
  <c r="D1608" i="4" s="1"/>
  <c r="B1607" i="4"/>
  <c r="C1607" i="4" s="1"/>
  <c r="D1607" i="4" s="1"/>
  <c r="B1606" i="4"/>
  <c r="C1606" i="4" s="1"/>
  <c r="D1606" i="4" s="1"/>
  <c r="B1605" i="4"/>
  <c r="C1605" i="4" s="1"/>
  <c r="D1605" i="4" s="1"/>
  <c r="B1604" i="4"/>
  <c r="C1604" i="4" s="1"/>
  <c r="D1604" i="4" s="1"/>
  <c r="B1603" i="4"/>
  <c r="C1603" i="4" s="1"/>
  <c r="D1603" i="4" s="1"/>
  <c r="B1602" i="4"/>
  <c r="C1602" i="4" s="1"/>
  <c r="D1602" i="4" s="1"/>
  <c r="B1601" i="4"/>
  <c r="C1601" i="4" s="1"/>
  <c r="D1601" i="4" s="1"/>
  <c r="B1600" i="4"/>
  <c r="C1600" i="4" s="1"/>
  <c r="D1600" i="4" s="1"/>
  <c r="B1599" i="4"/>
  <c r="C1599" i="4" s="1"/>
  <c r="D1599" i="4" s="1"/>
  <c r="B1598" i="4"/>
  <c r="C1598" i="4" s="1"/>
  <c r="D1598" i="4" s="1"/>
  <c r="B1597" i="4"/>
  <c r="C1597" i="4" s="1"/>
  <c r="D1597" i="4" s="1"/>
  <c r="B1596" i="4"/>
  <c r="C1596" i="4" s="1"/>
  <c r="D1596" i="4" s="1"/>
  <c r="B1595" i="4"/>
  <c r="C1595" i="4" s="1"/>
  <c r="D1595" i="4" s="1"/>
  <c r="B1594" i="4"/>
  <c r="C1594" i="4" s="1"/>
  <c r="D1594" i="4" s="1"/>
  <c r="B1593" i="4"/>
  <c r="C1593" i="4" s="1"/>
  <c r="D1593" i="4" s="1"/>
  <c r="B1592" i="4"/>
  <c r="C1592" i="4" s="1"/>
  <c r="D1592" i="4" s="1"/>
  <c r="B1591" i="4"/>
  <c r="C1591" i="4" s="1"/>
  <c r="D1591" i="4" s="1"/>
  <c r="B1590" i="4"/>
  <c r="C1590" i="4" s="1"/>
  <c r="D1590" i="4" s="1"/>
  <c r="B1589" i="4"/>
  <c r="C1589" i="4" s="1"/>
  <c r="D1589" i="4" s="1"/>
  <c r="B1588" i="4"/>
  <c r="C1588" i="4" s="1"/>
  <c r="D1588" i="4" s="1"/>
  <c r="B1587" i="4"/>
  <c r="C1587" i="4" s="1"/>
  <c r="D1587" i="4" s="1"/>
  <c r="B1586" i="4"/>
  <c r="C1586" i="4" s="1"/>
  <c r="D1586" i="4" s="1"/>
  <c r="B1585" i="4"/>
  <c r="C1585" i="4" s="1"/>
  <c r="D1585" i="4" s="1"/>
  <c r="B1584" i="4"/>
  <c r="C1584" i="4" s="1"/>
  <c r="D1584" i="4" s="1"/>
  <c r="B1583" i="4"/>
  <c r="C1583" i="4" s="1"/>
  <c r="D1583" i="4" s="1"/>
  <c r="B1582" i="4"/>
  <c r="C1582" i="4" s="1"/>
  <c r="D1582" i="4" s="1"/>
  <c r="B1581" i="4"/>
  <c r="C1581" i="4" s="1"/>
  <c r="D1581" i="4" s="1"/>
  <c r="B1580" i="4"/>
  <c r="C1580" i="4" s="1"/>
  <c r="D1580" i="4" s="1"/>
  <c r="B1579" i="4"/>
  <c r="C1579" i="4" s="1"/>
  <c r="D1579" i="4" s="1"/>
  <c r="B1578" i="4"/>
  <c r="C1578" i="4" s="1"/>
  <c r="D1578" i="4" s="1"/>
  <c r="B1577" i="4"/>
  <c r="C1577" i="4" s="1"/>
  <c r="D1577" i="4" s="1"/>
  <c r="B1576" i="4"/>
  <c r="C1576" i="4" s="1"/>
  <c r="D1576" i="4" s="1"/>
  <c r="B1575" i="4"/>
  <c r="C1575" i="4" s="1"/>
  <c r="D1575" i="4" s="1"/>
  <c r="B1574" i="4"/>
  <c r="C1574" i="4" s="1"/>
  <c r="D1574" i="4" s="1"/>
  <c r="B1573" i="4"/>
  <c r="C1573" i="4" s="1"/>
  <c r="D1573" i="4" s="1"/>
  <c r="B1572" i="4"/>
  <c r="C1572" i="4" s="1"/>
  <c r="D1572" i="4" s="1"/>
  <c r="B1571" i="4"/>
  <c r="C1571" i="4" s="1"/>
  <c r="D1571" i="4" s="1"/>
  <c r="B1570" i="4"/>
  <c r="C1570" i="4" s="1"/>
  <c r="D1570" i="4" s="1"/>
  <c r="B1569" i="4"/>
  <c r="C1569" i="4" s="1"/>
  <c r="D1569" i="4" s="1"/>
  <c r="B1568" i="4"/>
  <c r="C1568" i="4" s="1"/>
  <c r="D1568" i="4" s="1"/>
  <c r="B1567" i="4"/>
  <c r="C1567" i="4" s="1"/>
  <c r="D1567" i="4" s="1"/>
  <c r="B1566" i="4"/>
  <c r="C1566" i="4" s="1"/>
  <c r="D1566" i="4" s="1"/>
  <c r="B1565" i="4"/>
  <c r="C1565" i="4" s="1"/>
  <c r="D1565" i="4" s="1"/>
  <c r="B1564" i="4"/>
  <c r="C1564" i="4" s="1"/>
  <c r="D1564" i="4" s="1"/>
  <c r="B1563" i="4"/>
  <c r="C1563" i="4" s="1"/>
  <c r="D1563" i="4" s="1"/>
  <c r="B1562" i="4"/>
  <c r="C1562" i="4" s="1"/>
  <c r="D1562" i="4" s="1"/>
  <c r="B1561" i="4"/>
  <c r="C1561" i="4" s="1"/>
  <c r="D1561" i="4" s="1"/>
  <c r="B1560" i="4"/>
  <c r="C1560" i="4" s="1"/>
  <c r="D1560" i="4" s="1"/>
  <c r="B1559" i="4"/>
  <c r="C1559" i="4" s="1"/>
  <c r="D1559" i="4" s="1"/>
  <c r="B1558" i="4"/>
  <c r="C1558" i="4" s="1"/>
  <c r="D1558" i="4" s="1"/>
  <c r="B1557" i="4"/>
  <c r="C1557" i="4" s="1"/>
  <c r="D1557" i="4" s="1"/>
  <c r="B1556" i="4"/>
  <c r="C1556" i="4" s="1"/>
  <c r="D1556" i="4" s="1"/>
  <c r="B1555" i="4"/>
  <c r="C1555" i="4" s="1"/>
  <c r="D1555" i="4" s="1"/>
  <c r="B1554" i="4"/>
  <c r="C1554" i="4" s="1"/>
  <c r="D1554" i="4" s="1"/>
  <c r="B1553" i="4"/>
  <c r="C1553" i="4" s="1"/>
  <c r="D1553" i="4" s="1"/>
  <c r="B1552" i="4"/>
  <c r="C1552" i="4" s="1"/>
  <c r="D1552" i="4" s="1"/>
  <c r="B1551" i="4"/>
  <c r="C1551" i="4" s="1"/>
  <c r="D1551" i="4" s="1"/>
  <c r="B1550" i="4"/>
  <c r="C1550" i="4" s="1"/>
  <c r="D1550" i="4" s="1"/>
  <c r="B1549" i="4"/>
  <c r="C1549" i="4" s="1"/>
  <c r="D1549" i="4" s="1"/>
  <c r="B1548" i="4"/>
  <c r="C1548" i="4" s="1"/>
  <c r="D1548" i="4" s="1"/>
  <c r="B1547" i="4"/>
  <c r="C1547" i="4" s="1"/>
  <c r="D1547" i="4" s="1"/>
  <c r="B1546" i="4"/>
  <c r="C1546" i="4" s="1"/>
  <c r="D1546" i="4" s="1"/>
  <c r="B1545" i="4"/>
  <c r="C1545" i="4" s="1"/>
  <c r="D1545" i="4" s="1"/>
  <c r="B1544" i="4"/>
  <c r="C1544" i="4" s="1"/>
  <c r="D1544" i="4" s="1"/>
  <c r="B1543" i="4"/>
  <c r="C1543" i="4" s="1"/>
  <c r="D1543" i="4" s="1"/>
  <c r="B1542" i="4"/>
  <c r="C1542" i="4" s="1"/>
  <c r="D1542" i="4" s="1"/>
  <c r="B1541" i="4"/>
  <c r="C1541" i="4" s="1"/>
  <c r="D1541" i="4" s="1"/>
  <c r="B1540" i="4"/>
  <c r="C1540" i="4" s="1"/>
  <c r="D1540" i="4" s="1"/>
  <c r="B1539" i="4"/>
  <c r="C1539" i="4" s="1"/>
  <c r="D1539" i="4" s="1"/>
  <c r="B1538" i="4"/>
  <c r="C1538" i="4" s="1"/>
  <c r="D1538" i="4" s="1"/>
  <c r="B1537" i="4"/>
  <c r="C1537" i="4" s="1"/>
  <c r="D1537" i="4" s="1"/>
  <c r="B1536" i="4"/>
  <c r="C1536" i="4" s="1"/>
  <c r="D1536" i="4" s="1"/>
  <c r="B1535" i="4"/>
  <c r="C1535" i="4" s="1"/>
  <c r="D1535" i="4" s="1"/>
  <c r="B1534" i="4"/>
  <c r="C1534" i="4" s="1"/>
  <c r="D1534" i="4" s="1"/>
  <c r="B1533" i="4"/>
  <c r="C1533" i="4" s="1"/>
  <c r="D1533" i="4" s="1"/>
  <c r="B1532" i="4"/>
  <c r="C1532" i="4" s="1"/>
  <c r="D1532" i="4" s="1"/>
  <c r="B1531" i="4"/>
  <c r="C1531" i="4" s="1"/>
  <c r="D1531" i="4" s="1"/>
  <c r="B1530" i="4"/>
  <c r="C1530" i="4" s="1"/>
  <c r="D1530" i="4" s="1"/>
  <c r="B1529" i="4"/>
  <c r="C1529" i="4" s="1"/>
  <c r="D1529" i="4" s="1"/>
  <c r="B1528" i="4"/>
  <c r="C1528" i="4" s="1"/>
  <c r="D1528" i="4" s="1"/>
  <c r="B1527" i="4"/>
  <c r="C1527" i="4" s="1"/>
  <c r="D1527" i="4" s="1"/>
  <c r="B1526" i="4"/>
  <c r="C1526" i="4" s="1"/>
  <c r="D1526" i="4" s="1"/>
  <c r="B1525" i="4"/>
  <c r="C1525" i="4" s="1"/>
  <c r="D1525" i="4" s="1"/>
  <c r="B1524" i="4"/>
  <c r="C1524" i="4" s="1"/>
  <c r="D1524" i="4" s="1"/>
  <c r="B1523" i="4"/>
  <c r="C1523" i="4" s="1"/>
  <c r="D1523" i="4" s="1"/>
  <c r="B1522" i="4"/>
  <c r="C1522" i="4" s="1"/>
  <c r="D1522" i="4" s="1"/>
  <c r="B1521" i="4"/>
  <c r="C1521" i="4" s="1"/>
  <c r="D1521" i="4" s="1"/>
  <c r="B1520" i="4"/>
  <c r="C1520" i="4" s="1"/>
  <c r="D1520" i="4" s="1"/>
  <c r="B1519" i="4"/>
  <c r="C1519" i="4" s="1"/>
  <c r="D1519" i="4" s="1"/>
  <c r="B1518" i="4"/>
  <c r="C1518" i="4" s="1"/>
  <c r="D1518" i="4" s="1"/>
  <c r="B1517" i="4"/>
  <c r="C1517" i="4" s="1"/>
  <c r="D1517" i="4" s="1"/>
  <c r="B1516" i="4"/>
  <c r="C1516" i="4" s="1"/>
  <c r="D1516" i="4" s="1"/>
  <c r="B1515" i="4"/>
  <c r="C1515" i="4" s="1"/>
  <c r="D1515" i="4" s="1"/>
  <c r="B1514" i="4"/>
  <c r="C1514" i="4" s="1"/>
  <c r="D1514" i="4" s="1"/>
  <c r="B1513" i="4"/>
  <c r="C1513" i="4" s="1"/>
  <c r="D1513" i="4" s="1"/>
  <c r="B1512" i="4"/>
  <c r="C1512" i="4" s="1"/>
  <c r="D1512" i="4" s="1"/>
  <c r="B1511" i="4"/>
  <c r="C1511" i="4" s="1"/>
  <c r="D1511" i="4" s="1"/>
  <c r="B1510" i="4"/>
  <c r="C1510" i="4" s="1"/>
  <c r="D1510" i="4" s="1"/>
  <c r="B1509" i="4"/>
  <c r="C1509" i="4" s="1"/>
  <c r="D1509" i="4" s="1"/>
  <c r="B1508" i="4"/>
  <c r="C1508" i="4" s="1"/>
  <c r="D1508" i="4" s="1"/>
  <c r="B1507" i="4"/>
  <c r="C1507" i="4" s="1"/>
  <c r="D1507" i="4" s="1"/>
  <c r="B1506" i="4"/>
  <c r="C1506" i="4" s="1"/>
  <c r="D1506" i="4" s="1"/>
  <c r="B1505" i="4"/>
  <c r="C1505" i="4" s="1"/>
  <c r="D1505" i="4" s="1"/>
  <c r="B1504" i="4"/>
  <c r="C1504" i="4" s="1"/>
  <c r="D1504" i="4" s="1"/>
  <c r="B1503" i="4"/>
  <c r="C1503" i="4" s="1"/>
  <c r="D1503" i="4" s="1"/>
  <c r="B1502" i="4"/>
  <c r="C1502" i="4" s="1"/>
  <c r="D1502" i="4" s="1"/>
  <c r="B1501" i="4"/>
  <c r="C1501" i="4" s="1"/>
  <c r="D1501" i="4" s="1"/>
  <c r="B1500" i="4"/>
  <c r="C1500" i="4" s="1"/>
  <c r="D1500" i="4" s="1"/>
  <c r="B1499" i="4"/>
  <c r="C1499" i="4" s="1"/>
  <c r="D1499" i="4" s="1"/>
  <c r="B1498" i="4"/>
  <c r="C1498" i="4" s="1"/>
  <c r="D1498" i="4" s="1"/>
  <c r="B1497" i="4"/>
  <c r="C1497" i="4" s="1"/>
  <c r="D1497" i="4" s="1"/>
  <c r="B1496" i="4"/>
  <c r="C1496" i="4" s="1"/>
  <c r="D1496" i="4" s="1"/>
  <c r="B1495" i="4"/>
  <c r="C1495" i="4" s="1"/>
  <c r="D1495" i="4" s="1"/>
  <c r="B1494" i="4"/>
  <c r="C1494" i="4" s="1"/>
  <c r="D1494" i="4" s="1"/>
  <c r="B1493" i="4"/>
  <c r="C1493" i="4" s="1"/>
  <c r="D1493" i="4" s="1"/>
  <c r="B1492" i="4"/>
  <c r="C1492" i="4" s="1"/>
  <c r="D1492" i="4" s="1"/>
  <c r="B1491" i="4"/>
  <c r="C1491" i="4" s="1"/>
  <c r="D1491" i="4" s="1"/>
  <c r="B1490" i="4"/>
  <c r="C1490" i="4" s="1"/>
  <c r="D1490" i="4" s="1"/>
  <c r="B1489" i="4"/>
  <c r="C1489" i="4" s="1"/>
  <c r="D1489" i="4" s="1"/>
  <c r="B1488" i="4"/>
  <c r="C1488" i="4" s="1"/>
  <c r="D1488" i="4" s="1"/>
  <c r="B1487" i="4"/>
  <c r="C1487" i="4" s="1"/>
  <c r="D1487" i="4" s="1"/>
  <c r="B1486" i="4"/>
  <c r="C1486" i="4" s="1"/>
  <c r="D1486" i="4" s="1"/>
  <c r="B1485" i="4"/>
  <c r="C1485" i="4" s="1"/>
  <c r="D1485" i="4" s="1"/>
  <c r="B1484" i="4"/>
  <c r="C1484" i="4" s="1"/>
  <c r="D1484" i="4" s="1"/>
  <c r="B1483" i="4"/>
  <c r="C1483" i="4" s="1"/>
  <c r="D1483" i="4" s="1"/>
  <c r="B1482" i="4"/>
  <c r="C1482" i="4" s="1"/>
  <c r="D1482" i="4" s="1"/>
  <c r="B1481" i="4"/>
  <c r="C1481" i="4" s="1"/>
  <c r="D1481" i="4" s="1"/>
  <c r="B1480" i="4"/>
  <c r="C1480" i="4" s="1"/>
  <c r="D1480" i="4" s="1"/>
  <c r="B1479" i="4"/>
  <c r="C1479" i="4" s="1"/>
  <c r="D1479" i="4" s="1"/>
  <c r="B1478" i="4"/>
  <c r="C1478" i="4" s="1"/>
  <c r="D1478" i="4" s="1"/>
  <c r="B1477" i="4"/>
  <c r="C1477" i="4" s="1"/>
  <c r="D1477" i="4" s="1"/>
  <c r="B1476" i="4"/>
  <c r="C1476" i="4" s="1"/>
  <c r="D1476" i="4" s="1"/>
  <c r="B1475" i="4"/>
  <c r="C1475" i="4" s="1"/>
  <c r="D1475" i="4" s="1"/>
  <c r="B1474" i="4"/>
  <c r="C1474" i="4" s="1"/>
  <c r="D1474" i="4" s="1"/>
  <c r="B1473" i="4"/>
  <c r="C1473" i="4" s="1"/>
  <c r="D1473" i="4" s="1"/>
  <c r="B1472" i="4"/>
  <c r="C1472" i="4" s="1"/>
  <c r="D1472" i="4" s="1"/>
  <c r="B1471" i="4"/>
  <c r="C1471" i="4" s="1"/>
  <c r="D1471" i="4" s="1"/>
  <c r="B1470" i="4"/>
  <c r="C1470" i="4" s="1"/>
  <c r="D1470" i="4" s="1"/>
  <c r="B1469" i="4"/>
  <c r="C1469" i="4" s="1"/>
  <c r="D1469" i="4" s="1"/>
  <c r="B1468" i="4"/>
  <c r="C1468" i="4" s="1"/>
  <c r="D1468" i="4" s="1"/>
  <c r="B1467" i="4"/>
  <c r="C1467" i="4" s="1"/>
  <c r="D1467" i="4" s="1"/>
  <c r="B1466" i="4"/>
  <c r="C1466" i="4" s="1"/>
  <c r="D1466" i="4" s="1"/>
  <c r="B1465" i="4"/>
  <c r="C1465" i="4" s="1"/>
  <c r="D1465" i="4" s="1"/>
  <c r="B1464" i="4"/>
  <c r="C1464" i="4" s="1"/>
  <c r="D1464" i="4" s="1"/>
  <c r="B1463" i="4"/>
  <c r="C1463" i="4" s="1"/>
  <c r="D1463" i="4" s="1"/>
  <c r="B1462" i="4"/>
  <c r="C1462" i="4" s="1"/>
  <c r="D1462" i="4" s="1"/>
  <c r="B1461" i="4"/>
  <c r="C1461" i="4" s="1"/>
  <c r="D1461" i="4" s="1"/>
  <c r="B1460" i="4"/>
  <c r="C1460" i="4" s="1"/>
  <c r="D1460" i="4" s="1"/>
  <c r="B1459" i="4"/>
  <c r="C1459" i="4" s="1"/>
  <c r="D1459" i="4" s="1"/>
  <c r="B1458" i="4"/>
  <c r="C1458" i="4" s="1"/>
  <c r="D1458" i="4" s="1"/>
  <c r="B1457" i="4"/>
  <c r="C1457" i="4" s="1"/>
  <c r="D1457" i="4" s="1"/>
  <c r="B1456" i="4"/>
  <c r="C1456" i="4" s="1"/>
  <c r="D1456" i="4" s="1"/>
  <c r="B1455" i="4"/>
  <c r="C1455" i="4" s="1"/>
  <c r="D1455" i="4" s="1"/>
  <c r="B1454" i="4"/>
  <c r="C1454" i="4" s="1"/>
  <c r="D1454" i="4" s="1"/>
  <c r="B1453" i="4"/>
  <c r="C1453" i="4" s="1"/>
  <c r="D1453" i="4" s="1"/>
  <c r="B1452" i="4"/>
  <c r="C1452" i="4" s="1"/>
  <c r="D1452" i="4" s="1"/>
  <c r="B1451" i="4"/>
  <c r="C1451" i="4" s="1"/>
  <c r="D1451" i="4" s="1"/>
  <c r="B1450" i="4"/>
  <c r="C1450" i="4" s="1"/>
  <c r="D1450" i="4" s="1"/>
  <c r="B1449" i="4"/>
  <c r="C1449" i="4" s="1"/>
  <c r="D1449" i="4" s="1"/>
  <c r="B1448" i="4"/>
  <c r="C1448" i="4" s="1"/>
  <c r="D1448" i="4" s="1"/>
  <c r="B1447" i="4"/>
  <c r="C1447" i="4" s="1"/>
  <c r="D1447" i="4" s="1"/>
  <c r="B1446" i="4"/>
  <c r="C1446" i="4" s="1"/>
  <c r="D1446" i="4" s="1"/>
  <c r="B1445" i="4"/>
  <c r="C1445" i="4" s="1"/>
  <c r="D1445" i="4" s="1"/>
  <c r="B1444" i="4"/>
  <c r="C1444" i="4" s="1"/>
  <c r="D1444" i="4" s="1"/>
  <c r="B1443" i="4"/>
  <c r="C1443" i="4" s="1"/>
  <c r="D1443" i="4" s="1"/>
  <c r="B1442" i="4"/>
  <c r="C1442" i="4" s="1"/>
  <c r="D1442" i="4" s="1"/>
  <c r="B1441" i="4"/>
  <c r="C1441" i="4" s="1"/>
  <c r="D1441" i="4" s="1"/>
  <c r="B1440" i="4"/>
  <c r="C1440" i="4" s="1"/>
  <c r="D1440" i="4" s="1"/>
  <c r="B1439" i="4"/>
  <c r="C1439" i="4" s="1"/>
  <c r="D1439" i="4" s="1"/>
  <c r="B1438" i="4"/>
  <c r="C1438" i="4" s="1"/>
  <c r="D1438" i="4" s="1"/>
  <c r="B1437" i="4"/>
  <c r="C1437" i="4" s="1"/>
  <c r="D1437" i="4" s="1"/>
  <c r="B1436" i="4"/>
  <c r="C1436" i="4" s="1"/>
  <c r="D1436" i="4" s="1"/>
  <c r="B1435" i="4"/>
  <c r="C1435" i="4" s="1"/>
  <c r="D1435" i="4" s="1"/>
  <c r="B1434" i="4"/>
  <c r="C1434" i="4" s="1"/>
  <c r="D1434" i="4" s="1"/>
  <c r="B1433" i="4"/>
  <c r="C1433" i="4" s="1"/>
  <c r="D1433" i="4" s="1"/>
  <c r="B1432" i="4"/>
  <c r="C1432" i="4" s="1"/>
  <c r="D1432" i="4" s="1"/>
  <c r="B1431" i="4"/>
  <c r="C1431" i="4" s="1"/>
  <c r="D1431" i="4" s="1"/>
  <c r="B1430" i="4"/>
  <c r="C1430" i="4" s="1"/>
  <c r="D1430" i="4" s="1"/>
  <c r="B1429" i="4"/>
  <c r="C1429" i="4" s="1"/>
  <c r="D1429" i="4" s="1"/>
  <c r="B1428" i="4"/>
  <c r="C1428" i="4" s="1"/>
  <c r="D1428" i="4" s="1"/>
  <c r="B1427" i="4"/>
  <c r="C1427" i="4" s="1"/>
  <c r="D1427" i="4" s="1"/>
  <c r="B1426" i="4"/>
  <c r="C1426" i="4" s="1"/>
  <c r="D1426" i="4" s="1"/>
  <c r="B1425" i="4"/>
  <c r="C1425" i="4" s="1"/>
  <c r="D1425" i="4" s="1"/>
  <c r="B1424" i="4"/>
  <c r="C1424" i="4" s="1"/>
  <c r="D1424" i="4" s="1"/>
  <c r="B1423" i="4"/>
  <c r="C1423" i="4" s="1"/>
  <c r="D1423" i="4" s="1"/>
  <c r="B1422" i="4"/>
  <c r="C1422" i="4" s="1"/>
  <c r="D1422" i="4" s="1"/>
  <c r="B1421" i="4"/>
  <c r="C1421" i="4" s="1"/>
  <c r="D1421" i="4" s="1"/>
  <c r="B1420" i="4"/>
  <c r="C1420" i="4" s="1"/>
  <c r="D1420" i="4" s="1"/>
  <c r="B1419" i="4"/>
  <c r="C1419" i="4" s="1"/>
  <c r="D1419" i="4" s="1"/>
  <c r="B1418" i="4"/>
  <c r="C1418" i="4" s="1"/>
  <c r="D1418" i="4" s="1"/>
  <c r="B1417" i="4"/>
  <c r="C1417" i="4" s="1"/>
  <c r="D1417" i="4" s="1"/>
  <c r="B1416" i="4"/>
  <c r="C1416" i="4" s="1"/>
  <c r="D1416" i="4" s="1"/>
  <c r="B1415" i="4"/>
  <c r="C1415" i="4" s="1"/>
  <c r="D1415" i="4" s="1"/>
  <c r="B1414" i="4"/>
  <c r="C1414" i="4" s="1"/>
  <c r="D1414" i="4" s="1"/>
  <c r="B1413" i="4"/>
  <c r="C1413" i="4" s="1"/>
  <c r="D1413" i="4" s="1"/>
  <c r="B1412" i="4"/>
  <c r="C1412" i="4" s="1"/>
  <c r="D1412" i="4" s="1"/>
  <c r="B1411" i="4"/>
  <c r="C1411" i="4" s="1"/>
  <c r="D1411" i="4" s="1"/>
  <c r="B1410" i="4"/>
  <c r="C1410" i="4" s="1"/>
  <c r="D1410" i="4" s="1"/>
  <c r="B1409" i="4"/>
  <c r="C1409" i="4" s="1"/>
  <c r="D1409" i="4" s="1"/>
  <c r="B1408" i="4"/>
  <c r="C1408" i="4" s="1"/>
  <c r="D1408" i="4" s="1"/>
  <c r="B1407" i="4"/>
  <c r="C1407" i="4" s="1"/>
  <c r="D1407" i="4" s="1"/>
  <c r="B1406" i="4"/>
  <c r="C1406" i="4" s="1"/>
  <c r="D1406" i="4" s="1"/>
  <c r="B1405" i="4"/>
  <c r="C1405" i="4" s="1"/>
  <c r="D1405" i="4" s="1"/>
  <c r="B1404" i="4"/>
  <c r="C1404" i="4" s="1"/>
  <c r="D1404" i="4" s="1"/>
  <c r="B1403" i="4"/>
  <c r="C1403" i="4" s="1"/>
  <c r="D1403" i="4" s="1"/>
  <c r="B1402" i="4"/>
  <c r="C1402" i="4" s="1"/>
  <c r="D1402" i="4" s="1"/>
  <c r="D4" i="3" s="1"/>
  <c r="B1401" i="4"/>
  <c r="C1401" i="4" s="1"/>
  <c r="D1401" i="4" s="1"/>
  <c r="B1400" i="4"/>
  <c r="C1400" i="4" s="1"/>
  <c r="D1400" i="4" s="1"/>
  <c r="B1399" i="4"/>
  <c r="C1399" i="4" s="1"/>
  <c r="D1399" i="4" s="1"/>
  <c r="B1398" i="4"/>
  <c r="C1398" i="4" s="1"/>
  <c r="D1398" i="4" s="1"/>
  <c r="B1397" i="4"/>
  <c r="C1397" i="4" s="1"/>
  <c r="D1397" i="4" s="1"/>
  <c r="B1396" i="4"/>
  <c r="C1396" i="4" s="1"/>
  <c r="D1396" i="4" s="1"/>
  <c r="B1395" i="4"/>
  <c r="C1395" i="4" s="1"/>
  <c r="D1395" i="4" s="1"/>
  <c r="B1394" i="4"/>
  <c r="C1394" i="4" s="1"/>
  <c r="D1394" i="4" s="1"/>
  <c r="B1393" i="4"/>
  <c r="C1393" i="4" s="1"/>
  <c r="D1393" i="4" s="1"/>
  <c r="B1392" i="4"/>
  <c r="C1392" i="4" s="1"/>
  <c r="D1392" i="4" s="1"/>
  <c r="B1391" i="4"/>
  <c r="C1391" i="4" s="1"/>
  <c r="D1391" i="4" s="1"/>
  <c r="B1390" i="4"/>
  <c r="C1390" i="4" s="1"/>
  <c r="D1390" i="4" s="1"/>
  <c r="B1389" i="4"/>
  <c r="C1389" i="4" s="1"/>
  <c r="D1389" i="4" s="1"/>
  <c r="B1388" i="4"/>
  <c r="C1388" i="4" s="1"/>
  <c r="D1388" i="4" s="1"/>
  <c r="B1387" i="4"/>
  <c r="C1387" i="4" s="1"/>
  <c r="D1387" i="4" s="1"/>
  <c r="B1386" i="4"/>
  <c r="C1386" i="4" s="1"/>
  <c r="D1386" i="4" s="1"/>
  <c r="B1385" i="4"/>
  <c r="C1385" i="4" s="1"/>
  <c r="D1385" i="4" s="1"/>
  <c r="B1384" i="4"/>
  <c r="C1384" i="4" s="1"/>
  <c r="D1384" i="4" s="1"/>
  <c r="B1383" i="4"/>
  <c r="C1383" i="4" s="1"/>
  <c r="D1383" i="4" s="1"/>
  <c r="B1382" i="4"/>
  <c r="C1382" i="4" s="1"/>
  <c r="D1382" i="4" s="1"/>
  <c r="B1381" i="4"/>
  <c r="C1381" i="4" s="1"/>
  <c r="D1381" i="4" s="1"/>
  <c r="B1380" i="4"/>
  <c r="C1380" i="4" s="1"/>
  <c r="D1380" i="4" s="1"/>
  <c r="B1379" i="4"/>
  <c r="C1379" i="4" s="1"/>
  <c r="D1379" i="4" s="1"/>
  <c r="B1378" i="4"/>
  <c r="C1378" i="4" s="1"/>
  <c r="D1378" i="4" s="1"/>
  <c r="B1377" i="4"/>
  <c r="C1377" i="4" s="1"/>
  <c r="D1377" i="4" s="1"/>
  <c r="B1376" i="4"/>
  <c r="C1376" i="4" s="1"/>
  <c r="D1376" i="4" s="1"/>
  <c r="B1375" i="4"/>
  <c r="C1375" i="4" s="1"/>
  <c r="D1375" i="4" s="1"/>
  <c r="B1374" i="4"/>
  <c r="C1374" i="4" s="1"/>
  <c r="D1374" i="4" s="1"/>
  <c r="B1373" i="4"/>
  <c r="C1373" i="4" s="1"/>
  <c r="D1373" i="4" s="1"/>
  <c r="B1372" i="4"/>
  <c r="C1372" i="4" s="1"/>
  <c r="D1372" i="4" s="1"/>
  <c r="B1371" i="4"/>
  <c r="C1371" i="4" s="1"/>
  <c r="D1371" i="4" s="1"/>
  <c r="B1370" i="4"/>
  <c r="C1370" i="4" s="1"/>
  <c r="D1370" i="4" s="1"/>
  <c r="B1369" i="4"/>
  <c r="C1369" i="4" s="1"/>
  <c r="D1369" i="4" s="1"/>
  <c r="B1368" i="4"/>
  <c r="C1368" i="4" s="1"/>
  <c r="D1368" i="4" s="1"/>
  <c r="B1367" i="4"/>
  <c r="C1367" i="4" s="1"/>
  <c r="D1367" i="4" s="1"/>
  <c r="B1366" i="4"/>
  <c r="C1366" i="4" s="1"/>
  <c r="D1366" i="4" s="1"/>
  <c r="B1365" i="4"/>
  <c r="C1365" i="4" s="1"/>
  <c r="D1365" i="4" s="1"/>
  <c r="B1364" i="4"/>
  <c r="C1364" i="4" s="1"/>
  <c r="D1364" i="4" s="1"/>
  <c r="B1363" i="4"/>
  <c r="C1363" i="4" s="1"/>
  <c r="D1363" i="4" s="1"/>
  <c r="B1362" i="4"/>
  <c r="C1362" i="4" s="1"/>
  <c r="D1362" i="4" s="1"/>
  <c r="B1361" i="4"/>
  <c r="C1361" i="4" s="1"/>
  <c r="D1361" i="4" s="1"/>
  <c r="B1360" i="4"/>
  <c r="C1360" i="4" s="1"/>
  <c r="D1360" i="4" s="1"/>
  <c r="B1359" i="4"/>
  <c r="C1359" i="4" s="1"/>
  <c r="D1359" i="4" s="1"/>
  <c r="B1358" i="4"/>
  <c r="C1358" i="4" s="1"/>
  <c r="D1358" i="4" s="1"/>
  <c r="B1357" i="4"/>
  <c r="C1357" i="4" s="1"/>
  <c r="D1357" i="4" s="1"/>
  <c r="B1356" i="4"/>
  <c r="C1356" i="4" s="1"/>
  <c r="D1356" i="4" s="1"/>
  <c r="B1355" i="4"/>
  <c r="C1355" i="4" s="1"/>
  <c r="D1355" i="4" s="1"/>
  <c r="B1354" i="4"/>
  <c r="C1354" i="4" s="1"/>
  <c r="D1354" i="4" s="1"/>
  <c r="B1353" i="4"/>
  <c r="C1353" i="4" s="1"/>
  <c r="D1353" i="4" s="1"/>
  <c r="B1352" i="4"/>
  <c r="C1352" i="4" s="1"/>
  <c r="D1352" i="4" s="1"/>
  <c r="B1351" i="4"/>
  <c r="C1351" i="4" s="1"/>
  <c r="D1351" i="4" s="1"/>
  <c r="B1350" i="4"/>
  <c r="C1350" i="4" s="1"/>
  <c r="D1350" i="4" s="1"/>
  <c r="B1349" i="4"/>
  <c r="C1349" i="4" s="1"/>
  <c r="D1349" i="4" s="1"/>
  <c r="B1348" i="4"/>
  <c r="C1348" i="4" s="1"/>
  <c r="D1348" i="4" s="1"/>
  <c r="B1347" i="4"/>
  <c r="C1347" i="4" s="1"/>
  <c r="D1347" i="4" s="1"/>
  <c r="B1346" i="4"/>
  <c r="C1346" i="4" s="1"/>
  <c r="D1346" i="4" s="1"/>
  <c r="B1345" i="4"/>
  <c r="C1345" i="4" s="1"/>
  <c r="D1345" i="4" s="1"/>
  <c r="B1344" i="4"/>
  <c r="C1344" i="4" s="1"/>
  <c r="D1344" i="4" s="1"/>
  <c r="B1343" i="4"/>
  <c r="C1343" i="4" s="1"/>
  <c r="D1343" i="4" s="1"/>
  <c r="B1342" i="4"/>
  <c r="C1342" i="4" s="1"/>
  <c r="D1342" i="4" s="1"/>
  <c r="B1341" i="4"/>
  <c r="C1341" i="4" s="1"/>
  <c r="D1341" i="4" s="1"/>
  <c r="B1340" i="4"/>
  <c r="C1340" i="4" s="1"/>
  <c r="D1340" i="4" s="1"/>
  <c r="B1339" i="4"/>
  <c r="C1339" i="4" s="1"/>
  <c r="D1339" i="4" s="1"/>
  <c r="B1338" i="4"/>
  <c r="C1338" i="4" s="1"/>
  <c r="D1338" i="4" s="1"/>
  <c r="B1337" i="4"/>
  <c r="C1337" i="4" s="1"/>
  <c r="D1337" i="4" s="1"/>
  <c r="B1336" i="4"/>
  <c r="C1336" i="4" s="1"/>
  <c r="D1336" i="4" s="1"/>
  <c r="B1335" i="4"/>
  <c r="C1335" i="4" s="1"/>
  <c r="D1335" i="4" s="1"/>
  <c r="B1334" i="4"/>
  <c r="C1334" i="4" s="1"/>
  <c r="D1334" i="4" s="1"/>
  <c r="B1333" i="4"/>
  <c r="C1333" i="4" s="1"/>
  <c r="D1333" i="4" s="1"/>
  <c r="B1332" i="4"/>
  <c r="C1332" i="4" s="1"/>
  <c r="D1332" i="4" s="1"/>
  <c r="B1331" i="4"/>
  <c r="C1331" i="4" s="1"/>
  <c r="D1331" i="4" s="1"/>
  <c r="B1330" i="4"/>
  <c r="C1330" i="4" s="1"/>
  <c r="D1330" i="4" s="1"/>
  <c r="B1329" i="4"/>
  <c r="C1329" i="4" s="1"/>
  <c r="D1329" i="4" s="1"/>
  <c r="B1328" i="4"/>
  <c r="C1328" i="4" s="1"/>
  <c r="D1328" i="4" s="1"/>
  <c r="B1327" i="4"/>
  <c r="C1327" i="4" s="1"/>
  <c r="D1327" i="4" s="1"/>
  <c r="B1326" i="4"/>
  <c r="C1326" i="4" s="1"/>
  <c r="D1326" i="4" s="1"/>
  <c r="B1325" i="4"/>
  <c r="C1325" i="4" s="1"/>
  <c r="D1325" i="4" s="1"/>
  <c r="B1324" i="4"/>
  <c r="C1324" i="4" s="1"/>
  <c r="D1324" i="4" s="1"/>
  <c r="B1323" i="4"/>
  <c r="C1323" i="4" s="1"/>
  <c r="D1323" i="4" s="1"/>
  <c r="B1322" i="4"/>
  <c r="C1322" i="4" s="1"/>
  <c r="D1322" i="4" s="1"/>
  <c r="B1321" i="4"/>
  <c r="C1321" i="4" s="1"/>
  <c r="D1321" i="4" s="1"/>
  <c r="B1320" i="4"/>
  <c r="C1320" i="4" s="1"/>
  <c r="D1320" i="4" s="1"/>
  <c r="B1319" i="4"/>
  <c r="C1319" i="4" s="1"/>
  <c r="D1319" i="4" s="1"/>
  <c r="B1318" i="4"/>
  <c r="C1318" i="4" s="1"/>
  <c r="D1318" i="4" s="1"/>
  <c r="B1317" i="4"/>
  <c r="C1317" i="4" s="1"/>
  <c r="D1317" i="4" s="1"/>
  <c r="B1316" i="4"/>
  <c r="C1316" i="4" s="1"/>
  <c r="D1316" i="4" s="1"/>
  <c r="B1315" i="4"/>
  <c r="C1315" i="4" s="1"/>
  <c r="D1315" i="4" s="1"/>
  <c r="B1314" i="4"/>
  <c r="C1314" i="4" s="1"/>
  <c r="D1314" i="4" s="1"/>
  <c r="B1313" i="4"/>
  <c r="C1313" i="4" s="1"/>
  <c r="D1313" i="4" s="1"/>
  <c r="B1312" i="4"/>
  <c r="C1312" i="4" s="1"/>
  <c r="D1312" i="4" s="1"/>
  <c r="B1311" i="4"/>
  <c r="C1311" i="4" s="1"/>
  <c r="D1311" i="4" s="1"/>
  <c r="B1310" i="4"/>
  <c r="C1310" i="4" s="1"/>
  <c r="D1310" i="4" s="1"/>
  <c r="B1309" i="4"/>
  <c r="C1309" i="4" s="1"/>
  <c r="D1309" i="4" s="1"/>
  <c r="B1308" i="4"/>
  <c r="C1308" i="4" s="1"/>
  <c r="D1308" i="4" s="1"/>
  <c r="B1307" i="4"/>
  <c r="C1307" i="4" s="1"/>
  <c r="D1307" i="4" s="1"/>
  <c r="B1306" i="4"/>
  <c r="C1306" i="4" s="1"/>
  <c r="D1306" i="4" s="1"/>
  <c r="B1305" i="4"/>
  <c r="C1305" i="4" s="1"/>
  <c r="D1305" i="4" s="1"/>
  <c r="B1304" i="4"/>
  <c r="C1304" i="4" s="1"/>
  <c r="D1304" i="4" s="1"/>
  <c r="B1303" i="4"/>
  <c r="C1303" i="4" s="1"/>
  <c r="D1303" i="4" s="1"/>
  <c r="B1302" i="4"/>
  <c r="C1302" i="4" s="1"/>
  <c r="D1302" i="4" s="1"/>
  <c r="B1301" i="4"/>
  <c r="C1301" i="4" s="1"/>
  <c r="D1301" i="4" s="1"/>
  <c r="B1300" i="4"/>
  <c r="C1300" i="4" s="1"/>
  <c r="D1300" i="4" s="1"/>
  <c r="B1299" i="4"/>
  <c r="C1299" i="4" s="1"/>
  <c r="D1299" i="4" s="1"/>
  <c r="B1298" i="4"/>
  <c r="C1298" i="4" s="1"/>
  <c r="D1298" i="4" s="1"/>
  <c r="B1297" i="4"/>
  <c r="C1297" i="4" s="1"/>
  <c r="D1297" i="4" s="1"/>
  <c r="B1296" i="4"/>
  <c r="C1296" i="4" s="1"/>
  <c r="D1296" i="4" s="1"/>
  <c r="B1295" i="4"/>
  <c r="C1295" i="4" s="1"/>
  <c r="D1295" i="4" s="1"/>
  <c r="B1294" i="4"/>
  <c r="C1294" i="4" s="1"/>
  <c r="D1294" i="4" s="1"/>
  <c r="B1293" i="4"/>
  <c r="C1293" i="4" s="1"/>
  <c r="D1293" i="4" s="1"/>
  <c r="B1292" i="4"/>
  <c r="C1292" i="4" s="1"/>
  <c r="D1292" i="4" s="1"/>
  <c r="B1291" i="4"/>
  <c r="C1291" i="4" s="1"/>
  <c r="D1291" i="4" s="1"/>
  <c r="B1290" i="4"/>
  <c r="C1290" i="4" s="1"/>
  <c r="D1290" i="4" s="1"/>
  <c r="B1289" i="4"/>
  <c r="C1289" i="4" s="1"/>
  <c r="D1289" i="4" s="1"/>
  <c r="B1288" i="4"/>
  <c r="C1288" i="4" s="1"/>
  <c r="D1288" i="4" s="1"/>
  <c r="B1287" i="4"/>
  <c r="C1287" i="4" s="1"/>
  <c r="D1287" i="4" s="1"/>
  <c r="B1286" i="4"/>
  <c r="C1286" i="4" s="1"/>
  <c r="D1286" i="4" s="1"/>
  <c r="B1285" i="4"/>
  <c r="C1285" i="4" s="1"/>
  <c r="D1285" i="4" s="1"/>
  <c r="B1284" i="4"/>
  <c r="C1284" i="4" s="1"/>
  <c r="D1284" i="4" s="1"/>
  <c r="B1283" i="4"/>
  <c r="C1283" i="4" s="1"/>
  <c r="D1283" i="4" s="1"/>
  <c r="B1282" i="4"/>
  <c r="C1282" i="4" s="1"/>
  <c r="D1282" i="4" s="1"/>
  <c r="B1281" i="4"/>
  <c r="C1281" i="4" s="1"/>
  <c r="D1281" i="4" s="1"/>
  <c r="B1280" i="4"/>
  <c r="C1280" i="4" s="1"/>
  <c r="D1280" i="4" s="1"/>
  <c r="B1279" i="4"/>
  <c r="C1279" i="4" s="1"/>
  <c r="D1279" i="4" s="1"/>
  <c r="B1278" i="4"/>
  <c r="C1278" i="4" s="1"/>
  <c r="D1278" i="4" s="1"/>
  <c r="B1277" i="4"/>
  <c r="C1277" i="4" s="1"/>
  <c r="D1277" i="4" s="1"/>
  <c r="B1276" i="4"/>
  <c r="C1276" i="4" s="1"/>
  <c r="D1276" i="4" s="1"/>
  <c r="B1275" i="4"/>
  <c r="C1275" i="4" s="1"/>
  <c r="D1275" i="4" s="1"/>
  <c r="B1274" i="4"/>
  <c r="C1274" i="4" s="1"/>
  <c r="D1274" i="4" s="1"/>
  <c r="B1273" i="4"/>
  <c r="C1273" i="4" s="1"/>
  <c r="D1273" i="4" s="1"/>
  <c r="B1272" i="4"/>
  <c r="C1272" i="4" s="1"/>
  <c r="D1272" i="4" s="1"/>
  <c r="B1271" i="4"/>
  <c r="C1271" i="4" s="1"/>
  <c r="D1271" i="4" s="1"/>
  <c r="B1270" i="4"/>
  <c r="C1270" i="4" s="1"/>
  <c r="D1270" i="4" s="1"/>
  <c r="B1269" i="4"/>
  <c r="C1269" i="4" s="1"/>
  <c r="D1269" i="4" s="1"/>
  <c r="B1268" i="4"/>
  <c r="C1268" i="4" s="1"/>
  <c r="D1268" i="4" s="1"/>
  <c r="B1267" i="4"/>
  <c r="C1267" i="4" s="1"/>
  <c r="D1267" i="4" s="1"/>
  <c r="B1266" i="4"/>
  <c r="C1266" i="4" s="1"/>
  <c r="D1266" i="4" s="1"/>
  <c r="B1265" i="4"/>
  <c r="C1265" i="4" s="1"/>
  <c r="D1265" i="4" s="1"/>
  <c r="B1264" i="4"/>
  <c r="C1264" i="4" s="1"/>
  <c r="D1264" i="4" s="1"/>
  <c r="B1263" i="4"/>
  <c r="C1263" i="4" s="1"/>
  <c r="D1263" i="4" s="1"/>
  <c r="B1262" i="4"/>
  <c r="C1262" i="4" s="1"/>
  <c r="D1262" i="4" s="1"/>
  <c r="B1261" i="4"/>
  <c r="C1261" i="4" s="1"/>
  <c r="D1261" i="4" s="1"/>
  <c r="B1260" i="4"/>
  <c r="C1260" i="4" s="1"/>
  <c r="D1260" i="4" s="1"/>
  <c r="B1259" i="4"/>
  <c r="C1259" i="4" s="1"/>
  <c r="D1259" i="4" s="1"/>
  <c r="B1258" i="4"/>
  <c r="C1258" i="4" s="1"/>
  <c r="D1258" i="4" s="1"/>
  <c r="B1257" i="4"/>
  <c r="C1257" i="4" s="1"/>
  <c r="D1257" i="4" s="1"/>
  <c r="B1256" i="4"/>
  <c r="C1256" i="4" s="1"/>
  <c r="D1256" i="4" s="1"/>
  <c r="B1255" i="4"/>
  <c r="C1255" i="4" s="1"/>
  <c r="D1255" i="4" s="1"/>
  <c r="B1254" i="4"/>
  <c r="C1254" i="4" s="1"/>
  <c r="D1254" i="4" s="1"/>
  <c r="B1253" i="4"/>
  <c r="C1253" i="4" s="1"/>
  <c r="D1253" i="4" s="1"/>
  <c r="B1252" i="4"/>
  <c r="C1252" i="4" s="1"/>
  <c r="D1252" i="4" s="1"/>
  <c r="B1251" i="4"/>
  <c r="C1251" i="4" s="1"/>
  <c r="D1251" i="4" s="1"/>
  <c r="B1250" i="4"/>
  <c r="C1250" i="4" s="1"/>
  <c r="D1250" i="4" s="1"/>
  <c r="B1249" i="4"/>
  <c r="C1249" i="4" s="1"/>
  <c r="D1249" i="4" s="1"/>
  <c r="B1248" i="4"/>
  <c r="C1248" i="4" s="1"/>
  <c r="D1248" i="4" s="1"/>
  <c r="B1247" i="4"/>
  <c r="C1247" i="4" s="1"/>
  <c r="D1247" i="4" s="1"/>
  <c r="B1246" i="4"/>
  <c r="C1246" i="4" s="1"/>
  <c r="D1246" i="4" s="1"/>
  <c r="B1245" i="4"/>
  <c r="C1245" i="4" s="1"/>
  <c r="D1245" i="4" s="1"/>
  <c r="B1244" i="4"/>
  <c r="C1244" i="4" s="1"/>
  <c r="D1244" i="4" s="1"/>
  <c r="B1243" i="4"/>
  <c r="C1243" i="4" s="1"/>
  <c r="D1243" i="4" s="1"/>
  <c r="B1242" i="4"/>
  <c r="C1242" i="4" s="1"/>
  <c r="D1242" i="4" s="1"/>
  <c r="B1241" i="4"/>
  <c r="C1241" i="4" s="1"/>
  <c r="D1241" i="4" s="1"/>
  <c r="B1240" i="4"/>
  <c r="C1240" i="4" s="1"/>
  <c r="D1240" i="4" s="1"/>
  <c r="B1239" i="4"/>
  <c r="C1239" i="4" s="1"/>
  <c r="D1239" i="4" s="1"/>
  <c r="B1238" i="4"/>
  <c r="C1238" i="4" s="1"/>
  <c r="D1238" i="4" s="1"/>
  <c r="B1237" i="4"/>
  <c r="C1237" i="4" s="1"/>
  <c r="D1237" i="4" s="1"/>
  <c r="B1236" i="4"/>
  <c r="C1236" i="4" s="1"/>
  <c r="D1236" i="4" s="1"/>
  <c r="B1235" i="4"/>
  <c r="C1235" i="4" s="1"/>
  <c r="D1235" i="4" s="1"/>
  <c r="B1234" i="4"/>
  <c r="C1234" i="4" s="1"/>
  <c r="D1234" i="4" s="1"/>
  <c r="B1233" i="4"/>
  <c r="C1233" i="4" s="1"/>
  <c r="D1233" i="4" s="1"/>
  <c r="B1232" i="4"/>
  <c r="C1232" i="4" s="1"/>
  <c r="D1232" i="4" s="1"/>
  <c r="B1231" i="4"/>
  <c r="C1231" i="4" s="1"/>
  <c r="D1231" i="4" s="1"/>
  <c r="B1230" i="4"/>
  <c r="C1230" i="4" s="1"/>
  <c r="D1230" i="4" s="1"/>
  <c r="B1229" i="4"/>
  <c r="C1229" i="4" s="1"/>
  <c r="D1229" i="4" s="1"/>
  <c r="B1228" i="4"/>
  <c r="C1228" i="4" s="1"/>
  <c r="D1228" i="4" s="1"/>
  <c r="B1227" i="4"/>
  <c r="C1227" i="4" s="1"/>
  <c r="D1227" i="4" s="1"/>
  <c r="B1226" i="4"/>
  <c r="C1226" i="4" s="1"/>
  <c r="D1226" i="4" s="1"/>
  <c r="B1225" i="4"/>
  <c r="C1225" i="4" s="1"/>
  <c r="D1225" i="4" s="1"/>
  <c r="B1224" i="4"/>
  <c r="C1224" i="4" s="1"/>
  <c r="D1224" i="4" s="1"/>
  <c r="B1223" i="4"/>
  <c r="C1223" i="4" s="1"/>
  <c r="D1223" i="4" s="1"/>
  <c r="B1222" i="4"/>
  <c r="C1222" i="4" s="1"/>
  <c r="D1222" i="4" s="1"/>
  <c r="B1221" i="4"/>
  <c r="C1221" i="4" s="1"/>
  <c r="D1221" i="4" s="1"/>
  <c r="B1220" i="4"/>
  <c r="C1220" i="4" s="1"/>
  <c r="D1220" i="4" s="1"/>
  <c r="B1219" i="4"/>
  <c r="C1219" i="4" s="1"/>
  <c r="D1219" i="4" s="1"/>
  <c r="B1218" i="4"/>
  <c r="C1218" i="4" s="1"/>
  <c r="D1218" i="4" s="1"/>
  <c r="B1217" i="4"/>
  <c r="C1217" i="4" s="1"/>
  <c r="D1217" i="4" s="1"/>
  <c r="B1216" i="4"/>
  <c r="C1216" i="4" s="1"/>
  <c r="D1216" i="4" s="1"/>
  <c r="B1215" i="4"/>
  <c r="C1215" i="4" s="1"/>
  <c r="D1215" i="4" s="1"/>
  <c r="B1214" i="4"/>
  <c r="C1214" i="4" s="1"/>
  <c r="D1214" i="4" s="1"/>
  <c r="B1213" i="4"/>
  <c r="C1213" i="4" s="1"/>
  <c r="D1213" i="4" s="1"/>
  <c r="B1212" i="4"/>
  <c r="C1212" i="4" s="1"/>
  <c r="D1212" i="4" s="1"/>
  <c r="B1211" i="4"/>
  <c r="C1211" i="4" s="1"/>
  <c r="D1211" i="4" s="1"/>
  <c r="B1210" i="4"/>
  <c r="C1210" i="4" s="1"/>
  <c r="D1210" i="4" s="1"/>
  <c r="B1209" i="4"/>
  <c r="C1209" i="4" s="1"/>
  <c r="D1209" i="4" s="1"/>
  <c r="B1208" i="4"/>
  <c r="C1208" i="4" s="1"/>
  <c r="D1208" i="4" s="1"/>
  <c r="B1207" i="4"/>
  <c r="C1207" i="4" s="1"/>
  <c r="D1207" i="4" s="1"/>
  <c r="B1206" i="4"/>
  <c r="C1206" i="4" s="1"/>
  <c r="D1206" i="4" s="1"/>
  <c r="B1205" i="4"/>
  <c r="C1205" i="4" s="1"/>
  <c r="D1205" i="4" s="1"/>
  <c r="B1204" i="4"/>
  <c r="C1204" i="4" s="1"/>
  <c r="D1204" i="4" s="1"/>
  <c r="B1203" i="4"/>
  <c r="C1203" i="4" s="1"/>
  <c r="D1203" i="4" s="1"/>
  <c r="B1202" i="4"/>
  <c r="C1202" i="4" s="1"/>
  <c r="D1202" i="4" s="1"/>
  <c r="B1201" i="4"/>
  <c r="C1201" i="4" s="1"/>
  <c r="D1201" i="4" s="1"/>
  <c r="B1200" i="4"/>
  <c r="C1200" i="4" s="1"/>
  <c r="D1200" i="4" s="1"/>
  <c r="B1199" i="4"/>
  <c r="C1199" i="4" s="1"/>
  <c r="D1199" i="4" s="1"/>
  <c r="B1198" i="4"/>
  <c r="C1198" i="4" s="1"/>
  <c r="D1198" i="4" s="1"/>
  <c r="B1197" i="4"/>
  <c r="C1197" i="4" s="1"/>
  <c r="D1197" i="4" s="1"/>
  <c r="B1196" i="4"/>
  <c r="C1196" i="4" s="1"/>
  <c r="D1196" i="4" s="1"/>
  <c r="B1195" i="4"/>
  <c r="C1195" i="4" s="1"/>
  <c r="D1195" i="4" s="1"/>
  <c r="B1194" i="4"/>
  <c r="C1194" i="4" s="1"/>
  <c r="D1194" i="4" s="1"/>
  <c r="B1193" i="4"/>
  <c r="C1193" i="4" s="1"/>
  <c r="D1193" i="4" s="1"/>
  <c r="B1192" i="4"/>
  <c r="C1192" i="4" s="1"/>
  <c r="D1192" i="4" s="1"/>
  <c r="B1191" i="4"/>
  <c r="C1191" i="4" s="1"/>
  <c r="D1191" i="4" s="1"/>
  <c r="B1190" i="4"/>
  <c r="C1190" i="4" s="1"/>
  <c r="D1190" i="4" s="1"/>
  <c r="B1189" i="4"/>
  <c r="C1189" i="4" s="1"/>
  <c r="D1189" i="4" s="1"/>
  <c r="B1188" i="4"/>
  <c r="C1188" i="4" s="1"/>
  <c r="D1188" i="4" s="1"/>
  <c r="B1187" i="4"/>
  <c r="C1187" i="4" s="1"/>
  <c r="D1187" i="4" s="1"/>
  <c r="B1186" i="4"/>
  <c r="C1186" i="4" s="1"/>
  <c r="D1186" i="4" s="1"/>
  <c r="B1185" i="4"/>
  <c r="C1185" i="4" s="1"/>
  <c r="D1185" i="4" s="1"/>
  <c r="B1184" i="4"/>
  <c r="C1184" i="4" s="1"/>
  <c r="D1184" i="4" s="1"/>
  <c r="B1183" i="4"/>
  <c r="C1183" i="4" s="1"/>
  <c r="D1183" i="4" s="1"/>
  <c r="B1182" i="4"/>
  <c r="C1182" i="4" s="1"/>
  <c r="D1182" i="4" s="1"/>
  <c r="B1181" i="4"/>
  <c r="C1181" i="4" s="1"/>
  <c r="D1181" i="4" s="1"/>
  <c r="B1180" i="4"/>
  <c r="C1180" i="4" s="1"/>
  <c r="D1180" i="4" s="1"/>
  <c r="B1179" i="4"/>
  <c r="C1179" i="4" s="1"/>
  <c r="D1179" i="4" s="1"/>
  <c r="B1178" i="4"/>
  <c r="C1178" i="4" s="1"/>
  <c r="D1178" i="4" s="1"/>
  <c r="B1177" i="4"/>
  <c r="C1177" i="4" s="1"/>
  <c r="D1177" i="4" s="1"/>
  <c r="B1176" i="4"/>
  <c r="C1176" i="4" s="1"/>
  <c r="D1176" i="4" s="1"/>
  <c r="B1175" i="4"/>
  <c r="C1175" i="4" s="1"/>
  <c r="D1175" i="4" s="1"/>
  <c r="B1174" i="4"/>
  <c r="C1174" i="4" s="1"/>
  <c r="D1174" i="4" s="1"/>
  <c r="B1173" i="4"/>
  <c r="C1173" i="4" s="1"/>
  <c r="D1173" i="4" s="1"/>
  <c r="B1172" i="4"/>
  <c r="C1172" i="4" s="1"/>
  <c r="D1172" i="4" s="1"/>
  <c r="B1171" i="4"/>
  <c r="C1171" i="4" s="1"/>
  <c r="D1171" i="4" s="1"/>
  <c r="B1170" i="4"/>
  <c r="C1170" i="4" s="1"/>
  <c r="D1170" i="4" s="1"/>
  <c r="B1169" i="4"/>
  <c r="C1169" i="4" s="1"/>
  <c r="D1169" i="4" s="1"/>
  <c r="B1168" i="4"/>
  <c r="C1168" i="4" s="1"/>
  <c r="D1168" i="4" s="1"/>
  <c r="B1167" i="4"/>
  <c r="C1167" i="4" s="1"/>
  <c r="D1167" i="4" s="1"/>
  <c r="B1166" i="4"/>
  <c r="C1166" i="4" s="1"/>
  <c r="D1166" i="4" s="1"/>
  <c r="B1165" i="4"/>
  <c r="C1165" i="4" s="1"/>
  <c r="D1165" i="4" s="1"/>
  <c r="B1164" i="4"/>
  <c r="C1164" i="4" s="1"/>
  <c r="D1164" i="4" s="1"/>
  <c r="B1163" i="4"/>
  <c r="C1163" i="4" s="1"/>
  <c r="D1163" i="4" s="1"/>
  <c r="B1162" i="4"/>
  <c r="C1162" i="4" s="1"/>
  <c r="D1162" i="4" s="1"/>
  <c r="B1161" i="4"/>
  <c r="C1161" i="4" s="1"/>
  <c r="D1161" i="4" s="1"/>
  <c r="B1160" i="4"/>
  <c r="C1160" i="4" s="1"/>
  <c r="D1160" i="4" s="1"/>
  <c r="B1159" i="4"/>
  <c r="C1159" i="4" s="1"/>
  <c r="D1159" i="4" s="1"/>
  <c r="B1158" i="4"/>
  <c r="C1158" i="4" s="1"/>
  <c r="D1158" i="4" s="1"/>
  <c r="B1157" i="4"/>
  <c r="C1157" i="4" s="1"/>
  <c r="D1157" i="4" s="1"/>
  <c r="B1156" i="4"/>
  <c r="C1156" i="4" s="1"/>
  <c r="D1156" i="4" s="1"/>
  <c r="B1155" i="4"/>
  <c r="C1155" i="4" s="1"/>
  <c r="D1155" i="4" s="1"/>
  <c r="B1154" i="4"/>
  <c r="C1154" i="4" s="1"/>
  <c r="D1154" i="4" s="1"/>
  <c r="B1153" i="4"/>
  <c r="C1153" i="4" s="1"/>
  <c r="D1153" i="4" s="1"/>
  <c r="B1152" i="4"/>
  <c r="C1152" i="4" s="1"/>
  <c r="D1152" i="4" s="1"/>
  <c r="B1151" i="4"/>
  <c r="C1151" i="4" s="1"/>
  <c r="D1151" i="4" s="1"/>
  <c r="B1150" i="4"/>
  <c r="C1150" i="4" s="1"/>
  <c r="D1150" i="4" s="1"/>
  <c r="B1149" i="4"/>
  <c r="C1149" i="4" s="1"/>
  <c r="D1149" i="4" s="1"/>
  <c r="B1148" i="4"/>
  <c r="C1148" i="4" s="1"/>
  <c r="D1148" i="4" s="1"/>
  <c r="B1147" i="4"/>
  <c r="C1147" i="4" s="1"/>
  <c r="D1147" i="4" s="1"/>
  <c r="B1146" i="4"/>
  <c r="C1146" i="4" s="1"/>
  <c r="D1146" i="4" s="1"/>
  <c r="B1145" i="4"/>
  <c r="C1145" i="4" s="1"/>
  <c r="D1145" i="4" s="1"/>
  <c r="B1144" i="4"/>
  <c r="C1144" i="4" s="1"/>
  <c r="D1144" i="4" s="1"/>
  <c r="B1143" i="4"/>
  <c r="C1143" i="4" s="1"/>
  <c r="D1143" i="4" s="1"/>
  <c r="B1142" i="4"/>
  <c r="C1142" i="4" s="1"/>
  <c r="D1142" i="4" s="1"/>
  <c r="B1141" i="4"/>
  <c r="C1141" i="4" s="1"/>
  <c r="D1141" i="4" s="1"/>
  <c r="B1140" i="4"/>
  <c r="C1140" i="4" s="1"/>
  <c r="D1140" i="4" s="1"/>
  <c r="B1139" i="4"/>
  <c r="C1139" i="4" s="1"/>
  <c r="D1139" i="4" s="1"/>
  <c r="B1138" i="4"/>
  <c r="C1138" i="4" s="1"/>
  <c r="D1138" i="4" s="1"/>
  <c r="B1137" i="4"/>
  <c r="C1137" i="4" s="1"/>
  <c r="D1137" i="4" s="1"/>
  <c r="B1136" i="4"/>
  <c r="C1136" i="4" s="1"/>
  <c r="D1136" i="4" s="1"/>
  <c r="B1135" i="4"/>
  <c r="C1135" i="4" s="1"/>
  <c r="D1135" i="4" s="1"/>
  <c r="B1134" i="4"/>
  <c r="C1134" i="4" s="1"/>
  <c r="D1134" i="4" s="1"/>
  <c r="B1133" i="4"/>
  <c r="C1133" i="4" s="1"/>
  <c r="D1133" i="4" s="1"/>
  <c r="B1132" i="4"/>
  <c r="C1132" i="4" s="1"/>
  <c r="D1132" i="4" s="1"/>
  <c r="B1131" i="4"/>
  <c r="C1131" i="4" s="1"/>
  <c r="D1131" i="4" s="1"/>
  <c r="B1130" i="4"/>
  <c r="C1130" i="4" s="1"/>
  <c r="D1130" i="4" s="1"/>
  <c r="B1129" i="4"/>
  <c r="C1129" i="4" s="1"/>
  <c r="D1129" i="4" s="1"/>
  <c r="B1128" i="4"/>
  <c r="C1128" i="4" s="1"/>
  <c r="D1128" i="4" s="1"/>
  <c r="B1127" i="4"/>
  <c r="C1127" i="4" s="1"/>
  <c r="D1127" i="4" s="1"/>
  <c r="B1126" i="4"/>
  <c r="C1126" i="4" s="1"/>
  <c r="D1126" i="4" s="1"/>
  <c r="B1125" i="4"/>
  <c r="C1125" i="4" s="1"/>
  <c r="D1125" i="4" s="1"/>
  <c r="B1124" i="4"/>
  <c r="C1124" i="4" s="1"/>
  <c r="D1124" i="4" s="1"/>
  <c r="B1123" i="4"/>
  <c r="C1123" i="4" s="1"/>
  <c r="D1123" i="4" s="1"/>
  <c r="B1122" i="4"/>
  <c r="C1122" i="4" s="1"/>
  <c r="D1122" i="4" s="1"/>
  <c r="B1121" i="4"/>
  <c r="C1121" i="4" s="1"/>
  <c r="D1121" i="4" s="1"/>
  <c r="B1120" i="4"/>
  <c r="C1120" i="4" s="1"/>
  <c r="D1120" i="4" s="1"/>
  <c r="B1119" i="4"/>
  <c r="C1119" i="4" s="1"/>
  <c r="D1119" i="4" s="1"/>
  <c r="B1118" i="4"/>
  <c r="C1118" i="4" s="1"/>
  <c r="D1118" i="4" s="1"/>
  <c r="B1117" i="4"/>
  <c r="C1117" i="4" s="1"/>
  <c r="D1117" i="4" s="1"/>
  <c r="B1116" i="4"/>
  <c r="C1116" i="4" s="1"/>
  <c r="D1116" i="4" s="1"/>
  <c r="B1115" i="4"/>
  <c r="C1115" i="4" s="1"/>
  <c r="D1115" i="4" s="1"/>
  <c r="B1114" i="4"/>
  <c r="C1114" i="4" s="1"/>
  <c r="D1114" i="4" s="1"/>
  <c r="B1113" i="4"/>
  <c r="C1113" i="4" s="1"/>
  <c r="D1113" i="4" s="1"/>
  <c r="B1112" i="4"/>
  <c r="C1112" i="4" s="1"/>
  <c r="D1112" i="4" s="1"/>
  <c r="B1111" i="4"/>
  <c r="C1111" i="4" s="1"/>
  <c r="D1111" i="4" s="1"/>
  <c r="B1110" i="4"/>
  <c r="C1110" i="4" s="1"/>
  <c r="D1110" i="4" s="1"/>
  <c r="B1109" i="4"/>
  <c r="C1109" i="4" s="1"/>
  <c r="D1109" i="4" s="1"/>
  <c r="B1108" i="4"/>
  <c r="C1108" i="4" s="1"/>
  <c r="D1108" i="4" s="1"/>
  <c r="B1107" i="4"/>
  <c r="C1107" i="4" s="1"/>
  <c r="D1107" i="4" s="1"/>
  <c r="B1106" i="4"/>
  <c r="C1106" i="4" s="1"/>
  <c r="D1106" i="4" s="1"/>
  <c r="B1105" i="4"/>
  <c r="C1105" i="4" s="1"/>
  <c r="D1105" i="4" s="1"/>
  <c r="B1104" i="4"/>
  <c r="C1104" i="4" s="1"/>
  <c r="D1104" i="4" s="1"/>
  <c r="B1103" i="4"/>
  <c r="C1103" i="4" s="1"/>
  <c r="D1103" i="4" s="1"/>
  <c r="B1102" i="4"/>
  <c r="C1102" i="4" s="1"/>
  <c r="D1102" i="4" s="1"/>
  <c r="B1101" i="4"/>
  <c r="C1101" i="4" s="1"/>
  <c r="D1101" i="4" s="1"/>
  <c r="B1100" i="4"/>
  <c r="C1100" i="4" s="1"/>
  <c r="D1100" i="4" s="1"/>
  <c r="B1099" i="4"/>
  <c r="C1099" i="4" s="1"/>
  <c r="D1099" i="4" s="1"/>
  <c r="B1098" i="4"/>
  <c r="C1098" i="4" s="1"/>
  <c r="D1098" i="4" s="1"/>
  <c r="B1097" i="4"/>
  <c r="C1097" i="4" s="1"/>
  <c r="D1097" i="4" s="1"/>
  <c r="B1096" i="4"/>
  <c r="C1096" i="4" s="1"/>
  <c r="D1096" i="4" s="1"/>
  <c r="B1095" i="4"/>
  <c r="C1095" i="4" s="1"/>
  <c r="D1095" i="4" s="1"/>
  <c r="B1094" i="4"/>
  <c r="C1094" i="4" s="1"/>
  <c r="D1094" i="4" s="1"/>
  <c r="B1093" i="4"/>
  <c r="C1093" i="4" s="1"/>
  <c r="D1093" i="4" s="1"/>
  <c r="B1092" i="4"/>
  <c r="C1092" i="4" s="1"/>
  <c r="D1092" i="4" s="1"/>
  <c r="B1091" i="4"/>
  <c r="C1091" i="4" s="1"/>
  <c r="D1091" i="4" s="1"/>
  <c r="B1090" i="4"/>
  <c r="C1090" i="4" s="1"/>
  <c r="D1090" i="4" s="1"/>
  <c r="B1089" i="4"/>
  <c r="C1089" i="4" s="1"/>
  <c r="D1089" i="4" s="1"/>
  <c r="B1088" i="4"/>
  <c r="C1088" i="4" s="1"/>
  <c r="D1088" i="4" s="1"/>
  <c r="B1087" i="4"/>
  <c r="C1087" i="4" s="1"/>
  <c r="D1087" i="4" s="1"/>
  <c r="B1086" i="4"/>
  <c r="C1086" i="4" s="1"/>
  <c r="D1086" i="4" s="1"/>
  <c r="B1085" i="4"/>
  <c r="C1085" i="4" s="1"/>
  <c r="D1085" i="4" s="1"/>
  <c r="B1084" i="4"/>
  <c r="C1084" i="4" s="1"/>
  <c r="D1084" i="4" s="1"/>
  <c r="B1083" i="4"/>
  <c r="C1083" i="4" s="1"/>
  <c r="D1083" i="4" s="1"/>
  <c r="B1082" i="4"/>
  <c r="C1082" i="4" s="1"/>
  <c r="D1082" i="4" s="1"/>
  <c r="B1081" i="4"/>
  <c r="C1081" i="4" s="1"/>
  <c r="D1081" i="4" s="1"/>
  <c r="B1080" i="4"/>
  <c r="C1080" i="4" s="1"/>
  <c r="D1080" i="4" s="1"/>
  <c r="B1079" i="4"/>
  <c r="C1079" i="4" s="1"/>
  <c r="D1079" i="4" s="1"/>
  <c r="B1078" i="4"/>
  <c r="C1078" i="4" s="1"/>
  <c r="D1078" i="4" s="1"/>
  <c r="B1077" i="4"/>
  <c r="C1077" i="4" s="1"/>
  <c r="D1077" i="4" s="1"/>
  <c r="B1076" i="4"/>
  <c r="C1076" i="4" s="1"/>
  <c r="D1076" i="4" s="1"/>
  <c r="B1075" i="4"/>
  <c r="C1075" i="4" s="1"/>
  <c r="D1075" i="4" s="1"/>
  <c r="B1074" i="4"/>
  <c r="C1074" i="4" s="1"/>
  <c r="D1074" i="4" s="1"/>
  <c r="B1073" i="4"/>
  <c r="C1073" i="4" s="1"/>
  <c r="D1073" i="4" s="1"/>
  <c r="B1072" i="4"/>
  <c r="C1072" i="4" s="1"/>
  <c r="D1072" i="4" s="1"/>
  <c r="B1071" i="4"/>
  <c r="C1071" i="4" s="1"/>
  <c r="D1071" i="4" s="1"/>
  <c r="B1070" i="4"/>
  <c r="C1070" i="4" s="1"/>
  <c r="D1070" i="4" s="1"/>
  <c r="B1069" i="4"/>
  <c r="C1069" i="4" s="1"/>
  <c r="D1069" i="4" s="1"/>
  <c r="B1068" i="4"/>
  <c r="C1068" i="4" s="1"/>
  <c r="D1068" i="4" s="1"/>
  <c r="B1067" i="4"/>
  <c r="C1067" i="4" s="1"/>
  <c r="D1067" i="4" s="1"/>
  <c r="B1066" i="4"/>
  <c r="C1066" i="4" s="1"/>
  <c r="D1066" i="4" s="1"/>
  <c r="B1065" i="4"/>
  <c r="C1065" i="4" s="1"/>
  <c r="D1065" i="4" s="1"/>
  <c r="B1064" i="4"/>
  <c r="C1064" i="4" s="1"/>
  <c r="D1064" i="4" s="1"/>
  <c r="B1063" i="4"/>
  <c r="C1063" i="4" s="1"/>
  <c r="D1063" i="4" s="1"/>
  <c r="B1062" i="4"/>
  <c r="C1062" i="4" s="1"/>
  <c r="D1062" i="4" s="1"/>
  <c r="B1061" i="4"/>
  <c r="C1061" i="4" s="1"/>
  <c r="D1061" i="4" s="1"/>
  <c r="B1060" i="4"/>
  <c r="C1060" i="4" s="1"/>
  <c r="D1060" i="4" s="1"/>
  <c r="B1059" i="4"/>
  <c r="C1059" i="4" s="1"/>
  <c r="D1059" i="4" s="1"/>
  <c r="B1058" i="4"/>
  <c r="C1058" i="4" s="1"/>
  <c r="D1058" i="4" s="1"/>
  <c r="B1057" i="4"/>
  <c r="C1057" i="4" s="1"/>
  <c r="D1057" i="4" s="1"/>
  <c r="B1056" i="4"/>
  <c r="C1056" i="4" s="1"/>
  <c r="D1056" i="4" s="1"/>
  <c r="B1055" i="4"/>
  <c r="C1055" i="4" s="1"/>
  <c r="D1055" i="4" s="1"/>
  <c r="B1054" i="4"/>
  <c r="C1054" i="4" s="1"/>
  <c r="D1054" i="4" s="1"/>
  <c r="B1053" i="4"/>
  <c r="C1053" i="4" s="1"/>
  <c r="D1053" i="4" s="1"/>
  <c r="B1052" i="4"/>
  <c r="C1052" i="4" s="1"/>
  <c r="D1052" i="4" s="1"/>
  <c r="B1051" i="4"/>
  <c r="C1051" i="4" s="1"/>
  <c r="D1051" i="4" s="1"/>
  <c r="B1050" i="4"/>
  <c r="C1050" i="4" s="1"/>
  <c r="D1050" i="4" s="1"/>
  <c r="B1049" i="4"/>
  <c r="C1049" i="4" s="1"/>
  <c r="D1049" i="4" s="1"/>
  <c r="B1048" i="4"/>
  <c r="C1048" i="4" s="1"/>
  <c r="D1048" i="4" s="1"/>
  <c r="B1047" i="4"/>
  <c r="C1047" i="4" s="1"/>
  <c r="D1047" i="4" s="1"/>
  <c r="B1046" i="4"/>
  <c r="C1046" i="4" s="1"/>
  <c r="D1046" i="4" s="1"/>
  <c r="B1045" i="4"/>
  <c r="C1045" i="4" s="1"/>
  <c r="D1045" i="4" s="1"/>
  <c r="B1044" i="4"/>
  <c r="C1044" i="4" s="1"/>
  <c r="D1044" i="4" s="1"/>
  <c r="B1043" i="4"/>
  <c r="C1043" i="4" s="1"/>
  <c r="D1043" i="4" s="1"/>
  <c r="B1042" i="4"/>
  <c r="C1042" i="4" s="1"/>
  <c r="D1042" i="4" s="1"/>
  <c r="B1041" i="4"/>
  <c r="C1041" i="4" s="1"/>
  <c r="D1041" i="4" s="1"/>
  <c r="B1040" i="4"/>
  <c r="C1040" i="4" s="1"/>
  <c r="D1040" i="4" s="1"/>
  <c r="B1039" i="4"/>
  <c r="C1039" i="4" s="1"/>
  <c r="D1039" i="4" s="1"/>
  <c r="B1038" i="4"/>
  <c r="C1038" i="4" s="1"/>
  <c r="D1038" i="4" s="1"/>
  <c r="B1037" i="4"/>
  <c r="C1037" i="4" s="1"/>
  <c r="D1037" i="4" s="1"/>
  <c r="B1036" i="4"/>
  <c r="C1036" i="4" s="1"/>
  <c r="D1036" i="4" s="1"/>
  <c r="B1035" i="4"/>
  <c r="C1035" i="4" s="1"/>
  <c r="D1035" i="4" s="1"/>
  <c r="B1034" i="4"/>
  <c r="C1034" i="4" s="1"/>
  <c r="D1034" i="4" s="1"/>
  <c r="B1033" i="4"/>
  <c r="C1033" i="4" s="1"/>
  <c r="D1033" i="4" s="1"/>
  <c r="B1032" i="4"/>
  <c r="C1032" i="4" s="1"/>
  <c r="D1032" i="4" s="1"/>
  <c r="B1031" i="4"/>
  <c r="C1031" i="4" s="1"/>
  <c r="D1031" i="4" s="1"/>
  <c r="B1030" i="4"/>
  <c r="C1030" i="4" s="1"/>
  <c r="D1030" i="4" s="1"/>
  <c r="B1029" i="4"/>
  <c r="C1029" i="4" s="1"/>
  <c r="D1029" i="4" s="1"/>
  <c r="B1028" i="4"/>
  <c r="C1028" i="4" s="1"/>
  <c r="D1028" i="4" s="1"/>
  <c r="B1027" i="4"/>
  <c r="C1027" i="4" s="1"/>
  <c r="D1027" i="4" s="1"/>
  <c r="B1026" i="4"/>
  <c r="C1026" i="4" s="1"/>
  <c r="D1026" i="4" s="1"/>
  <c r="B1025" i="4"/>
  <c r="C1025" i="4" s="1"/>
  <c r="D1025" i="4" s="1"/>
  <c r="B1024" i="4"/>
  <c r="C1024" i="4" s="1"/>
  <c r="D1024" i="4" s="1"/>
  <c r="B1023" i="4"/>
  <c r="C1023" i="4" s="1"/>
  <c r="D1023" i="4" s="1"/>
  <c r="B1022" i="4"/>
  <c r="C1022" i="4" s="1"/>
  <c r="D1022" i="4" s="1"/>
  <c r="B1021" i="4"/>
  <c r="C1021" i="4" s="1"/>
  <c r="D1021" i="4" s="1"/>
  <c r="B1020" i="4"/>
  <c r="C1020" i="4" s="1"/>
  <c r="D1020" i="4" s="1"/>
  <c r="B1019" i="4"/>
  <c r="C1019" i="4" s="1"/>
  <c r="D1019" i="4" s="1"/>
  <c r="B1018" i="4"/>
  <c r="C1018" i="4" s="1"/>
  <c r="D1018" i="4" s="1"/>
  <c r="B1017" i="4"/>
  <c r="C1017" i="4" s="1"/>
  <c r="D1017" i="4" s="1"/>
  <c r="B1016" i="4"/>
  <c r="C1016" i="4" s="1"/>
  <c r="D1016" i="4" s="1"/>
  <c r="B1015" i="4"/>
  <c r="C1015" i="4" s="1"/>
  <c r="D1015" i="4" s="1"/>
  <c r="B1014" i="4"/>
  <c r="C1014" i="4" s="1"/>
  <c r="D1014" i="4" s="1"/>
  <c r="B1013" i="4"/>
  <c r="C1013" i="4" s="1"/>
  <c r="D1013" i="4" s="1"/>
  <c r="B1012" i="4"/>
  <c r="C1012" i="4" s="1"/>
  <c r="D1012" i="4" s="1"/>
  <c r="B1011" i="4"/>
  <c r="C1011" i="4" s="1"/>
  <c r="D1011" i="4" s="1"/>
  <c r="B1010" i="4"/>
  <c r="C1010" i="4" s="1"/>
  <c r="D1010" i="4" s="1"/>
  <c r="B1009" i="4"/>
  <c r="C1009" i="4" s="1"/>
  <c r="D1009" i="4" s="1"/>
  <c r="B1008" i="4"/>
  <c r="C1008" i="4" s="1"/>
  <c r="D1008" i="4" s="1"/>
  <c r="B1007" i="4"/>
  <c r="C1007" i="4" s="1"/>
  <c r="D1007" i="4" s="1"/>
  <c r="B1006" i="4"/>
  <c r="C1006" i="4" s="1"/>
  <c r="D1006" i="4" s="1"/>
  <c r="B1005" i="4"/>
  <c r="C1005" i="4" s="1"/>
  <c r="D1005" i="4" s="1"/>
  <c r="B1004" i="4"/>
  <c r="C1004" i="4" s="1"/>
  <c r="D1004" i="4" s="1"/>
  <c r="B1003" i="4"/>
  <c r="C1003" i="4" s="1"/>
  <c r="D1003" i="4" s="1"/>
  <c r="B1002" i="4"/>
  <c r="C1002" i="4" s="1"/>
  <c r="D1002" i="4" s="1"/>
  <c r="B1001" i="4"/>
  <c r="C1001" i="4" s="1"/>
  <c r="D1001" i="4" s="1"/>
  <c r="B1000" i="4"/>
  <c r="C1000" i="4" s="1"/>
  <c r="D1000" i="4" s="1"/>
  <c r="B999" i="4"/>
  <c r="C999" i="4" s="1"/>
  <c r="D999" i="4" s="1"/>
  <c r="B998" i="4"/>
  <c r="C998" i="4" s="1"/>
  <c r="D998" i="4" s="1"/>
  <c r="B997" i="4"/>
  <c r="C997" i="4" s="1"/>
  <c r="D997" i="4" s="1"/>
  <c r="B996" i="4"/>
  <c r="C996" i="4" s="1"/>
  <c r="D996" i="4" s="1"/>
  <c r="B995" i="4"/>
  <c r="C995" i="4" s="1"/>
  <c r="D995" i="4" s="1"/>
  <c r="B994" i="4"/>
  <c r="C994" i="4" s="1"/>
  <c r="D994" i="4" s="1"/>
  <c r="B993" i="4"/>
  <c r="C993" i="4" s="1"/>
  <c r="D993" i="4" s="1"/>
  <c r="B992" i="4"/>
  <c r="C992" i="4" s="1"/>
  <c r="D992" i="4" s="1"/>
  <c r="B991" i="4"/>
  <c r="C991" i="4" s="1"/>
  <c r="D991" i="4" s="1"/>
  <c r="B990" i="4"/>
  <c r="C990" i="4" s="1"/>
  <c r="D990" i="4" s="1"/>
  <c r="B989" i="4"/>
  <c r="C989" i="4" s="1"/>
  <c r="D989" i="4" s="1"/>
  <c r="B988" i="4"/>
  <c r="C988" i="4" s="1"/>
  <c r="D988" i="4" s="1"/>
  <c r="B987" i="4"/>
  <c r="C987" i="4" s="1"/>
  <c r="D987" i="4" s="1"/>
  <c r="B986" i="4"/>
  <c r="C986" i="4" s="1"/>
  <c r="D986" i="4" s="1"/>
  <c r="B985" i="4"/>
  <c r="C985" i="4" s="1"/>
  <c r="D985" i="4" s="1"/>
  <c r="B984" i="4"/>
  <c r="C984" i="4" s="1"/>
  <c r="D984" i="4" s="1"/>
  <c r="B983" i="4"/>
  <c r="C983" i="4" s="1"/>
  <c r="D983" i="4" s="1"/>
  <c r="B982" i="4"/>
  <c r="C982" i="4" s="1"/>
  <c r="D982" i="4" s="1"/>
  <c r="B981" i="4"/>
  <c r="C981" i="4" s="1"/>
  <c r="D981" i="4" s="1"/>
  <c r="B980" i="4"/>
  <c r="C980" i="4" s="1"/>
  <c r="D980" i="4" s="1"/>
  <c r="B979" i="4"/>
  <c r="C979" i="4" s="1"/>
  <c r="D979" i="4" s="1"/>
  <c r="B978" i="4"/>
  <c r="C978" i="4" s="1"/>
  <c r="D978" i="4" s="1"/>
  <c r="B977" i="4"/>
  <c r="C977" i="4" s="1"/>
  <c r="D977" i="4" s="1"/>
  <c r="B976" i="4"/>
  <c r="C976" i="4" s="1"/>
  <c r="D976" i="4" s="1"/>
  <c r="B975" i="4"/>
  <c r="C975" i="4" s="1"/>
  <c r="D975" i="4" s="1"/>
  <c r="B974" i="4"/>
  <c r="C974" i="4" s="1"/>
  <c r="D974" i="4" s="1"/>
  <c r="B973" i="4"/>
  <c r="C973" i="4" s="1"/>
  <c r="D973" i="4" s="1"/>
  <c r="B972" i="4"/>
  <c r="C972" i="4" s="1"/>
  <c r="D972" i="4" s="1"/>
  <c r="B971" i="4"/>
  <c r="C971" i="4" s="1"/>
  <c r="D971" i="4" s="1"/>
  <c r="B970" i="4"/>
  <c r="C970" i="4" s="1"/>
  <c r="D970" i="4" s="1"/>
  <c r="B969" i="4"/>
  <c r="C969" i="4" s="1"/>
  <c r="D969" i="4" s="1"/>
  <c r="B968" i="4"/>
  <c r="C968" i="4" s="1"/>
  <c r="D968" i="4" s="1"/>
  <c r="B967" i="4"/>
  <c r="C967" i="4" s="1"/>
  <c r="D967" i="4" s="1"/>
  <c r="B966" i="4"/>
  <c r="C966" i="4" s="1"/>
  <c r="D966" i="4" s="1"/>
  <c r="B965" i="4"/>
  <c r="C965" i="4" s="1"/>
  <c r="D965" i="4" s="1"/>
  <c r="B964" i="4"/>
  <c r="C964" i="4" s="1"/>
  <c r="D964" i="4" s="1"/>
  <c r="B963" i="4"/>
  <c r="C963" i="4" s="1"/>
  <c r="D963" i="4" s="1"/>
  <c r="B962" i="4"/>
  <c r="C962" i="4" s="1"/>
  <c r="D962" i="4" s="1"/>
  <c r="B961" i="4"/>
  <c r="C961" i="4" s="1"/>
  <c r="D961" i="4" s="1"/>
  <c r="B960" i="4"/>
  <c r="C960" i="4" s="1"/>
  <c r="D960" i="4" s="1"/>
  <c r="B959" i="4"/>
  <c r="C959" i="4" s="1"/>
  <c r="D959" i="4" s="1"/>
  <c r="B958" i="4"/>
  <c r="C958" i="4" s="1"/>
  <c r="D958" i="4" s="1"/>
  <c r="B957" i="4"/>
  <c r="C957" i="4" s="1"/>
  <c r="D957" i="4" s="1"/>
  <c r="B956" i="4"/>
  <c r="C956" i="4" s="1"/>
  <c r="D956" i="4" s="1"/>
  <c r="B955" i="4"/>
  <c r="C955" i="4" s="1"/>
  <c r="D955" i="4" s="1"/>
  <c r="B954" i="4"/>
  <c r="C954" i="4" s="1"/>
  <c r="D954" i="4" s="1"/>
  <c r="B953" i="4"/>
  <c r="C953" i="4" s="1"/>
  <c r="D953" i="4" s="1"/>
  <c r="B952" i="4"/>
  <c r="C952" i="4" s="1"/>
  <c r="D952" i="4" s="1"/>
  <c r="B951" i="4"/>
  <c r="C951" i="4" s="1"/>
  <c r="D951" i="4" s="1"/>
  <c r="B950" i="4"/>
  <c r="C950" i="4" s="1"/>
  <c r="D950" i="4" s="1"/>
  <c r="B949" i="4"/>
  <c r="C949" i="4" s="1"/>
  <c r="D949" i="4" s="1"/>
  <c r="B948" i="4"/>
  <c r="C948" i="4" s="1"/>
  <c r="D948" i="4" s="1"/>
  <c r="B947" i="4"/>
  <c r="C947" i="4" s="1"/>
  <c r="D947" i="4" s="1"/>
  <c r="B946" i="4"/>
  <c r="C946" i="4" s="1"/>
  <c r="D946" i="4" s="1"/>
  <c r="B945" i="4"/>
  <c r="C945" i="4" s="1"/>
  <c r="D945" i="4" s="1"/>
  <c r="B944" i="4"/>
  <c r="C944" i="4" s="1"/>
  <c r="D944" i="4" s="1"/>
  <c r="B943" i="4"/>
  <c r="C943" i="4" s="1"/>
  <c r="D943" i="4" s="1"/>
  <c r="B942" i="4"/>
  <c r="C942" i="4" s="1"/>
  <c r="D942" i="4" s="1"/>
  <c r="B941" i="4"/>
  <c r="C941" i="4" s="1"/>
  <c r="D941" i="4" s="1"/>
  <c r="B940" i="4"/>
  <c r="C940" i="4" s="1"/>
  <c r="D940" i="4" s="1"/>
  <c r="B939" i="4"/>
  <c r="C939" i="4" s="1"/>
  <c r="D939" i="4" s="1"/>
  <c r="B938" i="4"/>
  <c r="C938" i="4" s="1"/>
  <c r="D938" i="4" s="1"/>
  <c r="B937" i="4"/>
  <c r="C937" i="4" s="1"/>
  <c r="D937" i="4" s="1"/>
  <c r="B936" i="4"/>
  <c r="C936" i="4" s="1"/>
  <c r="D936" i="4" s="1"/>
  <c r="B935" i="4"/>
  <c r="C935" i="4" s="1"/>
  <c r="D935" i="4" s="1"/>
  <c r="B934" i="4"/>
  <c r="C934" i="4" s="1"/>
  <c r="D934" i="4" s="1"/>
  <c r="B933" i="4"/>
  <c r="C933" i="4" s="1"/>
  <c r="D933" i="4" s="1"/>
  <c r="B932" i="4"/>
  <c r="C932" i="4" s="1"/>
  <c r="D932" i="4" s="1"/>
  <c r="B931" i="4"/>
  <c r="C931" i="4" s="1"/>
  <c r="D931" i="4" s="1"/>
  <c r="B930" i="4"/>
  <c r="C930" i="4" s="1"/>
  <c r="D930" i="4" s="1"/>
  <c r="B929" i="4"/>
  <c r="C929" i="4" s="1"/>
  <c r="D929" i="4" s="1"/>
  <c r="B928" i="4"/>
  <c r="C928" i="4" s="1"/>
  <c r="D928" i="4" s="1"/>
  <c r="B927" i="4"/>
  <c r="C927" i="4" s="1"/>
  <c r="D927" i="4" s="1"/>
  <c r="B926" i="4"/>
  <c r="C926" i="4" s="1"/>
  <c r="D926" i="4" s="1"/>
  <c r="B925" i="4"/>
  <c r="C925" i="4" s="1"/>
  <c r="D925" i="4" s="1"/>
  <c r="B924" i="4"/>
  <c r="C924" i="4" s="1"/>
  <c r="D924" i="4" s="1"/>
  <c r="B923" i="4"/>
  <c r="C923" i="4" s="1"/>
  <c r="D923" i="4" s="1"/>
  <c r="B922" i="4"/>
  <c r="C922" i="4" s="1"/>
  <c r="D922" i="4" s="1"/>
  <c r="B921" i="4"/>
  <c r="C921" i="4" s="1"/>
  <c r="D921" i="4" s="1"/>
  <c r="B920" i="4"/>
  <c r="C920" i="4" s="1"/>
  <c r="D920" i="4" s="1"/>
  <c r="B919" i="4"/>
  <c r="C919" i="4" s="1"/>
  <c r="D919" i="4" s="1"/>
  <c r="B918" i="4"/>
  <c r="C918" i="4" s="1"/>
  <c r="D918" i="4" s="1"/>
  <c r="B917" i="4"/>
  <c r="C917" i="4" s="1"/>
  <c r="D917" i="4" s="1"/>
  <c r="B916" i="4"/>
  <c r="C916" i="4" s="1"/>
  <c r="D916" i="4" s="1"/>
  <c r="B915" i="4"/>
  <c r="C915" i="4" s="1"/>
  <c r="D915" i="4" s="1"/>
  <c r="B914" i="4"/>
  <c r="C914" i="4" s="1"/>
  <c r="D914" i="4" s="1"/>
  <c r="B913" i="4"/>
  <c r="C913" i="4" s="1"/>
  <c r="D913" i="4" s="1"/>
  <c r="B912" i="4"/>
  <c r="C912" i="4" s="1"/>
  <c r="D912" i="4" s="1"/>
  <c r="B911" i="4"/>
  <c r="C911" i="4" s="1"/>
  <c r="D911" i="4" s="1"/>
  <c r="B910" i="4"/>
  <c r="C910" i="4" s="1"/>
  <c r="D910" i="4" s="1"/>
  <c r="B909" i="4"/>
  <c r="C909" i="4" s="1"/>
  <c r="D909" i="4" s="1"/>
  <c r="B908" i="4"/>
  <c r="C908" i="4" s="1"/>
  <c r="D908" i="4" s="1"/>
  <c r="B907" i="4"/>
  <c r="C907" i="4" s="1"/>
  <c r="D907" i="4" s="1"/>
  <c r="B906" i="4"/>
  <c r="C906" i="4" s="1"/>
  <c r="D906" i="4" s="1"/>
  <c r="B905" i="4"/>
  <c r="C905" i="4" s="1"/>
  <c r="D905" i="4" s="1"/>
  <c r="B904" i="4"/>
  <c r="C904" i="4" s="1"/>
  <c r="D904" i="4" s="1"/>
  <c r="B903" i="4"/>
  <c r="C903" i="4" s="1"/>
  <c r="D903" i="4" s="1"/>
  <c r="B902" i="4"/>
  <c r="C902" i="4" s="1"/>
  <c r="D902" i="4" s="1"/>
  <c r="C4" i="3" s="1"/>
  <c r="B901" i="4"/>
  <c r="C901" i="4" s="1"/>
  <c r="D901" i="4" s="1"/>
  <c r="B900" i="4"/>
  <c r="C900" i="4" s="1"/>
  <c r="D900" i="4" s="1"/>
  <c r="B899" i="4"/>
  <c r="C899" i="4" s="1"/>
  <c r="D899" i="4" s="1"/>
  <c r="B898" i="4"/>
  <c r="C898" i="4" s="1"/>
  <c r="D898" i="4" s="1"/>
  <c r="B897" i="4"/>
  <c r="C897" i="4" s="1"/>
  <c r="D897" i="4" s="1"/>
  <c r="B896" i="4"/>
  <c r="C896" i="4" s="1"/>
  <c r="D896" i="4" s="1"/>
  <c r="B895" i="4"/>
  <c r="C895" i="4" s="1"/>
  <c r="D895" i="4" s="1"/>
  <c r="B894" i="4"/>
  <c r="C894" i="4" s="1"/>
  <c r="D894" i="4" s="1"/>
  <c r="B893" i="4"/>
  <c r="C893" i="4" s="1"/>
  <c r="D893" i="4" s="1"/>
  <c r="B892" i="4"/>
  <c r="C892" i="4" s="1"/>
  <c r="D892" i="4" s="1"/>
  <c r="B891" i="4"/>
  <c r="C891" i="4" s="1"/>
  <c r="D891" i="4" s="1"/>
  <c r="B890" i="4"/>
  <c r="C890" i="4" s="1"/>
  <c r="D890" i="4" s="1"/>
  <c r="B889" i="4"/>
  <c r="C889" i="4" s="1"/>
  <c r="D889" i="4" s="1"/>
  <c r="B888" i="4"/>
  <c r="C888" i="4" s="1"/>
  <c r="D888" i="4" s="1"/>
  <c r="B887" i="4"/>
  <c r="C887" i="4" s="1"/>
  <c r="D887" i="4" s="1"/>
  <c r="B886" i="4"/>
  <c r="C886" i="4" s="1"/>
  <c r="D886" i="4" s="1"/>
  <c r="B885" i="4"/>
  <c r="C885" i="4" s="1"/>
  <c r="D885" i="4" s="1"/>
  <c r="B884" i="4"/>
  <c r="C884" i="4" s="1"/>
  <c r="D884" i="4" s="1"/>
  <c r="B883" i="4"/>
  <c r="C883" i="4" s="1"/>
  <c r="D883" i="4" s="1"/>
  <c r="B882" i="4"/>
  <c r="C882" i="4" s="1"/>
  <c r="D882" i="4" s="1"/>
  <c r="B881" i="4"/>
  <c r="C881" i="4" s="1"/>
  <c r="D881" i="4" s="1"/>
  <c r="B880" i="4"/>
  <c r="C880" i="4" s="1"/>
  <c r="D880" i="4" s="1"/>
  <c r="B879" i="4"/>
  <c r="C879" i="4" s="1"/>
  <c r="D879" i="4" s="1"/>
  <c r="B878" i="4"/>
  <c r="C878" i="4" s="1"/>
  <c r="D878" i="4" s="1"/>
  <c r="B877" i="4"/>
  <c r="C877" i="4" s="1"/>
  <c r="D877" i="4" s="1"/>
  <c r="B876" i="4"/>
  <c r="C876" i="4" s="1"/>
  <c r="D876" i="4" s="1"/>
  <c r="B875" i="4"/>
  <c r="C875" i="4" s="1"/>
  <c r="D875" i="4" s="1"/>
  <c r="B874" i="4"/>
  <c r="C874" i="4" s="1"/>
  <c r="D874" i="4" s="1"/>
  <c r="B873" i="4"/>
  <c r="C873" i="4" s="1"/>
  <c r="D873" i="4" s="1"/>
  <c r="B872" i="4"/>
  <c r="C872" i="4" s="1"/>
  <c r="D872" i="4" s="1"/>
  <c r="B871" i="4"/>
  <c r="C871" i="4" s="1"/>
  <c r="D871" i="4" s="1"/>
  <c r="B870" i="4"/>
  <c r="C870" i="4" s="1"/>
  <c r="D870" i="4" s="1"/>
  <c r="B869" i="4"/>
  <c r="C869" i="4" s="1"/>
  <c r="D869" i="4" s="1"/>
  <c r="B868" i="4"/>
  <c r="C868" i="4" s="1"/>
  <c r="D868" i="4" s="1"/>
  <c r="B867" i="4"/>
  <c r="C867" i="4" s="1"/>
  <c r="D867" i="4" s="1"/>
  <c r="B866" i="4"/>
  <c r="C866" i="4" s="1"/>
  <c r="D866" i="4" s="1"/>
  <c r="B865" i="4"/>
  <c r="C865" i="4" s="1"/>
  <c r="D865" i="4" s="1"/>
  <c r="B864" i="4"/>
  <c r="C864" i="4" s="1"/>
  <c r="D864" i="4" s="1"/>
  <c r="B863" i="4"/>
  <c r="C863" i="4" s="1"/>
  <c r="D863" i="4" s="1"/>
  <c r="B862" i="4"/>
  <c r="C862" i="4" s="1"/>
  <c r="D862" i="4" s="1"/>
  <c r="B861" i="4"/>
  <c r="C861" i="4" s="1"/>
  <c r="D861" i="4" s="1"/>
  <c r="B860" i="4"/>
  <c r="C860" i="4" s="1"/>
  <c r="D860" i="4" s="1"/>
  <c r="B859" i="4"/>
  <c r="C859" i="4" s="1"/>
  <c r="D859" i="4" s="1"/>
  <c r="B858" i="4"/>
  <c r="C858" i="4" s="1"/>
  <c r="D858" i="4" s="1"/>
  <c r="B857" i="4"/>
  <c r="C857" i="4" s="1"/>
  <c r="D857" i="4" s="1"/>
  <c r="B856" i="4"/>
  <c r="C856" i="4" s="1"/>
  <c r="D856" i="4" s="1"/>
  <c r="B855" i="4"/>
  <c r="C855" i="4" s="1"/>
  <c r="D855" i="4" s="1"/>
  <c r="B854" i="4"/>
  <c r="C854" i="4" s="1"/>
  <c r="D854" i="4" s="1"/>
  <c r="B853" i="4"/>
  <c r="C853" i="4" s="1"/>
  <c r="D853" i="4" s="1"/>
  <c r="B852" i="4"/>
  <c r="C852" i="4" s="1"/>
  <c r="D852" i="4" s="1"/>
  <c r="B851" i="4"/>
  <c r="C851" i="4" s="1"/>
  <c r="D851" i="4" s="1"/>
  <c r="B850" i="4"/>
  <c r="C850" i="4" s="1"/>
  <c r="D850" i="4" s="1"/>
  <c r="B849" i="4"/>
  <c r="C849" i="4" s="1"/>
  <c r="D849" i="4" s="1"/>
  <c r="B848" i="4"/>
  <c r="C848" i="4" s="1"/>
  <c r="D848" i="4" s="1"/>
  <c r="B847" i="4"/>
  <c r="C847" i="4" s="1"/>
  <c r="D847" i="4" s="1"/>
  <c r="B846" i="4"/>
  <c r="C846" i="4" s="1"/>
  <c r="D846" i="4" s="1"/>
  <c r="B845" i="4"/>
  <c r="C845" i="4" s="1"/>
  <c r="D845" i="4" s="1"/>
  <c r="B844" i="4"/>
  <c r="C844" i="4" s="1"/>
  <c r="D844" i="4" s="1"/>
  <c r="B843" i="4"/>
  <c r="C843" i="4" s="1"/>
  <c r="D843" i="4" s="1"/>
  <c r="B842" i="4"/>
  <c r="C842" i="4" s="1"/>
  <c r="D842" i="4" s="1"/>
  <c r="B841" i="4"/>
  <c r="C841" i="4" s="1"/>
  <c r="D841" i="4" s="1"/>
  <c r="B840" i="4"/>
  <c r="C840" i="4" s="1"/>
  <c r="D840" i="4" s="1"/>
  <c r="B839" i="4"/>
  <c r="C839" i="4" s="1"/>
  <c r="D839" i="4" s="1"/>
  <c r="B838" i="4"/>
  <c r="C838" i="4" s="1"/>
  <c r="D838" i="4" s="1"/>
  <c r="B837" i="4"/>
  <c r="C837" i="4" s="1"/>
  <c r="D837" i="4" s="1"/>
  <c r="B836" i="4"/>
  <c r="C836" i="4" s="1"/>
  <c r="D836" i="4" s="1"/>
  <c r="B835" i="4"/>
  <c r="C835" i="4" s="1"/>
  <c r="D835" i="4" s="1"/>
  <c r="B834" i="4"/>
  <c r="C834" i="4" s="1"/>
  <c r="D834" i="4" s="1"/>
  <c r="B833" i="4"/>
  <c r="C833" i="4" s="1"/>
  <c r="D833" i="4" s="1"/>
  <c r="B832" i="4"/>
  <c r="C832" i="4" s="1"/>
  <c r="D832" i="4" s="1"/>
  <c r="B831" i="4"/>
  <c r="C831" i="4" s="1"/>
  <c r="D831" i="4" s="1"/>
  <c r="B830" i="4"/>
  <c r="C830" i="4" s="1"/>
  <c r="D830" i="4" s="1"/>
  <c r="B829" i="4"/>
  <c r="C829" i="4" s="1"/>
  <c r="D829" i="4" s="1"/>
  <c r="B828" i="4"/>
  <c r="C828" i="4" s="1"/>
  <c r="D828" i="4" s="1"/>
  <c r="B827" i="4"/>
  <c r="C827" i="4" s="1"/>
  <c r="D827" i="4" s="1"/>
  <c r="B826" i="4"/>
  <c r="C826" i="4" s="1"/>
  <c r="D826" i="4" s="1"/>
  <c r="B825" i="4"/>
  <c r="C825" i="4" s="1"/>
  <c r="D825" i="4" s="1"/>
  <c r="B824" i="4"/>
  <c r="C824" i="4" s="1"/>
  <c r="D824" i="4" s="1"/>
  <c r="B823" i="4"/>
  <c r="C823" i="4" s="1"/>
  <c r="D823" i="4" s="1"/>
  <c r="B822" i="4"/>
  <c r="C822" i="4" s="1"/>
  <c r="D822" i="4" s="1"/>
  <c r="B821" i="4"/>
  <c r="C821" i="4" s="1"/>
  <c r="D821" i="4" s="1"/>
  <c r="B820" i="4"/>
  <c r="C820" i="4" s="1"/>
  <c r="D820" i="4" s="1"/>
  <c r="B819" i="4"/>
  <c r="C819" i="4" s="1"/>
  <c r="D819" i="4" s="1"/>
  <c r="B818" i="4"/>
  <c r="C818" i="4" s="1"/>
  <c r="D818" i="4" s="1"/>
  <c r="B817" i="4"/>
  <c r="C817" i="4" s="1"/>
  <c r="D817" i="4" s="1"/>
  <c r="B816" i="4"/>
  <c r="C816" i="4" s="1"/>
  <c r="D816" i="4" s="1"/>
  <c r="B815" i="4"/>
  <c r="C815" i="4" s="1"/>
  <c r="D815" i="4" s="1"/>
  <c r="B814" i="4"/>
  <c r="C814" i="4" s="1"/>
  <c r="D814" i="4" s="1"/>
  <c r="B813" i="4"/>
  <c r="C813" i="4" s="1"/>
  <c r="D813" i="4" s="1"/>
  <c r="B812" i="4"/>
  <c r="C812" i="4" s="1"/>
  <c r="D812" i="4" s="1"/>
  <c r="B811" i="4"/>
  <c r="C811" i="4" s="1"/>
  <c r="D811" i="4" s="1"/>
  <c r="B810" i="4"/>
  <c r="C810" i="4" s="1"/>
  <c r="D810" i="4" s="1"/>
  <c r="B809" i="4"/>
  <c r="C809" i="4" s="1"/>
  <c r="D809" i="4" s="1"/>
  <c r="B808" i="4"/>
  <c r="C808" i="4" s="1"/>
  <c r="D808" i="4" s="1"/>
  <c r="B807" i="4"/>
  <c r="C807" i="4" s="1"/>
  <c r="D807" i="4" s="1"/>
  <c r="B806" i="4"/>
  <c r="C806" i="4" s="1"/>
  <c r="D806" i="4" s="1"/>
  <c r="B805" i="4"/>
  <c r="C805" i="4" s="1"/>
  <c r="D805" i="4" s="1"/>
  <c r="B804" i="4"/>
  <c r="C804" i="4" s="1"/>
  <c r="D804" i="4" s="1"/>
  <c r="B803" i="4"/>
  <c r="C803" i="4" s="1"/>
  <c r="D803" i="4" s="1"/>
  <c r="B802" i="4"/>
  <c r="C802" i="4" s="1"/>
  <c r="D802" i="4" s="1"/>
  <c r="B801" i="4"/>
  <c r="C801" i="4" s="1"/>
  <c r="D801" i="4" s="1"/>
  <c r="B800" i="4"/>
  <c r="C800" i="4" s="1"/>
  <c r="D800" i="4" s="1"/>
  <c r="B799" i="4"/>
  <c r="C799" i="4" s="1"/>
  <c r="D799" i="4" s="1"/>
  <c r="B798" i="4"/>
  <c r="C798" i="4" s="1"/>
  <c r="D798" i="4" s="1"/>
  <c r="B797" i="4"/>
  <c r="C797" i="4" s="1"/>
  <c r="D797" i="4" s="1"/>
  <c r="B796" i="4"/>
  <c r="C796" i="4" s="1"/>
  <c r="D796" i="4" s="1"/>
  <c r="B795" i="4"/>
  <c r="C795" i="4" s="1"/>
  <c r="D795" i="4" s="1"/>
  <c r="B794" i="4"/>
  <c r="C794" i="4" s="1"/>
  <c r="D794" i="4" s="1"/>
  <c r="B793" i="4"/>
  <c r="C793" i="4" s="1"/>
  <c r="D793" i="4" s="1"/>
  <c r="B792" i="4"/>
  <c r="C792" i="4" s="1"/>
  <c r="D792" i="4" s="1"/>
  <c r="B791" i="4"/>
  <c r="C791" i="4" s="1"/>
  <c r="D791" i="4" s="1"/>
  <c r="B790" i="4"/>
  <c r="C790" i="4" s="1"/>
  <c r="D790" i="4" s="1"/>
  <c r="B789" i="4"/>
  <c r="C789" i="4" s="1"/>
  <c r="D789" i="4" s="1"/>
  <c r="B788" i="4"/>
  <c r="C788" i="4" s="1"/>
  <c r="D788" i="4" s="1"/>
  <c r="B787" i="4"/>
  <c r="C787" i="4" s="1"/>
  <c r="D787" i="4" s="1"/>
  <c r="B786" i="4"/>
  <c r="C786" i="4" s="1"/>
  <c r="D786" i="4" s="1"/>
  <c r="B785" i="4"/>
  <c r="C785" i="4" s="1"/>
  <c r="D785" i="4" s="1"/>
  <c r="B784" i="4"/>
  <c r="C784" i="4" s="1"/>
  <c r="D784" i="4" s="1"/>
  <c r="B783" i="4"/>
  <c r="C783" i="4" s="1"/>
  <c r="D783" i="4" s="1"/>
  <c r="B782" i="4"/>
  <c r="C782" i="4" s="1"/>
  <c r="D782" i="4" s="1"/>
  <c r="B781" i="4"/>
  <c r="C781" i="4" s="1"/>
  <c r="D781" i="4" s="1"/>
  <c r="B780" i="4"/>
  <c r="C780" i="4" s="1"/>
  <c r="D780" i="4" s="1"/>
  <c r="B779" i="4"/>
  <c r="C779" i="4" s="1"/>
  <c r="D779" i="4" s="1"/>
  <c r="B778" i="4"/>
  <c r="C778" i="4" s="1"/>
  <c r="D778" i="4" s="1"/>
  <c r="B777" i="4"/>
  <c r="C777" i="4" s="1"/>
  <c r="D777" i="4" s="1"/>
  <c r="B776" i="4"/>
  <c r="C776" i="4" s="1"/>
  <c r="D776" i="4" s="1"/>
  <c r="B775" i="4"/>
  <c r="C775" i="4" s="1"/>
  <c r="D775" i="4" s="1"/>
  <c r="B774" i="4"/>
  <c r="C774" i="4" s="1"/>
  <c r="D774" i="4" s="1"/>
  <c r="B773" i="4"/>
  <c r="C773" i="4" s="1"/>
  <c r="D773" i="4" s="1"/>
  <c r="B772" i="4"/>
  <c r="C772" i="4" s="1"/>
  <c r="D772" i="4" s="1"/>
  <c r="B771" i="4"/>
  <c r="C771" i="4" s="1"/>
  <c r="D771" i="4" s="1"/>
  <c r="B770" i="4"/>
  <c r="C770" i="4" s="1"/>
  <c r="D770" i="4" s="1"/>
  <c r="B769" i="4"/>
  <c r="C769" i="4" s="1"/>
  <c r="D769" i="4" s="1"/>
  <c r="B768" i="4"/>
  <c r="C768" i="4" s="1"/>
  <c r="D768" i="4" s="1"/>
  <c r="B767" i="4"/>
  <c r="C767" i="4" s="1"/>
  <c r="D767" i="4" s="1"/>
  <c r="B766" i="4"/>
  <c r="C766" i="4" s="1"/>
  <c r="D766" i="4" s="1"/>
  <c r="B765" i="4"/>
  <c r="C765" i="4" s="1"/>
  <c r="D765" i="4" s="1"/>
  <c r="B764" i="4"/>
  <c r="C764" i="4" s="1"/>
  <c r="D764" i="4" s="1"/>
  <c r="B763" i="4"/>
  <c r="C763" i="4" s="1"/>
  <c r="D763" i="4" s="1"/>
  <c r="B762" i="4"/>
  <c r="C762" i="4" s="1"/>
  <c r="D762" i="4" s="1"/>
  <c r="B761" i="4"/>
  <c r="C761" i="4" s="1"/>
  <c r="D761" i="4" s="1"/>
  <c r="B760" i="4"/>
  <c r="C760" i="4" s="1"/>
  <c r="D760" i="4" s="1"/>
  <c r="B759" i="4"/>
  <c r="C759" i="4" s="1"/>
  <c r="D759" i="4" s="1"/>
  <c r="B758" i="4"/>
  <c r="C758" i="4" s="1"/>
  <c r="D758" i="4" s="1"/>
  <c r="B757" i="4"/>
  <c r="C757" i="4" s="1"/>
  <c r="D757" i="4" s="1"/>
  <c r="B756" i="4"/>
  <c r="C756" i="4" s="1"/>
  <c r="D756" i="4" s="1"/>
  <c r="B755" i="4"/>
  <c r="C755" i="4" s="1"/>
  <c r="D755" i="4" s="1"/>
  <c r="B754" i="4"/>
  <c r="C754" i="4" s="1"/>
  <c r="D754" i="4" s="1"/>
  <c r="B753" i="4"/>
  <c r="C753" i="4" s="1"/>
  <c r="D753" i="4" s="1"/>
  <c r="B752" i="4"/>
  <c r="C752" i="4" s="1"/>
  <c r="D752" i="4" s="1"/>
  <c r="B751" i="4"/>
  <c r="C751" i="4" s="1"/>
  <c r="D751" i="4" s="1"/>
  <c r="B750" i="4"/>
  <c r="C750" i="4" s="1"/>
  <c r="D750" i="4" s="1"/>
  <c r="B749" i="4"/>
  <c r="C749" i="4" s="1"/>
  <c r="D749" i="4" s="1"/>
  <c r="B748" i="4"/>
  <c r="C748" i="4" s="1"/>
  <c r="D748" i="4" s="1"/>
  <c r="B747" i="4"/>
  <c r="C747" i="4" s="1"/>
  <c r="D747" i="4" s="1"/>
  <c r="B746" i="4"/>
  <c r="C746" i="4" s="1"/>
  <c r="D746" i="4" s="1"/>
  <c r="B745" i="4"/>
  <c r="C745" i="4" s="1"/>
  <c r="D745" i="4" s="1"/>
  <c r="B744" i="4"/>
  <c r="C744" i="4" s="1"/>
  <c r="D744" i="4" s="1"/>
  <c r="B743" i="4"/>
  <c r="C743" i="4" s="1"/>
  <c r="D743" i="4" s="1"/>
  <c r="B742" i="4"/>
  <c r="C742" i="4" s="1"/>
  <c r="D742" i="4" s="1"/>
  <c r="B741" i="4"/>
  <c r="C741" i="4" s="1"/>
  <c r="D741" i="4" s="1"/>
  <c r="B740" i="4"/>
  <c r="C740" i="4" s="1"/>
  <c r="D740" i="4" s="1"/>
  <c r="B739" i="4"/>
  <c r="C739" i="4" s="1"/>
  <c r="D739" i="4" s="1"/>
  <c r="B738" i="4"/>
  <c r="C738" i="4" s="1"/>
  <c r="D738" i="4" s="1"/>
  <c r="B737" i="4"/>
  <c r="C737" i="4" s="1"/>
  <c r="D737" i="4" s="1"/>
  <c r="B736" i="4"/>
  <c r="C736" i="4" s="1"/>
  <c r="D736" i="4" s="1"/>
  <c r="B735" i="4"/>
  <c r="C735" i="4" s="1"/>
  <c r="D735" i="4" s="1"/>
  <c r="B734" i="4"/>
  <c r="C734" i="4" s="1"/>
  <c r="D734" i="4" s="1"/>
  <c r="B733" i="4"/>
  <c r="C733" i="4" s="1"/>
  <c r="D733" i="4" s="1"/>
  <c r="B732" i="4"/>
  <c r="C732" i="4" s="1"/>
  <c r="D732" i="4" s="1"/>
  <c r="B731" i="4"/>
  <c r="C731" i="4" s="1"/>
  <c r="D731" i="4" s="1"/>
  <c r="B730" i="4"/>
  <c r="C730" i="4" s="1"/>
  <c r="D730" i="4" s="1"/>
  <c r="B729" i="4"/>
  <c r="C729" i="4" s="1"/>
  <c r="D729" i="4" s="1"/>
  <c r="B728" i="4"/>
  <c r="C728" i="4" s="1"/>
  <c r="D728" i="4" s="1"/>
  <c r="B727" i="4"/>
  <c r="C727" i="4" s="1"/>
  <c r="D727" i="4" s="1"/>
  <c r="B726" i="4"/>
  <c r="C726" i="4" s="1"/>
  <c r="D726" i="4" s="1"/>
  <c r="B725" i="4"/>
  <c r="C725" i="4" s="1"/>
  <c r="D725" i="4" s="1"/>
  <c r="B724" i="4"/>
  <c r="C724" i="4" s="1"/>
  <c r="D724" i="4" s="1"/>
  <c r="B723" i="4"/>
  <c r="C723" i="4" s="1"/>
  <c r="D723" i="4" s="1"/>
  <c r="B722" i="4"/>
  <c r="C722" i="4" s="1"/>
  <c r="D722" i="4" s="1"/>
  <c r="B721" i="4"/>
  <c r="C721" i="4" s="1"/>
  <c r="D721" i="4" s="1"/>
  <c r="B720" i="4"/>
  <c r="C720" i="4" s="1"/>
  <c r="D720" i="4" s="1"/>
  <c r="B719" i="4"/>
  <c r="C719" i="4" s="1"/>
  <c r="D719" i="4" s="1"/>
  <c r="B718" i="4"/>
  <c r="C718" i="4" s="1"/>
  <c r="D718" i="4" s="1"/>
  <c r="B717" i="4"/>
  <c r="C717" i="4" s="1"/>
  <c r="D717" i="4" s="1"/>
  <c r="B716" i="4"/>
  <c r="C716" i="4" s="1"/>
  <c r="D716" i="4" s="1"/>
  <c r="B715" i="4"/>
  <c r="C715" i="4" s="1"/>
  <c r="D715" i="4" s="1"/>
  <c r="B714" i="4"/>
  <c r="C714" i="4" s="1"/>
  <c r="D714" i="4" s="1"/>
  <c r="B713" i="4"/>
  <c r="C713" i="4" s="1"/>
  <c r="D713" i="4" s="1"/>
  <c r="B712" i="4"/>
  <c r="C712" i="4" s="1"/>
  <c r="D712" i="4" s="1"/>
  <c r="B711" i="4"/>
  <c r="C711" i="4" s="1"/>
  <c r="D711" i="4" s="1"/>
  <c r="B710" i="4"/>
  <c r="C710" i="4" s="1"/>
  <c r="D710" i="4" s="1"/>
  <c r="B709" i="4"/>
  <c r="C709" i="4" s="1"/>
  <c r="D709" i="4" s="1"/>
  <c r="B708" i="4"/>
  <c r="C708" i="4" s="1"/>
  <c r="D708" i="4" s="1"/>
  <c r="B707" i="4"/>
  <c r="C707" i="4" s="1"/>
  <c r="D707" i="4" s="1"/>
  <c r="B706" i="4"/>
  <c r="C706" i="4" s="1"/>
  <c r="D706" i="4" s="1"/>
  <c r="B705" i="4"/>
  <c r="C705" i="4" s="1"/>
  <c r="D705" i="4" s="1"/>
  <c r="B704" i="4"/>
  <c r="C704" i="4" s="1"/>
  <c r="D704" i="4" s="1"/>
  <c r="B703" i="4"/>
  <c r="C703" i="4" s="1"/>
  <c r="D703" i="4" s="1"/>
  <c r="B702" i="4"/>
  <c r="C702" i="4" s="1"/>
  <c r="D702" i="4" s="1"/>
  <c r="B701" i="4"/>
  <c r="C701" i="4" s="1"/>
  <c r="D701" i="4" s="1"/>
  <c r="B700" i="4"/>
  <c r="C700" i="4" s="1"/>
  <c r="D700" i="4" s="1"/>
  <c r="B699" i="4"/>
  <c r="C699" i="4" s="1"/>
  <c r="D699" i="4" s="1"/>
  <c r="B698" i="4"/>
  <c r="C698" i="4" s="1"/>
  <c r="D698" i="4" s="1"/>
  <c r="B697" i="4"/>
  <c r="C697" i="4" s="1"/>
  <c r="D697" i="4" s="1"/>
  <c r="B696" i="4"/>
  <c r="C696" i="4" s="1"/>
  <c r="D696" i="4" s="1"/>
  <c r="B695" i="4"/>
  <c r="C695" i="4" s="1"/>
  <c r="D695" i="4" s="1"/>
  <c r="B694" i="4"/>
  <c r="C694" i="4" s="1"/>
  <c r="D694" i="4" s="1"/>
  <c r="B693" i="4"/>
  <c r="C693" i="4" s="1"/>
  <c r="D693" i="4" s="1"/>
  <c r="B692" i="4"/>
  <c r="C692" i="4" s="1"/>
  <c r="D692" i="4" s="1"/>
  <c r="B691" i="4"/>
  <c r="C691" i="4" s="1"/>
  <c r="D691" i="4" s="1"/>
  <c r="B690" i="4"/>
  <c r="C690" i="4" s="1"/>
  <c r="D690" i="4" s="1"/>
  <c r="B689" i="4"/>
  <c r="C689" i="4" s="1"/>
  <c r="D689" i="4" s="1"/>
  <c r="B688" i="4"/>
  <c r="C688" i="4" s="1"/>
  <c r="D688" i="4" s="1"/>
  <c r="B687" i="4"/>
  <c r="C687" i="4" s="1"/>
  <c r="D687" i="4" s="1"/>
  <c r="B686" i="4"/>
  <c r="C686" i="4" s="1"/>
  <c r="D686" i="4" s="1"/>
  <c r="B685" i="4"/>
  <c r="C685" i="4" s="1"/>
  <c r="D685" i="4" s="1"/>
  <c r="B684" i="4"/>
  <c r="C684" i="4" s="1"/>
  <c r="D684" i="4" s="1"/>
  <c r="B683" i="4"/>
  <c r="C683" i="4" s="1"/>
  <c r="D683" i="4" s="1"/>
  <c r="B682" i="4"/>
  <c r="C682" i="4" s="1"/>
  <c r="D682" i="4" s="1"/>
  <c r="B681" i="4"/>
  <c r="C681" i="4" s="1"/>
  <c r="D681" i="4" s="1"/>
  <c r="B680" i="4"/>
  <c r="C680" i="4" s="1"/>
  <c r="D680" i="4" s="1"/>
  <c r="B679" i="4"/>
  <c r="C679" i="4" s="1"/>
  <c r="D679" i="4" s="1"/>
  <c r="B678" i="4"/>
  <c r="C678" i="4" s="1"/>
  <c r="D678" i="4" s="1"/>
  <c r="B677" i="4"/>
  <c r="C677" i="4" s="1"/>
  <c r="D677" i="4" s="1"/>
  <c r="B676" i="4"/>
  <c r="C676" i="4" s="1"/>
  <c r="D676" i="4" s="1"/>
  <c r="B675" i="4"/>
  <c r="C675" i="4" s="1"/>
  <c r="D675" i="4" s="1"/>
  <c r="B674" i="4"/>
  <c r="C674" i="4" s="1"/>
  <c r="D674" i="4" s="1"/>
  <c r="B673" i="4"/>
  <c r="C673" i="4" s="1"/>
  <c r="D673" i="4" s="1"/>
  <c r="B672" i="4"/>
  <c r="C672" i="4" s="1"/>
  <c r="D672" i="4" s="1"/>
  <c r="B671" i="4"/>
  <c r="C671" i="4" s="1"/>
  <c r="D671" i="4" s="1"/>
  <c r="B670" i="4"/>
  <c r="C670" i="4" s="1"/>
  <c r="D670" i="4" s="1"/>
  <c r="B669" i="4"/>
  <c r="C669" i="4" s="1"/>
  <c r="D669" i="4" s="1"/>
  <c r="B668" i="4"/>
  <c r="C668" i="4" s="1"/>
  <c r="D668" i="4" s="1"/>
  <c r="B667" i="4"/>
  <c r="C667" i="4" s="1"/>
  <c r="D667" i="4" s="1"/>
  <c r="B666" i="4"/>
  <c r="C666" i="4" s="1"/>
  <c r="D666" i="4" s="1"/>
  <c r="B665" i="4"/>
  <c r="C665" i="4" s="1"/>
  <c r="D665" i="4" s="1"/>
  <c r="B664" i="4"/>
  <c r="C664" i="4" s="1"/>
  <c r="D664" i="4" s="1"/>
  <c r="B663" i="4"/>
  <c r="C663" i="4" s="1"/>
  <c r="D663" i="4" s="1"/>
  <c r="B662" i="4"/>
  <c r="C662" i="4" s="1"/>
  <c r="D662" i="4" s="1"/>
  <c r="B661" i="4"/>
  <c r="C661" i="4" s="1"/>
  <c r="D661" i="4" s="1"/>
  <c r="B660" i="4"/>
  <c r="C660" i="4" s="1"/>
  <c r="D660" i="4" s="1"/>
  <c r="B659" i="4"/>
  <c r="C659" i="4" s="1"/>
  <c r="D659" i="4" s="1"/>
  <c r="B658" i="4"/>
  <c r="C658" i="4" s="1"/>
  <c r="D658" i="4" s="1"/>
  <c r="B657" i="4"/>
  <c r="C657" i="4" s="1"/>
  <c r="D657" i="4" s="1"/>
  <c r="B656" i="4"/>
  <c r="C656" i="4" s="1"/>
  <c r="D656" i="4" s="1"/>
  <c r="B655" i="4"/>
  <c r="C655" i="4" s="1"/>
  <c r="D655" i="4" s="1"/>
  <c r="B654" i="4"/>
  <c r="C654" i="4" s="1"/>
  <c r="D654" i="4" s="1"/>
  <c r="B653" i="4"/>
  <c r="C653" i="4" s="1"/>
  <c r="D653" i="4" s="1"/>
  <c r="B652" i="4"/>
  <c r="C652" i="4" s="1"/>
  <c r="D652" i="4" s="1"/>
  <c r="B651" i="4"/>
  <c r="C651" i="4" s="1"/>
  <c r="D651" i="4" s="1"/>
  <c r="B650" i="4"/>
  <c r="C650" i="4" s="1"/>
  <c r="D650" i="4" s="1"/>
  <c r="B649" i="4"/>
  <c r="C649" i="4" s="1"/>
  <c r="D649" i="4" s="1"/>
  <c r="B648" i="4"/>
  <c r="C648" i="4" s="1"/>
  <c r="D648" i="4" s="1"/>
  <c r="B647" i="4"/>
  <c r="C647" i="4" s="1"/>
  <c r="D647" i="4" s="1"/>
  <c r="B646" i="4"/>
  <c r="C646" i="4" s="1"/>
  <c r="D646" i="4" s="1"/>
  <c r="B645" i="4"/>
  <c r="C645" i="4" s="1"/>
  <c r="D645" i="4" s="1"/>
  <c r="B644" i="4"/>
  <c r="C644" i="4" s="1"/>
  <c r="D644" i="4" s="1"/>
  <c r="B643" i="4"/>
  <c r="C643" i="4" s="1"/>
  <c r="D643" i="4" s="1"/>
  <c r="B642" i="4"/>
  <c r="C642" i="4" s="1"/>
  <c r="D642" i="4" s="1"/>
  <c r="B641" i="4"/>
  <c r="C641" i="4" s="1"/>
  <c r="D641" i="4" s="1"/>
  <c r="B640" i="4"/>
  <c r="C640" i="4" s="1"/>
  <c r="D640" i="4" s="1"/>
  <c r="B639" i="4"/>
  <c r="C639" i="4" s="1"/>
  <c r="D639" i="4" s="1"/>
  <c r="B638" i="4"/>
  <c r="C638" i="4" s="1"/>
  <c r="D638" i="4" s="1"/>
  <c r="B637" i="4"/>
  <c r="C637" i="4" s="1"/>
  <c r="D637" i="4" s="1"/>
  <c r="B636" i="4"/>
  <c r="C636" i="4" s="1"/>
  <c r="D636" i="4" s="1"/>
  <c r="B635" i="4"/>
  <c r="C635" i="4" s="1"/>
  <c r="D635" i="4" s="1"/>
  <c r="B634" i="4"/>
  <c r="C634" i="4" s="1"/>
  <c r="D634" i="4" s="1"/>
  <c r="B633" i="4"/>
  <c r="C633" i="4" s="1"/>
  <c r="D633" i="4" s="1"/>
  <c r="B632" i="4"/>
  <c r="C632" i="4" s="1"/>
  <c r="D632" i="4" s="1"/>
  <c r="B631" i="4"/>
  <c r="C631" i="4" s="1"/>
  <c r="D631" i="4" s="1"/>
  <c r="B630" i="4"/>
  <c r="C630" i="4" s="1"/>
  <c r="D630" i="4" s="1"/>
  <c r="B629" i="4"/>
  <c r="C629" i="4" s="1"/>
  <c r="D629" i="4" s="1"/>
  <c r="B628" i="4"/>
  <c r="C628" i="4" s="1"/>
  <c r="D628" i="4" s="1"/>
  <c r="B627" i="4"/>
  <c r="C627" i="4" s="1"/>
  <c r="D627" i="4" s="1"/>
  <c r="B626" i="4"/>
  <c r="C626" i="4" s="1"/>
  <c r="D626" i="4" s="1"/>
  <c r="B625" i="4"/>
  <c r="C625" i="4" s="1"/>
  <c r="D625" i="4" s="1"/>
  <c r="B624" i="4"/>
  <c r="C624" i="4" s="1"/>
  <c r="D624" i="4" s="1"/>
  <c r="B623" i="4"/>
  <c r="C623" i="4" s="1"/>
  <c r="D623" i="4" s="1"/>
  <c r="B622" i="4"/>
  <c r="C622" i="4" s="1"/>
  <c r="D622" i="4" s="1"/>
  <c r="B621" i="4"/>
  <c r="C621" i="4" s="1"/>
  <c r="D621" i="4" s="1"/>
  <c r="B620" i="4"/>
  <c r="C620" i="4" s="1"/>
  <c r="D620" i="4" s="1"/>
  <c r="B619" i="4"/>
  <c r="C619" i="4" s="1"/>
  <c r="D619" i="4" s="1"/>
  <c r="B618" i="4"/>
  <c r="C618" i="4" s="1"/>
  <c r="D618" i="4" s="1"/>
  <c r="B617" i="4"/>
  <c r="C617" i="4" s="1"/>
  <c r="D617" i="4" s="1"/>
  <c r="B616" i="4"/>
  <c r="C616" i="4" s="1"/>
  <c r="D616" i="4" s="1"/>
  <c r="B615" i="4"/>
  <c r="C615" i="4" s="1"/>
  <c r="D615" i="4" s="1"/>
  <c r="B614" i="4"/>
  <c r="C614" i="4" s="1"/>
  <c r="D614" i="4" s="1"/>
  <c r="B613" i="4"/>
  <c r="C613" i="4" s="1"/>
  <c r="D613" i="4" s="1"/>
  <c r="B612" i="4"/>
  <c r="C612" i="4" s="1"/>
  <c r="D612" i="4" s="1"/>
  <c r="B611" i="4"/>
  <c r="C611" i="4" s="1"/>
  <c r="D611" i="4" s="1"/>
  <c r="B610" i="4"/>
  <c r="C610" i="4" s="1"/>
  <c r="D610" i="4" s="1"/>
  <c r="B609" i="4"/>
  <c r="C609" i="4" s="1"/>
  <c r="D609" i="4" s="1"/>
  <c r="B608" i="4"/>
  <c r="C608" i="4" s="1"/>
  <c r="D608" i="4" s="1"/>
  <c r="B607" i="4"/>
  <c r="C607" i="4" s="1"/>
  <c r="D607" i="4" s="1"/>
  <c r="B606" i="4"/>
  <c r="C606" i="4" s="1"/>
  <c r="D606" i="4" s="1"/>
  <c r="B605" i="4"/>
  <c r="C605" i="4" s="1"/>
  <c r="D605" i="4" s="1"/>
  <c r="B604" i="4"/>
  <c r="C604" i="4" s="1"/>
  <c r="D604" i="4" s="1"/>
  <c r="B603" i="4"/>
  <c r="C603" i="4" s="1"/>
  <c r="D603" i="4" s="1"/>
  <c r="B602" i="4"/>
  <c r="C602" i="4" s="1"/>
  <c r="D602" i="4" s="1"/>
  <c r="B601" i="4"/>
  <c r="C601" i="4" s="1"/>
  <c r="D601" i="4" s="1"/>
  <c r="B600" i="4"/>
  <c r="C600" i="4" s="1"/>
  <c r="D600" i="4" s="1"/>
  <c r="B599" i="4"/>
  <c r="C599" i="4" s="1"/>
  <c r="D599" i="4" s="1"/>
  <c r="B598" i="4"/>
  <c r="C598" i="4" s="1"/>
  <c r="D598" i="4" s="1"/>
  <c r="B597" i="4"/>
  <c r="C597" i="4" s="1"/>
  <c r="D597" i="4" s="1"/>
  <c r="B596" i="4"/>
  <c r="C596" i="4" s="1"/>
  <c r="D596" i="4" s="1"/>
  <c r="B595" i="4"/>
  <c r="C595" i="4" s="1"/>
  <c r="D595" i="4" s="1"/>
  <c r="B594" i="4"/>
  <c r="C594" i="4" s="1"/>
  <c r="D594" i="4" s="1"/>
  <c r="B593" i="4"/>
  <c r="C593" i="4" s="1"/>
  <c r="D593" i="4" s="1"/>
  <c r="B592" i="4"/>
  <c r="C592" i="4" s="1"/>
  <c r="D592" i="4" s="1"/>
  <c r="B591" i="4"/>
  <c r="C591" i="4" s="1"/>
  <c r="D591" i="4" s="1"/>
  <c r="B590" i="4"/>
  <c r="C590" i="4" s="1"/>
  <c r="D590" i="4" s="1"/>
  <c r="B589" i="4"/>
  <c r="C589" i="4" s="1"/>
  <c r="D589" i="4" s="1"/>
  <c r="B588" i="4"/>
  <c r="C588" i="4" s="1"/>
  <c r="D588" i="4" s="1"/>
  <c r="B587" i="4"/>
  <c r="C587" i="4" s="1"/>
  <c r="D587" i="4" s="1"/>
  <c r="B586" i="4"/>
  <c r="C586" i="4" s="1"/>
  <c r="D586" i="4" s="1"/>
  <c r="B585" i="4"/>
  <c r="C585" i="4" s="1"/>
  <c r="D585" i="4" s="1"/>
  <c r="B584" i="4"/>
  <c r="C584" i="4" s="1"/>
  <c r="D584" i="4" s="1"/>
  <c r="B583" i="4"/>
  <c r="C583" i="4" s="1"/>
  <c r="D583" i="4" s="1"/>
  <c r="B582" i="4"/>
  <c r="C582" i="4" s="1"/>
  <c r="D582" i="4" s="1"/>
  <c r="B581" i="4"/>
  <c r="C581" i="4" s="1"/>
  <c r="D581" i="4" s="1"/>
  <c r="B580" i="4"/>
  <c r="C580" i="4" s="1"/>
  <c r="D580" i="4" s="1"/>
  <c r="B579" i="4"/>
  <c r="C579" i="4" s="1"/>
  <c r="D579" i="4" s="1"/>
  <c r="B578" i="4"/>
  <c r="C578" i="4" s="1"/>
  <c r="D578" i="4" s="1"/>
  <c r="B577" i="4"/>
  <c r="C577" i="4" s="1"/>
  <c r="D577" i="4" s="1"/>
  <c r="B576" i="4"/>
  <c r="C576" i="4" s="1"/>
  <c r="D576" i="4" s="1"/>
  <c r="B575" i="4"/>
  <c r="C575" i="4" s="1"/>
  <c r="D575" i="4" s="1"/>
  <c r="B574" i="4"/>
  <c r="C574" i="4" s="1"/>
  <c r="D574" i="4" s="1"/>
  <c r="B573" i="4"/>
  <c r="C573" i="4" s="1"/>
  <c r="D573" i="4" s="1"/>
  <c r="B572" i="4"/>
  <c r="C572" i="4" s="1"/>
  <c r="D572" i="4" s="1"/>
  <c r="B571" i="4"/>
  <c r="C571" i="4" s="1"/>
  <c r="D571" i="4" s="1"/>
  <c r="B570" i="4"/>
  <c r="C570" i="4" s="1"/>
  <c r="D570" i="4" s="1"/>
  <c r="B569" i="4"/>
  <c r="C569" i="4" s="1"/>
  <c r="D569" i="4" s="1"/>
  <c r="B568" i="4"/>
  <c r="C568" i="4" s="1"/>
  <c r="D568" i="4" s="1"/>
  <c r="B567" i="4"/>
  <c r="C567" i="4" s="1"/>
  <c r="D567" i="4" s="1"/>
  <c r="B566" i="4"/>
  <c r="C566" i="4" s="1"/>
  <c r="D566" i="4" s="1"/>
  <c r="B565" i="4"/>
  <c r="C565" i="4" s="1"/>
  <c r="D565" i="4" s="1"/>
  <c r="B564" i="4"/>
  <c r="C564" i="4" s="1"/>
  <c r="D564" i="4" s="1"/>
  <c r="B563" i="4"/>
  <c r="C563" i="4" s="1"/>
  <c r="D563" i="4" s="1"/>
  <c r="B562" i="4"/>
  <c r="C562" i="4" s="1"/>
  <c r="D562" i="4" s="1"/>
  <c r="B561" i="4"/>
  <c r="C561" i="4" s="1"/>
  <c r="D561" i="4" s="1"/>
  <c r="B560" i="4"/>
  <c r="C560" i="4" s="1"/>
  <c r="D560" i="4" s="1"/>
  <c r="B559" i="4"/>
  <c r="C559" i="4" s="1"/>
  <c r="D559" i="4" s="1"/>
  <c r="B558" i="4"/>
  <c r="C558" i="4" s="1"/>
  <c r="D558" i="4" s="1"/>
  <c r="B557" i="4"/>
  <c r="C557" i="4" s="1"/>
  <c r="D557" i="4" s="1"/>
  <c r="B556" i="4"/>
  <c r="C556" i="4" s="1"/>
  <c r="D556" i="4" s="1"/>
  <c r="B555" i="4"/>
  <c r="C555" i="4" s="1"/>
  <c r="D555" i="4" s="1"/>
  <c r="B554" i="4"/>
  <c r="C554" i="4" s="1"/>
  <c r="D554" i="4" s="1"/>
  <c r="B553" i="4"/>
  <c r="C553" i="4" s="1"/>
  <c r="D553" i="4" s="1"/>
  <c r="B552" i="4"/>
  <c r="C552" i="4" s="1"/>
  <c r="D552" i="4" s="1"/>
  <c r="B551" i="4"/>
  <c r="C551" i="4" s="1"/>
  <c r="D551" i="4" s="1"/>
  <c r="B550" i="4"/>
  <c r="C550" i="4" s="1"/>
  <c r="D550" i="4" s="1"/>
  <c r="B549" i="4"/>
  <c r="C549" i="4" s="1"/>
  <c r="D549" i="4" s="1"/>
  <c r="B548" i="4"/>
  <c r="C548" i="4" s="1"/>
  <c r="D548" i="4" s="1"/>
  <c r="B547" i="4"/>
  <c r="C547" i="4" s="1"/>
  <c r="D547" i="4" s="1"/>
  <c r="B546" i="4"/>
  <c r="C546" i="4" s="1"/>
  <c r="D546" i="4" s="1"/>
  <c r="B545" i="4"/>
  <c r="C545" i="4" s="1"/>
  <c r="D545" i="4" s="1"/>
  <c r="B544" i="4"/>
  <c r="C544" i="4" s="1"/>
  <c r="D544" i="4" s="1"/>
  <c r="B543" i="4"/>
  <c r="C543" i="4" s="1"/>
  <c r="D543" i="4" s="1"/>
  <c r="B542" i="4"/>
  <c r="C542" i="4" s="1"/>
  <c r="D542" i="4" s="1"/>
  <c r="B541" i="4"/>
  <c r="C541" i="4" s="1"/>
  <c r="D541" i="4" s="1"/>
  <c r="B540" i="4"/>
  <c r="C540" i="4" s="1"/>
  <c r="D540" i="4" s="1"/>
  <c r="B539" i="4"/>
  <c r="C539" i="4" s="1"/>
  <c r="D539" i="4" s="1"/>
  <c r="B538" i="4"/>
  <c r="C538" i="4" s="1"/>
  <c r="D538" i="4" s="1"/>
  <c r="B537" i="4"/>
  <c r="C537" i="4" s="1"/>
  <c r="D537" i="4" s="1"/>
  <c r="B536" i="4"/>
  <c r="C536" i="4" s="1"/>
  <c r="D536" i="4" s="1"/>
  <c r="B535" i="4"/>
  <c r="C535" i="4" s="1"/>
  <c r="D535" i="4" s="1"/>
  <c r="B534" i="4"/>
  <c r="C534" i="4" s="1"/>
  <c r="D534" i="4" s="1"/>
  <c r="B533" i="4"/>
  <c r="C533" i="4" s="1"/>
  <c r="D533" i="4" s="1"/>
  <c r="B532" i="4"/>
  <c r="C532" i="4" s="1"/>
  <c r="D532" i="4" s="1"/>
  <c r="B531" i="4"/>
  <c r="C531" i="4" s="1"/>
  <c r="D531" i="4" s="1"/>
  <c r="B530" i="4"/>
  <c r="C530" i="4" s="1"/>
  <c r="D530" i="4" s="1"/>
  <c r="B529" i="4"/>
  <c r="C529" i="4" s="1"/>
  <c r="D529" i="4" s="1"/>
  <c r="B528" i="4"/>
  <c r="C528" i="4" s="1"/>
  <c r="D528" i="4" s="1"/>
  <c r="B527" i="4"/>
  <c r="C527" i="4" s="1"/>
  <c r="D527" i="4" s="1"/>
  <c r="B526" i="4"/>
  <c r="C526" i="4" s="1"/>
  <c r="D526" i="4" s="1"/>
  <c r="B525" i="4"/>
  <c r="C525" i="4" s="1"/>
  <c r="D525" i="4" s="1"/>
  <c r="B524" i="4"/>
  <c r="C524" i="4" s="1"/>
  <c r="D524" i="4" s="1"/>
  <c r="B523" i="4"/>
  <c r="C523" i="4" s="1"/>
  <c r="D523" i="4" s="1"/>
  <c r="B522" i="4"/>
  <c r="C522" i="4" s="1"/>
  <c r="D522" i="4" s="1"/>
  <c r="B521" i="4"/>
  <c r="C521" i="4" s="1"/>
  <c r="D521" i="4" s="1"/>
  <c r="B520" i="4"/>
  <c r="C520" i="4" s="1"/>
  <c r="D520" i="4" s="1"/>
  <c r="B519" i="4"/>
  <c r="C519" i="4" s="1"/>
  <c r="D519" i="4" s="1"/>
  <c r="B518" i="4"/>
  <c r="C518" i="4" s="1"/>
  <c r="D518" i="4" s="1"/>
  <c r="B517" i="4"/>
  <c r="C517" i="4" s="1"/>
  <c r="D517" i="4" s="1"/>
  <c r="B516" i="4"/>
  <c r="C516" i="4" s="1"/>
  <c r="D516" i="4" s="1"/>
  <c r="B515" i="4"/>
  <c r="C515" i="4" s="1"/>
  <c r="D515" i="4" s="1"/>
  <c r="B514" i="4"/>
  <c r="C514" i="4" s="1"/>
  <c r="D514" i="4" s="1"/>
  <c r="B513" i="4"/>
  <c r="C513" i="4" s="1"/>
  <c r="D513" i="4" s="1"/>
  <c r="B512" i="4"/>
  <c r="C512" i="4" s="1"/>
  <c r="D512" i="4" s="1"/>
  <c r="B511" i="4"/>
  <c r="C511" i="4" s="1"/>
  <c r="D511" i="4" s="1"/>
  <c r="B510" i="4"/>
  <c r="C510" i="4" s="1"/>
  <c r="D510" i="4" s="1"/>
  <c r="B509" i="4"/>
  <c r="C509" i="4" s="1"/>
  <c r="D509" i="4" s="1"/>
  <c r="B508" i="4"/>
  <c r="C508" i="4" s="1"/>
  <c r="D508" i="4" s="1"/>
  <c r="B507" i="4"/>
  <c r="C507" i="4" s="1"/>
  <c r="D507" i="4" s="1"/>
  <c r="B506" i="4"/>
  <c r="C506" i="4" s="1"/>
  <c r="D506" i="4" s="1"/>
  <c r="B505" i="4"/>
  <c r="C505" i="4" s="1"/>
  <c r="D505" i="4" s="1"/>
  <c r="B504" i="4"/>
  <c r="C504" i="4" s="1"/>
  <c r="D504" i="4" s="1"/>
  <c r="B503" i="4"/>
  <c r="C503" i="4" s="1"/>
  <c r="D503" i="4" s="1"/>
  <c r="B502" i="4"/>
  <c r="C502" i="4" s="1"/>
  <c r="D502" i="4" s="1"/>
  <c r="B501" i="4"/>
  <c r="C501" i="4" s="1"/>
  <c r="D501" i="4" s="1"/>
  <c r="B500" i="4"/>
  <c r="C500" i="4" s="1"/>
  <c r="D500" i="4" s="1"/>
  <c r="B499" i="4"/>
  <c r="C499" i="4" s="1"/>
  <c r="D499" i="4" s="1"/>
  <c r="B498" i="4"/>
  <c r="C498" i="4" s="1"/>
  <c r="D498" i="4" s="1"/>
  <c r="B497" i="4"/>
  <c r="C497" i="4" s="1"/>
  <c r="D497" i="4" s="1"/>
  <c r="B496" i="4"/>
  <c r="C496" i="4" s="1"/>
  <c r="D496" i="4" s="1"/>
  <c r="B495" i="4"/>
  <c r="C495" i="4" s="1"/>
  <c r="D495" i="4" s="1"/>
  <c r="B494" i="4"/>
  <c r="C494" i="4" s="1"/>
  <c r="D494" i="4" s="1"/>
  <c r="B493" i="4"/>
  <c r="C493" i="4" s="1"/>
  <c r="D493" i="4" s="1"/>
  <c r="B492" i="4"/>
  <c r="C492" i="4" s="1"/>
  <c r="D492" i="4" s="1"/>
  <c r="B491" i="4"/>
  <c r="C491" i="4" s="1"/>
  <c r="D491" i="4" s="1"/>
  <c r="B490" i="4"/>
  <c r="C490" i="4" s="1"/>
  <c r="D490" i="4" s="1"/>
  <c r="B489" i="4"/>
  <c r="C489" i="4" s="1"/>
  <c r="D489" i="4" s="1"/>
  <c r="B488" i="4"/>
  <c r="C488" i="4" s="1"/>
  <c r="D488" i="4" s="1"/>
  <c r="B487" i="4"/>
  <c r="C487" i="4" s="1"/>
  <c r="D487" i="4" s="1"/>
  <c r="B486" i="4"/>
  <c r="C486" i="4" s="1"/>
  <c r="D486" i="4" s="1"/>
  <c r="B485" i="4"/>
  <c r="C485" i="4" s="1"/>
  <c r="D485" i="4" s="1"/>
  <c r="B484" i="4"/>
  <c r="C484" i="4" s="1"/>
  <c r="D484" i="4" s="1"/>
  <c r="B483" i="4"/>
  <c r="C483" i="4" s="1"/>
  <c r="D483" i="4" s="1"/>
  <c r="B482" i="4"/>
  <c r="C482" i="4" s="1"/>
  <c r="D482" i="4" s="1"/>
  <c r="B481" i="4"/>
  <c r="C481" i="4" s="1"/>
  <c r="D481" i="4" s="1"/>
  <c r="B480" i="4"/>
  <c r="C480" i="4" s="1"/>
  <c r="D480" i="4" s="1"/>
  <c r="B479" i="4"/>
  <c r="C479" i="4" s="1"/>
  <c r="D479" i="4" s="1"/>
  <c r="B478" i="4"/>
  <c r="C478" i="4" s="1"/>
  <c r="D478" i="4" s="1"/>
  <c r="B477" i="4"/>
  <c r="C477" i="4" s="1"/>
  <c r="D477" i="4" s="1"/>
  <c r="B476" i="4"/>
  <c r="C476" i="4" s="1"/>
  <c r="D476" i="4" s="1"/>
  <c r="B475" i="4"/>
  <c r="C475" i="4" s="1"/>
  <c r="D475" i="4" s="1"/>
  <c r="B474" i="4"/>
  <c r="C474" i="4" s="1"/>
  <c r="D474" i="4" s="1"/>
  <c r="B473" i="4"/>
  <c r="C473" i="4" s="1"/>
  <c r="D473" i="4" s="1"/>
  <c r="B472" i="4"/>
  <c r="C472" i="4" s="1"/>
  <c r="D472" i="4" s="1"/>
  <c r="B471" i="4"/>
  <c r="C471" i="4" s="1"/>
  <c r="D471" i="4" s="1"/>
  <c r="B470" i="4"/>
  <c r="C470" i="4" s="1"/>
  <c r="D470" i="4" s="1"/>
  <c r="B469" i="4"/>
  <c r="C469" i="4" s="1"/>
  <c r="D469" i="4" s="1"/>
  <c r="B468" i="4"/>
  <c r="C468" i="4" s="1"/>
  <c r="D468" i="4" s="1"/>
  <c r="B467" i="4"/>
  <c r="C467" i="4" s="1"/>
  <c r="D467" i="4" s="1"/>
  <c r="B466" i="4"/>
  <c r="C466" i="4" s="1"/>
  <c r="D466" i="4" s="1"/>
  <c r="B465" i="4"/>
  <c r="C465" i="4" s="1"/>
  <c r="D465" i="4" s="1"/>
  <c r="B464" i="4"/>
  <c r="C464" i="4" s="1"/>
  <c r="D464" i="4" s="1"/>
  <c r="B463" i="4"/>
  <c r="C463" i="4" s="1"/>
  <c r="D463" i="4" s="1"/>
  <c r="B462" i="4"/>
  <c r="C462" i="4" s="1"/>
  <c r="D462" i="4" s="1"/>
  <c r="B461" i="4"/>
  <c r="C461" i="4" s="1"/>
  <c r="D461" i="4" s="1"/>
  <c r="B460" i="4"/>
  <c r="C460" i="4" s="1"/>
  <c r="D460" i="4" s="1"/>
  <c r="B459" i="4"/>
  <c r="C459" i="4" s="1"/>
  <c r="D459" i="4" s="1"/>
  <c r="B458" i="4"/>
  <c r="C458" i="4" s="1"/>
  <c r="D458" i="4" s="1"/>
  <c r="B457" i="4"/>
  <c r="C457" i="4" s="1"/>
  <c r="D457" i="4" s="1"/>
  <c r="B456" i="4"/>
  <c r="C456" i="4" s="1"/>
  <c r="D456" i="4" s="1"/>
  <c r="B455" i="4"/>
  <c r="C455" i="4" s="1"/>
  <c r="D455" i="4" s="1"/>
  <c r="B454" i="4"/>
  <c r="C454" i="4" s="1"/>
  <c r="D454" i="4" s="1"/>
  <c r="B453" i="4"/>
  <c r="C453" i="4" s="1"/>
  <c r="D453" i="4" s="1"/>
  <c r="B452" i="4"/>
  <c r="C452" i="4" s="1"/>
  <c r="D452" i="4" s="1"/>
  <c r="B451" i="4"/>
  <c r="C451" i="4" s="1"/>
  <c r="D451" i="4" s="1"/>
  <c r="B450" i="4"/>
  <c r="C450" i="4" s="1"/>
  <c r="D450" i="4" s="1"/>
  <c r="B449" i="4"/>
  <c r="C449" i="4" s="1"/>
  <c r="D449" i="4" s="1"/>
  <c r="B448" i="4"/>
  <c r="C448" i="4" s="1"/>
  <c r="D448" i="4" s="1"/>
  <c r="B447" i="4"/>
  <c r="C447" i="4" s="1"/>
  <c r="D447" i="4" s="1"/>
  <c r="B446" i="4"/>
  <c r="C446" i="4" s="1"/>
  <c r="D446" i="4" s="1"/>
  <c r="B445" i="4"/>
  <c r="C445" i="4" s="1"/>
  <c r="D445" i="4" s="1"/>
  <c r="B444" i="4"/>
  <c r="C444" i="4" s="1"/>
  <c r="D444" i="4" s="1"/>
  <c r="B443" i="4"/>
  <c r="C443" i="4" s="1"/>
  <c r="D443" i="4" s="1"/>
  <c r="B442" i="4"/>
  <c r="C442" i="4" s="1"/>
  <c r="D442" i="4" s="1"/>
  <c r="B441" i="4"/>
  <c r="C441" i="4" s="1"/>
  <c r="D441" i="4" s="1"/>
  <c r="B440" i="4"/>
  <c r="C440" i="4" s="1"/>
  <c r="D440" i="4" s="1"/>
  <c r="B439" i="4"/>
  <c r="C439" i="4" s="1"/>
  <c r="D439" i="4" s="1"/>
  <c r="B438" i="4"/>
  <c r="C438" i="4" s="1"/>
  <c r="D438" i="4" s="1"/>
  <c r="B437" i="4"/>
  <c r="C437" i="4" s="1"/>
  <c r="D437" i="4" s="1"/>
  <c r="B436" i="4"/>
  <c r="C436" i="4" s="1"/>
  <c r="D436" i="4" s="1"/>
  <c r="B435" i="4"/>
  <c r="C435" i="4" s="1"/>
  <c r="D435" i="4" s="1"/>
  <c r="B434" i="4"/>
  <c r="C434" i="4" s="1"/>
  <c r="D434" i="4" s="1"/>
  <c r="B433" i="4"/>
  <c r="C433" i="4" s="1"/>
  <c r="D433" i="4" s="1"/>
  <c r="B432" i="4"/>
  <c r="C432" i="4" s="1"/>
  <c r="D432" i="4" s="1"/>
  <c r="B431" i="4"/>
  <c r="C431" i="4" s="1"/>
  <c r="D431" i="4" s="1"/>
  <c r="B430" i="4"/>
  <c r="C430" i="4" s="1"/>
  <c r="D430" i="4" s="1"/>
  <c r="B429" i="4"/>
  <c r="C429" i="4" s="1"/>
  <c r="D429" i="4" s="1"/>
  <c r="B428" i="4"/>
  <c r="C428" i="4" s="1"/>
  <c r="D428" i="4" s="1"/>
  <c r="B427" i="4"/>
  <c r="C427" i="4" s="1"/>
  <c r="D427" i="4" s="1"/>
  <c r="B426" i="4"/>
  <c r="C426" i="4" s="1"/>
  <c r="D426" i="4" s="1"/>
  <c r="B425" i="4"/>
  <c r="C425" i="4" s="1"/>
  <c r="D425" i="4" s="1"/>
  <c r="B424" i="4"/>
  <c r="C424" i="4" s="1"/>
  <c r="D424" i="4" s="1"/>
  <c r="B423" i="4"/>
  <c r="C423" i="4" s="1"/>
  <c r="D423" i="4" s="1"/>
  <c r="B422" i="4"/>
  <c r="C422" i="4" s="1"/>
  <c r="D422" i="4" s="1"/>
  <c r="B421" i="4"/>
  <c r="C421" i="4" s="1"/>
  <c r="D421" i="4" s="1"/>
  <c r="B420" i="4"/>
  <c r="C420" i="4" s="1"/>
  <c r="D420" i="4" s="1"/>
  <c r="B419" i="4"/>
  <c r="C419" i="4" s="1"/>
  <c r="D419" i="4" s="1"/>
  <c r="B418" i="4"/>
  <c r="C418" i="4" s="1"/>
  <c r="D418" i="4" s="1"/>
  <c r="B417" i="4"/>
  <c r="C417" i="4" s="1"/>
  <c r="D417" i="4" s="1"/>
  <c r="B416" i="4"/>
  <c r="C416" i="4" s="1"/>
  <c r="D416" i="4" s="1"/>
  <c r="B415" i="4"/>
  <c r="C415" i="4" s="1"/>
  <c r="D415" i="4" s="1"/>
  <c r="B414" i="4"/>
  <c r="C414" i="4" s="1"/>
  <c r="D414" i="4" s="1"/>
  <c r="B413" i="4"/>
  <c r="C413" i="4" s="1"/>
  <c r="D413" i="4" s="1"/>
  <c r="B412" i="4"/>
  <c r="C412" i="4" s="1"/>
  <c r="D412" i="4" s="1"/>
  <c r="B411" i="4"/>
  <c r="C411" i="4" s="1"/>
  <c r="D411" i="4" s="1"/>
  <c r="B410" i="4"/>
  <c r="C410" i="4" s="1"/>
  <c r="D410" i="4" s="1"/>
  <c r="B409" i="4"/>
  <c r="C409" i="4" s="1"/>
  <c r="D409" i="4" s="1"/>
  <c r="B408" i="4"/>
  <c r="C408" i="4" s="1"/>
  <c r="D408" i="4" s="1"/>
  <c r="B407" i="4"/>
  <c r="C407" i="4" s="1"/>
  <c r="D407" i="4" s="1"/>
  <c r="B406" i="4"/>
  <c r="C406" i="4" s="1"/>
  <c r="D406" i="4" s="1"/>
  <c r="B405" i="4"/>
  <c r="C405" i="4" s="1"/>
  <c r="D405" i="4" s="1"/>
  <c r="B404" i="4"/>
  <c r="C404" i="4" s="1"/>
  <c r="D404" i="4" s="1"/>
  <c r="B403" i="4"/>
  <c r="C403" i="4" s="1"/>
  <c r="D403" i="4" s="1"/>
  <c r="B402" i="4"/>
  <c r="C402" i="4" s="1"/>
  <c r="D402" i="4" s="1"/>
  <c r="B4" i="3" s="1"/>
  <c r="B401" i="4"/>
  <c r="C401" i="4" s="1"/>
  <c r="D401" i="4" s="1"/>
  <c r="B400" i="4"/>
  <c r="C400" i="4" s="1"/>
  <c r="D400" i="4" s="1"/>
  <c r="B399" i="4"/>
  <c r="C399" i="4" s="1"/>
  <c r="D399" i="4" s="1"/>
  <c r="B398" i="4"/>
  <c r="C398" i="4" s="1"/>
  <c r="D398" i="4" s="1"/>
  <c r="B397" i="4"/>
  <c r="C397" i="4" s="1"/>
  <c r="D397" i="4" s="1"/>
  <c r="B396" i="4"/>
  <c r="C396" i="4" s="1"/>
  <c r="D396" i="4" s="1"/>
  <c r="B395" i="4"/>
  <c r="C395" i="4" s="1"/>
  <c r="D395" i="4" s="1"/>
  <c r="B394" i="4"/>
  <c r="C394" i="4" s="1"/>
  <c r="D394" i="4" s="1"/>
  <c r="B393" i="4"/>
  <c r="C393" i="4" s="1"/>
  <c r="D393" i="4" s="1"/>
  <c r="B392" i="4"/>
  <c r="C392" i="4" s="1"/>
  <c r="D392" i="4" s="1"/>
  <c r="B391" i="4"/>
  <c r="C391" i="4" s="1"/>
  <c r="D391" i="4" s="1"/>
  <c r="B390" i="4"/>
  <c r="C390" i="4" s="1"/>
  <c r="D390" i="4" s="1"/>
  <c r="B389" i="4"/>
  <c r="C389" i="4" s="1"/>
  <c r="D389" i="4" s="1"/>
  <c r="B388" i="4"/>
  <c r="C388" i="4" s="1"/>
  <c r="D388" i="4" s="1"/>
  <c r="B387" i="4"/>
  <c r="C387" i="4" s="1"/>
  <c r="D387" i="4" s="1"/>
  <c r="B386" i="4"/>
  <c r="C386" i="4" s="1"/>
  <c r="D386" i="4" s="1"/>
  <c r="B385" i="4"/>
  <c r="C385" i="4" s="1"/>
  <c r="D385" i="4" s="1"/>
  <c r="B384" i="4"/>
  <c r="C384" i="4" s="1"/>
  <c r="D384" i="4" s="1"/>
  <c r="B383" i="4"/>
  <c r="C383" i="4" s="1"/>
  <c r="D383" i="4" s="1"/>
  <c r="B382" i="4"/>
  <c r="C382" i="4" s="1"/>
  <c r="D382" i="4" s="1"/>
  <c r="B381" i="4"/>
  <c r="C381" i="4" s="1"/>
  <c r="D381" i="4" s="1"/>
  <c r="B380" i="4"/>
  <c r="C380" i="4" s="1"/>
  <c r="D380" i="4" s="1"/>
  <c r="B379" i="4"/>
  <c r="C379" i="4" s="1"/>
  <c r="D379" i="4" s="1"/>
  <c r="B378" i="4"/>
  <c r="C378" i="4" s="1"/>
  <c r="D378" i="4" s="1"/>
  <c r="B377" i="4"/>
  <c r="C377" i="4" s="1"/>
  <c r="D377" i="4" s="1"/>
  <c r="B376" i="4"/>
  <c r="C376" i="4" s="1"/>
  <c r="D376" i="4" s="1"/>
  <c r="B375" i="4"/>
  <c r="C375" i="4" s="1"/>
  <c r="D375" i="4" s="1"/>
  <c r="B374" i="4"/>
  <c r="C374" i="4" s="1"/>
  <c r="D374" i="4" s="1"/>
  <c r="B373" i="4"/>
  <c r="C373" i="4" s="1"/>
  <c r="D373" i="4" s="1"/>
  <c r="B372" i="4"/>
  <c r="C372" i="4" s="1"/>
  <c r="D372" i="4" s="1"/>
  <c r="B371" i="4"/>
  <c r="C371" i="4" s="1"/>
  <c r="D371" i="4" s="1"/>
  <c r="B370" i="4"/>
  <c r="C370" i="4" s="1"/>
  <c r="D370" i="4" s="1"/>
  <c r="B369" i="4"/>
  <c r="C369" i="4" s="1"/>
  <c r="D369" i="4" s="1"/>
  <c r="B368" i="4"/>
  <c r="C368" i="4" s="1"/>
  <c r="D368" i="4" s="1"/>
  <c r="B367" i="4"/>
  <c r="C367" i="4" s="1"/>
  <c r="D367" i="4" s="1"/>
  <c r="B366" i="4"/>
  <c r="C366" i="4" s="1"/>
  <c r="D366" i="4" s="1"/>
  <c r="B365" i="4"/>
  <c r="C365" i="4" s="1"/>
  <c r="D365" i="4" s="1"/>
  <c r="B364" i="4"/>
  <c r="C364" i="4" s="1"/>
  <c r="D364" i="4" s="1"/>
  <c r="B363" i="4"/>
  <c r="C363" i="4" s="1"/>
  <c r="D363" i="4" s="1"/>
  <c r="B362" i="4"/>
  <c r="C362" i="4" s="1"/>
  <c r="D362" i="4" s="1"/>
  <c r="B361" i="4"/>
  <c r="C361" i="4" s="1"/>
  <c r="D361" i="4" s="1"/>
  <c r="B360" i="4"/>
  <c r="C360" i="4" s="1"/>
  <c r="D360" i="4" s="1"/>
  <c r="B359" i="4"/>
  <c r="C359" i="4" s="1"/>
  <c r="D359" i="4" s="1"/>
  <c r="B358" i="4"/>
  <c r="C358" i="4" s="1"/>
  <c r="D358" i="4" s="1"/>
  <c r="B357" i="4"/>
  <c r="C357" i="4" s="1"/>
  <c r="D357" i="4" s="1"/>
  <c r="B356" i="4"/>
  <c r="C356" i="4" s="1"/>
  <c r="D356" i="4" s="1"/>
  <c r="B355" i="4"/>
  <c r="C355" i="4" s="1"/>
  <c r="D355" i="4" s="1"/>
  <c r="B354" i="4"/>
  <c r="C354" i="4" s="1"/>
  <c r="D354" i="4" s="1"/>
  <c r="B353" i="4"/>
  <c r="C353" i="4" s="1"/>
  <c r="D353" i="4" s="1"/>
  <c r="B352" i="4"/>
  <c r="C352" i="4" s="1"/>
  <c r="D352" i="4" s="1"/>
  <c r="B351" i="4"/>
  <c r="C351" i="4" s="1"/>
  <c r="D351" i="4" s="1"/>
  <c r="B350" i="4"/>
  <c r="C350" i="4" s="1"/>
  <c r="D350" i="4" s="1"/>
  <c r="B349" i="4"/>
  <c r="C349" i="4" s="1"/>
  <c r="D349" i="4" s="1"/>
  <c r="B348" i="4"/>
  <c r="C348" i="4" s="1"/>
  <c r="D348" i="4" s="1"/>
  <c r="B347" i="4"/>
  <c r="C347" i="4" s="1"/>
  <c r="D347" i="4" s="1"/>
  <c r="B346" i="4"/>
  <c r="C346" i="4" s="1"/>
  <c r="D346" i="4" s="1"/>
  <c r="B345" i="4"/>
  <c r="C345" i="4" s="1"/>
  <c r="D345" i="4" s="1"/>
  <c r="B344" i="4"/>
  <c r="C344" i="4" s="1"/>
  <c r="D344" i="4" s="1"/>
  <c r="B343" i="4"/>
  <c r="C343" i="4" s="1"/>
  <c r="D343" i="4" s="1"/>
  <c r="B342" i="4"/>
  <c r="C342" i="4" s="1"/>
  <c r="D342" i="4" s="1"/>
  <c r="B341" i="4"/>
  <c r="C341" i="4" s="1"/>
  <c r="D341" i="4" s="1"/>
  <c r="B340" i="4"/>
  <c r="C340" i="4" s="1"/>
  <c r="D340" i="4" s="1"/>
  <c r="B339" i="4"/>
  <c r="C339" i="4" s="1"/>
  <c r="D339" i="4" s="1"/>
  <c r="B338" i="4"/>
  <c r="C338" i="4" s="1"/>
  <c r="D338" i="4" s="1"/>
  <c r="B337" i="4"/>
  <c r="C337" i="4" s="1"/>
  <c r="D337" i="4" s="1"/>
  <c r="B336" i="4"/>
  <c r="C336" i="4" s="1"/>
  <c r="D336" i="4" s="1"/>
  <c r="B335" i="4"/>
  <c r="C335" i="4" s="1"/>
  <c r="D335" i="4" s="1"/>
  <c r="B334" i="4"/>
  <c r="C334" i="4" s="1"/>
  <c r="D334" i="4" s="1"/>
  <c r="B333" i="4"/>
  <c r="C333" i="4" s="1"/>
  <c r="D333" i="4" s="1"/>
  <c r="B332" i="4"/>
  <c r="C332" i="4" s="1"/>
  <c r="D332" i="4" s="1"/>
  <c r="B331" i="4"/>
  <c r="C331" i="4" s="1"/>
  <c r="D331" i="4" s="1"/>
  <c r="B330" i="4"/>
  <c r="C330" i="4" s="1"/>
  <c r="D330" i="4" s="1"/>
  <c r="B329" i="4"/>
  <c r="C329" i="4" s="1"/>
  <c r="D329" i="4" s="1"/>
  <c r="B328" i="4"/>
  <c r="C328" i="4" s="1"/>
  <c r="D328" i="4" s="1"/>
  <c r="B327" i="4"/>
  <c r="C327" i="4" s="1"/>
  <c r="D327" i="4" s="1"/>
  <c r="B326" i="4"/>
  <c r="C326" i="4" s="1"/>
  <c r="D326" i="4" s="1"/>
  <c r="B325" i="4"/>
  <c r="C325" i="4" s="1"/>
  <c r="D325" i="4" s="1"/>
  <c r="B324" i="4"/>
  <c r="C324" i="4" s="1"/>
  <c r="D324" i="4" s="1"/>
  <c r="B323" i="4"/>
  <c r="C323" i="4" s="1"/>
  <c r="D323" i="4" s="1"/>
  <c r="B322" i="4"/>
  <c r="C322" i="4" s="1"/>
  <c r="D322" i="4" s="1"/>
  <c r="B321" i="4"/>
  <c r="C321" i="4" s="1"/>
  <c r="D321" i="4" s="1"/>
  <c r="B320" i="4"/>
  <c r="C320" i="4" s="1"/>
  <c r="D320" i="4" s="1"/>
  <c r="B319" i="4"/>
  <c r="C319" i="4" s="1"/>
  <c r="D319" i="4" s="1"/>
  <c r="B318" i="4"/>
  <c r="C318" i="4" s="1"/>
  <c r="D318" i="4" s="1"/>
  <c r="B317" i="4"/>
  <c r="C317" i="4" s="1"/>
  <c r="D317" i="4" s="1"/>
  <c r="B316" i="4"/>
  <c r="C316" i="4" s="1"/>
  <c r="D316" i="4" s="1"/>
  <c r="B315" i="4"/>
  <c r="C315" i="4" s="1"/>
  <c r="D315" i="4" s="1"/>
  <c r="B314" i="4"/>
  <c r="C314" i="4" s="1"/>
  <c r="D314" i="4" s="1"/>
  <c r="B313" i="4"/>
  <c r="C313" i="4" s="1"/>
  <c r="D313" i="4" s="1"/>
  <c r="B312" i="4"/>
  <c r="C312" i="4" s="1"/>
  <c r="D312" i="4" s="1"/>
  <c r="B311" i="4"/>
  <c r="C311" i="4" s="1"/>
  <c r="D311" i="4" s="1"/>
  <c r="B310" i="4"/>
  <c r="C310" i="4" s="1"/>
  <c r="D310" i="4" s="1"/>
  <c r="B309" i="4"/>
  <c r="C309" i="4" s="1"/>
  <c r="D309" i="4" s="1"/>
  <c r="B308" i="4"/>
  <c r="C308" i="4" s="1"/>
  <c r="D308" i="4" s="1"/>
  <c r="B307" i="4"/>
  <c r="C307" i="4" s="1"/>
  <c r="D307" i="4" s="1"/>
  <c r="B306" i="4"/>
  <c r="C306" i="4" s="1"/>
  <c r="D306" i="4" s="1"/>
  <c r="B305" i="4"/>
  <c r="C305" i="4" s="1"/>
  <c r="D305" i="4" s="1"/>
  <c r="B304" i="4"/>
  <c r="C304" i="4" s="1"/>
  <c r="D304" i="4" s="1"/>
  <c r="B303" i="4"/>
  <c r="C303" i="4" s="1"/>
  <c r="D303" i="4" s="1"/>
  <c r="B302" i="4"/>
  <c r="C302" i="4" s="1"/>
  <c r="D302" i="4" s="1"/>
  <c r="B301" i="4"/>
  <c r="C301" i="4" s="1"/>
  <c r="D301" i="4" s="1"/>
  <c r="B300" i="4"/>
  <c r="C300" i="4" s="1"/>
  <c r="D300" i="4" s="1"/>
  <c r="B299" i="4"/>
  <c r="C299" i="4" s="1"/>
  <c r="D299" i="4" s="1"/>
  <c r="B298" i="4"/>
  <c r="C298" i="4" s="1"/>
  <c r="D298" i="4" s="1"/>
  <c r="B297" i="4"/>
  <c r="C297" i="4" s="1"/>
  <c r="D297" i="4" s="1"/>
  <c r="B296" i="4"/>
  <c r="C296" i="4" s="1"/>
  <c r="D296" i="4" s="1"/>
  <c r="B295" i="4"/>
  <c r="C295" i="4" s="1"/>
  <c r="D295" i="4" s="1"/>
  <c r="B294" i="4"/>
  <c r="C294" i="4" s="1"/>
  <c r="D294" i="4" s="1"/>
  <c r="B293" i="4"/>
  <c r="C293" i="4" s="1"/>
  <c r="D293" i="4" s="1"/>
  <c r="B292" i="4"/>
  <c r="C292" i="4" s="1"/>
  <c r="D292" i="4" s="1"/>
  <c r="B291" i="4"/>
  <c r="C291" i="4" s="1"/>
  <c r="D291" i="4" s="1"/>
  <c r="B290" i="4"/>
  <c r="C290" i="4" s="1"/>
  <c r="D290" i="4" s="1"/>
  <c r="B289" i="4"/>
  <c r="C289" i="4" s="1"/>
  <c r="D289" i="4" s="1"/>
  <c r="B288" i="4"/>
  <c r="C288" i="4" s="1"/>
  <c r="D288" i="4" s="1"/>
  <c r="B287" i="4"/>
  <c r="C287" i="4" s="1"/>
  <c r="D287" i="4" s="1"/>
  <c r="B286" i="4"/>
  <c r="C286" i="4" s="1"/>
  <c r="D286" i="4" s="1"/>
  <c r="B285" i="4"/>
  <c r="C285" i="4" s="1"/>
  <c r="D285" i="4" s="1"/>
  <c r="B284" i="4"/>
  <c r="C284" i="4" s="1"/>
  <c r="D284" i="4" s="1"/>
  <c r="B283" i="4"/>
  <c r="C283" i="4" s="1"/>
  <c r="D283" i="4" s="1"/>
  <c r="B282" i="4"/>
  <c r="C282" i="4" s="1"/>
  <c r="D282" i="4" s="1"/>
  <c r="B281" i="4"/>
  <c r="C281" i="4" s="1"/>
  <c r="D281" i="4" s="1"/>
  <c r="B280" i="4"/>
  <c r="C280" i="4" s="1"/>
  <c r="D280" i="4" s="1"/>
  <c r="B279" i="4"/>
  <c r="C279" i="4" s="1"/>
  <c r="D279" i="4" s="1"/>
  <c r="B278" i="4"/>
  <c r="C278" i="4" s="1"/>
  <c r="D278" i="4" s="1"/>
  <c r="B277" i="4"/>
  <c r="C277" i="4" s="1"/>
  <c r="D277" i="4" s="1"/>
  <c r="B276" i="4"/>
  <c r="C276" i="4" s="1"/>
  <c r="D276" i="4" s="1"/>
  <c r="B275" i="4"/>
  <c r="C275" i="4" s="1"/>
  <c r="D275" i="4" s="1"/>
  <c r="B274" i="4"/>
  <c r="C274" i="4" s="1"/>
  <c r="D274" i="4" s="1"/>
  <c r="B273" i="4"/>
  <c r="C273" i="4" s="1"/>
  <c r="D273" i="4" s="1"/>
  <c r="B272" i="4"/>
  <c r="C272" i="4" s="1"/>
  <c r="D272" i="4" s="1"/>
  <c r="B271" i="4"/>
  <c r="C271" i="4" s="1"/>
  <c r="D271" i="4" s="1"/>
  <c r="B270" i="4"/>
  <c r="C270" i="4" s="1"/>
  <c r="D270" i="4" s="1"/>
  <c r="B269" i="4"/>
  <c r="C269" i="4" s="1"/>
  <c r="D269" i="4" s="1"/>
  <c r="B268" i="4"/>
  <c r="C268" i="4" s="1"/>
  <c r="D268" i="4" s="1"/>
  <c r="B267" i="4"/>
  <c r="C267" i="4" s="1"/>
  <c r="D267" i="4" s="1"/>
  <c r="B266" i="4"/>
  <c r="C266" i="4" s="1"/>
  <c r="D266" i="4" s="1"/>
  <c r="B265" i="4"/>
  <c r="C265" i="4" s="1"/>
  <c r="D265" i="4" s="1"/>
  <c r="B264" i="4"/>
  <c r="C264" i="4" s="1"/>
  <c r="D264" i="4" s="1"/>
  <c r="B263" i="4"/>
  <c r="C263" i="4" s="1"/>
  <c r="D263" i="4" s="1"/>
  <c r="B262" i="4"/>
  <c r="C262" i="4" s="1"/>
  <c r="D262" i="4" s="1"/>
  <c r="B261" i="4"/>
  <c r="C261" i="4" s="1"/>
  <c r="D261" i="4" s="1"/>
  <c r="B260" i="4"/>
  <c r="C260" i="4" s="1"/>
  <c r="D260" i="4" s="1"/>
  <c r="B259" i="4"/>
  <c r="C259" i="4" s="1"/>
  <c r="D259" i="4" s="1"/>
  <c r="B258" i="4"/>
  <c r="C258" i="4" s="1"/>
  <c r="D258" i="4" s="1"/>
  <c r="B257" i="4"/>
  <c r="C257" i="4" s="1"/>
  <c r="D257" i="4" s="1"/>
  <c r="B256" i="4"/>
  <c r="C256" i="4" s="1"/>
  <c r="D256" i="4" s="1"/>
  <c r="B255" i="4"/>
  <c r="C255" i="4" s="1"/>
  <c r="D255" i="4" s="1"/>
  <c r="B254" i="4"/>
  <c r="C254" i="4" s="1"/>
  <c r="D254" i="4" s="1"/>
  <c r="B253" i="4"/>
  <c r="C253" i="4" s="1"/>
  <c r="D253" i="4" s="1"/>
  <c r="B252" i="4"/>
  <c r="C252" i="4" s="1"/>
  <c r="D252" i="4" s="1"/>
  <c r="B251" i="4"/>
  <c r="C251" i="4" s="1"/>
  <c r="D251" i="4" s="1"/>
  <c r="B250" i="4"/>
  <c r="C250" i="4" s="1"/>
  <c r="D250" i="4" s="1"/>
  <c r="B249" i="4"/>
  <c r="C249" i="4" s="1"/>
  <c r="D249" i="4" s="1"/>
  <c r="B248" i="4"/>
  <c r="C248" i="4" s="1"/>
  <c r="D248" i="4" s="1"/>
  <c r="B247" i="4"/>
  <c r="C247" i="4" s="1"/>
  <c r="D247" i="4" s="1"/>
  <c r="B246" i="4"/>
  <c r="C246" i="4" s="1"/>
  <c r="D246" i="4" s="1"/>
  <c r="B245" i="4"/>
  <c r="C245" i="4" s="1"/>
  <c r="D245" i="4" s="1"/>
  <c r="B244" i="4"/>
  <c r="C244" i="4" s="1"/>
  <c r="D244" i="4" s="1"/>
  <c r="B243" i="4"/>
  <c r="C243" i="4" s="1"/>
  <c r="D243" i="4" s="1"/>
  <c r="B242" i="4"/>
  <c r="C242" i="4" s="1"/>
  <c r="D242" i="4" s="1"/>
  <c r="B241" i="4"/>
  <c r="C241" i="4" s="1"/>
  <c r="D241" i="4" s="1"/>
  <c r="B240" i="4"/>
  <c r="C240" i="4" s="1"/>
  <c r="D240" i="4" s="1"/>
  <c r="B239" i="4"/>
  <c r="C239" i="4" s="1"/>
  <c r="D239" i="4" s="1"/>
  <c r="B238" i="4"/>
  <c r="C238" i="4" s="1"/>
  <c r="D238" i="4" s="1"/>
  <c r="B237" i="4"/>
  <c r="C237" i="4" s="1"/>
  <c r="D237" i="4" s="1"/>
  <c r="B236" i="4"/>
  <c r="C236" i="4" s="1"/>
  <c r="D236" i="4" s="1"/>
  <c r="B235" i="4"/>
  <c r="C235" i="4" s="1"/>
  <c r="D235" i="4" s="1"/>
  <c r="B234" i="4"/>
  <c r="C234" i="4" s="1"/>
  <c r="D234" i="4" s="1"/>
  <c r="B233" i="4"/>
  <c r="C233" i="4" s="1"/>
  <c r="D233" i="4" s="1"/>
  <c r="B232" i="4"/>
  <c r="C232" i="4" s="1"/>
  <c r="D232" i="4" s="1"/>
  <c r="B231" i="4"/>
  <c r="C231" i="4" s="1"/>
  <c r="D231" i="4" s="1"/>
  <c r="B230" i="4"/>
  <c r="C230" i="4" s="1"/>
  <c r="D230" i="4" s="1"/>
  <c r="B229" i="4"/>
  <c r="C229" i="4" s="1"/>
  <c r="D229" i="4" s="1"/>
  <c r="B228" i="4"/>
  <c r="C228" i="4" s="1"/>
  <c r="D228" i="4" s="1"/>
  <c r="B227" i="4"/>
  <c r="C227" i="4" s="1"/>
  <c r="D227" i="4" s="1"/>
  <c r="B226" i="4"/>
  <c r="C226" i="4" s="1"/>
  <c r="D226" i="4" s="1"/>
  <c r="B225" i="4"/>
  <c r="C225" i="4" s="1"/>
  <c r="D225" i="4" s="1"/>
  <c r="B224" i="4"/>
  <c r="C224" i="4" s="1"/>
  <c r="D224" i="4" s="1"/>
  <c r="B223" i="4"/>
  <c r="C223" i="4" s="1"/>
  <c r="D223" i="4" s="1"/>
  <c r="B222" i="4"/>
  <c r="C222" i="4" s="1"/>
  <c r="D222" i="4" s="1"/>
  <c r="B221" i="4"/>
  <c r="C221" i="4" s="1"/>
  <c r="D221" i="4" s="1"/>
  <c r="B220" i="4"/>
  <c r="C220" i="4" s="1"/>
  <c r="D220" i="4" s="1"/>
  <c r="B219" i="4"/>
  <c r="C219" i="4" s="1"/>
  <c r="D219" i="4" s="1"/>
  <c r="B218" i="4"/>
  <c r="C218" i="4" s="1"/>
  <c r="D218" i="4" s="1"/>
  <c r="B217" i="4"/>
  <c r="C217" i="4" s="1"/>
  <c r="D217" i="4" s="1"/>
  <c r="B216" i="4"/>
  <c r="C216" i="4" s="1"/>
  <c r="D216" i="4" s="1"/>
  <c r="B215" i="4"/>
  <c r="C215" i="4" s="1"/>
  <c r="D215" i="4" s="1"/>
  <c r="B214" i="4"/>
  <c r="C214" i="4" s="1"/>
  <c r="D214" i="4" s="1"/>
  <c r="B213" i="4"/>
  <c r="C213" i="4" s="1"/>
  <c r="D213" i="4" s="1"/>
  <c r="B212" i="4"/>
  <c r="C212" i="4" s="1"/>
  <c r="D212" i="4" s="1"/>
  <c r="B211" i="4"/>
  <c r="C211" i="4" s="1"/>
  <c r="D211" i="4" s="1"/>
  <c r="B210" i="4"/>
  <c r="C210" i="4" s="1"/>
  <c r="D210" i="4" s="1"/>
  <c r="B209" i="4"/>
  <c r="C209" i="4" s="1"/>
  <c r="D209" i="4" s="1"/>
  <c r="B208" i="4"/>
  <c r="C208" i="4" s="1"/>
  <c r="D208" i="4" s="1"/>
  <c r="B207" i="4"/>
  <c r="C207" i="4" s="1"/>
  <c r="D207" i="4" s="1"/>
  <c r="B206" i="4"/>
  <c r="C206" i="4" s="1"/>
  <c r="D206" i="4" s="1"/>
  <c r="B205" i="4"/>
  <c r="C205" i="4" s="1"/>
  <c r="D205" i="4" s="1"/>
  <c r="B204" i="4"/>
  <c r="C204" i="4" s="1"/>
  <c r="D204" i="4" s="1"/>
  <c r="B203" i="4"/>
  <c r="C203" i="4" s="1"/>
  <c r="D203" i="4" s="1"/>
  <c r="B202" i="4"/>
  <c r="C202" i="4" s="1"/>
  <c r="D202" i="4" s="1"/>
  <c r="B201" i="4"/>
  <c r="C201" i="4" s="1"/>
  <c r="D201" i="4" s="1"/>
  <c r="B200" i="4"/>
  <c r="C200" i="4" s="1"/>
  <c r="D200" i="4" s="1"/>
  <c r="B199" i="4"/>
  <c r="C199" i="4" s="1"/>
  <c r="D199" i="4" s="1"/>
  <c r="B198" i="4"/>
  <c r="C198" i="4" s="1"/>
  <c r="D198" i="4" s="1"/>
  <c r="B197" i="4"/>
  <c r="C197" i="4" s="1"/>
  <c r="D197" i="4" s="1"/>
  <c r="B196" i="4"/>
  <c r="C196" i="4" s="1"/>
  <c r="D196" i="4" s="1"/>
  <c r="B195" i="4"/>
  <c r="C195" i="4" s="1"/>
  <c r="D195" i="4" s="1"/>
  <c r="B194" i="4"/>
  <c r="C194" i="4" s="1"/>
  <c r="D194" i="4" s="1"/>
  <c r="B193" i="4"/>
  <c r="C193" i="4" s="1"/>
  <c r="D193" i="4" s="1"/>
  <c r="B192" i="4"/>
  <c r="C192" i="4" s="1"/>
  <c r="D192" i="4" s="1"/>
  <c r="B191" i="4"/>
  <c r="C191" i="4" s="1"/>
  <c r="D191" i="4" s="1"/>
  <c r="B190" i="4"/>
  <c r="C190" i="4" s="1"/>
  <c r="D190" i="4" s="1"/>
  <c r="B189" i="4"/>
  <c r="C189" i="4" s="1"/>
  <c r="D189" i="4" s="1"/>
  <c r="B188" i="4"/>
  <c r="C188" i="4" s="1"/>
  <c r="D188" i="4" s="1"/>
  <c r="B187" i="4"/>
  <c r="C187" i="4" s="1"/>
  <c r="D187" i="4" s="1"/>
  <c r="B186" i="4"/>
  <c r="C186" i="4" s="1"/>
  <c r="D186" i="4" s="1"/>
  <c r="B185" i="4"/>
  <c r="C185" i="4" s="1"/>
  <c r="D185" i="4" s="1"/>
  <c r="B184" i="4"/>
  <c r="C184" i="4" s="1"/>
  <c r="D184" i="4" s="1"/>
  <c r="B183" i="4"/>
  <c r="C183" i="4" s="1"/>
  <c r="D183" i="4" s="1"/>
  <c r="B182" i="4"/>
  <c r="C182" i="4" s="1"/>
  <c r="D182" i="4" s="1"/>
  <c r="B181" i="4"/>
  <c r="C181" i="4" s="1"/>
  <c r="D181" i="4" s="1"/>
  <c r="B180" i="4"/>
  <c r="C180" i="4" s="1"/>
  <c r="D180" i="4" s="1"/>
  <c r="B179" i="4"/>
  <c r="C179" i="4" s="1"/>
  <c r="D179" i="4" s="1"/>
  <c r="B178" i="4"/>
  <c r="C178" i="4" s="1"/>
  <c r="D178" i="4" s="1"/>
  <c r="B177" i="4"/>
  <c r="C177" i="4" s="1"/>
  <c r="D177" i="4" s="1"/>
  <c r="B176" i="4"/>
  <c r="C176" i="4" s="1"/>
  <c r="D176" i="4" s="1"/>
  <c r="B175" i="4"/>
  <c r="C175" i="4" s="1"/>
  <c r="D175" i="4" s="1"/>
  <c r="B174" i="4"/>
  <c r="C174" i="4" s="1"/>
  <c r="D174" i="4" s="1"/>
  <c r="B173" i="4"/>
  <c r="C173" i="4" s="1"/>
  <c r="D173" i="4" s="1"/>
  <c r="B172" i="4"/>
  <c r="C172" i="4" s="1"/>
  <c r="D172" i="4" s="1"/>
  <c r="B171" i="4"/>
  <c r="C171" i="4" s="1"/>
  <c r="D171" i="4" s="1"/>
  <c r="B170" i="4"/>
  <c r="C170" i="4" s="1"/>
  <c r="D170" i="4" s="1"/>
  <c r="B169" i="4"/>
  <c r="C169" i="4" s="1"/>
  <c r="D169" i="4" s="1"/>
  <c r="B168" i="4"/>
  <c r="C168" i="4" s="1"/>
  <c r="D168" i="4" s="1"/>
  <c r="B167" i="4"/>
  <c r="C167" i="4" s="1"/>
  <c r="D167" i="4" s="1"/>
  <c r="B166" i="4"/>
  <c r="C166" i="4" s="1"/>
  <c r="D166" i="4" s="1"/>
  <c r="B165" i="4"/>
  <c r="C165" i="4" s="1"/>
  <c r="D165" i="4" s="1"/>
  <c r="B164" i="4"/>
  <c r="C164" i="4" s="1"/>
  <c r="D164" i="4" s="1"/>
  <c r="B163" i="4"/>
  <c r="C163" i="4" s="1"/>
  <c r="D163" i="4" s="1"/>
  <c r="B162" i="4"/>
  <c r="C162" i="4" s="1"/>
  <c r="D162" i="4" s="1"/>
  <c r="B161" i="4"/>
  <c r="C161" i="4" s="1"/>
  <c r="D161" i="4" s="1"/>
  <c r="B160" i="4"/>
  <c r="C160" i="4" s="1"/>
  <c r="D160" i="4" s="1"/>
  <c r="B159" i="4"/>
  <c r="C159" i="4" s="1"/>
  <c r="D159" i="4" s="1"/>
  <c r="B158" i="4"/>
  <c r="C158" i="4" s="1"/>
  <c r="D158" i="4" s="1"/>
  <c r="I158" i="4" s="1"/>
  <c r="L158" i="4" s="1"/>
  <c r="B157" i="4"/>
  <c r="C157" i="4" s="1"/>
  <c r="D157" i="4" s="1"/>
  <c r="B156" i="4"/>
  <c r="C156" i="4" s="1"/>
  <c r="D156" i="4" s="1"/>
  <c r="B155" i="4"/>
  <c r="C155" i="4" s="1"/>
  <c r="D155" i="4" s="1"/>
  <c r="B154" i="4"/>
  <c r="C154" i="4" s="1"/>
  <c r="D154" i="4" s="1"/>
  <c r="B153" i="4"/>
  <c r="C153" i="4" s="1"/>
  <c r="D153" i="4" s="1"/>
  <c r="B152" i="4"/>
  <c r="C152" i="4" s="1"/>
  <c r="D152" i="4" s="1"/>
  <c r="B151" i="4"/>
  <c r="C151" i="4" s="1"/>
  <c r="D151" i="4" s="1"/>
  <c r="B150" i="4"/>
  <c r="C150" i="4" s="1"/>
  <c r="D150" i="4" s="1"/>
  <c r="B149" i="4"/>
  <c r="C149" i="4" s="1"/>
  <c r="D149" i="4" s="1"/>
  <c r="B148" i="4"/>
  <c r="C148" i="4" s="1"/>
  <c r="D148" i="4" s="1"/>
  <c r="B147" i="4"/>
  <c r="C147" i="4" s="1"/>
  <c r="D147" i="4" s="1"/>
  <c r="B146" i="4"/>
  <c r="C146" i="4" s="1"/>
  <c r="D146" i="4" s="1"/>
  <c r="B145" i="4"/>
  <c r="C145" i="4" s="1"/>
  <c r="D145" i="4" s="1"/>
  <c r="B144" i="4"/>
  <c r="C144" i="4" s="1"/>
  <c r="D144" i="4" s="1"/>
  <c r="B143" i="4"/>
  <c r="C143" i="4" s="1"/>
  <c r="D143" i="4" s="1"/>
  <c r="B142" i="4"/>
  <c r="C142" i="4" s="1"/>
  <c r="D142" i="4" s="1"/>
  <c r="B141" i="4"/>
  <c r="C141" i="4" s="1"/>
  <c r="D141" i="4" s="1"/>
  <c r="B140" i="4"/>
  <c r="C140" i="4" s="1"/>
  <c r="D140" i="4" s="1"/>
  <c r="B139" i="4"/>
  <c r="C139" i="4" s="1"/>
  <c r="D139" i="4" s="1"/>
  <c r="B138" i="4"/>
  <c r="C138" i="4" s="1"/>
  <c r="D138" i="4" s="1"/>
  <c r="B137" i="4"/>
  <c r="C137" i="4" s="1"/>
  <c r="D137" i="4" s="1"/>
  <c r="B136" i="4"/>
  <c r="C136" i="4" s="1"/>
  <c r="D136" i="4" s="1"/>
  <c r="B135" i="4"/>
  <c r="C135" i="4" s="1"/>
  <c r="D135" i="4" s="1"/>
  <c r="B134" i="4"/>
  <c r="C134" i="4" s="1"/>
  <c r="D134" i="4" s="1"/>
  <c r="B133" i="4"/>
  <c r="C133" i="4" s="1"/>
  <c r="D133" i="4" s="1"/>
  <c r="B132" i="4"/>
  <c r="C132" i="4" s="1"/>
  <c r="D132" i="4" s="1"/>
  <c r="B131" i="4"/>
  <c r="C131" i="4" s="1"/>
  <c r="D131" i="4" s="1"/>
  <c r="B130" i="4"/>
  <c r="C130" i="4" s="1"/>
  <c r="D130" i="4" s="1"/>
  <c r="B129" i="4"/>
  <c r="C129" i="4" s="1"/>
  <c r="D129" i="4" s="1"/>
  <c r="B128" i="4"/>
  <c r="C128" i="4" s="1"/>
  <c r="D128" i="4" s="1"/>
  <c r="B127" i="4"/>
  <c r="C127" i="4" s="1"/>
  <c r="D127" i="4" s="1"/>
  <c r="B126" i="4"/>
  <c r="C126" i="4" s="1"/>
  <c r="D126" i="4" s="1"/>
  <c r="B125" i="4"/>
  <c r="C125" i="4" s="1"/>
  <c r="D125" i="4" s="1"/>
  <c r="B124" i="4"/>
  <c r="C124" i="4" s="1"/>
  <c r="D124" i="4" s="1"/>
  <c r="B123" i="4"/>
  <c r="C123" i="4" s="1"/>
  <c r="D123" i="4" s="1"/>
  <c r="B122" i="4"/>
  <c r="C122" i="4" s="1"/>
  <c r="D122" i="4" s="1"/>
  <c r="B121" i="4"/>
  <c r="C121" i="4" s="1"/>
  <c r="D121" i="4" s="1"/>
  <c r="B120" i="4"/>
  <c r="C120" i="4" s="1"/>
  <c r="D120" i="4" s="1"/>
  <c r="B119" i="4"/>
  <c r="C119" i="4" s="1"/>
  <c r="D119" i="4" s="1"/>
  <c r="B118" i="4"/>
  <c r="C118" i="4" s="1"/>
  <c r="D118" i="4" s="1"/>
  <c r="B117" i="4"/>
  <c r="C117" i="4" s="1"/>
  <c r="D117" i="4" s="1"/>
  <c r="B116" i="4"/>
  <c r="C116" i="4" s="1"/>
  <c r="D116" i="4" s="1"/>
  <c r="B115" i="4"/>
  <c r="C115" i="4" s="1"/>
  <c r="D115" i="4" s="1"/>
  <c r="B114" i="4"/>
  <c r="C114" i="4" s="1"/>
  <c r="D114" i="4" s="1"/>
  <c r="B113" i="4"/>
  <c r="C113" i="4" s="1"/>
  <c r="D113" i="4" s="1"/>
  <c r="B112" i="4"/>
  <c r="C112" i="4" s="1"/>
  <c r="D112" i="4" s="1"/>
  <c r="B111" i="4"/>
  <c r="C111" i="4" s="1"/>
  <c r="D111" i="4" s="1"/>
  <c r="B110" i="4"/>
  <c r="C110" i="4" s="1"/>
  <c r="D110" i="4" s="1"/>
  <c r="B109" i="4"/>
  <c r="C109" i="4" s="1"/>
  <c r="D109" i="4" s="1"/>
  <c r="B108" i="4"/>
  <c r="C108" i="4" s="1"/>
  <c r="D108" i="4" s="1"/>
  <c r="B107" i="4"/>
  <c r="C107" i="4" s="1"/>
  <c r="D107" i="4" s="1"/>
  <c r="B106" i="4"/>
  <c r="C106" i="4" s="1"/>
  <c r="D106" i="4" s="1"/>
  <c r="B105" i="4"/>
  <c r="C105" i="4" s="1"/>
  <c r="D105" i="4" s="1"/>
  <c r="B104" i="4"/>
  <c r="C104" i="4" s="1"/>
  <c r="D104" i="4" s="1"/>
  <c r="B103" i="4"/>
  <c r="C103" i="4" s="1"/>
  <c r="D103" i="4" s="1"/>
  <c r="B102" i="4"/>
  <c r="C102" i="4" s="1"/>
  <c r="D102" i="4" s="1"/>
  <c r="B101" i="4"/>
  <c r="C101" i="4" s="1"/>
  <c r="D101" i="4" s="1"/>
  <c r="B100" i="4"/>
  <c r="C100" i="4" s="1"/>
  <c r="D100" i="4" s="1"/>
  <c r="B99" i="4"/>
  <c r="C99" i="4" s="1"/>
  <c r="D99" i="4" s="1"/>
  <c r="B98" i="4"/>
  <c r="C98" i="4" s="1"/>
  <c r="D98" i="4" s="1"/>
  <c r="B97" i="4"/>
  <c r="C97" i="4" s="1"/>
  <c r="D97" i="4" s="1"/>
  <c r="B96" i="4"/>
  <c r="C96" i="4" s="1"/>
  <c r="D96" i="4" s="1"/>
  <c r="B95" i="4"/>
  <c r="C95" i="4" s="1"/>
  <c r="D95" i="4" s="1"/>
  <c r="B94" i="4"/>
  <c r="C94" i="4" s="1"/>
  <c r="D94" i="4" s="1"/>
  <c r="B93" i="4"/>
  <c r="C93" i="4" s="1"/>
  <c r="D93" i="4" s="1"/>
  <c r="B92" i="4"/>
  <c r="C92" i="4" s="1"/>
  <c r="D92" i="4" s="1"/>
  <c r="B91" i="4"/>
  <c r="C91" i="4" s="1"/>
  <c r="D91" i="4" s="1"/>
  <c r="B90" i="4"/>
  <c r="C90" i="4" s="1"/>
  <c r="D90" i="4" s="1"/>
  <c r="B89" i="4"/>
  <c r="C89" i="4" s="1"/>
  <c r="D89" i="4" s="1"/>
  <c r="B88" i="4"/>
  <c r="C88" i="4" s="1"/>
  <c r="D88" i="4" s="1"/>
  <c r="B87" i="4"/>
  <c r="C87" i="4" s="1"/>
  <c r="D87" i="4" s="1"/>
  <c r="B86" i="4"/>
  <c r="C86" i="4" s="1"/>
  <c r="D86" i="4" s="1"/>
  <c r="B85" i="4"/>
  <c r="C85" i="4" s="1"/>
  <c r="D85" i="4" s="1"/>
  <c r="B84" i="4"/>
  <c r="C84" i="4" s="1"/>
  <c r="D84" i="4" s="1"/>
  <c r="B83" i="4"/>
  <c r="C83" i="4" s="1"/>
  <c r="D83" i="4" s="1"/>
  <c r="B82" i="4"/>
  <c r="C82" i="4" s="1"/>
  <c r="D82" i="4" s="1"/>
  <c r="B81" i="4"/>
  <c r="C81" i="4" s="1"/>
  <c r="D81" i="4" s="1"/>
  <c r="B80" i="4"/>
  <c r="C80" i="4" s="1"/>
  <c r="D80" i="4" s="1"/>
  <c r="B79" i="4"/>
  <c r="C79" i="4" s="1"/>
  <c r="D79" i="4" s="1"/>
  <c r="B78" i="4"/>
  <c r="C78" i="4" s="1"/>
  <c r="D78" i="4" s="1"/>
  <c r="B77" i="4"/>
  <c r="C77" i="4" s="1"/>
  <c r="D77" i="4" s="1"/>
  <c r="B76" i="4"/>
  <c r="C76" i="4" s="1"/>
  <c r="D76" i="4" s="1"/>
  <c r="B75" i="4"/>
  <c r="C75" i="4" s="1"/>
  <c r="D75" i="4" s="1"/>
  <c r="B74" i="4"/>
  <c r="C74" i="4" s="1"/>
  <c r="D74" i="4" s="1"/>
  <c r="B73" i="4"/>
  <c r="C73" i="4" s="1"/>
  <c r="D73" i="4" s="1"/>
  <c r="B72" i="4"/>
  <c r="C72" i="4" s="1"/>
  <c r="D72" i="4" s="1"/>
  <c r="B71" i="4"/>
  <c r="C71" i="4" s="1"/>
  <c r="D71" i="4" s="1"/>
  <c r="B70" i="4"/>
  <c r="C70" i="4" s="1"/>
  <c r="D70" i="4" s="1"/>
  <c r="B69" i="4"/>
  <c r="C69" i="4" s="1"/>
  <c r="D69" i="4" s="1"/>
  <c r="B68" i="4"/>
  <c r="C68" i="4" s="1"/>
  <c r="D68" i="4" s="1"/>
  <c r="B67" i="4"/>
  <c r="C67" i="4" s="1"/>
  <c r="D67" i="4" s="1"/>
  <c r="B66" i="4"/>
  <c r="C66" i="4" s="1"/>
  <c r="D66" i="4" s="1"/>
  <c r="B65" i="4"/>
  <c r="C65" i="4" s="1"/>
  <c r="D65" i="4" s="1"/>
  <c r="B64" i="4"/>
  <c r="C64" i="4" s="1"/>
  <c r="D64" i="4" s="1"/>
  <c r="B63" i="4"/>
  <c r="C63" i="4" s="1"/>
  <c r="D63" i="4" s="1"/>
  <c r="B62" i="4"/>
  <c r="C62" i="4" s="1"/>
  <c r="D62" i="4" s="1"/>
  <c r="B61" i="4"/>
  <c r="C61" i="4" s="1"/>
  <c r="D61" i="4" s="1"/>
  <c r="B60" i="4"/>
  <c r="C60" i="4" s="1"/>
  <c r="D60" i="4" s="1"/>
  <c r="B59" i="4"/>
  <c r="C59" i="4" s="1"/>
  <c r="D59" i="4" s="1"/>
  <c r="B58" i="4"/>
  <c r="C58" i="4" s="1"/>
  <c r="D58" i="4" s="1"/>
  <c r="B57" i="4"/>
  <c r="C57" i="4" s="1"/>
  <c r="D57" i="4" s="1"/>
  <c r="B56" i="4"/>
  <c r="C56" i="4" s="1"/>
  <c r="D56" i="4" s="1"/>
  <c r="B55" i="4"/>
  <c r="C55" i="4" s="1"/>
  <c r="D55" i="4" s="1"/>
  <c r="B54" i="4"/>
  <c r="C54" i="4" s="1"/>
  <c r="D54" i="4" s="1"/>
  <c r="B53" i="4"/>
  <c r="C53" i="4" s="1"/>
  <c r="D53" i="4" s="1"/>
  <c r="B52" i="4"/>
  <c r="C52" i="4" s="1"/>
  <c r="D52" i="4" s="1"/>
  <c r="B51" i="4"/>
  <c r="C51" i="4" s="1"/>
  <c r="D51" i="4" s="1"/>
  <c r="B50" i="4"/>
  <c r="C50" i="4" s="1"/>
  <c r="D50" i="4" s="1"/>
  <c r="B49" i="4"/>
  <c r="C49" i="4" s="1"/>
  <c r="D49" i="4" s="1"/>
  <c r="B48" i="4"/>
  <c r="C48" i="4" s="1"/>
  <c r="D48" i="4" s="1"/>
  <c r="B47" i="4"/>
  <c r="C47" i="4" s="1"/>
  <c r="D47" i="4" s="1"/>
  <c r="B46" i="4"/>
  <c r="C46" i="4" s="1"/>
  <c r="D46" i="4" s="1"/>
  <c r="B45" i="4"/>
  <c r="C45" i="4" s="1"/>
  <c r="D45" i="4" s="1"/>
  <c r="B44" i="4"/>
  <c r="C44" i="4" s="1"/>
  <c r="D44" i="4" s="1"/>
  <c r="B43" i="4"/>
  <c r="C43" i="4" s="1"/>
  <c r="D43" i="4" s="1"/>
  <c r="B42" i="4"/>
  <c r="C42" i="4" s="1"/>
  <c r="D42" i="4" s="1"/>
  <c r="B41" i="4"/>
  <c r="C41" i="4" s="1"/>
  <c r="D41" i="4" s="1"/>
  <c r="B40" i="4"/>
  <c r="C40" i="4" s="1"/>
  <c r="D40" i="4" s="1"/>
  <c r="B39" i="4"/>
  <c r="C39" i="4" s="1"/>
  <c r="D39" i="4" s="1"/>
  <c r="B38" i="4"/>
  <c r="C38" i="4" s="1"/>
  <c r="D38" i="4" s="1"/>
  <c r="B37" i="4"/>
  <c r="C37" i="4" s="1"/>
  <c r="D37" i="4" s="1"/>
  <c r="B36" i="4"/>
  <c r="C36" i="4" s="1"/>
  <c r="D36" i="4" s="1"/>
  <c r="B35" i="4"/>
  <c r="C35" i="4" s="1"/>
  <c r="D35" i="4" s="1"/>
  <c r="B34" i="4"/>
  <c r="C34" i="4" s="1"/>
  <c r="D34" i="4" s="1"/>
  <c r="B33" i="4"/>
  <c r="C33" i="4" s="1"/>
  <c r="D33" i="4" s="1"/>
  <c r="B32" i="4"/>
  <c r="C32" i="4" s="1"/>
  <c r="D32" i="4" s="1"/>
  <c r="B31" i="4"/>
  <c r="C31" i="4" s="1"/>
  <c r="D31" i="4" s="1"/>
  <c r="B30" i="4"/>
  <c r="C30" i="4" s="1"/>
  <c r="D30" i="4" s="1"/>
  <c r="B29" i="4"/>
  <c r="C29" i="4" s="1"/>
  <c r="D29" i="4" s="1"/>
  <c r="B28" i="4"/>
  <c r="C28" i="4" s="1"/>
  <c r="D28" i="4" s="1"/>
  <c r="B27" i="4"/>
  <c r="C27" i="4" s="1"/>
  <c r="D27" i="4" s="1"/>
  <c r="B26" i="4"/>
  <c r="C26" i="4" s="1"/>
  <c r="D26" i="4" s="1"/>
  <c r="B25" i="4"/>
  <c r="C25" i="4" s="1"/>
  <c r="D25" i="4" s="1"/>
  <c r="B24" i="4"/>
  <c r="C24" i="4" s="1"/>
  <c r="D24" i="4" s="1"/>
  <c r="B23" i="4"/>
  <c r="C23" i="4" s="1"/>
  <c r="D23" i="4" s="1"/>
  <c r="B22" i="4"/>
  <c r="C22" i="4" s="1"/>
  <c r="D22" i="4" s="1"/>
  <c r="B21" i="4"/>
  <c r="C21" i="4" s="1"/>
  <c r="D21" i="4" s="1"/>
  <c r="B20" i="4"/>
  <c r="C20" i="4" s="1"/>
  <c r="D20" i="4" s="1"/>
  <c r="B19" i="4"/>
  <c r="C19" i="4" s="1"/>
  <c r="D19" i="4" s="1"/>
  <c r="B18" i="4"/>
  <c r="C18" i="4" s="1"/>
  <c r="D18" i="4" s="1"/>
  <c r="B17" i="4"/>
  <c r="C17" i="4" s="1"/>
  <c r="D17" i="4" s="1"/>
  <c r="B16" i="4"/>
  <c r="C16" i="4" s="1"/>
  <c r="D16" i="4" s="1"/>
  <c r="B15" i="4"/>
  <c r="C15" i="4" s="1"/>
  <c r="D15" i="4" s="1"/>
  <c r="B14" i="4"/>
  <c r="C14" i="4" s="1"/>
  <c r="D14" i="4" s="1"/>
  <c r="B13" i="4"/>
  <c r="C13" i="4" s="1"/>
  <c r="D13" i="4" s="1"/>
  <c r="B12" i="4"/>
  <c r="C12" i="4" s="1"/>
  <c r="D12" i="4" s="1"/>
  <c r="B11" i="4"/>
  <c r="C11" i="4" s="1"/>
  <c r="D11" i="4" s="1"/>
  <c r="B10" i="4"/>
  <c r="C10" i="4" s="1"/>
  <c r="D10" i="4" s="1"/>
  <c r="B9" i="4"/>
  <c r="C9" i="4" s="1"/>
  <c r="D9" i="4" s="1"/>
  <c r="B8" i="4"/>
  <c r="C8" i="4" s="1"/>
  <c r="D8" i="4" s="1"/>
  <c r="B7" i="4"/>
  <c r="C7" i="4" s="1"/>
  <c r="D7" i="4" s="1"/>
  <c r="B6" i="4"/>
  <c r="C6" i="4" s="1"/>
  <c r="D6" i="4" s="1"/>
  <c r="B5" i="4"/>
  <c r="C5" i="4" s="1"/>
  <c r="D5" i="4" s="1"/>
  <c r="B4" i="4"/>
  <c r="C4" i="4" s="1"/>
  <c r="D4" i="4" s="1"/>
  <c r="B3" i="4"/>
  <c r="C3" i="4" s="1"/>
  <c r="D3" i="4" s="1"/>
  <c r="B2" i="4"/>
  <c r="C2" i="4" s="1"/>
  <c r="D2" i="4" s="1"/>
  <c r="F12" i="1"/>
  <c r="F7" i="1"/>
  <c r="F8" i="1" s="1"/>
  <c r="F12" i="8" l="1"/>
  <c r="G12" i="8" s="1"/>
  <c r="C12" i="8"/>
  <c r="D12" i="8" s="1"/>
  <c r="E12" i="8" s="1"/>
  <c r="J12" i="8" s="1"/>
  <c r="H11" i="8"/>
  <c r="I11" i="8" s="1"/>
  <c r="J11" i="8" s="1"/>
  <c r="M11" i="8" s="1"/>
  <c r="C16" i="8"/>
  <c r="D16" i="8" s="1"/>
  <c r="E16" i="8" s="1"/>
  <c r="J16" i="8" s="1"/>
  <c r="H10" i="8"/>
  <c r="I10" i="8" s="1"/>
  <c r="J10" i="8" s="1"/>
  <c r="C13" i="8"/>
  <c r="D13" i="8" s="1"/>
  <c r="E13" i="8" s="1"/>
  <c r="J13" i="8" s="1"/>
  <c r="F16" i="8"/>
  <c r="G16" i="8" s="1"/>
  <c r="C2" i="8"/>
  <c r="D2" i="8" s="1"/>
  <c r="E2" i="8" s="1"/>
  <c r="J2" i="8" s="1"/>
  <c r="J3" i="8"/>
  <c r="M3" i="8" s="1"/>
  <c r="J5" i="8"/>
  <c r="K5" i="8" s="1"/>
  <c r="J17" i="8"/>
  <c r="M17" i="8" s="1"/>
  <c r="K3" i="8"/>
  <c r="J15" i="8"/>
  <c r="J6" i="8"/>
  <c r="J9" i="8"/>
  <c r="J8" i="8"/>
  <c r="M5" i="8"/>
  <c r="J7" i="8"/>
  <c r="J4" i="8"/>
  <c r="J14" i="8"/>
  <c r="I1901" i="4"/>
  <c r="L1901" i="4" s="1"/>
  <c r="I1893" i="4"/>
  <c r="L1893" i="4" s="1"/>
  <c r="I1885" i="4"/>
  <c r="L1885" i="4" s="1"/>
  <c r="I1877" i="4"/>
  <c r="L1877" i="4" s="1"/>
  <c r="I1869" i="4"/>
  <c r="L1869" i="4" s="1"/>
  <c r="I1861" i="4"/>
  <c r="L1861" i="4" s="1"/>
  <c r="I1853" i="4"/>
  <c r="L1853" i="4" s="1"/>
  <c r="I1845" i="4"/>
  <c r="L1845" i="4" s="1"/>
  <c r="I1837" i="4"/>
  <c r="L1837" i="4" s="1"/>
  <c r="I1829" i="4"/>
  <c r="L1829" i="4" s="1"/>
  <c r="I1821" i="4"/>
  <c r="L1821" i="4" s="1"/>
  <c r="I1813" i="4"/>
  <c r="L1813" i="4" s="1"/>
  <c r="I1805" i="4"/>
  <c r="L1805" i="4" s="1"/>
  <c r="I1797" i="4"/>
  <c r="L1797" i="4" s="1"/>
  <c r="I1789" i="4"/>
  <c r="L1789" i="4" s="1"/>
  <c r="I1781" i="4"/>
  <c r="L1781" i="4" s="1"/>
  <c r="I1773" i="4"/>
  <c r="L1773" i="4" s="1"/>
  <c r="I1765" i="4"/>
  <c r="L1765" i="4" s="1"/>
  <c r="I1757" i="4"/>
  <c r="L1757" i="4" s="1"/>
  <c r="I1749" i="4"/>
  <c r="L1749" i="4" s="1"/>
  <c r="I1741" i="4"/>
  <c r="L1741" i="4" s="1"/>
  <c r="I1733" i="4"/>
  <c r="L1733" i="4" s="1"/>
  <c r="I1725" i="4"/>
  <c r="L1725" i="4" s="1"/>
  <c r="I1717" i="4"/>
  <c r="L1717" i="4" s="1"/>
  <c r="I1709" i="4"/>
  <c r="L1709" i="4" s="1"/>
  <c r="I1701" i="4"/>
  <c r="L1701" i="4" s="1"/>
  <c r="I1693" i="4"/>
  <c r="L1693" i="4" s="1"/>
  <c r="I1685" i="4"/>
  <c r="L1685" i="4" s="1"/>
  <c r="I1677" i="4"/>
  <c r="L1677" i="4" s="1"/>
  <c r="I1669" i="4"/>
  <c r="L1669" i="4" s="1"/>
  <c r="I1661" i="4"/>
  <c r="L1661" i="4" s="1"/>
  <c r="I1653" i="4"/>
  <c r="L1653" i="4" s="1"/>
  <c r="I1645" i="4"/>
  <c r="L1645" i="4" s="1"/>
  <c r="I1637" i="4"/>
  <c r="L1637" i="4" s="1"/>
  <c r="I1629" i="4"/>
  <c r="L1629" i="4" s="1"/>
  <c r="I1621" i="4"/>
  <c r="L1621" i="4" s="1"/>
  <c r="I1613" i="4"/>
  <c r="L1613" i="4" s="1"/>
  <c r="I1605" i="4"/>
  <c r="L1605" i="4" s="1"/>
  <c r="I1597" i="4"/>
  <c r="L1597" i="4" s="1"/>
  <c r="I1589" i="4"/>
  <c r="L1589" i="4" s="1"/>
  <c r="I1581" i="4"/>
  <c r="L1581" i="4" s="1"/>
  <c r="I1573" i="4"/>
  <c r="L1573" i="4" s="1"/>
  <c r="I1565" i="4"/>
  <c r="L1565" i="4" s="1"/>
  <c r="I1557" i="4"/>
  <c r="L1557" i="4" s="1"/>
  <c r="I1549" i="4"/>
  <c r="L1549" i="4" s="1"/>
  <c r="I1541" i="4"/>
  <c r="L1541" i="4" s="1"/>
  <c r="I1533" i="4"/>
  <c r="L1533" i="4" s="1"/>
  <c r="I1525" i="4"/>
  <c r="L1525" i="4" s="1"/>
  <c r="I1517" i="4"/>
  <c r="L1517" i="4" s="1"/>
  <c r="I1509" i="4"/>
  <c r="L1509" i="4" s="1"/>
  <c r="I1501" i="4"/>
  <c r="L1501" i="4" s="1"/>
  <c r="I1493" i="4"/>
  <c r="L1493" i="4" s="1"/>
  <c r="I1485" i="4"/>
  <c r="L1485" i="4" s="1"/>
  <c r="I1477" i="4"/>
  <c r="L1477" i="4" s="1"/>
  <c r="I1469" i="4"/>
  <c r="L1469" i="4" s="1"/>
  <c r="I1461" i="4"/>
  <c r="L1461" i="4" s="1"/>
  <c r="I1453" i="4"/>
  <c r="L1453" i="4" s="1"/>
  <c r="I1445" i="4"/>
  <c r="L1445" i="4" s="1"/>
  <c r="I1437" i="4"/>
  <c r="L1437" i="4" s="1"/>
  <c r="I1429" i="4"/>
  <c r="L1429" i="4" s="1"/>
  <c r="I1421" i="4"/>
  <c r="L1421" i="4" s="1"/>
  <c r="I1413" i="4"/>
  <c r="L1413" i="4" s="1"/>
  <c r="I1405" i="4"/>
  <c r="L1405" i="4" s="1"/>
  <c r="I1397" i="4"/>
  <c r="L1397" i="4" s="1"/>
  <c r="I1389" i="4"/>
  <c r="L1389" i="4" s="1"/>
  <c r="I1381" i="4"/>
  <c r="L1381" i="4" s="1"/>
  <c r="I1373" i="4"/>
  <c r="L1373" i="4" s="1"/>
  <c r="I1365" i="4"/>
  <c r="L1365" i="4" s="1"/>
  <c r="I1357" i="4"/>
  <c r="L1357" i="4" s="1"/>
  <c r="I1349" i="4"/>
  <c r="L1349" i="4" s="1"/>
  <c r="I1341" i="4"/>
  <c r="L1341" i="4" s="1"/>
  <c r="I1333" i="4"/>
  <c r="L1333" i="4" s="1"/>
  <c r="I1325" i="4"/>
  <c r="L1325" i="4" s="1"/>
  <c r="I1317" i="4"/>
  <c r="L1317" i="4" s="1"/>
  <c r="I1309" i="4"/>
  <c r="L1309" i="4" s="1"/>
  <c r="I1301" i="4"/>
  <c r="L1301" i="4" s="1"/>
  <c r="I1293" i="4"/>
  <c r="L1293" i="4" s="1"/>
  <c r="I1285" i="4"/>
  <c r="L1285" i="4" s="1"/>
  <c r="I1277" i="4"/>
  <c r="L1277" i="4" s="1"/>
  <c r="I1269" i="4"/>
  <c r="L1269" i="4" s="1"/>
  <c r="I1900" i="4"/>
  <c r="L1900" i="4" s="1"/>
  <c r="I1892" i="4"/>
  <c r="L1892" i="4" s="1"/>
  <c r="I1884" i="4"/>
  <c r="L1884" i="4" s="1"/>
  <c r="I1876" i="4"/>
  <c r="L1876" i="4" s="1"/>
  <c r="I1868" i="4"/>
  <c r="L1868" i="4" s="1"/>
  <c r="I1860" i="4"/>
  <c r="L1860" i="4" s="1"/>
  <c r="I1852" i="4"/>
  <c r="L1852" i="4" s="1"/>
  <c r="I1844" i="4"/>
  <c r="L1844" i="4" s="1"/>
  <c r="I1836" i="4"/>
  <c r="L1836" i="4" s="1"/>
  <c r="I1828" i="4"/>
  <c r="L1828" i="4" s="1"/>
  <c r="I1820" i="4"/>
  <c r="L1820" i="4" s="1"/>
  <c r="I1812" i="4"/>
  <c r="L1812" i="4" s="1"/>
  <c r="I1804" i="4"/>
  <c r="L1804" i="4" s="1"/>
  <c r="I1796" i="4"/>
  <c r="L1796" i="4" s="1"/>
  <c r="I1788" i="4"/>
  <c r="L1788" i="4" s="1"/>
  <c r="I1780" i="4"/>
  <c r="L1780" i="4" s="1"/>
  <c r="I1772" i="4"/>
  <c r="L1772" i="4" s="1"/>
  <c r="I1764" i="4"/>
  <c r="L1764" i="4" s="1"/>
  <c r="I1756" i="4"/>
  <c r="L1756" i="4" s="1"/>
  <c r="I1748" i="4"/>
  <c r="L1748" i="4" s="1"/>
  <c r="I1740" i="4"/>
  <c r="L1740" i="4" s="1"/>
  <c r="I1732" i="4"/>
  <c r="L1732" i="4" s="1"/>
  <c r="I1724" i="4"/>
  <c r="L1724" i="4" s="1"/>
  <c r="I1716" i="4"/>
  <c r="L1716" i="4" s="1"/>
  <c r="I1708" i="4"/>
  <c r="L1708" i="4" s="1"/>
  <c r="I1700" i="4"/>
  <c r="L1700" i="4" s="1"/>
  <c r="I1692" i="4"/>
  <c r="L1692" i="4" s="1"/>
  <c r="I1684" i="4"/>
  <c r="L1684" i="4" s="1"/>
  <c r="I1676" i="4"/>
  <c r="L1676" i="4" s="1"/>
  <c r="I1668" i="4"/>
  <c r="L1668" i="4" s="1"/>
  <c r="I1660" i="4"/>
  <c r="L1660" i="4" s="1"/>
  <c r="I1652" i="4"/>
  <c r="L1652" i="4" s="1"/>
  <c r="I1644" i="4"/>
  <c r="L1644" i="4" s="1"/>
  <c r="I1636" i="4"/>
  <c r="L1636" i="4" s="1"/>
  <c r="I1628" i="4"/>
  <c r="L1628" i="4" s="1"/>
  <c r="I1620" i="4"/>
  <c r="L1620" i="4" s="1"/>
  <c r="I1612" i="4"/>
  <c r="L1612" i="4" s="1"/>
  <c r="I1604" i="4"/>
  <c r="L1604" i="4" s="1"/>
  <c r="I1596" i="4"/>
  <c r="L1596" i="4" s="1"/>
  <c r="I1588" i="4"/>
  <c r="L1588" i="4" s="1"/>
  <c r="I1580" i="4"/>
  <c r="L1580" i="4" s="1"/>
  <c r="I1572" i="4"/>
  <c r="L1572" i="4" s="1"/>
  <c r="I1564" i="4"/>
  <c r="L1564" i="4" s="1"/>
  <c r="I1556" i="4"/>
  <c r="L1556" i="4" s="1"/>
  <c r="I1548" i="4"/>
  <c r="L1548" i="4" s="1"/>
  <c r="I1540" i="4"/>
  <c r="L1540" i="4" s="1"/>
  <c r="I1532" i="4"/>
  <c r="L1532" i="4" s="1"/>
  <c r="I1524" i="4"/>
  <c r="L1524" i="4" s="1"/>
  <c r="I1516" i="4"/>
  <c r="L1516" i="4" s="1"/>
  <c r="I1508" i="4"/>
  <c r="L1508" i="4" s="1"/>
  <c r="I1500" i="4"/>
  <c r="L1500" i="4" s="1"/>
  <c r="I1492" i="4"/>
  <c r="L1492" i="4" s="1"/>
  <c r="I1484" i="4"/>
  <c r="L1484" i="4" s="1"/>
  <c r="I1476" i="4"/>
  <c r="L1476" i="4" s="1"/>
  <c r="I1468" i="4"/>
  <c r="L1468" i="4" s="1"/>
  <c r="I1460" i="4"/>
  <c r="L1460" i="4" s="1"/>
  <c r="I1452" i="4"/>
  <c r="L1452" i="4" s="1"/>
  <c r="I1444" i="4"/>
  <c r="L1444" i="4" s="1"/>
  <c r="I1436" i="4"/>
  <c r="L1436" i="4" s="1"/>
  <c r="I1428" i="4"/>
  <c r="L1428" i="4" s="1"/>
  <c r="I1420" i="4"/>
  <c r="L1420" i="4" s="1"/>
  <c r="I1412" i="4"/>
  <c r="L1412" i="4" s="1"/>
  <c r="I1404" i="4"/>
  <c r="L1404" i="4" s="1"/>
  <c r="I1396" i="4"/>
  <c r="L1396" i="4" s="1"/>
  <c r="I1388" i="4"/>
  <c r="L1388" i="4" s="1"/>
  <c r="I1899" i="4"/>
  <c r="L1899" i="4" s="1"/>
  <c r="I1891" i="4"/>
  <c r="L1891" i="4" s="1"/>
  <c r="I1883" i="4"/>
  <c r="L1883" i="4" s="1"/>
  <c r="I1875" i="4"/>
  <c r="L1875" i="4" s="1"/>
  <c r="I1867" i="4"/>
  <c r="L1867" i="4" s="1"/>
  <c r="I1859" i="4"/>
  <c r="L1859" i="4" s="1"/>
  <c r="I1851" i="4"/>
  <c r="L1851" i="4" s="1"/>
  <c r="I1843" i="4"/>
  <c r="L1843" i="4" s="1"/>
  <c r="I1835" i="4"/>
  <c r="L1835" i="4" s="1"/>
  <c r="I1827" i="4"/>
  <c r="L1827" i="4" s="1"/>
  <c r="I1819" i="4"/>
  <c r="L1819" i="4" s="1"/>
  <c r="I1811" i="4"/>
  <c r="L1811" i="4" s="1"/>
  <c r="I1803" i="4"/>
  <c r="L1803" i="4" s="1"/>
  <c r="I1795" i="4"/>
  <c r="L1795" i="4" s="1"/>
  <c r="I1787" i="4"/>
  <c r="L1787" i="4" s="1"/>
  <c r="I1779" i="4"/>
  <c r="L1779" i="4" s="1"/>
  <c r="I1771" i="4"/>
  <c r="L1771" i="4" s="1"/>
  <c r="I1763" i="4"/>
  <c r="L1763" i="4" s="1"/>
  <c r="I1755" i="4"/>
  <c r="L1755" i="4" s="1"/>
  <c r="I1747" i="4"/>
  <c r="L1747" i="4" s="1"/>
  <c r="I1739" i="4"/>
  <c r="L1739" i="4" s="1"/>
  <c r="I1731" i="4"/>
  <c r="L1731" i="4" s="1"/>
  <c r="I1723" i="4"/>
  <c r="L1723" i="4" s="1"/>
  <c r="I1715" i="4"/>
  <c r="L1715" i="4" s="1"/>
  <c r="I1707" i="4"/>
  <c r="L1707" i="4" s="1"/>
  <c r="I1699" i="4"/>
  <c r="L1699" i="4" s="1"/>
  <c r="I1691" i="4"/>
  <c r="L1691" i="4" s="1"/>
  <c r="I1683" i="4"/>
  <c r="L1683" i="4" s="1"/>
  <c r="I1675" i="4"/>
  <c r="L1675" i="4" s="1"/>
  <c r="I1667" i="4"/>
  <c r="L1667" i="4" s="1"/>
  <c r="I1659" i="4"/>
  <c r="L1659" i="4" s="1"/>
  <c r="I1651" i="4"/>
  <c r="L1651" i="4" s="1"/>
  <c r="I1643" i="4"/>
  <c r="L1643" i="4" s="1"/>
  <c r="I1635" i="4"/>
  <c r="L1635" i="4" s="1"/>
  <c r="I1627" i="4"/>
  <c r="L1627" i="4" s="1"/>
  <c r="I1619" i="4"/>
  <c r="L1619" i="4" s="1"/>
  <c r="I1611" i="4"/>
  <c r="L1611" i="4" s="1"/>
  <c r="I1603" i="4"/>
  <c r="L1603" i="4" s="1"/>
  <c r="I1595" i="4"/>
  <c r="L1595" i="4" s="1"/>
  <c r="I1587" i="4"/>
  <c r="L1587" i="4" s="1"/>
  <c r="I1579" i="4"/>
  <c r="L1579" i="4" s="1"/>
  <c r="I1571" i="4"/>
  <c r="L1571" i="4" s="1"/>
  <c r="I1563" i="4"/>
  <c r="L1563" i="4" s="1"/>
  <c r="I1555" i="4"/>
  <c r="L1555" i="4" s="1"/>
  <c r="I1547" i="4"/>
  <c r="L1547" i="4" s="1"/>
  <c r="I1539" i="4"/>
  <c r="L1539" i="4" s="1"/>
  <c r="I1531" i="4"/>
  <c r="L1531" i="4" s="1"/>
  <c r="I1523" i="4"/>
  <c r="L1523" i="4" s="1"/>
  <c r="I1515" i="4"/>
  <c r="L1515" i="4" s="1"/>
  <c r="I1507" i="4"/>
  <c r="L1507" i="4" s="1"/>
  <c r="I1499" i="4"/>
  <c r="L1499" i="4" s="1"/>
  <c r="I1491" i="4"/>
  <c r="L1491" i="4" s="1"/>
  <c r="I1483" i="4"/>
  <c r="L1483" i="4" s="1"/>
  <c r="I1475" i="4"/>
  <c r="L1475" i="4" s="1"/>
  <c r="I1467" i="4"/>
  <c r="L1467" i="4" s="1"/>
  <c r="I1459" i="4"/>
  <c r="L1459" i="4" s="1"/>
  <c r="I1451" i="4"/>
  <c r="L1451" i="4" s="1"/>
  <c r="I1443" i="4"/>
  <c r="L1443" i="4" s="1"/>
  <c r="I1435" i="4"/>
  <c r="L1435" i="4" s="1"/>
  <c r="I1427" i="4"/>
  <c r="L1427" i="4" s="1"/>
  <c r="I1419" i="4"/>
  <c r="L1419" i="4" s="1"/>
  <c r="I1411" i="4"/>
  <c r="L1411" i="4" s="1"/>
  <c r="I1403" i="4"/>
  <c r="L1403" i="4" s="1"/>
  <c r="I1395" i="4"/>
  <c r="L1395" i="4" s="1"/>
  <c r="I1387" i="4"/>
  <c r="L1387" i="4" s="1"/>
  <c r="I1379" i="4"/>
  <c r="L1379" i="4" s="1"/>
  <c r="I1371" i="4"/>
  <c r="L1371" i="4" s="1"/>
  <c r="I1363" i="4"/>
  <c r="L1363" i="4" s="1"/>
  <c r="I1355" i="4"/>
  <c r="L1355" i="4" s="1"/>
  <c r="I1347" i="4"/>
  <c r="L1347" i="4" s="1"/>
  <c r="I1339" i="4"/>
  <c r="L1339" i="4" s="1"/>
  <c r="I1331" i="4"/>
  <c r="L1331" i="4" s="1"/>
  <c r="I1323" i="4"/>
  <c r="L1323" i="4" s="1"/>
  <c r="I1315" i="4"/>
  <c r="L1315" i="4" s="1"/>
  <c r="I1307" i="4"/>
  <c r="L1307" i="4" s="1"/>
  <c r="I1299" i="4"/>
  <c r="L1299" i="4" s="1"/>
  <c r="I1291" i="4"/>
  <c r="L1291" i="4" s="1"/>
  <c r="I1283" i="4"/>
  <c r="L1283" i="4" s="1"/>
  <c r="I1275" i="4"/>
  <c r="L1275" i="4" s="1"/>
  <c r="I1267" i="4"/>
  <c r="L1267" i="4" s="1"/>
  <c r="I1259" i="4"/>
  <c r="L1259" i="4" s="1"/>
  <c r="I1251" i="4"/>
  <c r="L1251" i="4" s="1"/>
  <c r="I1243" i="4"/>
  <c r="L1243" i="4" s="1"/>
  <c r="I1235" i="4"/>
  <c r="L1235" i="4" s="1"/>
  <c r="I1227" i="4"/>
  <c r="L1227" i="4" s="1"/>
  <c r="I1219" i="4"/>
  <c r="L1219" i="4" s="1"/>
  <c r="I1211" i="4"/>
  <c r="L1211" i="4" s="1"/>
  <c r="I1203" i="4"/>
  <c r="L1203" i="4" s="1"/>
  <c r="I1195" i="4"/>
  <c r="L1195" i="4" s="1"/>
  <c r="I1187" i="4"/>
  <c r="L1187" i="4" s="1"/>
  <c r="I1179" i="4"/>
  <c r="L1179" i="4" s="1"/>
  <c r="I1171" i="4"/>
  <c r="L1171" i="4" s="1"/>
  <c r="I1163" i="4"/>
  <c r="L1163" i="4" s="1"/>
  <c r="I1155" i="4"/>
  <c r="L1155" i="4" s="1"/>
  <c r="I1147" i="4"/>
  <c r="L1147" i="4" s="1"/>
  <c r="I1139" i="4"/>
  <c r="L1139" i="4" s="1"/>
  <c r="I491" i="4"/>
  <c r="L491" i="4" s="1"/>
  <c r="I1898" i="4"/>
  <c r="L1898" i="4" s="1"/>
  <c r="I1890" i="4"/>
  <c r="L1890" i="4" s="1"/>
  <c r="I1882" i="4"/>
  <c r="L1882" i="4" s="1"/>
  <c r="I1874" i="4"/>
  <c r="L1874" i="4" s="1"/>
  <c r="I1866" i="4"/>
  <c r="L1866" i="4" s="1"/>
  <c r="I1858" i="4"/>
  <c r="L1858" i="4" s="1"/>
  <c r="I1850" i="4"/>
  <c r="L1850" i="4" s="1"/>
  <c r="I1842" i="4"/>
  <c r="L1842" i="4" s="1"/>
  <c r="I1834" i="4"/>
  <c r="L1834" i="4" s="1"/>
  <c r="I1826" i="4"/>
  <c r="L1826" i="4" s="1"/>
  <c r="I1818" i="4"/>
  <c r="L1818" i="4" s="1"/>
  <c r="I1810" i="4"/>
  <c r="L1810" i="4" s="1"/>
  <c r="I1802" i="4"/>
  <c r="L1802" i="4" s="1"/>
  <c r="I1794" i="4"/>
  <c r="L1794" i="4" s="1"/>
  <c r="I1786" i="4"/>
  <c r="L1786" i="4" s="1"/>
  <c r="I1778" i="4"/>
  <c r="L1778" i="4" s="1"/>
  <c r="I1770" i="4"/>
  <c r="L1770" i="4" s="1"/>
  <c r="I1762" i="4"/>
  <c r="L1762" i="4" s="1"/>
  <c r="I1754" i="4"/>
  <c r="L1754" i="4" s="1"/>
  <c r="I1746" i="4"/>
  <c r="L1746" i="4" s="1"/>
  <c r="I1738" i="4"/>
  <c r="L1738" i="4" s="1"/>
  <c r="I1730" i="4"/>
  <c r="L1730" i="4" s="1"/>
  <c r="I1722" i="4"/>
  <c r="L1722" i="4" s="1"/>
  <c r="I1714" i="4"/>
  <c r="L1714" i="4" s="1"/>
  <c r="I1706" i="4"/>
  <c r="L1706" i="4" s="1"/>
  <c r="I1698" i="4"/>
  <c r="L1698" i="4" s="1"/>
  <c r="I1690" i="4"/>
  <c r="L1690" i="4" s="1"/>
  <c r="I1682" i="4"/>
  <c r="L1682" i="4" s="1"/>
  <c r="I1674" i="4"/>
  <c r="L1674" i="4" s="1"/>
  <c r="I1666" i="4"/>
  <c r="L1666" i="4" s="1"/>
  <c r="I1658" i="4"/>
  <c r="L1658" i="4" s="1"/>
  <c r="I1650" i="4"/>
  <c r="L1650" i="4" s="1"/>
  <c r="I1642" i="4"/>
  <c r="L1642" i="4" s="1"/>
  <c r="I1634" i="4"/>
  <c r="L1634" i="4" s="1"/>
  <c r="I1626" i="4"/>
  <c r="L1626" i="4" s="1"/>
  <c r="I1618" i="4"/>
  <c r="L1618" i="4" s="1"/>
  <c r="I1610" i="4"/>
  <c r="L1610" i="4" s="1"/>
  <c r="I1602" i="4"/>
  <c r="L1602" i="4" s="1"/>
  <c r="I1594" i="4"/>
  <c r="L1594" i="4" s="1"/>
  <c r="I1586" i="4"/>
  <c r="L1586" i="4" s="1"/>
  <c r="I1578" i="4"/>
  <c r="L1578" i="4" s="1"/>
  <c r="I1570" i="4"/>
  <c r="L1570" i="4" s="1"/>
  <c r="I1562" i="4"/>
  <c r="L1562" i="4" s="1"/>
  <c r="I1554" i="4"/>
  <c r="L1554" i="4" s="1"/>
  <c r="I1546" i="4"/>
  <c r="L1546" i="4" s="1"/>
  <c r="I1538" i="4"/>
  <c r="L1538" i="4" s="1"/>
  <c r="I1530" i="4"/>
  <c r="L1530" i="4" s="1"/>
  <c r="I1522" i="4"/>
  <c r="L1522" i="4" s="1"/>
  <c r="I1514" i="4"/>
  <c r="L1514" i="4" s="1"/>
  <c r="I1506" i="4"/>
  <c r="L1506" i="4" s="1"/>
  <c r="I1498" i="4"/>
  <c r="L1498" i="4" s="1"/>
  <c r="I1490" i="4"/>
  <c r="L1490" i="4" s="1"/>
  <c r="I1482" i="4"/>
  <c r="L1482" i="4" s="1"/>
  <c r="I1474" i="4"/>
  <c r="L1474" i="4" s="1"/>
  <c r="I1466" i="4"/>
  <c r="L1466" i="4" s="1"/>
  <c r="I1458" i="4"/>
  <c r="L1458" i="4" s="1"/>
  <c r="I1450" i="4"/>
  <c r="L1450" i="4" s="1"/>
  <c r="I1442" i="4"/>
  <c r="L1442" i="4" s="1"/>
  <c r="I1434" i="4"/>
  <c r="L1434" i="4" s="1"/>
  <c r="I1426" i="4"/>
  <c r="L1426" i="4" s="1"/>
  <c r="I1418" i="4"/>
  <c r="L1418" i="4" s="1"/>
  <c r="I1410" i="4"/>
  <c r="L1410" i="4" s="1"/>
  <c r="I962" i="4"/>
  <c r="L962" i="4" s="1"/>
  <c r="I898" i="4"/>
  <c r="L898" i="4" s="1"/>
  <c r="I834" i="4"/>
  <c r="L834" i="4" s="1"/>
  <c r="I770" i="4"/>
  <c r="L770" i="4" s="1"/>
  <c r="I706" i="4"/>
  <c r="L706" i="4" s="1"/>
  <c r="I642" i="4"/>
  <c r="L642" i="4" s="1"/>
  <c r="I578" i="4"/>
  <c r="L578" i="4" s="1"/>
  <c r="I514" i="4"/>
  <c r="L514" i="4" s="1"/>
  <c r="I1897" i="4"/>
  <c r="L1897" i="4" s="1"/>
  <c r="I1889" i="4"/>
  <c r="L1889" i="4" s="1"/>
  <c r="I1881" i="4"/>
  <c r="L1881" i="4" s="1"/>
  <c r="I1873" i="4"/>
  <c r="L1873" i="4" s="1"/>
  <c r="I1865" i="4"/>
  <c r="L1865" i="4" s="1"/>
  <c r="I1857" i="4"/>
  <c r="L1857" i="4" s="1"/>
  <c r="I1849" i="4"/>
  <c r="L1849" i="4" s="1"/>
  <c r="I1841" i="4"/>
  <c r="L1841" i="4" s="1"/>
  <c r="I1833" i="4"/>
  <c r="L1833" i="4" s="1"/>
  <c r="I1825" i="4"/>
  <c r="L1825" i="4" s="1"/>
  <c r="I1817" i="4"/>
  <c r="L1817" i="4" s="1"/>
  <c r="I1809" i="4"/>
  <c r="L1809" i="4" s="1"/>
  <c r="I1801" i="4"/>
  <c r="L1801" i="4" s="1"/>
  <c r="I1793" i="4"/>
  <c r="L1793" i="4" s="1"/>
  <c r="I1785" i="4"/>
  <c r="L1785" i="4" s="1"/>
  <c r="I1777" i="4"/>
  <c r="L1777" i="4" s="1"/>
  <c r="I1769" i="4"/>
  <c r="L1769" i="4" s="1"/>
  <c r="I1761" i="4"/>
  <c r="L1761" i="4" s="1"/>
  <c r="I1753" i="4"/>
  <c r="L1753" i="4" s="1"/>
  <c r="I1745" i="4"/>
  <c r="L1745" i="4" s="1"/>
  <c r="I1737" i="4"/>
  <c r="L1737" i="4" s="1"/>
  <c r="I1729" i="4"/>
  <c r="L1729" i="4" s="1"/>
  <c r="I1721" i="4"/>
  <c r="L1721" i="4" s="1"/>
  <c r="I1713" i="4"/>
  <c r="L1713" i="4" s="1"/>
  <c r="I1705" i="4"/>
  <c r="L1705" i="4" s="1"/>
  <c r="I1697" i="4"/>
  <c r="L1697" i="4" s="1"/>
  <c r="I1689" i="4"/>
  <c r="L1689" i="4" s="1"/>
  <c r="I1681" i="4"/>
  <c r="L1681" i="4" s="1"/>
  <c r="I1673" i="4"/>
  <c r="L1673" i="4" s="1"/>
  <c r="I1665" i="4"/>
  <c r="L1665" i="4" s="1"/>
  <c r="I1657" i="4"/>
  <c r="L1657" i="4" s="1"/>
  <c r="I1649" i="4"/>
  <c r="L1649" i="4" s="1"/>
  <c r="I1641" i="4"/>
  <c r="L1641" i="4" s="1"/>
  <c r="I1633" i="4"/>
  <c r="L1633" i="4" s="1"/>
  <c r="I1625" i="4"/>
  <c r="L1625" i="4" s="1"/>
  <c r="I1617" i="4"/>
  <c r="L1617" i="4" s="1"/>
  <c r="I1609" i="4"/>
  <c r="L1609" i="4" s="1"/>
  <c r="I1601" i="4"/>
  <c r="L1601" i="4" s="1"/>
  <c r="I1593" i="4"/>
  <c r="L1593" i="4" s="1"/>
  <c r="I1585" i="4"/>
  <c r="L1585" i="4" s="1"/>
  <c r="I1577" i="4"/>
  <c r="L1577" i="4" s="1"/>
  <c r="I1569" i="4"/>
  <c r="L1569" i="4" s="1"/>
  <c r="I1561" i="4"/>
  <c r="L1561" i="4" s="1"/>
  <c r="I1553" i="4"/>
  <c r="L1553" i="4" s="1"/>
  <c r="I1545" i="4"/>
  <c r="L1545" i="4" s="1"/>
  <c r="I1537" i="4"/>
  <c r="L1537" i="4" s="1"/>
  <c r="I1529" i="4"/>
  <c r="L1529" i="4" s="1"/>
  <c r="I1521" i="4"/>
  <c r="L1521" i="4" s="1"/>
  <c r="I1513" i="4"/>
  <c r="L1513" i="4" s="1"/>
  <c r="I1505" i="4"/>
  <c r="L1505" i="4" s="1"/>
  <c r="I1497" i="4"/>
  <c r="L1497" i="4" s="1"/>
  <c r="I1489" i="4"/>
  <c r="L1489" i="4" s="1"/>
  <c r="I1481" i="4"/>
  <c r="L1481" i="4" s="1"/>
  <c r="I1473" i="4"/>
  <c r="L1473" i="4" s="1"/>
  <c r="I1465" i="4"/>
  <c r="L1465" i="4" s="1"/>
  <c r="I1457" i="4"/>
  <c r="L1457" i="4" s="1"/>
  <c r="I1449" i="4"/>
  <c r="L1449" i="4" s="1"/>
  <c r="I1441" i="4"/>
  <c r="L1441" i="4" s="1"/>
  <c r="I1433" i="4"/>
  <c r="L1433" i="4" s="1"/>
  <c r="I1425" i="4"/>
  <c r="L1425" i="4" s="1"/>
  <c r="I1417" i="4"/>
  <c r="L1417" i="4" s="1"/>
  <c r="I1409" i="4"/>
  <c r="L1409" i="4" s="1"/>
  <c r="I1401" i="4"/>
  <c r="L1401" i="4" s="1"/>
  <c r="I1393" i="4"/>
  <c r="L1393" i="4" s="1"/>
  <c r="I1385" i="4"/>
  <c r="L1385" i="4" s="1"/>
  <c r="I1377" i="4"/>
  <c r="L1377" i="4" s="1"/>
  <c r="I1369" i="4"/>
  <c r="L1369" i="4" s="1"/>
  <c r="I1361" i="4"/>
  <c r="L1361" i="4" s="1"/>
  <c r="I1353" i="4"/>
  <c r="L1353" i="4" s="1"/>
  <c r="I1345" i="4"/>
  <c r="L1345" i="4" s="1"/>
  <c r="I1337" i="4"/>
  <c r="L1337" i="4" s="1"/>
  <c r="I1329" i="4"/>
  <c r="L1329" i="4" s="1"/>
  <c r="I1321" i="4"/>
  <c r="L1321" i="4" s="1"/>
  <c r="I1313" i="4"/>
  <c r="L1313" i="4" s="1"/>
  <c r="I1305" i="4"/>
  <c r="L1305" i="4" s="1"/>
  <c r="I1297" i="4"/>
  <c r="L1297" i="4" s="1"/>
  <c r="I1289" i="4"/>
  <c r="L1289" i="4" s="1"/>
  <c r="I1281" i="4"/>
  <c r="L1281" i="4" s="1"/>
  <c r="I1273" i="4"/>
  <c r="L1273" i="4" s="1"/>
  <c r="I1265" i="4"/>
  <c r="L1265" i="4" s="1"/>
  <c r="I1257" i="4"/>
  <c r="L1257" i="4" s="1"/>
  <c r="I1249" i="4"/>
  <c r="L1249" i="4" s="1"/>
  <c r="I1241" i="4"/>
  <c r="L1241" i="4" s="1"/>
  <c r="I1233" i="4"/>
  <c r="L1233" i="4" s="1"/>
  <c r="I1225" i="4"/>
  <c r="L1225" i="4" s="1"/>
  <c r="I1217" i="4"/>
  <c r="L1217" i="4" s="1"/>
  <c r="I1209" i="4"/>
  <c r="L1209" i="4" s="1"/>
  <c r="I1201" i="4"/>
  <c r="L1201" i="4" s="1"/>
  <c r="I1193" i="4"/>
  <c r="L1193" i="4" s="1"/>
  <c r="I1185" i="4"/>
  <c r="L1185" i="4" s="1"/>
  <c r="I1177" i="4"/>
  <c r="L1177" i="4" s="1"/>
  <c r="I1169" i="4"/>
  <c r="L1169" i="4" s="1"/>
  <c r="I1161" i="4"/>
  <c r="L1161" i="4" s="1"/>
  <c r="I1153" i="4"/>
  <c r="L1153" i="4" s="1"/>
  <c r="I1145" i="4"/>
  <c r="L1145" i="4" s="1"/>
  <c r="I1137" i="4"/>
  <c r="L1137" i="4" s="1"/>
  <c r="I1129" i="4"/>
  <c r="L1129" i="4" s="1"/>
  <c r="I1121" i="4"/>
  <c r="L1121" i="4" s="1"/>
  <c r="I1113" i="4"/>
  <c r="L1113" i="4" s="1"/>
  <c r="I1105" i="4"/>
  <c r="L1105" i="4" s="1"/>
  <c r="I1097" i="4"/>
  <c r="L1097" i="4" s="1"/>
  <c r="I1089" i="4"/>
  <c r="L1089" i="4" s="1"/>
  <c r="I1081" i="4"/>
  <c r="L1081" i="4" s="1"/>
  <c r="I1073" i="4"/>
  <c r="L1073" i="4" s="1"/>
  <c r="I1065" i="4"/>
  <c r="L1065" i="4" s="1"/>
  <c r="I1057" i="4"/>
  <c r="L1057" i="4" s="1"/>
  <c r="I1049" i="4"/>
  <c r="L1049" i="4" s="1"/>
  <c r="I1041" i="4"/>
  <c r="L1041" i="4" s="1"/>
  <c r="I1033" i="4"/>
  <c r="L1033" i="4" s="1"/>
  <c r="I1025" i="4"/>
  <c r="L1025" i="4" s="1"/>
  <c r="I1017" i="4"/>
  <c r="L1017" i="4" s="1"/>
  <c r="I1009" i="4"/>
  <c r="L1009" i="4" s="1"/>
  <c r="I985" i="4"/>
  <c r="L985" i="4" s="1"/>
  <c r="I921" i="4"/>
  <c r="L921" i="4" s="1"/>
  <c r="I857" i="4"/>
  <c r="L857" i="4" s="1"/>
  <c r="I793" i="4"/>
  <c r="L793" i="4" s="1"/>
  <c r="I729" i="4"/>
  <c r="L729" i="4" s="1"/>
  <c r="I665" i="4"/>
  <c r="L665" i="4" s="1"/>
  <c r="I601" i="4"/>
  <c r="L601" i="4" s="1"/>
  <c r="I537" i="4"/>
  <c r="L537" i="4" s="1"/>
  <c r="I433" i="4"/>
  <c r="L433" i="4" s="1"/>
  <c r="I1896" i="4"/>
  <c r="L1896" i="4" s="1"/>
  <c r="I1888" i="4"/>
  <c r="L1888" i="4" s="1"/>
  <c r="I1880" i="4"/>
  <c r="L1880" i="4" s="1"/>
  <c r="I1872" i="4"/>
  <c r="L1872" i="4" s="1"/>
  <c r="I1864" i="4"/>
  <c r="L1864" i="4" s="1"/>
  <c r="I1856" i="4"/>
  <c r="L1856" i="4" s="1"/>
  <c r="I1848" i="4"/>
  <c r="L1848" i="4" s="1"/>
  <c r="I1840" i="4"/>
  <c r="L1840" i="4" s="1"/>
  <c r="I1832" i="4"/>
  <c r="L1832" i="4" s="1"/>
  <c r="I1824" i="4"/>
  <c r="L1824" i="4" s="1"/>
  <c r="I1816" i="4"/>
  <c r="L1816" i="4" s="1"/>
  <c r="I1808" i="4"/>
  <c r="L1808" i="4" s="1"/>
  <c r="I1800" i="4"/>
  <c r="L1800" i="4" s="1"/>
  <c r="I1792" i="4"/>
  <c r="L1792" i="4" s="1"/>
  <c r="I1784" i="4"/>
  <c r="L1784" i="4" s="1"/>
  <c r="I1776" i="4"/>
  <c r="L1776" i="4" s="1"/>
  <c r="I1768" i="4"/>
  <c r="L1768" i="4" s="1"/>
  <c r="I1760" i="4"/>
  <c r="L1760" i="4" s="1"/>
  <c r="I1752" i="4"/>
  <c r="L1752" i="4" s="1"/>
  <c r="I1744" i="4"/>
  <c r="L1744" i="4" s="1"/>
  <c r="I1736" i="4"/>
  <c r="L1736" i="4" s="1"/>
  <c r="I1728" i="4"/>
  <c r="L1728" i="4" s="1"/>
  <c r="I1720" i="4"/>
  <c r="L1720" i="4" s="1"/>
  <c r="I1712" i="4"/>
  <c r="L1712" i="4" s="1"/>
  <c r="I1704" i="4"/>
  <c r="L1704" i="4" s="1"/>
  <c r="I1696" i="4"/>
  <c r="L1696" i="4" s="1"/>
  <c r="I1688" i="4"/>
  <c r="L1688" i="4" s="1"/>
  <c r="I1680" i="4"/>
  <c r="L1680" i="4" s="1"/>
  <c r="I1672" i="4"/>
  <c r="L1672" i="4" s="1"/>
  <c r="I1664" i="4"/>
  <c r="L1664" i="4" s="1"/>
  <c r="I1656" i="4"/>
  <c r="L1656" i="4" s="1"/>
  <c r="I1648" i="4"/>
  <c r="L1648" i="4" s="1"/>
  <c r="I1640" i="4"/>
  <c r="L1640" i="4" s="1"/>
  <c r="I1632" i="4"/>
  <c r="L1632" i="4" s="1"/>
  <c r="I1624" i="4"/>
  <c r="L1624" i="4" s="1"/>
  <c r="I1616" i="4"/>
  <c r="L1616" i="4" s="1"/>
  <c r="I1608" i="4"/>
  <c r="L1608" i="4" s="1"/>
  <c r="I1600" i="4"/>
  <c r="L1600" i="4" s="1"/>
  <c r="I1592" i="4"/>
  <c r="L1592" i="4" s="1"/>
  <c r="I1584" i="4"/>
  <c r="L1584" i="4" s="1"/>
  <c r="I1576" i="4"/>
  <c r="L1576" i="4" s="1"/>
  <c r="I1568" i="4"/>
  <c r="L1568" i="4" s="1"/>
  <c r="I1560" i="4"/>
  <c r="L1560" i="4" s="1"/>
  <c r="I1552" i="4"/>
  <c r="L1552" i="4" s="1"/>
  <c r="I1544" i="4"/>
  <c r="L1544" i="4" s="1"/>
  <c r="I1536" i="4"/>
  <c r="L1536" i="4" s="1"/>
  <c r="I1528" i="4"/>
  <c r="L1528" i="4" s="1"/>
  <c r="I1520" i="4"/>
  <c r="L1520" i="4" s="1"/>
  <c r="I1512" i="4"/>
  <c r="L1512" i="4" s="1"/>
  <c r="I1504" i="4"/>
  <c r="L1504" i="4" s="1"/>
  <c r="I1496" i="4"/>
  <c r="L1496" i="4" s="1"/>
  <c r="I1488" i="4"/>
  <c r="L1488" i="4" s="1"/>
  <c r="I1480" i="4"/>
  <c r="L1480" i="4" s="1"/>
  <c r="I1472" i="4"/>
  <c r="L1472" i="4" s="1"/>
  <c r="I1464" i="4"/>
  <c r="L1464" i="4" s="1"/>
  <c r="I1456" i="4"/>
  <c r="L1456" i="4" s="1"/>
  <c r="I1448" i="4"/>
  <c r="L1448" i="4" s="1"/>
  <c r="I1440" i="4"/>
  <c r="L1440" i="4" s="1"/>
  <c r="I1432" i="4"/>
  <c r="L1432" i="4" s="1"/>
  <c r="I1424" i="4"/>
  <c r="L1424" i="4" s="1"/>
  <c r="I1416" i="4"/>
  <c r="L1416" i="4" s="1"/>
  <c r="I1408" i="4"/>
  <c r="L1408" i="4" s="1"/>
  <c r="I1400" i="4"/>
  <c r="L1400" i="4" s="1"/>
  <c r="I1392" i="4"/>
  <c r="L1392" i="4" s="1"/>
  <c r="I1384" i="4"/>
  <c r="L1384" i="4" s="1"/>
  <c r="I1376" i="4"/>
  <c r="L1376" i="4" s="1"/>
  <c r="I1368" i="4"/>
  <c r="L1368" i="4" s="1"/>
  <c r="I1360" i="4"/>
  <c r="L1360" i="4" s="1"/>
  <c r="I1352" i="4"/>
  <c r="L1352" i="4" s="1"/>
  <c r="I1344" i="4"/>
  <c r="L1344" i="4" s="1"/>
  <c r="I1336" i="4"/>
  <c r="L1336" i="4" s="1"/>
  <c r="I1328" i="4"/>
  <c r="L1328" i="4" s="1"/>
  <c r="I1320" i="4"/>
  <c r="L1320" i="4" s="1"/>
  <c r="I1312" i="4"/>
  <c r="L1312" i="4" s="1"/>
  <c r="I1304" i="4"/>
  <c r="L1304" i="4" s="1"/>
  <c r="I1296" i="4"/>
  <c r="L1296" i="4" s="1"/>
  <c r="I1288" i="4"/>
  <c r="L1288" i="4" s="1"/>
  <c r="I1280" i="4"/>
  <c r="L1280" i="4" s="1"/>
  <c r="I1272" i="4"/>
  <c r="L1272" i="4" s="1"/>
  <c r="I1264" i="4"/>
  <c r="L1264" i="4" s="1"/>
  <c r="I1256" i="4"/>
  <c r="L1256" i="4" s="1"/>
  <c r="I1248" i="4"/>
  <c r="L1248" i="4" s="1"/>
  <c r="I1240" i="4"/>
  <c r="L1240" i="4" s="1"/>
  <c r="I1232" i="4"/>
  <c r="L1232" i="4" s="1"/>
  <c r="I1224" i="4"/>
  <c r="L1224" i="4" s="1"/>
  <c r="I1216" i="4"/>
  <c r="L1216" i="4" s="1"/>
  <c r="I1208" i="4"/>
  <c r="L1208" i="4" s="1"/>
  <c r="I1200" i="4"/>
  <c r="L1200" i="4" s="1"/>
  <c r="I1192" i="4"/>
  <c r="L1192" i="4" s="1"/>
  <c r="I1184" i="4"/>
  <c r="L1184" i="4" s="1"/>
  <c r="I1176" i="4"/>
  <c r="L1176" i="4" s="1"/>
  <c r="I1168" i="4"/>
  <c r="L1168" i="4" s="1"/>
  <c r="I1160" i="4"/>
  <c r="L1160" i="4" s="1"/>
  <c r="I1152" i="4"/>
  <c r="L1152" i="4" s="1"/>
  <c r="I1144" i="4"/>
  <c r="L1144" i="4" s="1"/>
  <c r="I1136" i="4"/>
  <c r="L1136" i="4" s="1"/>
  <c r="I1128" i="4"/>
  <c r="L1128" i="4" s="1"/>
  <c r="I1120" i="4"/>
  <c r="L1120" i="4" s="1"/>
  <c r="I1112" i="4"/>
  <c r="L1112" i="4" s="1"/>
  <c r="I1104" i="4"/>
  <c r="L1104" i="4" s="1"/>
  <c r="I1096" i="4"/>
  <c r="L1096" i="4" s="1"/>
  <c r="I1088" i="4"/>
  <c r="L1088" i="4" s="1"/>
  <c r="I1080" i="4"/>
  <c r="L1080" i="4" s="1"/>
  <c r="I1072" i="4"/>
  <c r="L1072" i="4" s="1"/>
  <c r="I1064" i="4"/>
  <c r="L1064" i="4" s="1"/>
  <c r="I1056" i="4"/>
  <c r="L1056" i="4" s="1"/>
  <c r="I1048" i="4"/>
  <c r="L1048" i="4" s="1"/>
  <c r="I1895" i="4"/>
  <c r="L1895" i="4" s="1"/>
  <c r="I1887" i="4"/>
  <c r="L1887" i="4" s="1"/>
  <c r="I1879" i="4"/>
  <c r="L1879" i="4" s="1"/>
  <c r="I1871" i="4"/>
  <c r="L1871" i="4" s="1"/>
  <c r="I1863" i="4"/>
  <c r="L1863" i="4" s="1"/>
  <c r="I1855" i="4"/>
  <c r="L1855" i="4" s="1"/>
  <c r="I1847" i="4"/>
  <c r="L1847" i="4" s="1"/>
  <c r="I1839" i="4"/>
  <c r="L1839" i="4" s="1"/>
  <c r="I1831" i="4"/>
  <c r="L1831" i="4" s="1"/>
  <c r="I1823" i="4"/>
  <c r="L1823" i="4" s="1"/>
  <c r="I1815" i="4"/>
  <c r="L1815" i="4" s="1"/>
  <c r="I1807" i="4"/>
  <c r="L1807" i="4" s="1"/>
  <c r="I1799" i="4"/>
  <c r="L1799" i="4" s="1"/>
  <c r="I1791" i="4"/>
  <c r="L1791" i="4" s="1"/>
  <c r="I1783" i="4"/>
  <c r="L1783" i="4" s="1"/>
  <c r="I1775" i="4"/>
  <c r="L1775" i="4" s="1"/>
  <c r="I1767" i="4"/>
  <c r="L1767" i="4" s="1"/>
  <c r="I1759" i="4"/>
  <c r="L1759" i="4" s="1"/>
  <c r="I1751" i="4"/>
  <c r="L1751" i="4" s="1"/>
  <c r="I1743" i="4"/>
  <c r="L1743" i="4" s="1"/>
  <c r="I1735" i="4"/>
  <c r="L1735" i="4" s="1"/>
  <c r="I1727" i="4"/>
  <c r="L1727" i="4" s="1"/>
  <c r="I1719" i="4"/>
  <c r="L1719" i="4" s="1"/>
  <c r="I1711" i="4"/>
  <c r="L1711" i="4" s="1"/>
  <c r="I1703" i="4"/>
  <c r="L1703" i="4" s="1"/>
  <c r="I1695" i="4"/>
  <c r="L1695" i="4" s="1"/>
  <c r="I1687" i="4"/>
  <c r="L1687" i="4" s="1"/>
  <c r="I1679" i="4"/>
  <c r="L1679" i="4" s="1"/>
  <c r="I1671" i="4"/>
  <c r="L1671" i="4" s="1"/>
  <c r="I1663" i="4"/>
  <c r="L1663" i="4" s="1"/>
  <c r="I1655" i="4"/>
  <c r="L1655" i="4" s="1"/>
  <c r="I1647" i="4"/>
  <c r="L1647" i="4" s="1"/>
  <c r="I1639" i="4"/>
  <c r="L1639" i="4" s="1"/>
  <c r="I1631" i="4"/>
  <c r="L1631" i="4" s="1"/>
  <c r="I1623" i="4"/>
  <c r="L1623" i="4" s="1"/>
  <c r="I1615" i="4"/>
  <c r="L1615" i="4" s="1"/>
  <c r="I1607" i="4"/>
  <c r="L1607" i="4" s="1"/>
  <c r="I1599" i="4"/>
  <c r="L1599" i="4" s="1"/>
  <c r="I1591" i="4"/>
  <c r="L1591" i="4" s="1"/>
  <c r="I1583" i="4"/>
  <c r="L1583" i="4" s="1"/>
  <c r="I1575" i="4"/>
  <c r="L1575" i="4" s="1"/>
  <c r="I1567" i="4"/>
  <c r="L1567" i="4" s="1"/>
  <c r="I1559" i="4"/>
  <c r="L1559" i="4" s="1"/>
  <c r="I1551" i="4"/>
  <c r="L1551" i="4" s="1"/>
  <c r="I1543" i="4"/>
  <c r="L1543" i="4" s="1"/>
  <c r="I1535" i="4"/>
  <c r="L1535" i="4" s="1"/>
  <c r="I1527" i="4"/>
  <c r="L1527" i="4" s="1"/>
  <c r="I1519" i="4"/>
  <c r="L1519" i="4" s="1"/>
  <c r="I1511" i="4"/>
  <c r="L1511" i="4" s="1"/>
  <c r="I1503" i="4"/>
  <c r="L1503" i="4" s="1"/>
  <c r="I1495" i="4"/>
  <c r="L1495" i="4" s="1"/>
  <c r="I1487" i="4"/>
  <c r="L1487" i="4" s="1"/>
  <c r="I1479" i="4"/>
  <c r="L1479" i="4" s="1"/>
  <c r="I1471" i="4"/>
  <c r="L1471" i="4" s="1"/>
  <c r="I1463" i="4"/>
  <c r="L1463" i="4" s="1"/>
  <c r="I1455" i="4"/>
  <c r="L1455" i="4" s="1"/>
  <c r="I1447" i="4"/>
  <c r="L1447" i="4" s="1"/>
  <c r="I1439" i="4"/>
  <c r="L1439" i="4" s="1"/>
  <c r="I1431" i="4"/>
  <c r="L1431" i="4" s="1"/>
  <c r="I1423" i="4"/>
  <c r="L1423" i="4" s="1"/>
  <c r="I1415" i="4"/>
  <c r="L1415" i="4" s="1"/>
  <c r="I1407" i="4"/>
  <c r="L1407" i="4" s="1"/>
  <c r="I1399" i="4"/>
  <c r="L1399" i="4" s="1"/>
  <c r="I1391" i="4"/>
  <c r="L1391" i="4" s="1"/>
  <c r="I999" i="4"/>
  <c r="L999" i="4" s="1"/>
  <c r="I1902" i="4"/>
  <c r="L1902" i="4" s="1"/>
  <c r="I1894" i="4"/>
  <c r="L1894" i="4" s="1"/>
  <c r="I1886" i="4"/>
  <c r="L1886" i="4" s="1"/>
  <c r="I1878" i="4"/>
  <c r="L1878" i="4" s="1"/>
  <c r="I1870" i="4"/>
  <c r="L1870" i="4" s="1"/>
  <c r="I1862" i="4"/>
  <c r="L1862" i="4" s="1"/>
  <c r="I1854" i="4"/>
  <c r="L1854" i="4" s="1"/>
  <c r="I1846" i="4"/>
  <c r="L1846" i="4" s="1"/>
  <c r="I1838" i="4"/>
  <c r="L1838" i="4" s="1"/>
  <c r="I1830" i="4"/>
  <c r="L1830" i="4" s="1"/>
  <c r="I1822" i="4"/>
  <c r="L1822" i="4" s="1"/>
  <c r="I1814" i="4"/>
  <c r="L1814" i="4" s="1"/>
  <c r="I1806" i="4"/>
  <c r="L1806" i="4" s="1"/>
  <c r="I1798" i="4"/>
  <c r="L1798" i="4" s="1"/>
  <c r="I1790" i="4"/>
  <c r="L1790" i="4" s="1"/>
  <c r="I1782" i="4"/>
  <c r="L1782" i="4" s="1"/>
  <c r="I1774" i="4"/>
  <c r="L1774" i="4" s="1"/>
  <c r="I1766" i="4"/>
  <c r="L1766" i="4" s="1"/>
  <c r="I1758" i="4"/>
  <c r="L1758" i="4" s="1"/>
  <c r="I1750" i="4"/>
  <c r="L1750" i="4" s="1"/>
  <c r="I1742" i="4"/>
  <c r="L1742" i="4" s="1"/>
  <c r="I1734" i="4"/>
  <c r="L1734" i="4" s="1"/>
  <c r="I1726" i="4"/>
  <c r="L1726" i="4" s="1"/>
  <c r="I1718" i="4"/>
  <c r="L1718" i="4" s="1"/>
  <c r="I1710" i="4"/>
  <c r="L1710" i="4" s="1"/>
  <c r="I1702" i="4"/>
  <c r="L1702" i="4" s="1"/>
  <c r="I1694" i="4"/>
  <c r="L1694" i="4" s="1"/>
  <c r="I1686" i="4"/>
  <c r="L1686" i="4" s="1"/>
  <c r="I1678" i="4"/>
  <c r="L1678" i="4" s="1"/>
  <c r="I1670" i="4"/>
  <c r="L1670" i="4" s="1"/>
  <c r="I1662" i="4"/>
  <c r="L1662" i="4" s="1"/>
  <c r="I1654" i="4"/>
  <c r="L1654" i="4" s="1"/>
  <c r="I1646" i="4"/>
  <c r="L1646" i="4" s="1"/>
  <c r="I1638" i="4"/>
  <c r="L1638" i="4" s="1"/>
  <c r="I1630" i="4"/>
  <c r="L1630" i="4" s="1"/>
  <c r="I1622" i="4"/>
  <c r="L1622" i="4" s="1"/>
  <c r="I1614" i="4"/>
  <c r="L1614" i="4" s="1"/>
  <c r="I1606" i="4"/>
  <c r="L1606" i="4" s="1"/>
  <c r="I1598" i="4"/>
  <c r="L1598" i="4" s="1"/>
  <c r="I1590" i="4"/>
  <c r="L1590" i="4" s="1"/>
  <c r="I1582" i="4"/>
  <c r="L1582" i="4" s="1"/>
  <c r="I1574" i="4"/>
  <c r="L1574" i="4" s="1"/>
  <c r="I1566" i="4"/>
  <c r="L1566" i="4" s="1"/>
  <c r="I1558" i="4"/>
  <c r="L1558" i="4" s="1"/>
  <c r="I1550" i="4"/>
  <c r="L1550" i="4" s="1"/>
  <c r="I1542" i="4"/>
  <c r="L1542" i="4" s="1"/>
  <c r="I1534" i="4"/>
  <c r="L1534" i="4" s="1"/>
  <c r="I1526" i="4"/>
  <c r="L1526" i="4" s="1"/>
  <c r="I1518" i="4"/>
  <c r="L1518" i="4" s="1"/>
  <c r="I1510" i="4"/>
  <c r="L1510" i="4" s="1"/>
  <c r="I1502" i="4"/>
  <c r="L1502" i="4" s="1"/>
  <c r="I1494" i="4"/>
  <c r="L1494" i="4" s="1"/>
  <c r="I1486" i="4"/>
  <c r="L1486" i="4" s="1"/>
  <c r="I1478" i="4"/>
  <c r="L1478" i="4" s="1"/>
  <c r="I1470" i="4"/>
  <c r="L1470" i="4" s="1"/>
  <c r="I1462" i="4"/>
  <c r="L1462" i="4" s="1"/>
  <c r="I1454" i="4"/>
  <c r="L1454" i="4" s="1"/>
  <c r="I1446" i="4"/>
  <c r="L1446" i="4" s="1"/>
  <c r="I1438" i="4"/>
  <c r="L1438" i="4" s="1"/>
  <c r="I1430" i="4"/>
  <c r="L1430" i="4" s="1"/>
  <c r="I1422" i="4"/>
  <c r="L1422" i="4" s="1"/>
  <c r="I1414" i="4"/>
  <c r="L1414" i="4" s="1"/>
  <c r="I1406" i="4"/>
  <c r="L1406" i="4" s="1"/>
  <c r="I1398" i="4"/>
  <c r="L1398" i="4" s="1"/>
  <c r="I1390" i="4"/>
  <c r="L1390" i="4" s="1"/>
  <c r="I1382" i="4"/>
  <c r="L1382" i="4" s="1"/>
  <c r="I1374" i="4"/>
  <c r="L1374" i="4" s="1"/>
  <c r="I1366" i="4"/>
  <c r="L1366" i="4" s="1"/>
  <c r="I1358" i="4"/>
  <c r="L1358" i="4" s="1"/>
  <c r="I1350" i="4"/>
  <c r="L1350" i="4" s="1"/>
  <c r="I1342" i="4"/>
  <c r="L1342" i="4" s="1"/>
  <c r="I1334" i="4"/>
  <c r="L1334" i="4" s="1"/>
  <c r="I1326" i="4"/>
  <c r="L1326" i="4" s="1"/>
  <c r="I1318" i="4"/>
  <c r="L1318" i="4" s="1"/>
  <c r="I1310" i="4"/>
  <c r="L1310" i="4" s="1"/>
  <c r="I1302" i="4"/>
  <c r="L1302" i="4" s="1"/>
  <c r="I1294" i="4"/>
  <c r="L1294" i="4" s="1"/>
  <c r="I1286" i="4"/>
  <c r="L1286" i="4" s="1"/>
  <c r="I1278" i="4"/>
  <c r="L1278" i="4" s="1"/>
  <c r="I1270" i="4"/>
  <c r="L1270" i="4" s="1"/>
  <c r="I1262" i="4"/>
  <c r="L1262" i="4" s="1"/>
  <c r="I1254" i="4"/>
  <c r="L1254" i="4" s="1"/>
  <c r="I1246" i="4"/>
  <c r="L1246" i="4" s="1"/>
  <c r="I1238" i="4"/>
  <c r="L1238" i="4" s="1"/>
  <c r="I1230" i="4"/>
  <c r="L1230" i="4" s="1"/>
  <c r="I1222" i="4"/>
  <c r="L1222" i="4" s="1"/>
  <c r="I1214" i="4"/>
  <c r="L1214" i="4" s="1"/>
  <c r="I1206" i="4"/>
  <c r="L1206" i="4" s="1"/>
  <c r="I1198" i="4"/>
  <c r="L1198" i="4" s="1"/>
  <c r="I1190" i="4"/>
  <c r="L1190" i="4" s="1"/>
  <c r="I1182" i="4"/>
  <c r="L1182" i="4" s="1"/>
  <c r="I1174" i="4"/>
  <c r="L1174" i="4" s="1"/>
  <c r="I1166" i="4"/>
  <c r="L1166" i="4" s="1"/>
  <c r="I1158" i="4"/>
  <c r="L1158" i="4" s="1"/>
  <c r="I942" i="4"/>
  <c r="L942" i="4" s="1"/>
  <c r="I878" i="4"/>
  <c r="L878" i="4" s="1"/>
  <c r="I814" i="4"/>
  <c r="L814" i="4" s="1"/>
  <c r="I750" i="4"/>
  <c r="L750" i="4" s="1"/>
  <c r="I686" i="4"/>
  <c r="L686" i="4" s="1"/>
  <c r="I622" i="4"/>
  <c r="L622" i="4" s="1"/>
  <c r="I558" i="4"/>
  <c r="L558" i="4" s="1"/>
  <c r="I318" i="4"/>
  <c r="L318" i="4" s="1"/>
  <c r="I1380" i="4"/>
  <c r="L1380" i="4" s="1"/>
  <c r="I1372" i="4"/>
  <c r="L1372" i="4" s="1"/>
  <c r="I1364" i="4"/>
  <c r="L1364" i="4" s="1"/>
  <c r="I1356" i="4"/>
  <c r="L1356" i="4" s="1"/>
  <c r="I1348" i="4"/>
  <c r="L1348" i="4" s="1"/>
  <c r="I1340" i="4"/>
  <c r="L1340" i="4" s="1"/>
  <c r="I1332" i="4"/>
  <c r="L1332" i="4" s="1"/>
  <c r="I1324" i="4"/>
  <c r="L1324" i="4" s="1"/>
  <c r="I1316" i="4"/>
  <c r="L1316" i="4" s="1"/>
  <c r="I1308" i="4"/>
  <c r="L1308" i="4" s="1"/>
  <c r="I1300" i="4"/>
  <c r="L1300" i="4" s="1"/>
  <c r="I1292" i="4"/>
  <c r="L1292" i="4" s="1"/>
  <c r="I1284" i="4"/>
  <c r="L1284" i="4" s="1"/>
  <c r="I1276" i="4"/>
  <c r="L1276" i="4" s="1"/>
  <c r="I1268" i="4"/>
  <c r="L1268" i="4" s="1"/>
  <c r="I1260" i="4"/>
  <c r="L1260" i="4" s="1"/>
  <c r="I1252" i="4"/>
  <c r="L1252" i="4" s="1"/>
  <c r="I1244" i="4"/>
  <c r="L1244" i="4" s="1"/>
  <c r="I1236" i="4"/>
  <c r="L1236" i="4" s="1"/>
  <c r="I1228" i="4"/>
  <c r="L1228" i="4" s="1"/>
  <c r="I1220" i="4"/>
  <c r="L1220" i="4" s="1"/>
  <c r="I1212" i="4"/>
  <c r="L1212" i="4" s="1"/>
  <c r="I1204" i="4"/>
  <c r="L1204" i="4" s="1"/>
  <c r="I1196" i="4"/>
  <c r="L1196" i="4" s="1"/>
  <c r="I1188" i="4"/>
  <c r="L1188" i="4" s="1"/>
  <c r="I1180" i="4"/>
  <c r="L1180" i="4" s="1"/>
  <c r="I1172" i="4"/>
  <c r="L1172" i="4" s="1"/>
  <c r="I1164" i="4"/>
  <c r="L1164" i="4" s="1"/>
  <c r="I1156" i="4"/>
  <c r="L1156" i="4" s="1"/>
  <c r="I1148" i="4"/>
  <c r="L1148" i="4" s="1"/>
  <c r="I1140" i="4"/>
  <c r="L1140" i="4" s="1"/>
  <c r="I1132" i="4"/>
  <c r="L1132" i="4" s="1"/>
  <c r="I1124" i="4"/>
  <c r="L1124" i="4" s="1"/>
  <c r="I1116" i="4"/>
  <c r="L1116" i="4" s="1"/>
  <c r="I1108" i="4"/>
  <c r="L1108" i="4" s="1"/>
  <c r="I1100" i="4"/>
  <c r="L1100" i="4" s="1"/>
  <c r="I1092" i="4"/>
  <c r="L1092" i="4" s="1"/>
  <c r="I1084" i="4"/>
  <c r="L1084" i="4" s="1"/>
  <c r="I1076" i="4"/>
  <c r="L1076" i="4" s="1"/>
  <c r="I1068" i="4"/>
  <c r="L1068" i="4" s="1"/>
  <c r="I1060" i="4"/>
  <c r="L1060" i="4" s="1"/>
  <c r="I1052" i="4"/>
  <c r="L1052" i="4" s="1"/>
  <c r="I1044" i="4"/>
  <c r="L1044" i="4" s="1"/>
  <c r="I1036" i="4"/>
  <c r="L1036" i="4" s="1"/>
  <c r="I1028" i="4"/>
  <c r="L1028" i="4" s="1"/>
  <c r="I1020" i="4"/>
  <c r="L1020" i="4" s="1"/>
  <c r="I1012" i="4"/>
  <c r="L1012" i="4" s="1"/>
  <c r="I1004" i="4"/>
  <c r="L1004" i="4" s="1"/>
  <c r="I996" i="4"/>
  <c r="L996" i="4" s="1"/>
  <c r="I988" i="4"/>
  <c r="L988" i="4" s="1"/>
  <c r="I980" i="4"/>
  <c r="L980" i="4" s="1"/>
  <c r="I972" i="4"/>
  <c r="L972" i="4" s="1"/>
  <c r="I964" i="4"/>
  <c r="L964" i="4" s="1"/>
  <c r="I956" i="4"/>
  <c r="L956" i="4" s="1"/>
  <c r="I948" i="4"/>
  <c r="L948" i="4" s="1"/>
  <c r="I940" i="4"/>
  <c r="L940" i="4" s="1"/>
  <c r="I932" i="4"/>
  <c r="L932" i="4" s="1"/>
  <c r="I924" i="4"/>
  <c r="L924" i="4" s="1"/>
  <c r="I916" i="4"/>
  <c r="L916" i="4" s="1"/>
  <c r="I908" i="4"/>
  <c r="L908" i="4" s="1"/>
  <c r="I900" i="4"/>
  <c r="L900" i="4" s="1"/>
  <c r="I892" i="4"/>
  <c r="L892" i="4" s="1"/>
  <c r="I884" i="4"/>
  <c r="L884" i="4" s="1"/>
  <c r="I876" i="4"/>
  <c r="L876" i="4" s="1"/>
  <c r="I868" i="4"/>
  <c r="L868" i="4" s="1"/>
  <c r="I860" i="4"/>
  <c r="L860" i="4" s="1"/>
  <c r="I852" i="4"/>
  <c r="L852" i="4" s="1"/>
  <c r="I844" i="4"/>
  <c r="L844" i="4" s="1"/>
  <c r="I836" i="4"/>
  <c r="L836" i="4" s="1"/>
  <c r="I828" i="4"/>
  <c r="L828" i="4" s="1"/>
  <c r="I820" i="4"/>
  <c r="L820" i="4" s="1"/>
  <c r="I812" i="4"/>
  <c r="L812" i="4" s="1"/>
  <c r="I804" i="4"/>
  <c r="L804" i="4" s="1"/>
  <c r="I796" i="4"/>
  <c r="L796" i="4" s="1"/>
  <c r="I788" i="4"/>
  <c r="L788" i="4" s="1"/>
  <c r="I780" i="4"/>
  <c r="L780" i="4" s="1"/>
  <c r="I772" i="4"/>
  <c r="L772" i="4" s="1"/>
  <c r="I764" i="4"/>
  <c r="L764" i="4" s="1"/>
  <c r="I756" i="4"/>
  <c r="L756" i="4" s="1"/>
  <c r="I748" i="4"/>
  <c r="L748" i="4" s="1"/>
  <c r="I740" i="4"/>
  <c r="L740" i="4" s="1"/>
  <c r="I732" i="4"/>
  <c r="L732" i="4" s="1"/>
  <c r="I724" i="4"/>
  <c r="L724" i="4" s="1"/>
  <c r="I716" i="4"/>
  <c r="L716" i="4" s="1"/>
  <c r="I708" i="4"/>
  <c r="L708" i="4" s="1"/>
  <c r="I700" i="4"/>
  <c r="L700" i="4" s="1"/>
  <c r="I692" i="4"/>
  <c r="L692" i="4" s="1"/>
  <c r="I684" i="4"/>
  <c r="L684" i="4" s="1"/>
  <c r="I676" i="4"/>
  <c r="L676" i="4" s="1"/>
  <c r="I668" i="4"/>
  <c r="L668" i="4" s="1"/>
  <c r="I660" i="4"/>
  <c r="L660" i="4" s="1"/>
  <c r="I652" i="4"/>
  <c r="L652" i="4" s="1"/>
  <c r="I644" i="4"/>
  <c r="L644" i="4" s="1"/>
  <c r="I636" i="4"/>
  <c r="L636" i="4" s="1"/>
  <c r="I628" i="4"/>
  <c r="L628" i="4" s="1"/>
  <c r="I620" i="4"/>
  <c r="L620" i="4" s="1"/>
  <c r="I612" i="4"/>
  <c r="L612" i="4" s="1"/>
  <c r="I604" i="4"/>
  <c r="L604" i="4" s="1"/>
  <c r="I596" i="4"/>
  <c r="L596" i="4" s="1"/>
  <c r="I588" i="4"/>
  <c r="L588" i="4" s="1"/>
  <c r="I580" i="4"/>
  <c r="L580" i="4" s="1"/>
  <c r="I572" i="4"/>
  <c r="L572" i="4" s="1"/>
  <c r="I564" i="4"/>
  <c r="L564" i="4" s="1"/>
  <c r="I556" i="4"/>
  <c r="L556" i="4" s="1"/>
  <c r="I548" i="4"/>
  <c r="L548" i="4" s="1"/>
  <c r="I540" i="4"/>
  <c r="L540" i="4" s="1"/>
  <c r="I532" i="4"/>
  <c r="L532" i="4" s="1"/>
  <c r="I524" i="4"/>
  <c r="L524" i="4" s="1"/>
  <c r="I516" i="4"/>
  <c r="L516" i="4" s="1"/>
  <c r="I508" i="4"/>
  <c r="L508" i="4" s="1"/>
  <c r="I500" i="4"/>
  <c r="L500" i="4" s="1"/>
  <c r="I492" i="4"/>
  <c r="L492" i="4" s="1"/>
  <c r="I484" i="4"/>
  <c r="L484" i="4" s="1"/>
  <c r="I476" i="4"/>
  <c r="L476" i="4" s="1"/>
  <c r="I468" i="4"/>
  <c r="L468" i="4" s="1"/>
  <c r="I460" i="4"/>
  <c r="L460" i="4" s="1"/>
  <c r="I452" i="4"/>
  <c r="L452" i="4" s="1"/>
  <c r="I444" i="4"/>
  <c r="L444" i="4" s="1"/>
  <c r="I436" i="4"/>
  <c r="L436" i="4" s="1"/>
  <c r="I428" i="4"/>
  <c r="L428" i="4" s="1"/>
  <c r="I420" i="4"/>
  <c r="L420" i="4" s="1"/>
  <c r="I412" i="4"/>
  <c r="L412" i="4" s="1"/>
  <c r="I404" i="4"/>
  <c r="L404" i="4" s="1"/>
  <c r="I396" i="4"/>
  <c r="L396" i="4" s="1"/>
  <c r="I388" i="4"/>
  <c r="L388" i="4" s="1"/>
  <c r="I380" i="4"/>
  <c r="L380" i="4" s="1"/>
  <c r="I372" i="4"/>
  <c r="L372" i="4" s="1"/>
  <c r="I364" i="4"/>
  <c r="L364" i="4" s="1"/>
  <c r="I356" i="4"/>
  <c r="L356" i="4" s="1"/>
  <c r="I348" i="4"/>
  <c r="L348" i="4" s="1"/>
  <c r="I340" i="4"/>
  <c r="L340" i="4" s="1"/>
  <c r="I332" i="4"/>
  <c r="L332" i="4" s="1"/>
  <c r="I324" i="4"/>
  <c r="L324" i="4" s="1"/>
  <c r="I316" i="4"/>
  <c r="L316" i="4" s="1"/>
  <c r="I308" i="4"/>
  <c r="L308" i="4" s="1"/>
  <c r="I300" i="4"/>
  <c r="L300" i="4" s="1"/>
  <c r="I292" i="4"/>
  <c r="L292" i="4" s="1"/>
  <c r="I284" i="4"/>
  <c r="L284" i="4" s="1"/>
  <c r="I276" i="4"/>
  <c r="L276" i="4" s="1"/>
  <c r="I268" i="4"/>
  <c r="L268" i="4" s="1"/>
  <c r="I260" i="4"/>
  <c r="L260" i="4" s="1"/>
  <c r="I252" i="4"/>
  <c r="L252" i="4" s="1"/>
  <c r="I244" i="4"/>
  <c r="L244" i="4" s="1"/>
  <c r="I236" i="4"/>
  <c r="L236" i="4" s="1"/>
  <c r="I228" i="4"/>
  <c r="L228" i="4" s="1"/>
  <c r="I220" i="4"/>
  <c r="L220" i="4" s="1"/>
  <c r="I212" i="4"/>
  <c r="L212" i="4" s="1"/>
  <c r="I204" i="4"/>
  <c r="L204" i="4" s="1"/>
  <c r="I196" i="4"/>
  <c r="L196" i="4" s="1"/>
  <c r="I188" i="4"/>
  <c r="L188" i="4" s="1"/>
  <c r="I180" i="4"/>
  <c r="L180" i="4" s="1"/>
  <c r="I172" i="4"/>
  <c r="L172" i="4" s="1"/>
  <c r="I1131" i="4"/>
  <c r="L1131" i="4" s="1"/>
  <c r="I1123" i="4"/>
  <c r="L1123" i="4" s="1"/>
  <c r="I1115" i="4"/>
  <c r="L1115" i="4" s="1"/>
  <c r="I1107" i="4"/>
  <c r="L1107" i="4" s="1"/>
  <c r="I1099" i="4"/>
  <c r="L1099" i="4" s="1"/>
  <c r="I1091" i="4"/>
  <c r="L1091" i="4" s="1"/>
  <c r="I1083" i="4"/>
  <c r="L1083" i="4" s="1"/>
  <c r="I1075" i="4"/>
  <c r="L1075" i="4" s="1"/>
  <c r="I1067" i="4"/>
  <c r="L1067" i="4" s="1"/>
  <c r="I1059" i="4"/>
  <c r="L1059" i="4" s="1"/>
  <c r="I1051" i="4"/>
  <c r="L1051" i="4" s="1"/>
  <c r="I1043" i="4"/>
  <c r="L1043" i="4" s="1"/>
  <c r="I1035" i="4"/>
  <c r="L1035" i="4" s="1"/>
  <c r="I1027" i="4"/>
  <c r="L1027" i="4" s="1"/>
  <c r="I1019" i="4"/>
  <c r="L1019" i="4" s="1"/>
  <c r="I1011" i="4"/>
  <c r="L1011" i="4" s="1"/>
  <c r="I1003" i="4"/>
  <c r="L1003" i="4" s="1"/>
  <c r="I995" i="4"/>
  <c r="L995" i="4" s="1"/>
  <c r="I987" i="4"/>
  <c r="L987" i="4" s="1"/>
  <c r="I979" i="4"/>
  <c r="L979" i="4" s="1"/>
  <c r="I971" i="4"/>
  <c r="L971" i="4" s="1"/>
  <c r="I963" i="4"/>
  <c r="L963" i="4" s="1"/>
  <c r="I955" i="4"/>
  <c r="L955" i="4" s="1"/>
  <c r="I947" i="4"/>
  <c r="L947" i="4" s="1"/>
  <c r="I939" i="4"/>
  <c r="L939" i="4" s="1"/>
  <c r="I931" i="4"/>
  <c r="L931" i="4" s="1"/>
  <c r="I923" i="4"/>
  <c r="L923" i="4" s="1"/>
  <c r="I915" i="4"/>
  <c r="L915" i="4" s="1"/>
  <c r="I907" i="4"/>
  <c r="L907" i="4" s="1"/>
  <c r="I899" i="4"/>
  <c r="L899" i="4" s="1"/>
  <c r="I891" i="4"/>
  <c r="L891" i="4" s="1"/>
  <c r="I883" i="4"/>
  <c r="L883" i="4" s="1"/>
  <c r="I875" i="4"/>
  <c r="L875" i="4" s="1"/>
  <c r="I867" i="4"/>
  <c r="L867" i="4" s="1"/>
  <c r="I859" i="4"/>
  <c r="L859" i="4" s="1"/>
  <c r="I851" i="4"/>
  <c r="L851" i="4" s="1"/>
  <c r="I843" i="4"/>
  <c r="L843" i="4" s="1"/>
  <c r="I835" i="4"/>
  <c r="L835" i="4" s="1"/>
  <c r="I827" i="4"/>
  <c r="L827" i="4" s="1"/>
  <c r="I819" i="4"/>
  <c r="L819" i="4" s="1"/>
  <c r="I811" i="4"/>
  <c r="L811" i="4" s="1"/>
  <c r="I803" i="4"/>
  <c r="L803" i="4" s="1"/>
  <c r="I795" i="4"/>
  <c r="L795" i="4" s="1"/>
  <c r="I787" i="4"/>
  <c r="L787" i="4" s="1"/>
  <c r="I779" i="4"/>
  <c r="L779" i="4" s="1"/>
  <c r="I771" i="4"/>
  <c r="L771" i="4" s="1"/>
  <c r="I763" i="4"/>
  <c r="L763" i="4" s="1"/>
  <c r="I755" i="4"/>
  <c r="L755" i="4" s="1"/>
  <c r="I747" i="4"/>
  <c r="L747" i="4" s="1"/>
  <c r="I739" i="4"/>
  <c r="L739" i="4" s="1"/>
  <c r="I731" i="4"/>
  <c r="L731" i="4" s="1"/>
  <c r="I723" i="4"/>
  <c r="L723" i="4" s="1"/>
  <c r="I715" i="4"/>
  <c r="L715" i="4" s="1"/>
  <c r="I707" i="4"/>
  <c r="L707" i="4" s="1"/>
  <c r="I699" i="4"/>
  <c r="L699" i="4" s="1"/>
  <c r="I691" i="4"/>
  <c r="L691" i="4" s="1"/>
  <c r="I683" i="4"/>
  <c r="L683" i="4" s="1"/>
  <c r="I675" i="4"/>
  <c r="L675" i="4" s="1"/>
  <c r="I667" i="4"/>
  <c r="L667" i="4" s="1"/>
  <c r="I659" i="4"/>
  <c r="L659" i="4" s="1"/>
  <c r="I651" i="4"/>
  <c r="L651" i="4" s="1"/>
  <c r="I643" i="4"/>
  <c r="L643" i="4" s="1"/>
  <c r="I635" i="4"/>
  <c r="L635" i="4" s="1"/>
  <c r="I627" i="4"/>
  <c r="L627" i="4" s="1"/>
  <c r="I619" i="4"/>
  <c r="L619" i="4" s="1"/>
  <c r="I611" i="4"/>
  <c r="L611" i="4" s="1"/>
  <c r="I603" i="4"/>
  <c r="L603" i="4" s="1"/>
  <c r="I595" i="4"/>
  <c r="L595" i="4" s="1"/>
  <c r="I587" i="4"/>
  <c r="L587" i="4" s="1"/>
  <c r="I579" i="4"/>
  <c r="L579" i="4" s="1"/>
  <c r="I571" i="4"/>
  <c r="L571" i="4" s="1"/>
  <c r="I563" i="4"/>
  <c r="L563" i="4" s="1"/>
  <c r="I555" i="4"/>
  <c r="L555" i="4" s="1"/>
  <c r="I547" i="4"/>
  <c r="L547" i="4" s="1"/>
  <c r="I539" i="4"/>
  <c r="L539" i="4" s="1"/>
  <c r="I531" i="4"/>
  <c r="L531" i="4" s="1"/>
  <c r="I523" i="4"/>
  <c r="L523" i="4" s="1"/>
  <c r="I515" i="4"/>
  <c r="L515" i="4" s="1"/>
  <c r="I507" i="4"/>
  <c r="L507" i="4" s="1"/>
  <c r="I499" i="4"/>
  <c r="L499" i="4" s="1"/>
  <c r="I483" i="4"/>
  <c r="L483" i="4" s="1"/>
  <c r="I475" i="4"/>
  <c r="L475" i="4" s="1"/>
  <c r="I467" i="4"/>
  <c r="L467" i="4" s="1"/>
  <c r="I459" i="4"/>
  <c r="L459" i="4" s="1"/>
  <c r="I451" i="4"/>
  <c r="L451" i="4" s="1"/>
  <c r="I443" i="4"/>
  <c r="L443" i="4" s="1"/>
  <c r="I435" i="4"/>
  <c r="L435" i="4" s="1"/>
  <c r="I427" i="4"/>
  <c r="L427" i="4" s="1"/>
  <c r="I419" i="4"/>
  <c r="L419" i="4" s="1"/>
  <c r="I411" i="4"/>
  <c r="L411" i="4" s="1"/>
  <c r="I403" i="4"/>
  <c r="L403" i="4" s="1"/>
  <c r="I395" i="4"/>
  <c r="L395" i="4" s="1"/>
  <c r="I387" i="4"/>
  <c r="L387" i="4" s="1"/>
  <c r="I379" i="4"/>
  <c r="L379" i="4" s="1"/>
  <c r="I371" i="4"/>
  <c r="L371" i="4" s="1"/>
  <c r="I363" i="4"/>
  <c r="L363" i="4" s="1"/>
  <c r="I355" i="4"/>
  <c r="L355" i="4" s="1"/>
  <c r="I347" i="4"/>
  <c r="L347" i="4" s="1"/>
  <c r="I339" i="4"/>
  <c r="L339" i="4" s="1"/>
  <c r="I331" i="4"/>
  <c r="L331" i="4" s="1"/>
  <c r="I323" i="4"/>
  <c r="L323" i="4" s="1"/>
  <c r="I315" i="4"/>
  <c r="L315" i="4" s="1"/>
  <c r="I307" i="4"/>
  <c r="L307" i="4" s="1"/>
  <c r="I299" i="4"/>
  <c r="L299" i="4" s="1"/>
  <c r="I291" i="4"/>
  <c r="L291" i="4" s="1"/>
  <c r="I283" i="4"/>
  <c r="L283" i="4" s="1"/>
  <c r="I275" i="4"/>
  <c r="L275" i="4" s="1"/>
  <c r="I267" i="4"/>
  <c r="L267" i="4" s="1"/>
  <c r="I259" i="4"/>
  <c r="L259" i="4" s="1"/>
  <c r="I251" i="4"/>
  <c r="L251" i="4" s="1"/>
  <c r="I243" i="4"/>
  <c r="L243" i="4" s="1"/>
  <c r="I235" i="4"/>
  <c r="L235" i="4" s="1"/>
  <c r="I227" i="4"/>
  <c r="L227" i="4" s="1"/>
  <c r="I219" i="4"/>
  <c r="L219" i="4" s="1"/>
  <c r="I211" i="4"/>
  <c r="L211" i="4" s="1"/>
  <c r="I203" i="4"/>
  <c r="L203" i="4" s="1"/>
  <c r="I195" i="4"/>
  <c r="L195" i="4" s="1"/>
  <c r="I187" i="4"/>
  <c r="L187" i="4" s="1"/>
  <c r="I179" i="4"/>
  <c r="L179" i="4" s="1"/>
  <c r="I171" i="4"/>
  <c r="L171" i="4" s="1"/>
  <c r="I163" i="4"/>
  <c r="L163" i="4" s="1"/>
  <c r="I155" i="4"/>
  <c r="L155" i="4" s="1"/>
  <c r="I147" i="4"/>
  <c r="L147" i="4" s="1"/>
  <c r="I139" i="4"/>
  <c r="L139" i="4" s="1"/>
  <c r="I1402" i="4"/>
  <c r="L1402" i="4" s="1"/>
  <c r="I1394" i="4"/>
  <c r="L1394" i="4" s="1"/>
  <c r="I1386" i="4"/>
  <c r="L1386" i="4" s="1"/>
  <c r="I1378" i="4"/>
  <c r="L1378" i="4" s="1"/>
  <c r="I1370" i="4"/>
  <c r="L1370" i="4" s="1"/>
  <c r="I1362" i="4"/>
  <c r="L1362" i="4" s="1"/>
  <c r="I1354" i="4"/>
  <c r="L1354" i="4" s="1"/>
  <c r="I1346" i="4"/>
  <c r="L1346" i="4" s="1"/>
  <c r="I1338" i="4"/>
  <c r="L1338" i="4" s="1"/>
  <c r="I1330" i="4"/>
  <c r="L1330" i="4" s="1"/>
  <c r="I1322" i="4"/>
  <c r="L1322" i="4" s="1"/>
  <c r="I1314" i="4"/>
  <c r="L1314" i="4" s="1"/>
  <c r="I1306" i="4"/>
  <c r="L1306" i="4" s="1"/>
  <c r="I1298" i="4"/>
  <c r="L1298" i="4" s="1"/>
  <c r="I1290" i="4"/>
  <c r="L1290" i="4" s="1"/>
  <c r="I1282" i="4"/>
  <c r="L1282" i="4" s="1"/>
  <c r="I1274" i="4"/>
  <c r="L1274" i="4" s="1"/>
  <c r="I1266" i="4"/>
  <c r="L1266" i="4" s="1"/>
  <c r="I1258" i="4"/>
  <c r="L1258" i="4" s="1"/>
  <c r="I1250" i="4"/>
  <c r="L1250" i="4" s="1"/>
  <c r="I1242" i="4"/>
  <c r="L1242" i="4" s="1"/>
  <c r="I1234" i="4"/>
  <c r="L1234" i="4" s="1"/>
  <c r="I1226" i="4"/>
  <c r="L1226" i="4" s="1"/>
  <c r="I1218" i="4"/>
  <c r="L1218" i="4" s="1"/>
  <c r="I1210" i="4"/>
  <c r="L1210" i="4" s="1"/>
  <c r="I1202" i="4"/>
  <c r="L1202" i="4" s="1"/>
  <c r="I1194" i="4"/>
  <c r="L1194" i="4" s="1"/>
  <c r="I1186" i="4"/>
  <c r="L1186" i="4" s="1"/>
  <c r="I1178" i="4"/>
  <c r="L1178" i="4" s="1"/>
  <c r="I1170" i="4"/>
  <c r="L1170" i="4" s="1"/>
  <c r="I1162" i="4"/>
  <c r="L1162" i="4" s="1"/>
  <c r="I1154" i="4"/>
  <c r="L1154" i="4" s="1"/>
  <c r="I1146" i="4"/>
  <c r="L1146" i="4" s="1"/>
  <c r="I1138" i="4"/>
  <c r="L1138" i="4" s="1"/>
  <c r="I1130" i="4"/>
  <c r="L1130" i="4" s="1"/>
  <c r="I1122" i="4"/>
  <c r="L1122" i="4" s="1"/>
  <c r="I1114" i="4"/>
  <c r="L1114" i="4" s="1"/>
  <c r="I1106" i="4"/>
  <c r="L1106" i="4" s="1"/>
  <c r="I1098" i="4"/>
  <c r="L1098" i="4" s="1"/>
  <c r="I1090" i="4"/>
  <c r="L1090" i="4" s="1"/>
  <c r="I1082" i="4"/>
  <c r="L1082" i="4" s="1"/>
  <c r="I1074" i="4"/>
  <c r="L1074" i="4" s="1"/>
  <c r="I1066" i="4"/>
  <c r="L1066" i="4" s="1"/>
  <c r="I1058" i="4"/>
  <c r="L1058" i="4" s="1"/>
  <c r="I1050" i="4"/>
  <c r="L1050" i="4" s="1"/>
  <c r="I1042" i="4"/>
  <c r="L1042" i="4" s="1"/>
  <c r="I1034" i="4"/>
  <c r="L1034" i="4" s="1"/>
  <c r="I1026" i="4"/>
  <c r="L1026" i="4" s="1"/>
  <c r="I1018" i="4"/>
  <c r="L1018" i="4" s="1"/>
  <c r="I1010" i="4"/>
  <c r="L1010" i="4" s="1"/>
  <c r="I1002" i="4"/>
  <c r="L1002" i="4" s="1"/>
  <c r="I994" i="4"/>
  <c r="L994" i="4" s="1"/>
  <c r="I986" i="4"/>
  <c r="L986" i="4" s="1"/>
  <c r="I978" i="4"/>
  <c r="L978" i="4" s="1"/>
  <c r="I970" i="4"/>
  <c r="L970" i="4" s="1"/>
  <c r="I954" i="4"/>
  <c r="L954" i="4" s="1"/>
  <c r="I946" i="4"/>
  <c r="L946" i="4" s="1"/>
  <c r="I938" i="4"/>
  <c r="L938" i="4" s="1"/>
  <c r="I930" i="4"/>
  <c r="L930" i="4" s="1"/>
  <c r="I922" i="4"/>
  <c r="L922" i="4" s="1"/>
  <c r="I914" i="4"/>
  <c r="L914" i="4" s="1"/>
  <c r="I906" i="4"/>
  <c r="L906" i="4" s="1"/>
  <c r="I890" i="4"/>
  <c r="L890" i="4" s="1"/>
  <c r="I882" i="4"/>
  <c r="L882" i="4" s="1"/>
  <c r="I874" i="4"/>
  <c r="L874" i="4" s="1"/>
  <c r="I866" i="4"/>
  <c r="L866" i="4" s="1"/>
  <c r="I858" i="4"/>
  <c r="L858" i="4" s="1"/>
  <c r="I850" i="4"/>
  <c r="L850" i="4" s="1"/>
  <c r="I842" i="4"/>
  <c r="L842" i="4" s="1"/>
  <c r="I826" i="4"/>
  <c r="L826" i="4" s="1"/>
  <c r="I818" i="4"/>
  <c r="L818" i="4" s="1"/>
  <c r="I810" i="4"/>
  <c r="L810" i="4" s="1"/>
  <c r="I802" i="4"/>
  <c r="L802" i="4" s="1"/>
  <c r="I794" i="4"/>
  <c r="L794" i="4" s="1"/>
  <c r="I786" i="4"/>
  <c r="L786" i="4" s="1"/>
  <c r="I778" i="4"/>
  <c r="L778" i="4" s="1"/>
  <c r="I762" i="4"/>
  <c r="L762" i="4" s="1"/>
  <c r="I754" i="4"/>
  <c r="L754" i="4" s="1"/>
  <c r="I746" i="4"/>
  <c r="L746" i="4" s="1"/>
  <c r="I738" i="4"/>
  <c r="L738" i="4" s="1"/>
  <c r="I730" i="4"/>
  <c r="L730" i="4" s="1"/>
  <c r="I722" i="4"/>
  <c r="L722" i="4" s="1"/>
  <c r="I714" i="4"/>
  <c r="L714" i="4" s="1"/>
  <c r="I698" i="4"/>
  <c r="L698" i="4" s="1"/>
  <c r="I690" i="4"/>
  <c r="L690" i="4" s="1"/>
  <c r="I682" i="4"/>
  <c r="L682" i="4" s="1"/>
  <c r="I674" i="4"/>
  <c r="L674" i="4" s="1"/>
  <c r="I666" i="4"/>
  <c r="L666" i="4" s="1"/>
  <c r="I658" i="4"/>
  <c r="L658" i="4" s="1"/>
  <c r="I650" i="4"/>
  <c r="L650" i="4" s="1"/>
  <c r="I634" i="4"/>
  <c r="L634" i="4" s="1"/>
  <c r="I626" i="4"/>
  <c r="L626" i="4" s="1"/>
  <c r="I618" i="4"/>
  <c r="L618" i="4" s="1"/>
  <c r="I610" i="4"/>
  <c r="L610" i="4" s="1"/>
  <c r="I602" i="4"/>
  <c r="L602" i="4" s="1"/>
  <c r="I594" i="4"/>
  <c r="L594" i="4" s="1"/>
  <c r="I586" i="4"/>
  <c r="L586" i="4" s="1"/>
  <c r="I570" i="4"/>
  <c r="L570" i="4" s="1"/>
  <c r="I562" i="4"/>
  <c r="L562" i="4" s="1"/>
  <c r="I554" i="4"/>
  <c r="L554" i="4" s="1"/>
  <c r="I546" i="4"/>
  <c r="L546" i="4" s="1"/>
  <c r="I538" i="4"/>
  <c r="L538" i="4" s="1"/>
  <c r="I530" i="4"/>
  <c r="L530" i="4" s="1"/>
  <c r="I522" i="4"/>
  <c r="L522" i="4" s="1"/>
  <c r="I506" i="4"/>
  <c r="L506" i="4" s="1"/>
  <c r="I498" i="4"/>
  <c r="L498" i="4" s="1"/>
  <c r="I490" i="4"/>
  <c r="L490" i="4" s="1"/>
  <c r="I482" i="4"/>
  <c r="L482" i="4" s="1"/>
  <c r="I474" i="4"/>
  <c r="L474" i="4" s="1"/>
  <c r="I466" i="4"/>
  <c r="L466" i="4" s="1"/>
  <c r="I458" i="4"/>
  <c r="L458" i="4" s="1"/>
  <c r="I450" i="4"/>
  <c r="L450" i="4" s="1"/>
  <c r="I442" i="4"/>
  <c r="L442" i="4" s="1"/>
  <c r="I434" i="4"/>
  <c r="L434" i="4" s="1"/>
  <c r="I426" i="4"/>
  <c r="L426" i="4" s="1"/>
  <c r="I418" i="4"/>
  <c r="L418" i="4" s="1"/>
  <c r="I410" i="4"/>
  <c r="L410" i="4" s="1"/>
  <c r="B3" i="3"/>
  <c r="B5" i="3" s="1"/>
  <c r="B7" i="3" s="1"/>
  <c r="B9" i="3" s="1"/>
  <c r="B10" i="3" s="1"/>
  <c r="I402" i="4"/>
  <c r="L402" i="4" s="1"/>
  <c r="I394" i="4"/>
  <c r="L394" i="4" s="1"/>
  <c r="I386" i="4"/>
  <c r="L386" i="4" s="1"/>
  <c r="I378" i="4"/>
  <c r="L378" i="4" s="1"/>
  <c r="I370" i="4"/>
  <c r="L370" i="4" s="1"/>
  <c r="I362" i="4"/>
  <c r="L362" i="4" s="1"/>
  <c r="I354" i="4"/>
  <c r="L354" i="4" s="1"/>
  <c r="I346" i="4"/>
  <c r="L346" i="4" s="1"/>
  <c r="I338" i="4"/>
  <c r="L338" i="4" s="1"/>
  <c r="I330" i="4"/>
  <c r="L330" i="4" s="1"/>
  <c r="I322" i="4"/>
  <c r="L322" i="4" s="1"/>
  <c r="I314" i="4"/>
  <c r="L314" i="4" s="1"/>
  <c r="I306" i="4"/>
  <c r="L306" i="4" s="1"/>
  <c r="I298" i="4"/>
  <c r="L298" i="4" s="1"/>
  <c r="I290" i="4"/>
  <c r="L290" i="4" s="1"/>
  <c r="I282" i="4"/>
  <c r="L282" i="4" s="1"/>
  <c r="I274" i="4"/>
  <c r="L274" i="4" s="1"/>
  <c r="I266" i="4"/>
  <c r="L266" i="4" s="1"/>
  <c r="I258" i="4"/>
  <c r="L258" i="4" s="1"/>
  <c r="I250" i="4"/>
  <c r="L250" i="4" s="1"/>
  <c r="I242" i="4"/>
  <c r="L242" i="4" s="1"/>
  <c r="I234" i="4"/>
  <c r="L234" i="4" s="1"/>
  <c r="I226" i="4"/>
  <c r="L226" i="4" s="1"/>
  <c r="I218" i="4"/>
  <c r="L218" i="4" s="1"/>
  <c r="I1001" i="4"/>
  <c r="L1001" i="4" s="1"/>
  <c r="I993" i="4"/>
  <c r="L993" i="4" s="1"/>
  <c r="I977" i="4"/>
  <c r="L977" i="4" s="1"/>
  <c r="I969" i="4"/>
  <c r="L969" i="4" s="1"/>
  <c r="I961" i="4"/>
  <c r="L961" i="4" s="1"/>
  <c r="I953" i="4"/>
  <c r="L953" i="4" s="1"/>
  <c r="I945" i="4"/>
  <c r="L945" i="4" s="1"/>
  <c r="I937" i="4"/>
  <c r="L937" i="4" s="1"/>
  <c r="I929" i="4"/>
  <c r="L929" i="4" s="1"/>
  <c r="I913" i="4"/>
  <c r="L913" i="4" s="1"/>
  <c r="I905" i="4"/>
  <c r="L905" i="4" s="1"/>
  <c r="I897" i="4"/>
  <c r="L897" i="4" s="1"/>
  <c r="I889" i="4"/>
  <c r="L889" i="4" s="1"/>
  <c r="I881" i="4"/>
  <c r="L881" i="4" s="1"/>
  <c r="I873" i="4"/>
  <c r="L873" i="4" s="1"/>
  <c r="I865" i="4"/>
  <c r="L865" i="4" s="1"/>
  <c r="I849" i="4"/>
  <c r="L849" i="4" s="1"/>
  <c r="I841" i="4"/>
  <c r="L841" i="4" s="1"/>
  <c r="I833" i="4"/>
  <c r="L833" i="4" s="1"/>
  <c r="I825" i="4"/>
  <c r="L825" i="4" s="1"/>
  <c r="I817" i="4"/>
  <c r="L817" i="4" s="1"/>
  <c r="I809" i="4"/>
  <c r="L809" i="4" s="1"/>
  <c r="I801" i="4"/>
  <c r="L801" i="4" s="1"/>
  <c r="I785" i="4"/>
  <c r="L785" i="4" s="1"/>
  <c r="I777" i="4"/>
  <c r="L777" i="4" s="1"/>
  <c r="I769" i="4"/>
  <c r="L769" i="4" s="1"/>
  <c r="I761" i="4"/>
  <c r="L761" i="4" s="1"/>
  <c r="I753" i="4"/>
  <c r="L753" i="4" s="1"/>
  <c r="I745" i="4"/>
  <c r="L745" i="4" s="1"/>
  <c r="I737" i="4"/>
  <c r="L737" i="4" s="1"/>
  <c r="I721" i="4"/>
  <c r="L721" i="4" s="1"/>
  <c r="I713" i="4"/>
  <c r="L713" i="4" s="1"/>
  <c r="I705" i="4"/>
  <c r="L705" i="4" s="1"/>
  <c r="I697" i="4"/>
  <c r="L697" i="4" s="1"/>
  <c r="I689" i="4"/>
  <c r="L689" i="4" s="1"/>
  <c r="I681" i="4"/>
  <c r="L681" i="4" s="1"/>
  <c r="I673" i="4"/>
  <c r="L673" i="4" s="1"/>
  <c r="I657" i="4"/>
  <c r="L657" i="4" s="1"/>
  <c r="I649" i="4"/>
  <c r="L649" i="4" s="1"/>
  <c r="I641" i="4"/>
  <c r="L641" i="4" s="1"/>
  <c r="I633" i="4"/>
  <c r="L633" i="4" s="1"/>
  <c r="I625" i="4"/>
  <c r="L625" i="4" s="1"/>
  <c r="I617" i="4"/>
  <c r="L617" i="4" s="1"/>
  <c r="I609" i="4"/>
  <c r="L609" i="4" s="1"/>
  <c r="I593" i="4"/>
  <c r="L593" i="4" s="1"/>
  <c r="I585" i="4"/>
  <c r="L585" i="4" s="1"/>
  <c r="I577" i="4"/>
  <c r="L577" i="4" s="1"/>
  <c r="I569" i="4"/>
  <c r="L569" i="4" s="1"/>
  <c r="I561" i="4"/>
  <c r="L561" i="4" s="1"/>
  <c r="I553" i="4"/>
  <c r="L553" i="4" s="1"/>
  <c r="I545" i="4"/>
  <c r="L545" i="4" s="1"/>
  <c r="I529" i="4"/>
  <c r="L529" i="4" s="1"/>
  <c r="I521" i="4"/>
  <c r="L521" i="4" s="1"/>
  <c r="I513" i="4"/>
  <c r="L513" i="4" s="1"/>
  <c r="I505" i="4"/>
  <c r="L505" i="4" s="1"/>
  <c r="I497" i="4"/>
  <c r="L497" i="4" s="1"/>
  <c r="I489" i="4"/>
  <c r="L489" i="4" s="1"/>
  <c r="I481" i="4"/>
  <c r="L481" i="4" s="1"/>
  <c r="I473" i="4"/>
  <c r="L473" i="4" s="1"/>
  <c r="I465" i="4"/>
  <c r="L465" i="4" s="1"/>
  <c r="I457" i="4"/>
  <c r="L457" i="4" s="1"/>
  <c r="I449" i="4"/>
  <c r="L449" i="4" s="1"/>
  <c r="I441" i="4"/>
  <c r="L441" i="4" s="1"/>
  <c r="I425" i="4"/>
  <c r="L425" i="4" s="1"/>
  <c r="I417" i="4"/>
  <c r="L417" i="4" s="1"/>
  <c r="I409" i="4"/>
  <c r="L409" i="4" s="1"/>
  <c r="I401" i="4"/>
  <c r="L401" i="4" s="1"/>
  <c r="I393" i="4"/>
  <c r="L393" i="4" s="1"/>
  <c r="I385" i="4"/>
  <c r="L385" i="4" s="1"/>
  <c r="I377" i="4"/>
  <c r="L377" i="4" s="1"/>
  <c r="I369" i="4"/>
  <c r="L369" i="4" s="1"/>
  <c r="I361" i="4"/>
  <c r="L361" i="4" s="1"/>
  <c r="I353" i="4"/>
  <c r="L353" i="4" s="1"/>
  <c r="I345" i="4"/>
  <c r="L345" i="4" s="1"/>
  <c r="I337" i="4"/>
  <c r="L337" i="4" s="1"/>
  <c r="I329" i="4"/>
  <c r="L329" i="4" s="1"/>
  <c r="I321" i="4"/>
  <c r="L321" i="4" s="1"/>
  <c r="I313" i="4"/>
  <c r="L313" i="4" s="1"/>
  <c r="I305" i="4"/>
  <c r="L305" i="4" s="1"/>
  <c r="I297" i="4"/>
  <c r="L297" i="4" s="1"/>
  <c r="I289" i="4"/>
  <c r="L289" i="4" s="1"/>
  <c r="I281" i="4"/>
  <c r="L281" i="4" s="1"/>
  <c r="I273" i="4"/>
  <c r="L273" i="4" s="1"/>
  <c r="I265" i="4"/>
  <c r="L265" i="4" s="1"/>
  <c r="I257" i="4"/>
  <c r="L257" i="4" s="1"/>
  <c r="I249" i="4"/>
  <c r="L249" i="4" s="1"/>
  <c r="I241" i="4"/>
  <c r="L241" i="4" s="1"/>
  <c r="I233" i="4"/>
  <c r="L233" i="4" s="1"/>
  <c r="I225" i="4"/>
  <c r="L225" i="4" s="1"/>
  <c r="I217" i="4"/>
  <c r="L217" i="4" s="1"/>
  <c r="I209" i="4"/>
  <c r="L209" i="4" s="1"/>
  <c r="I201" i="4"/>
  <c r="L201" i="4" s="1"/>
  <c r="I193" i="4"/>
  <c r="L193" i="4" s="1"/>
  <c r="I185" i="4"/>
  <c r="L185" i="4" s="1"/>
  <c r="I177" i="4"/>
  <c r="L177" i="4" s="1"/>
  <c r="I169" i="4"/>
  <c r="L169" i="4" s="1"/>
  <c r="I161" i="4"/>
  <c r="L161" i="4" s="1"/>
  <c r="I153" i="4"/>
  <c r="L153" i="4" s="1"/>
  <c r="I145" i="4"/>
  <c r="L145" i="4" s="1"/>
  <c r="I137" i="4"/>
  <c r="L137" i="4" s="1"/>
  <c r="I1040" i="4"/>
  <c r="L1040" i="4" s="1"/>
  <c r="I1032" i="4"/>
  <c r="L1032" i="4" s="1"/>
  <c r="I1024" i="4"/>
  <c r="L1024" i="4" s="1"/>
  <c r="I1016" i="4"/>
  <c r="L1016" i="4" s="1"/>
  <c r="I1008" i="4"/>
  <c r="L1008" i="4" s="1"/>
  <c r="I1000" i="4"/>
  <c r="L1000" i="4" s="1"/>
  <c r="I992" i="4"/>
  <c r="L992" i="4" s="1"/>
  <c r="I984" i="4"/>
  <c r="L984" i="4" s="1"/>
  <c r="I976" i="4"/>
  <c r="L976" i="4" s="1"/>
  <c r="I968" i="4"/>
  <c r="L968" i="4" s="1"/>
  <c r="I960" i="4"/>
  <c r="L960" i="4" s="1"/>
  <c r="I952" i="4"/>
  <c r="L952" i="4" s="1"/>
  <c r="I944" i="4"/>
  <c r="L944" i="4" s="1"/>
  <c r="I936" i="4"/>
  <c r="L936" i="4" s="1"/>
  <c r="I928" i="4"/>
  <c r="L928" i="4" s="1"/>
  <c r="I920" i="4"/>
  <c r="L920" i="4" s="1"/>
  <c r="I912" i="4"/>
  <c r="L912" i="4" s="1"/>
  <c r="I904" i="4"/>
  <c r="L904" i="4" s="1"/>
  <c r="I896" i="4"/>
  <c r="L896" i="4" s="1"/>
  <c r="I888" i="4"/>
  <c r="L888" i="4" s="1"/>
  <c r="I880" i="4"/>
  <c r="L880" i="4" s="1"/>
  <c r="I872" i="4"/>
  <c r="L872" i="4" s="1"/>
  <c r="I864" i="4"/>
  <c r="L864" i="4" s="1"/>
  <c r="I856" i="4"/>
  <c r="L856" i="4" s="1"/>
  <c r="I848" i="4"/>
  <c r="L848" i="4" s="1"/>
  <c r="I840" i="4"/>
  <c r="L840" i="4" s="1"/>
  <c r="I832" i="4"/>
  <c r="L832" i="4" s="1"/>
  <c r="I824" i="4"/>
  <c r="L824" i="4" s="1"/>
  <c r="I816" i="4"/>
  <c r="L816" i="4" s="1"/>
  <c r="I808" i="4"/>
  <c r="L808" i="4" s="1"/>
  <c r="I800" i="4"/>
  <c r="L800" i="4" s="1"/>
  <c r="I792" i="4"/>
  <c r="L792" i="4" s="1"/>
  <c r="I784" i="4"/>
  <c r="L784" i="4" s="1"/>
  <c r="I776" i="4"/>
  <c r="L776" i="4" s="1"/>
  <c r="I768" i="4"/>
  <c r="L768" i="4" s="1"/>
  <c r="I760" i="4"/>
  <c r="L760" i="4" s="1"/>
  <c r="I752" i="4"/>
  <c r="L752" i="4" s="1"/>
  <c r="I744" i="4"/>
  <c r="L744" i="4" s="1"/>
  <c r="I736" i="4"/>
  <c r="L736" i="4" s="1"/>
  <c r="I728" i="4"/>
  <c r="L728" i="4" s="1"/>
  <c r="I720" i="4"/>
  <c r="L720" i="4" s="1"/>
  <c r="I712" i="4"/>
  <c r="L712" i="4" s="1"/>
  <c r="I704" i="4"/>
  <c r="L704" i="4" s="1"/>
  <c r="I696" i="4"/>
  <c r="L696" i="4" s="1"/>
  <c r="I688" i="4"/>
  <c r="L688" i="4" s="1"/>
  <c r="I680" i="4"/>
  <c r="L680" i="4" s="1"/>
  <c r="I672" i="4"/>
  <c r="L672" i="4" s="1"/>
  <c r="I664" i="4"/>
  <c r="L664" i="4" s="1"/>
  <c r="I656" i="4"/>
  <c r="L656" i="4" s="1"/>
  <c r="I648" i="4"/>
  <c r="L648" i="4" s="1"/>
  <c r="I640" i="4"/>
  <c r="L640" i="4" s="1"/>
  <c r="I632" i="4"/>
  <c r="L632" i="4" s="1"/>
  <c r="I624" i="4"/>
  <c r="L624" i="4" s="1"/>
  <c r="I616" i="4"/>
  <c r="L616" i="4" s="1"/>
  <c r="I608" i="4"/>
  <c r="L608" i="4" s="1"/>
  <c r="I600" i="4"/>
  <c r="L600" i="4" s="1"/>
  <c r="I592" i="4"/>
  <c r="L592" i="4" s="1"/>
  <c r="I584" i="4"/>
  <c r="L584" i="4" s="1"/>
  <c r="I576" i="4"/>
  <c r="L576" i="4" s="1"/>
  <c r="I568" i="4"/>
  <c r="L568" i="4" s="1"/>
  <c r="I560" i="4"/>
  <c r="L560" i="4" s="1"/>
  <c r="I552" i="4"/>
  <c r="L552" i="4" s="1"/>
  <c r="I544" i="4"/>
  <c r="L544" i="4" s="1"/>
  <c r="I536" i="4"/>
  <c r="L536" i="4" s="1"/>
  <c r="I528" i="4"/>
  <c r="L528" i="4" s="1"/>
  <c r="I520" i="4"/>
  <c r="L520" i="4" s="1"/>
  <c r="I512" i="4"/>
  <c r="L512" i="4" s="1"/>
  <c r="I504" i="4"/>
  <c r="L504" i="4" s="1"/>
  <c r="I496" i="4"/>
  <c r="L496" i="4" s="1"/>
  <c r="I488" i="4"/>
  <c r="L488" i="4" s="1"/>
  <c r="I480" i="4"/>
  <c r="L480" i="4" s="1"/>
  <c r="I472" i="4"/>
  <c r="L472" i="4" s="1"/>
  <c r="I464" i="4"/>
  <c r="L464" i="4" s="1"/>
  <c r="I456" i="4"/>
  <c r="L456" i="4" s="1"/>
  <c r="I448" i="4"/>
  <c r="L448" i="4" s="1"/>
  <c r="I440" i="4"/>
  <c r="L440" i="4" s="1"/>
  <c r="I432" i="4"/>
  <c r="L432" i="4" s="1"/>
  <c r="I424" i="4"/>
  <c r="L424" i="4" s="1"/>
  <c r="I416" i="4"/>
  <c r="L416" i="4" s="1"/>
  <c r="I408" i="4"/>
  <c r="L408" i="4" s="1"/>
  <c r="I400" i="4"/>
  <c r="L400" i="4" s="1"/>
  <c r="I392" i="4"/>
  <c r="L392" i="4" s="1"/>
  <c r="I384" i="4"/>
  <c r="L384" i="4" s="1"/>
  <c r="I376" i="4"/>
  <c r="L376" i="4" s="1"/>
  <c r="I368" i="4"/>
  <c r="L368" i="4" s="1"/>
  <c r="I360" i="4"/>
  <c r="L360" i="4" s="1"/>
  <c r="I352" i="4"/>
  <c r="L352" i="4" s="1"/>
  <c r="I344" i="4"/>
  <c r="L344" i="4" s="1"/>
  <c r="I336" i="4"/>
  <c r="L336" i="4" s="1"/>
  <c r="I328" i="4"/>
  <c r="L328" i="4" s="1"/>
  <c r="I320" i="4"/>
  <c r="L320" i="4" s="1"/>
  <c r="I312" i="4"/>
  <c r="L312" i="4" s="1"/>
  <c r="I304" i="4"/>
  <c r="L304" i="4" s="1"/>
  <c r="I296" i="4"/>
  <c r="L296" i="4" s="1"/>
  <c r="I288" i="4"/>
  <c r="L288" i="4" s="1"/>
  <c r="I280" i="4"/>
  <c r="L280" i="4" s="1"/>
  <c r="I272" i="4"/>
  <c r="L272" i="4" s="1"/>
  <c r="I264" i="4"/>
  <c r="L264" i="4" s="1"/>
  <c r="I256" i="4"/>
  <c r="L256" i="4" s="1"/>
  <c r="I248" i="4"/>
  <c r="L248" i="4" s="1"/>
  <c r="I240" i="4"/>
  <c r="L240" i="4" s="1"/>
  <c r="I232" i="4"/>
  <c r="L232" i="4" s="1"/>
  <c r="I224" i="4"/>
  <c r="L224" i="4" s="1"/>
  <c r="I216" i="4"/>
  <c r="L216" i="4" s="1"/>
  <c r="I208" i="4"/>
  <c r="L208" i="4" s="1"/>
  <c r="I200" i="4"/>
  <c r="L200" i="4" s="1"/>
  <c r="I192" i="4"/>
  <c r="L192" i="4" s="1"/>
  <c r="I184" i="4"/>
  <c r="L184" i="4" s="1"/>
  <c r="I176" i="4"/>
  <c r="L176" i="4" s="1"/>
  <c r="I168" i="4"/>
  <c r="L168" i="4" s="1"/>
  <c r="I160" i="4"/>
  <c r="L160" i="4" s="1"/>
  <c r="I152" i="4"/>
  <c r="L152" i="4" s="1"/>
  <c r="I144" i="4"/>
  <c r="L144" i="4" s="1"/>
  <c r="I136" i="4"/>
  <c r="L136" i="4" s="1"/>
  <c r="I128" i="4"/>
  <c r="L128" i="4" s="1"/>
  <c r="I120" i="4"/>
  <c r="L120" i="4" s="1"/>
  <c r="I112" i="4"/>
  <c r="L112" i="4" s="1"/>
  <c r="I104" i="4"/>
  <c r="L104" i="4" s="1"/>
  <c r="I96" i="4"/>
  <c r="L96" i="4" s="1"/>
  <c r="I88" i="4"/>
  <c r="L88" i="4" s="1"/>
  <c r="I80" i="4"/>
  <c r="L80" i="4" s="1"/>
  <c r="I72" i="4"/>
  <c r="L72" i="4" s="1"/>
  <c r="I64" i="4"/>
  <c r="L64" i="4" s="1"/>
  <c r="I56" i="4"/>
  <c r="L56" i="4" s="1"/>
  <c r="I48" i="4"/>
  <c r="L48" i="4" s="1"/>
  <c r="I40" i="4"/>
  <c r="L40" i="4" s="1"/>
  <c r="I32" i="4"/>
  <c r="L32" i="4" s="1"/>
  <c r="I24" i="4"/>
  <c r="L24" i="4" s="1"/>
  <c r="I16" i="4"/>
  <c r="L16" i="4" s="1"/>
  <c r="I8" i="4"/>
  <c r="L8" i="4" s="1"/>
  <c r="I1383" i="4"/>
  <c r="L1383" i="4" s="1"/>
  <c r="I1375" i="4"/>
  <c r="L1375" i="4" s="1"/>
  <c r="I1367" i="4"/>
  <c r="L1367" i="4" s="1"/>
  <c r="I1359" i="4"/>
  <c r="L1359" i="4" s="1"/>
  <c r="I1351" i="4"/>
  <c r="L1351" i="4" s="1"/>
  <c r="I1343" i="4"/>
  <c r="L1343" i="4" s="1"/>
  <c r="I1335" i="4"/>
  <c r="L1335" i="4" s="1"/>
  <c r="I1327" i="4"/>
  <c r="L1327" i="4" s="1"/>
  <c r="I1319" i="4"/>
  <c r="L1319" i="4" s="1"/>
  <c r="I1311" i="4"/>
  <c r="L1311" i="4" s="1"/>
  <c r="I1303" i="4"/>
  <c r="L1303" i="4" s="1"/>
  <c r="I1295" i="4"/>
  <c r="L1295" i="4" s="1"/>
  <c r="I1287" i="4"/>
  <c r="L1287" i="4" s="1"/>
  <c r="I1279" i="4"/>
  <c r="L1279" i="4" s="1"/>
  <c r="I1271" i="4"/>
  <c r="L1271" i="4" s="1"/>
  <c r="I1263" i="4"/>
  <c r="L1263" i="4" s="1"/>
  <c r="I1255" i="4"/>
  <c r="L1255" i="4" s="1"/>
  <c r="I1247" i="4"/>
  <c r="L1247" i="4" s="1"/>
  <c r="I1239" i="4"/>
  <c r="L1239" i="4" s="1"/>
  <c r="I1231" i="4"/>
  <c r="L1231" i="4" s="1"/>
  <c r="I1223" i="4"/>
  <c r="L1223" i="4" s="1"/>
  <c r="I1215" i="4"/>
  <c r="L1215" i="4" s="1"/>
  <c r="I1207" i="4"/>
  <c r="L1207" i="4" s="1"/>
  <c r="I1199" i="4"/>
  <c r="L1199" i="4" s="1"/>
  <c r="I1191" i="4"/>
  <c r="L1191" i="4" s="1"/>
  <c r="I1183" i="4"/>
  <c r="L1183" i="4" s="1"/>
  <c r="I1175" i="4"/>
  <c r="L1175" i="4" s="1"/>
  <c r="I1167" i="4"/>
  <c r="L1167" i="4" s="1"/>
  <c r="I1159" i="4"/>
  <c r="L1159" i="4" s="1"/>
  <c r="I1151" i="4"/>
  <c r="L1151" i="4" s="1"/>
  <c r="I1143" i="4"/>
  <c r="L1143" i="4" s="1"/>
  <c r="I1135" i="4"/>
  <c r="L1135" i="4" s="1"/>
  <c r="I1127" i="4"/>
  <c r="L1127" i="4" s="1"/>
  <c r="I1119" i="4"/>
  <c r="L1119" i="4" s="1"/>
  <c r="I1111" i="4"/>
  <c r="L1111" i="4" s="1"/>
  <c r="I1103" i="4"/>
  <c r="L1103" i="4" s="1"/>
  <c r="I1095" i="4"/>
  <c r="L1095" i="4" s="1"/>
  <c r="I1087" i="4"/>
  <c r="L1087" i="4" s="1"/>
  <c r="I1079" i="4"/>
  <c r="L1079" i="4" s="1"/>
  <c r="I1071" i="4"/>
  <c r="L1071" i="4" s="1"/>
  <c r="I1063" i="4"/>
  <c r="L1063" i="4" s="1"/>
  <c r="I1055" i="4"/>
  <c r="L1055" i="4" s="1"/>
  <c r="I1047" i="4"/>
  <c r="L1047" i="4" s="1"/>
  <c r="I1039" i="4"/>
  <c r="L1039" i="4" s="1"/>
  <c r="I1031" i="4"/>
  <c r="L1031" i="4" s="1"/>
  <c r="I1023" i="4"/>
  <c r="L1023" i="4" s="1"/>
  <c r="I1015" i="4"/>
  <c r="L1015" i="4" s="1"/>
  <c r="I1007" i="4"/>
  <c r="L1007" i="4" s="1"/>
  <c r="I991" i="4"/>
  <c r="L991" i="4" s="1"/>
  <c r="I983" i="4"/>
  <c r="L983" i="4" s="1"/>
  <c r="I975" i="4"/>
  <c r="L975" i="4" s="1"/>
  <c r="I967" i="4"/>
  <c r="L967" i="4" s="1"/>
  <c r="I959" i="4"/>
  <c r="L959" i="4" s="1"/>
  <c r="I951" i="4"/>
  <c r="L951" i="4" s="1"/>
  <c r="I943" i="4"/>
  <c r="L943" i="4" s="1"/>
  <c r="I935" i="4"/>
  <c r="L935" i="4" s="1"/>
  <c r="I927" i="4"/>
  <c r="L927" i="4" s="1"/>
  <c r="I919" i="4"/>
  <c r="L919" i="4" s="1"/>
  <c r="I911" i="4"/>
  <c r="L911" i="4" s="1"/>
  <c r="I903" i="4"/>
  <c r="L903" i="4" s="1"/>
  <c r="I895" i="4"/>
  <c r="L895" i="4" s="1"/>
  <c r="I887" i="4"/>
  <c r="L887" i="4" s="1"/>
  <c r="I879" i="4"/>
  <c r="L879" i="4" s="1"/>
  <c r="I871" i="4"/>
  <c r="L871" i="4" s="1"/>
  <c r="I863" i="4"/>
  <c r="L863" i="4" s="1"/>
  <c r="I855" i="4"/>
  <c r="L855" i="4" s="1"/>
  <c r="I847" i="4"/>
  <c r="L847" i="4" s="1"/>
  <c r="I839" i="4"/>
  <c r="L839" i="4" s="1"/>
  <c r="I831" i="4"/>
  <c r="L831" i="4" s="1"/>
  <c r="I823" i="4"/>
  <c r="L823" i="4" s="1"/>
  <c r="I815" i="4"/>
  <c r="L815" i="4" s="1"/>
  <c r="I807" i="4"/>
  <c r="L807" i="4" s="1"/>
  <c r="I799" i="4"/>
  <c r="L799" i="4" s="1"/>
  <c r="I791" i="4"/>
  <c r="L791" i="4" s="1"/>
  <c r="I783" i="4"/>
  <c r="L783" i="4" s="1"/>
  <c r="I775" i="4"/>
  <c r="L775" i="4" s="1"/>
  <c r="I767" i="4"/>
  <c r="L767" i="4" s="1"/>
  <c r="I759" i="4"/>
  <c r="L759" i="4" s="1"/>
  <c r="I751" i="4"/>
  <c r="L751" i="4" s="1"/>
  <c r="I743" i="4"/>
  <c r="L743" i="4" s="1"/>
  <c r="I735" i="4"/>
  <c r="L735" i="4" s="1"/>
  <c r="I727" i="4"/>
  <c r="L727" i="4" s="1"/>
  <c r="I719" i="4"/>
  <c r="L719" i="4" s="1"/>
  <c r="I711" i="4"/>
  <c r="L711" i="4" s="1"/>
  <c r="I703" i="4"/>
  <c r="L703" i="4" s="1"/>
  <c r="I695" i="4"/>
  <c r="L695" i="4" s="1"/>
  <c r="I687" i="4"/>
  <c r="L687" i="4" s="1"/>
  <c r="I679" i="4"/>
  <c r="L679" i="4" s="1"/>
  <c r="I671" i="4"/>
  <c r="L671" i="4" s="1"/>
  <c r="I663" i="4"/>
  <c r="L663" i="4" s="1"/>
  <c r="I655" i="4"/>
  <c r="L655" i="4" s="1"/>
  <c r="I647" i="4"/>
  <c r="L647" i="4" s="1"/>
  <c r="I639" i="4"/>
  <c r="L639" i="4" s="1"/>
  <c r="I631" i="4"/>
  <c r="L631" i="4" s="1"/>
  <c r="I623" i="4"/>
  <c r="L623" i="4" s="1"/>
  <c r="I615" i="4"/>
  <c r="L615" i="4" s="1"/>
  <c r="I607" i="4"/>
  <c r="L607" i="4" s="1"/>
  <c r="I599" i="4"/>
  <c r="L599" i="4" s="1"/>
  <c r="I591" i="4"/>
  <c r="L591" i="4" s="1"/>
  <c r="I583" i="4"/>
  <c r="L583" i="4" s="1"/>
  <c r="I575" i="4"/>
  <c r="L575" i="4" s="1"/>
  <c r="I567" i="4"/>
  <c r="L567" i="4" s="1"/>
  <c r="I559" i="4"/>
  <c r="L559" i="4" s="1"/>
  <c r="I551" i="4"/>
  <c r="L551" i="4" s="1"/>
  <c r="I543" i="4"/>
  <c r="L543" i="4" s="1"/>
  <c r="I535" i="4"/>
  <c r="L535" i="4" s="1"/>
  <c r="I527" i="4"/>
  <c r="L527" i="4" s="1"/>
  <c r="I519" i="4"/>
  <c r="L519" i="4" s="1"/>
  <c r="I511" i="4"/>
  <c r="L511" i="4" s="1"/>
  <c r="I503" i="4"/>
  <c r="L503" i="4" s="1"/>
  <c r="I495" i="4"/>
  <c r="L495" i="4" s="1"/>
  <c r="I487" i="4"/>
  <c r="L487" i="4" s="1"/>
  <c r="I479" i="4"/>
  <c r="L479" i="4" s="1"/>
  <c r="I471" i="4"/>
  <c r="L471" i="4" s="1"/>
  <c r="I463" i="4"/>
  <c r="L463" i="4" s="1"/>
  <c r="I455" i="4"/>
  <c r="L455" i="4" s="1"/>
  <c r="I447" i="4"/>
  <c r="L447" i="4" s="1"/>
  <c r="I439" i="4"/>
  <c r="L439" i="4" s="1"/>
  <c r="I431" i="4"/>
  <c r="L431" i="4" s="1"/>
  <c r="I423" i="4"/>
  <c r="L423" i="4" s="1"/>
  <c r="I415" i="4"/>
  <c r="L415" i="4" s="1"/>
  <c r="I407" i="4"/>
  <c r="L407" i="4" s="1"/>
  <c r="I399" i="4"/>
  <c r="L399" i="4" s="1"/>
  <c r="I391" i="4"/>
  <c r="L391" i="4" s="1"/>
  <c r="I383" i="4"/>
  <c r="L383" i="4" s="1"/>
  <c r="I375" i="4"/>
  <c r="L375" i="4" s="1"/>
  <c r="I367" i="4"/>
  <c r="L367" i="4" s="1"/>
  <c r="I359" i="4"/>
  <c r="L359" i="4" s="1"/>
  <c r="I351" i="4"/>
  <c r="L351" i="4" s="1"/>
  <c r="I343" i="4"/>
  <c r="L343" i="4" s="1"/>
  <c r="I335" i="4"/>
  <c r="L335" i="4" s="1"/>
  <c r="I327" i="4"/>
  <c r="L327" i="4" s="1"/>
  <c r="I319" i="4"/>
  <c r="L319" i="4" s="1"/>
  <c r="I311" i="4"/>
  <c r="L311" i="4" s="1"/>
  <c r="I303" i="4"/>
  <c r="L303" i="4" s="1"/>
  <c r="I295" i="4"/>
  <c r="L295" i="4" s="1"/>
  <c r="I287" i="4"/>
  <c r="L287" i="4" s="1"/>
  <c r="I279" i="4"/>
  <c r="L279" i="4" s="1"/>
  <c r="I271" i="4"/>
  <c r="L271" i="4" s="1"/>
  <c r="I263" i="4"/>
  <c r="L263" i="4" s="1"/>
  <c r="I255" i="4"/>
  <c r="L255" i="4" s="1"/>
  <c r="I247" i="4"/>
  <c r="L247" i="4" s="1"/>
  <c r="I239" i="4"/>
  <c r="L239" i="4" s="1"/>
  <c r="I231" i="4"/>
  <c r="L231" i="4" s="1"/>
  <c r="I223" i="4"/>
  <c r="L223" i="4" s="1"/>
  <c r="I215" i="4"/>
  <c r="L215" i="4" s="1"/>
  <c r="I207" i="4"/>
  <c r="L207" i="4" s="1"/>
  <c r="I199" i="4"/>
  <c r="L199" i="4" s="1"/>
  <c r="I191" i="4"/>
  <c r="L191" i="4" s="1"/>
  <c r="I183" i="4"/>
  <c r="L183" i="4" s="1"/>
  <c r="I175" i="4"/>
  <c r="L175" i="4" s="1"/>
  <c r="I167" i="4"/>
  <c r="L167" i="4" s="1"/>
  <c r="I1150" i="4"/>
  <c r="L1150" i="4" s="1"/>
  <c r="I1142" i="4"/>
  <c r="L1142" i="4" s="1"/>
  <c r="I1134" i="4"/>
  <c r="L1134" i="4" s="1"/>
  <c r="I1126" i="4"/>
  <c r="L1126" i="4" s="1"/>
  <c r="I1118" i="4"/>
  <c r="L1118" i="4" s="1"/>
  <c r="I1110" i="4"/>
  <c r="L1110" i="4" s="1"/>
  <c r="I1102" i="4"/>
  <c r="L1102" i="4" s="1"/>
  <c r="I1094" i="4"/>
  <c r="L1094" i="4" s="1"/>
  <c r="I1086" i="4"/>
  <c r="L1086" i="4" s="1"/>
  <c r="I1078" i="4"/>
  <c r="L1078" i="4" s="1"/>
  <c r="I1070" i="4"/>
  <c r="L1070" i="4" s="1"/>
  <c r="I1062" i="4"/>
  <c r="L1062" i="4" s="1"/>
  <c r="I1054" i="4"/>
  <c r="L1054" i="4" s="1"/>
  <c r="I1046" i="4"/>
  <c r="L1046" i="4" s="1"/>
  <c r="I1038" i="4"/>
  <c r="L1038" i="4" s="1"/>
  <c r="I1030" i="4"/>
  <c r="L1030" i="4" s="1"/>
  <c r="I1022" i="4"/>
  <c r="L1022" i="4" s="1"/>
  <c r="I1014" i="4"/>
  <c r="L1014" i="4" s="1"/>
  <c r="I1006" i="4"/>
  <c r="L1006" i="4" s="1"/>
  <c r="I998" i="4"/>
  <c r="L998" i="4" s="1"/>
  <c r="I990" i="4"/>
  <c r="L990" i="4" s="1"/>
  <c r="I982" i="4"/>
  <c r="L982" i="4" s="1"/>
  <c r="I974" i="4"/>
  <c r="L974" i="4" s="1"/>
  <c r="I966" i="4"/>
  <c r="L966" i="4" s="1"/>
  <c r="I958" i="4"/>
  <c r="L958" i="4" s="1"/>
  <c r="I950" i="4"/>
  <c r="L950" i="4" s="1"/>
  <c r="I934" i="4"/>
  <c r="L934" i="4" s="1"/>
  <c r="I926" i="4"/>
  <c r="L926" i="4" s="1"/>
  <c r="I918" i="4"/>
  <c r="L918" i="4" s="1"/>
  <c r="I910" i="4"/>
  <c r="L910" i="4" s="1"/>
  <c r="I902" i="4"/>
  <c r="L902" i="4" s="1"/>
  <c r="I894" i="4"/>
  <c r="L894" i="4" s="1"/>
  <c r="I886" i="4"/>
  <c r="L886" i="4" s="1"/>
  <c r="I870" i="4"/>
  <c r="L870" i="4" s="1"/>
  <c r="I862" i="4"/>
  <c r="L862" i="4" s="1"/>
  <c r="I854" i="4"/>
  <c r="L854" i="4" s="1"/>
  <c r="I846" i="4"/>
  <c r="L846" i="4" s="1"/>
  <c r="I838" i="4"/>
  <c r="L838" i="4" s="1"/>
  <c r="I830" i="4"/>
  <c r="L830" i="4" s="1"/>
  <c r="I822" i="4"/>
  <c r="L822" i="4" s="1"/>
  <c r="I806" i="4"/>
  <c r="L806" i="4" s="1"/>
  <c r="I798" i="4"/>
  <c r="L798" i="4" s="1"/>
  <c r="I790" i="4"/>
  <c r="L790" i="4" s="1"/>
  <c r="I782" i="4"/>
  <c r="L782" i="4" s="1"/>
  <c r="I774" i="4"/>
  <c r="L774" i="4" s="1"/>
  <c r="I766" i="4"/>
  <c r="L766" i="4" s="1"/>
  <c r="I758" i="4"/>
  <c r="L758" i="4" s="1"/>
  <c r="I742" i="4"/>
  <c r="L742" i="4" s="1"/>
  <c r="I734" i="4"/>
  <c r="L734" i="4" s="1"/>
  <c r="I726" i="4"/>
  <c r="L726" i="4" s="1"/>
  <c r="I718" i="4"/>
  <c r="L718" i="4" s="1"/>
  <c r="I710" i="4"/>
  <c r="L710" i="4" s="1"/>
  <c r="I702" i="4"/>
  <c r="L702" i="4" s="1"/>
  <c r="I694" i="4"/>
  <c r="L694" i="4" s="1"/>
  <c r="I678" i="4"/>
  <c r="L678" i="4" s="1"/>
  <c r="I670" i="4"/>
  <c r="L670" i="4" s="1"/>
  <c r="I662" i="4"/>
  <c r="L662" i="4" s="1"/>
  <c r="I654" i="4"/>
  <c r="L654" i="4" s="1"/>
  <c r="I646" i="4"/>
  <c r="L646" i="4" s="1"/>
  <c r="I638" i="4"/>
  <c r="L638" i="4" s="1"/>
  <c r="I630" i="4"/>
  <c r="L630" i="4" s="1"/>
  <c r="I614" i="4"/>
  <c r="L614" i="4" s="1"/>
  <c r="I606" i="4"/>
  <c r="L606" i="4" s="1"/>
  <c r="I598" i="4"/>
  <c r="L598" i="4" s="1"/>
  <c r="I590" i="4"/>
  <c r="L590" i="4" s="1"/>
  <c r="I582" i="4"/>
  <c r="L582" i="4" s="1"/>
  <c r="I574" i="4"/>
  <c r="L574" i="4" s="1"/>
  <c r="I566" i="4"/>
  <c r="L566" i="4" s="1"/>
  <c r="I550" i="4"/>
  <c r="L550" i="4" s="1"/>
  <c r="I542" i="4"/>
  <c r="L542" i="4" s="1"/>
  <c r="I534" i="4"/>
  <c r="L534" i="4" s="1"/>
  <c r="I526" i="4"/>
  <c r="L526" i="4" s="1"/>
  <c r="I518" i="4"/>
  <c r="L518" i="4" s="1"/>
  <c r="I510" i="4"/>
  <c r="L510" i="4" s="1"/>
  <c r="I502" i="4"/>
  <c r="L502" i="4" s="1"/>
  <c r="I494" i="4"/>
  <c r="L494" i="4" s="1"/>
  <c r="I486" i="4"/>
  <c r="L486" i="4" s="1"/>
  <c r="I478" i="4"/>
  <c r="L478" i="4" s="1"/>
  <c r="I470" i="4"/>
  <c r="L470" i="4" s="1"/>
  <c r="I462" i="4"/>
  <c r="L462" i="4" s="1"/>
  <c r="I454" i="4"/>
  <c r="L454" i="4" s="1"/>
  <c r="I446" i="4"/>
  <c r="L446" i="4" s="1"/>
  <c r="I438" i="4"/>
  <c r="L438" i="4" s="1"/>
  <c r="I430" i="4"/>
  <c r="L430" i="4" s="1"/>
  <c r="I422" i="4"/>
  <c r="L422" i="4" s="1"/>
  <c r="I414" i="4"/>
  <c r="L414" i="4" s="1"/>
  <c r="I406" i="4"/>
  <c r="L406" i="4" s="1"/>
  <c r="I398" i="4"/>
  <c r="L398" i="4" s="1"/>
  <c r="I390" i="4"/>
  <c r="L390" i="4" s="1"/>
  <c r="I382" i="4"/>
  <c r="L382" i="4" s="1"/>
  <c r="I374" i="4"/>
  <c r="L374" i="4" s="1"/>
  <c r="I366" i="4"/>
  <c r="L366" i="4" s="1"/>
  <c r="I358" i="4"/>
  <c r="L358" i="4" s="1"/>
  <c r="I350" i="4"/>
  <c r="L350" i="4" s="1"/>
  <c r="I342" i="4"/>
  <c r="L342" i="4" s="1"/>
  <c r="I334" i="4"/>
  <c r="L334" i="4" s="1"/>
  <c r="I326" i="4"/>
  <c r="L326" i="4" s="1"/>
  <c r="I310" i="4"/>
  <c r="L310" i="4" s="1"/>
  <c r="I302" i="4"/>
  <c r="L302" i="4" s="1"/>
  <c r="I294" i="4"/>
  <c r="L294" i="4" s="1"/>
  <c r="I286" i="4"/>
  <c r="L286" i="4" s="1"/>
  <c r="I278" i="4"/>
  <c r="L278" i="4" s="1"/>
  <c r="I270" i="4"/>
  <c r="L270" i="4" s="1"/>
  <c r="I262" i="4"/>
  <c r="L262" i="4" s="1"/>
  <c r="I254" i="4"/>
  <c r="L254" i="4" s="1"/>
  <c r="I246" i="4"/>
  <c r="L246" i="4" s="1"/>
  <c r="I238" i="4"/>
  <c r="L238" i="4" s="1"/>
  <c r="I230" i="4"/>
  <c r="L230" i="4" s="1"/>
  <c r="I222" i="4"/>
  <c r="L222" i="4" s="1"/>
  <c r="I214" i="4"/>
  <c r="L214" i="4" s="1"/>
  <c r="I206" i="4"/>
  <c r="L206" i="4" s="1"/>
  <c r="I198" i="4"/>
  <c r="L198" i="4" s="1"/>
  <c r="I190" i="4"/>
  <c r="L190" i="4" s="1"/>
  <c r="I182" i="4"/>
  <c r="L182" i="4" s="1"/>
  <c r="I174" i="4"/>
  <c r="L174" i="4" s="1"/>
  <c r="I126" i="4"/>
  <c r="L126" i="4" s="1"/>
  <c r="I118" i="4"/>
  <c r="L118" i="4" s="1"/>
  <c r="I94" i="4"/>
  <c r="L94" i="4" s="1"/>
  <c r="I62" i="4"/>
  <c r="L62" i="4" s="1"/>
  <c r="I54" i="4"/>
  <c r="L54" i="4" s="1"/>
  <c r="I30" i="4"/>
  <c r="L30" i="4" s="1"/>
  <c r="I1261" i="4"/>
  <c r="L1261" i="4" s="1"/>
  <c r="I1253" i="4"/>
  <c r="L1253" i="4" s="1"/>
  <c r="I1245" i="4"/>
  <c r="L1245" i="4" s="1"/>
  <c r="I1237" i="4"/>
  <c r="L1237" i="4" s="1"/>
  <c r="I1229" i="4"/>
  <c r="L1229" i="4" s="1"/>
  <c r="I1221" i="4"/>
  <c r="L1221" i="4" s="1"/>
  <c r="I1213" i="4"/>
  <c r="L1213" i="4" s="1"/>
  <c r="I1205" i="4"/>
  <c r="L1205" i="4" s="1"/>
  <c r="I1197" i="4"/>
  <c r="L1197" i="4" s="1"/>
  <c r="I1189" i="4"/>
  <c r="L1189" i="4" s="1"/>
  <c r="I1181" i="4"/>
  <c r="L1181" i="4" s="1"/>
  <c r="I1173" i="4"/>
  <c r="L1173" i="4" s="1"/>
  <c r="I1165" i="4"/>
  <c r="L1165" i="4" s="1"/>
  <c r="I1157" i="4"/>
  <c r="L1157" i="4" s="1"/>
  <c r="I1149" i="4"/>
  <c r="L1149" i="4" s="1"/>
  <c r="I1141" i="4"/>
  <c r="L1141" i="4" s="1"/>
  <c r="I1133" i="4"/>
  <c r="L1133" i="4" s="1"/>
  <c r="I1125" i="4"/>
  <c r="L1125" i="4" s="1"/>
  <c r="I1117" i="4"/>
  <c r="L1117" i="4" s="1"/>
  <c r="I1109" i="4"/>
  <c r="L1109" i="4" s="1"/>
  <c r="I1101" i="4"/>
  <c r="L1101" i="4" s="1"/>
  <c r="I1093" i="4"/>
  <c r="L1093" i="4" s="1"/>
  <c r="I1085" i="4"/>
  <c r="L1085" i="4" s="1"/>
  <c r="I1077" i="4"/>
  <c r="L1077" i="4" s="1"/>
  <c r="I1069" i="4"/>
  <c r="L1069" i="4" s="1"/>
  <c r="I1061" i="4"/>
  <c r="L1061" i="4" s="1"/>
  <c r="I1053" i="4"/>
  <c r="L1053" i="4" s="1"/>
  <c r="I1045" i="4"/>
  <c r="L1045" i="4" s="1"/>
  <c r="I1037" i="4"/>
  <c r="L1037" i="4" s="1"/>
  <c r="I1029" i="4"/>
  <c r="L1029" i="4" s="1"/>
  <c r="I1021" i="4"/>
  <c r="L1021" i="4" s="1"/>
  <c r="I1013" i="4"/>
  <c r="L1013" i="4" s="1"/>
  <c r="I1005" i="4"/>
  <c r="L1005" i="4" s="1"/>
  <c r="I997" i="4"/>
  <c r="L997" i="4" s="1"/>
  <c r="I989" i="4"/>
  <c r="L989" i="4" s="1"/>
  <c r="I981" i="4"/>
  <c r="L981" i="4" s="1"/>
  <c r="I973" i="4"/>
  <c r="L973" i="4" s="1"/>
  <c r="I965" i="4"/>
  <c r="L965" i="4" s="1"/>
  <c r="I957" i="4"/>
  <c r="L957" i="4" s="1"/>
  <c r="I949" i="4"/>
  <c r="L949" i="4" s="1"/>
  <c r="I941" i="4"/>
  <c r="L941" i="4" s="1"/>
  <c r="I933" i="4"/>
  <c r="L933" i="4" s="1"/>
  <c r="I925" i="4"/>
  <c r="L925" i="4" s="1"/>
  <c r="I917" i="4"/>
  <c r="L917" i="4" s="1"/>
  <c r="I909" i="4"/>
  <c r="L909" i="4" s="1"/>
  <c r="I901" i="4"/>
  <c r="L901" i="4" s="1"/>
  <c r="I893" i="4"/>
  <c r="L893" i="4" s="1"/>
  <c r="I885" i="4"/>
  <c r="L885" i="4" s="1"/>
  <c r="I877" i="4"/>
  <c r="L877" i="4" s="1"/>
  <c r="I869" i="4"/>
  <c r="L869" i="4" s="1"/>
  <c r="I861" i="4"/>
  <c r="L861" i="4" s="1"/>
  <c r="I853" i="4"/>
  <c r="L853" i="4" s="1"/>
  <c r="I845" i="4"/>
  <c r="L845" i="4" s="1"/>
  <c r="I837" i="4"/>
  <c r="L837" i="4" s="1"/>
  <c r="I829" i="4"/>
  <c r="L829" i="4" s="1"/>
  <c r="I821" i="4"/>
  <c r="L821" i="4" s="1"/>
  <c r="I813" i="4"/>
  <c r="L813" i="4" s="1"/>
  <c r="I805" i="4"/>
  <c r="L805" i="4" s="1"/>
  <c r="I797" i="4"/>
  <c r="L797" i="4" s="1"/>
  <c r="I789" i="4"/>
  <c r="L789" i="4" s="1"/>
  <c r="I781" i="4"/>
  <c r="L781" i="4" s="1"/>
  <c r="I773" i="4"/>
  <c r="L773" i="4" s="1"/>
  <c r="I765" i="4"/>
  <c r="L765" i="4" s="1"/>
  <c r="I757" i="4"/>
  <c r="L757" i="4" s="1"/>
  <c r="I749" i="4"/>
  <c r="L749" i="4" s="1"/>
  <c r="I741" i="4"/>
  <c r="L741" i="4" s="1"/>
  <c r="I733" i="4"/>
  <c r="L733" i="4" s="1"/>
  <c r="I725" i="4"/>
  <c r="L725" i="4" s="1"/>
  <c r="I717" i="4"/>
  <c r="L717" i="4" s="1"/>
  <c r="I709" i="4"/>
  <c r="L709" i="4" s="1"/>
  <c r="I701" i="4"/>
  <c r="L701" i="4" s="1"/>
  <c r="I693" i="4"/>
  <c r="L693" i="4" s="1"/>
  <c r="I685" i="4"/>
  <c r="L685" i="4" s="1"/>
  <c r="I677" i="4"/>
  <c r="L677" i="4" s="1"/>
  <c r="I669" i="4"/>
  <c r="L669" i="4" s="1"/>
  <c r="I661" i="4"/>
  <c r="L661" i="4" s="1"/>
  <c r="I653" i="4"/>
  <c r="L653" i="4" s="1"/>
  <c r="I645" i="4"/>
  <c r="L645" i="4" s="1"/>
  <c r="I637" i="4"/>
  <c r="L637" i="4" s="1"/>
  <c r="I629" i="4"/>
  <c r="L629" i="4" s="1"/>
  <c r="I621" i="4"/>
  <c r="L621" i="4" s="1"/>
  <c r="I613" i="4"/>
  <c r="L613" i="4" s="1"/>
  <c r="I605" i="4"/>
  <c r="L605" i="4" s="1"/>
  <c r="I597" i="4"/>
  <c r="L597" i="4" s="1"/>
  <c r="I589" i="4"/>
  <c r="L589" i="4" s="1"/>
  <c r="I581" i="4"/>
  <c r="L581" i="4" s="1"/>
  <c r="I573" i="4"/>
  <c r="L573" i="4" s="1"/>
  <c r="I565" i="4"/>
  <c r="L565" i="4" s="1"/>
  <c r="I557" i="4"/>
  <c r="L557" i="4" s="1"/>
  <c r="I549" i="4"/>
  <c r="L549" i="4" s="1"/>
  <c r="I541" i="4"/>
  <c r="L541" i="4" s="1"/>
  <c r="I533" i="4"/>
  <c r="L533" i="4" s="1"/>
  <c r="I525" i="4"/>
  <c r="L525" i="4" s="1"/>
  <c r="I517" i="4"/>
  <c r="L517" i="4" s="1"/>
  <c r="I509" i="4"/>
  <c r="L509" i="4" s="1"/>
  <c r="I501" i="4"/>
  <c r="L501" i="4" s="1"/>
  <c r="I493" i="4"/>
  <c r="L493" i="4" s="1"/>
  <c r="I485" i="4"/>
  <c r="L485" i="4" s="1"/>
  <c r="I477" i="4"/>
  <c r="L477" i="4" s="1"/>
  <c r="I469" i="4"/>
  <c r="L469" i="4" s="1"/>
  <c r="I461" i="4"/>
  <c r="L461" i="4" s="1"/>
  <c r="I453" i="4"/>
  <c r="L453" i="4" s="1"/>
  <c r="I445" i="4"/>
  <c r="L445" i="4" s="1"/>
  <c r="I437" i="4"/>
  <c r="L437" i="4" s="1"/>
  <c r="I429" i="4"/>
  <c r="L429" i="4" s="1"/>
  <c r="I421" i="4"/>
  <c r="L421" i="4" s="1"/>
  <c r="I413" i="4"/>
  <c r="L413" i="4" s="1"/>
  <c r="I405" i="4"/>
  <c r="L405" i="4" s="1"/>
  <c r="I397" i="4"/>
  <c r="L397" i="4" s="1"/>
  <c r="I389" i="4"/>
  <c r="L389" i="4" s="1"/>
  <c r="I381" i="4"/>
  <c r="L381" i="4" s="1"/>
  <c r="I373" i="4"/>
  <c r="L373" i="4" s="1"/>
  <c r="I365" i="4"/>
  <c r="L365" i="4" s="1"/>
  <c r="I357" i="4"/>
  <c r="L357" i="4" s="1"/>
  <c r="I349" i="4"/>
  <c r="L349" i="4" s="1"/>
  <c r="I341" i="4"/>
  <c r="L341" i="4" s="1"/>
  <c r="I333" i="4"/>
  <c r="L333" i="4" s="1"/>
  <c r="I325" i="4"/>
  <c r="L325" i="4" s="1"/>
  <c r="I317" i="4"/>
  <c r="L317" i="4" s="1"/>
  <c r="I309" i="4"/>
  <c r="L309" i="4" s="1"/>
  <c r="I301" i="4"/>
  <c r="L301" i="4" s="1"/>
  <c r="I293" i="4"/>
  <c r="L293" i="4" s="1"/>
  <c r="I285" i="4"/>
  <c r="L285" i="4" s="1"/>
  <c r="I277" i="4"/>
  <c r="L277" i="4" s="1"/>
  <c r="I269" i="4"/>
  <c r="L269" i="4" s="1"/>
  <c r="I261" i="4"/>
  <c r="L261" i="4" s="1"/>
  <c r="I253" i="4"/>
  <c r="L253" i="4" s="1"/>
  <c r="I245" i="4"/>
  <c r="L245" i="4" s="1"/>
  <c r="I237" i="4"/>
  <c r="L237" i="4" s="1"/>
  <c r="I229" i="4"/>
  <c r="L229" i="4" s="1"/>
  <c r="I221" i="4"/>
  <c r="L221" i="4" s="1"/>
  <c r="I213" i="4"/>
  <c r="L213" i="4" s="1"/>
  <c r="I205" i="4"/>
  <c r="L205" i="4" s="1"/>
  <c r="I197" i="4"/>
  <c r="L197" i="4" s="1"/>
  <c r="I159" i="4"/>
  <c r="L159" i="4" s="1"/>
  <c r="I151" i="4"/>
  <c r="L151" i="4" s="1"/>
  <c r="I143" i="4"/>
  <c r="L143" i="4" s="1"/>
  <c r="I135" i="4"/>
  <c r="L135" i="4" s="1"/>
  <c r="I127" i="4"/>
  <c r="L127" i="4" s="1"/>
  <c r="I119" i="4"/>
  <c r="L119" i="4" s="1"/>
  <c r="I111" i="4"/>
  <c r="L111" i="4" s="1"/>
  <c r="I103" i="4"/>
  <c r="L103" i="4" s="1"/>
  <c r="I95" i="4"/>
  <c r="L95" i="4" s="1"/>
  <c r="I87" i="4"/>
  <c r="L87" i="4" s="1"/>
  <c r="I79" i="4"/>
  <c r="L79" i="4" s="1"/>
  <c r="I71" i="4"/>
  <c r="L71" i="4" s="1"/>
  <c r="I63" i="4"/>
  <c r="L63" i="4" s="1"/>
  <c r="I55" i="4"/>
  <c r="L55" i="4" s="1"/>
  <c r="I47" i="4"/>
  <c r="L47" i="4" s="1"/>
  <c r="I39" i="4"/>
  <c r="L39" i="4" s="1"/>
  <c r="I31" i="4"/>
  <c r="L31" i="4" s="1"/>
  <c r="I23" i="4"/>
  <c r="L23" i="4" s="1"/>
  <c r="I15" i="4"/>
  <c r="L15" i="4" s="1"/>
  <c r="I7" i="4"/>
  <c r="L7" i="4" s="1"/>
  <c r="I166" i="4"/>
  <c r="L166" i="4" s="1"/>
  <c r="I150" i="4"/>
  <c r="L150" i="4" s="1"/>
  <c r="I142" i="4"/>
  <c r="L142" i="4" s="1"/>
  <c r="I134" i="4"/>
  <c r="L134" i="4" s="1"/>
  <c r="I110" i="4"/>
  <c r="L110" i="4" s="1"/>
  <c r="I102" i="4"/>
  <c r="L102" i="4" s="1"/>
  <c r="I86" i="4"/>
  <c r="L86" i="4" s="1"/>
  <c r="I78" i="4"/>
  <c r="L78" i="4" s="1"/>
  <c r="I70" i="4"/>
  <c r="L70" i="4" s="1"/>
  <c r="I46" i="4"/>
  <c r="L46" i="4" s="1"/>
  <c r="I38" i="4"/>
  <c r="L38" i="4" s="1"/>
  <c r="I22" i="4"/>
  <c r="L22" i="4" s="1"/>
  <c r="I14" i="4"/>
  <c r="L14" i="4" s="1"/>
  <c r="I6" i="4"/>
  <c r="L6" i="4" s="1"/>
  <c r="I189" i="4"/>
  <c r="L189" i="4" s="1"/>
  <c r="I181" i="4"/>
  <c r="L181" i="4" s="1"/>
  <c r="I173" i="4"/>
  <c r="L173" i="4" s="1"/>
  <c r="I165" i="4"/>
  <c r="L165" i="4" s="1"/>
  <c r="I157" i="4"/>
  <c r="L157" i="4" s="1"/>
  <c r="I149" i="4"/>
  <c r="L149" i="4" s="1"/>
  <c r="I141" i="4"/>
  <c r="L141" i="4" s="1"/>
  <c r="I133" i="4"/>
  <c r="L133" i="4" s="1"/>
  <c r="I125" i="4"/>
  <c r="L125" i="4" s="1"/>
  <c r="I117" i="4"/>
  <c r="L117" i="4" s="1"/>
  <c r="I109" i="4"/>
  <c r="L109" i="4" s="1"/>
  <c r="I101" i="4"/>
  <c r="L101" i="4" s="1"/>
  <c r="I93" i="4"/>
  <c r="L93" i="4" s="1"/>
  <c r="I85" i="4"/>
  <c r="L85" i="4" s="1"/>
  <c r="I77" i="4"/>
  <c r="L77" i="4" s="1"/>
  <c r="I69" i="4"/>
  <c r="L69" i="4" s="1"/>
  <c r="I61" i="4"/>
  <c r="L61" i="4" s="1"/>
  <c r="I53" i="4"/>
  <c r="L53" i="4" s="1"/>
  <c r="I45" i="4"/>
  <c r="L45" i="4" s="1"/>
  <c r="I37" i="4"/>
  <c r="L37" i="4" s="1"/>
  <c r="I29" i="4"/>
  <c r="L29" i="4" s="1"/>
  <c r="I21" i="4"/>
  <c r="L21" i="4" s="1"/>
  <c r="I13" i="4"/>
  <c r="L13" i="4" s="1"/>
  <c r="I5" i="4"/>
  <c r="L5" i="4" s="1"/>
  <c r="I164" i="4"/>
  <c r="L164" i="4" s="1"/>
  <c r="I156" i="4"/>
  <c r="L156" i="4" s="1"/>
  <c r="I148" i="4"/>
  <c r="L148" i="4" s="1"/>
  <c r="I140" i="4"/>
  <c r="L140" i="4" s="1"/>
  <c r="I132" i="4"/>
  <c r="L132" i="4" s="1"/>
  <c r="I124" i="4"/>
  <c r="L124" i="4" s="1"/>
  <c r="I116" i="4"/>
  <c r="L116" i="4" s="1"/>
  <c r="I108" i="4"/>
  <c r="L108" i="4" s="1"/>
  <c r="I100" i="4"/>
  <c r="L100" i="4" s="1"/>
  <c r="I92" i="4"/>
  <c r="L92" i="4" s="1"/>
  <c r="I84" i="4"/>
  <c r="L84" i="4" s="1"/>
  <c r="I76" i="4"/>
  <c r="L76" i="4" s="1"/>
  <c r="I68" i="4"/>
  <c r="L68" i="4" s="1"/>
  <c r="I60" i="4"/>
  <c r="L60" i="4" s="1"/>
  <c r="I52" i="4"/>
  <c r="L52" i="4" s="1"/>
  <c r="I44" i="4"/>
  <c r="L44" i="4" s="1"/>
  <c r="I36" i="4"/>
  <c r="L36" i="4" s="1"/>
  <c r="I28" i="4"/>
  <c r="L28" i="4" s="1"/>
  <c r="I20" i="4"/>
  <c r="L20" i="4" s="1"/>
  <c r="I12" i="4"/>
  <c r="L12" i="4" s="1"/>
  <c r="I4" i="4"/>
  <c r="L4" i="4" s="1"/>
  <c r="I131" i="4"/>
  <c r="L131" i="4" s="1"/>
  <c r="I123" i="4"/>
  <c r="L123" i="4" s="1"/>
  <c r="I115" i="4"/>
  <c r="L115" i="4" s="1"/>
  <c r="I107" i="4"/>
  <c r="L107" i="4" s="1"/>
  <c r="I99" i="4"/>
  <c r="L99" i="4" s="1"/>
  <c r="I91" i="4"/>
  <c r="L91" i="4" s="1"/>
  <c r="I83" i="4"/>
  <c r="L83" i="4" s="1"/>
  <c r="I75" i="4"/>
  <c r="L75" i="4" s="1"/>
  <c r="I67" i="4"/>
  <c r="L67" i="4" s="1"/>
  <c r="I59" i="4"/>
  <c r="L59" i="4" s="1"/>
  <c r="I51" i="4"/>
  <c r="L51" i="4" s="1"/>
  <c r="I43" i="4"/>
  <c r="L43" i="4" s="1"/>
  <c r="I35" i="4"/>
  <c r="L35" i="4" s="1"/>
  <c r="I27" i="4"/>
  <c r="L27" i="4" s="1"/>
  <c r="I19" i="4"/>
  <c r="L19" i="4" s="1"/>
  <c r="I11" i="4"/>
  <c r="L11" i="4" s="1"/>
  <c r="I3" i="4"/>
  <c r="L3" i="4" s="1"/>
  <c r="I210" i="4"/>
  <c r="L210" i="4" s="1"/>
  <c r="I202" i="4"/>
  <c r="L202" i="4" s="1"/>
  <c r="I194" i="4"/>
  <c r="L194" i="4" s="1"/>
  <c r="I186" i="4"/>
  <c r="L186" i="4" s="1"/>
  <c r="I178" i="4"/>
  <c r="L178" i="4" s="1"/>
  <c r="I170" i="4"/>
  <c r="L170" i="4" s="1"/>
  <c r="I162" i="4"/>
  <c r="L162" i="4" s="1"/>
  <c r="I154" i="4"/>
  <c r="L154" i="4" s="1"/>
  <c r="I146" i="4"/>
  <c r="L146" i="4" s="1"/>
  <c r="I138" i="4"/>
  <c r="L138" i="4" s="1"/>
  <c r="I130" i="4"/>
  <c r="L130" i="4" s="1"/>
  <c r="I122" i="4"/>
  <c r="L122" i="4" s="1"/>
  <c r="I114" i="4"/>
  <c r="L114" i="4" s="1"/>
  <c r="I106" i="4"/>
  <c r="L106" i="4" s="1"/>
  <c r="I98" i="4"/>
  <c r="L98" i="4" s="1"/>
  <c r="I90" i="4"/>
  <c r="L90" i="4" s="1"/>
  <c r="I82" i="4"/>
  <c r="L82" i="4" s="1"/>
  <c r="I74" i="4"/>
  <c r="L74" i="4" s="1"/>
  <c r="I66" i="4"/>
  <c r="L66" i="4" s="1"/>
  <c r="I58" i="4"/>
  <c r="L58" i="4" s="1"/>
  <c r="I50" i="4"/>
  <c r="L50" i="4" s="1"/>
  <c r="I42" i="4"/>
  <c r="L42" i="4" s="1"/>
  <c r="I34" i="4"/>
  <c r="L34" i="4" s="1"/>
  <c r="I26" i="4"/>
  <c r="L26" i="4" s="1"/>
  <c r="I18" i="4"/>
  <c r="L18" i="4" s="1"/>
  <c r="I10" i="4"/>
  <c r="L10" i="4" s="1"/>
  <c r="I2" i="4"/>
  <c r="L2" i="4" s="1"/>
  <c r="I129" i="4"/>
  <c r="L129" i="4" s="1"/>
  <c r="I121" i="4"/>
  <c r="L121" i="4" s="1"/>
  <c r="I113" i="4"/>
  <c r="L113" i="4" s="1"/>
  <c r="I105" i="4"/>
  <c r="L105" i="4" s="1"/>
  <c r="I97" i="4"/>
  <c r="L97" i="4" s="1"/>
  <c r="I89" i="4"/>
  <c r="L89" i="4" s="1"/>
  <c r="I81" i="4"/>
  <c r="L81" i="4" s="1"/>
  <c r="I73" i="4"/>
  <c r="L73" i="4" s="1"/>
  <c r="I65" i="4"/>
  <c r="L65" i="4" s="1"/>
  <c r="I57" i="4"/>
  <c r="L57" i="4" s="1"/>
  <c r="I49" i="4"/>
  <c r="L49" i="4" s="1"/>
  <c r="I41" i="4"/>
  <c r="L41" i="4" s="1"/>
  <c r="I33" i="4"/>
  <c r="L33" i="4" s="1"/>
  <c r="I25" i="4"/>
  <c r="L25" i="4" s="1"/>
  <c r="I17" i="4"/>
  <c r="L17" i="4" s="1"/>
  <c r="I9" i="4"/>
  <c r="L9" i="4" s="1"/>
  <c r="J1543" i="4"/>
  <c r="J1898" i="4"/>
  <c r="J1890" i="4"/>
  <c r="J1882" i="4"/>
  <c r="J1874" i="4"/>
  <c r="J1866" i="4"/>
  <c r="J1850" i="4"/>
  <c r="J1842" i="4"/>
  <c r="J1834" i="4"/>
  <c r="J1826" i="4"/>
  <c r="J1818" i="4"/>
  <c r="J1810" i="4"/>
  <c r="J1802" i="4"/>
  <c r="J1786" i="4"/>
  <c r="J1778" i="4"/>
  <c r="J1770" i="4"/>
  <c r="J1762" i="4"/>
  <c r="J1754" i="4"/>
  <c r="J1746" i="4"/>
  <c r="J1738" i="4"/>
  <c r="J1722" i="4"/>
  <c r="J1714" i="4"/>
  <c r="J1706" i="4"/>
  <c r="J1698" i="4"/>
  <c r="J1690" i="4"/>
  <c r="J1682" i="4"/>
  <c r="J1674" i="4"/>
  <c r="J1658" i="4"/>
  <c r="J1650" i="4"/>
  <c r="J1642" i="4"/>
  <c r="J1634" i="4"/>
  <c r="J1626" i="4"/>
  <c r="J1618" i="4"/>
  <c r="J1610" i="4"/>
  <c r="J1594" i="4"/>
  <c r="J1586" i="4"/>
  <c r="J1578" i="4"/>
  <c r="J1570" i="4"/>
  <c r="J1562" i="4"/>
  <c r="J1554" i="4"/>
  <c r="J1546" i="4"/>
  <c r="J1530" i="4"/>
  <c r="J1522" i="4"/>
  <c r="J1514" i="4"/>
  <c r="J1506" i="4"/>
  <c r="J1498" i="4"/>
  <c r="J1490" i="4"/>
  <c r="J1482" i="4"/>
  <c r="J1466" i="4"/>
  <c r="J1458" i="4"/>
  <c r="J1450" i="4"/>
  <c r="J1442" i="4"/>
  <c r="J1434" i="4"/>
  <c r="J1426" i="4"/>
  <c r="J1418" i="4"/>
  <c r="J1394" i="4"/>
  <c r="J1386" i="4"/>
  <c r="J1378" i="4"/>
  <c r="J1370" i="4"/>
  <c r="J1362" i="4"/>
  <c r="J1354" i="4"/>
  <c r="J1330" i="4"/>
  <c r="J1322" i="4"/>
  <c r="J1314" i="4"/>
  <c r="J1306" i="4"/>
  <c r="J1298" i="4"/>
  <c r="J1290" i="4"/>
  <c r="J1266" i="4"/>
  <c r="J1258" i="4"/>
  <c r="J1250" i="4"/>
  <c r="J1242" i="4"/>
  <c r="J1234" i="4"/>
  <c r="J1226" i="4"/>
  <c r="J1202" i="4"/>
  <c r="J1194" i="4"/>
  <c r="J1186" i="4"/>
  <c r="J1178" i="4"/>
  <c r="J1170" i="4"/>
  <c r="J1162" i="4"/>
  <c r="J1146" i="4"/>
  <c r="J1138" i="4"/>
  <c r="J1130" i="4"/>
  <c r="J1289" i="4"/>
  <c r="J1863" i="4"/>
  <c r="J1799" i="4"/>
  <c r="J1743" i="4"/>
  <c r="J1735" i="4"/>
  <c r="J1671" i="4"/>
  <c r="J1607" i="4"/>
  <c r="J1479" i="4"/>
  <c r="J1415" i="4"/>
  <c r="J1122" i="4"/>
  <c r="J1114" i="4"/>
  <c r="J1106" i="4"/>
  <c r="J1098" i="4"/>
  <c r="J1082" i="4"/>
  <c r="J1074" i="4"/>
  <c r="J1066" i="4"/>
  <c r="J1058" i="4"/>
  <c r="J1050" i="4"/>
  <c r="J1042" i="4"/>
  <c r="J1034" i="4"/>
  <c r="J1010" i="4"/>
  <c r="J1002" i="4"/>
  <c r="J994" i="4"/>
  <c r="J986" i="4"/>
  <c r="J978" i="4"/>
  <c r="J970" i="4"/>
  <c r="J962" i="4"/>
  <c r="J954" i="4"/>
  <c r="J946" i="4"/>
  <c r="J938" i="4"/>
  <c r="J930" i="4"/>
  <c r="J922" i="4"/>
  <c r="J914" i="4"/>
  <c r="J906" i="4"/>
  <c r="J898" i="4"/>
  <c r="J890" i="4"/>
  <c r="J874" i="4"/>
  <c r="J866" i="4"/>
  <c r="J858" i="4"/>
  <c r="J850" i="4"/>
  <c r="J842" i="4"/>
  <c r="J834" i="4"/>
  <c r="J826" i="4"/>
  <c r="J818" i="4"/>
  <c r="J802" i="4"/>
  <c r="J794" i="4"/>
  <c r="J786" i="4"/>
  <c r="J778" i="4"/>
  <c r="J770" i="4"/>
  <c r="J762" i="4"/>
  <c r="J754" i="4"/>
  <c r="J746" i="4"/>
  <c r="J730" i="4"/>
  <c r="J722" i="4"/>
  <c r="J714" i="4"/>
  <c r="J706" i="4"/>
  <c r="J698" i="4"/>
  <c r="J690" i="4"/>
  <c r="J682" i="4"/>
  <c r="J674" i="4"/>
  <c r="J658" i="4"/>
  <c r="J650" i="4"/>
  <c r="J642" i="4"/>
  <c r="J634" i="4"/>
  <c r="J626" i="4"/>
  <c r="J618" i="4"/>
  <c r="J610" i="4"/>
  <c r="J602" i="4"/>
  <c r="J586" i="4"/>
  <c r="J578" i="4"/>
  <c r="J570" i="4"/>
  <c r="J562" i="4"/>
  <c r="J546" i="4"/>
  <c r="J530" i="4"/>
  <c r="J498" i="4"/>
  <c r="J482" i="4"/>
  <c r="J466" i="4"/>
  <c r="J434" i="4"/>
  <c r="J418" i="4"/>
  <c r="J370" i="4"/>
  <c r="J354" i="4"/>
  <c r="J338" i="4"/>
  <c r="J306" i="4"/>
  <c r="J1897" i="4"/>
  <c r="J1889" i="4"/>
  <c r="J1881" i="4"/>
  <c r="J1873" i="4"/>
  <c r="J1865" i="4"/>
  <c r="J1857" i="4"/>
  <c r="J1833" i="4"/>
  <c r="J1825" i="4"/>
  <c r="J1817" i="4"/>
  <c r="J1809" i="4"/>
  <c r="J1801" i="4"/>
  <c r="J1793" i="4"/>
  <c r="J1769" i="4"/>
  <c r="J1761" i="4"/>
  <c r="J1753" i="4"/>
  <c r="J1745" i="4"/>
  <c r="J1737" i="4"/>
  <c r="J1729" i="4"/>
  <c r="J1705" i="4"/>
  <c r="J1697" i="4"/>
  <c r="J1689" i="4"/>
  <c r="J1681" i="4"/>
  <c r="J1673" i="4"/>
  <c r="J1665" i="4"/>
  <c r="J1641" i="4"/>
  <c r="J1633" i="4"/>
  <c r="J1625" i="4"/>
  <c r="J1617" i="4"/>
  <c r="J1609" i="4"/>
  <c r="J1601" i="4"/>
  <c r="J1577" i="4"/>
  <c r="J1569" i="4"/>
  <c r="J1561" i="4"/>
  <c r="J1553" i="4"/>
  <c r="J1545" i="4"/>
  <c r="J1537" i="4"/>
  <c r="J1513" i="4"/>
  <c r="J1505" i="4"/>
  <c r="J1497" i="4"/>
  <c r="J1489" i="4"/>
  <c r="J1481" i="4"/>
  <c r="J1473" i="4"/>
  <c r="J1457" i="4"/>
  <c r="J1449" i="4"/>
  <c r="J1441" i="4"/>
  <c r="J1433" i="4"/>
  <c r="J1425" i="4"/>
  <c r="J1417" i="4"/>
  <c r="J1409" i="4"/>
  <c r="J1385" i="4"/>
  <c r="J1377" i="4"/>
  <c r="J1369" i="4"/>
  <c r="J1361" i="4"/>
  <c r="J1353" i="4"/>
  <c r="J1345" i="4"/>
  <c r="J1321" i="4"/>
  <c r="J1313" i="4"/>
  <c r="J1305" i="4"/>
  <c r="J1297" i="4"/>
  <c r="J1281" i="4"/>
  <c r="J1257" i="4"/>
  <c r="J1249" i="4"/>
  <c r="J1241" i="4"/>
  <c r="J1233" i="4"/>
  <c r="J1225" i="4"/>
  <c r="J1217" i="4"/>
  <c r="J1193" i="4"/>
  <c r="J1185" i="4"/>
  <c r="J1177" i="4"/>
  <c r="J1169" i="4"/>
  <c r="J1161" i="4"/>
  <c r="J1153" i="4"/>
  <c r="J1129" i="4"/>
  <c r="J1121" i="4"/>
  <c r="J1113" i="4"/>
  <c r="J1105" i="4"/>
  <c r="J1097" i="4"/>
  <c r="J1089" i="4"/>
  <c r="J1065" i="4"/>
  <c r="J1057" i="4"/>
  <c r="J1049" i="4"/>
  <c r="J1041" i="4"/>
  <c r="J1033" i="4"/>
  <c r="J1025" i="4"/>
  <c r="J1009" i="4"/>
  <c r="J1001" i="4"/>
  <c r="J985" i="4"/>
  <c r="J969" i="4"/>
  <c r="J961" i="4"/>
  <c r="J953" i="4"/>
  <c r="J945" i="4"/>
  <c r="J937" i="4"/>
  <c r="J929" i="4"/>
  <c r="J921" i="4"/>
  <c r="J897" i="4"/>
  <c r="J889" i="4"/>
  <c r="J881" i="4"/>
  <c r="J873" i="4"/>
  <c r="J865" i="4"/>
  <c r="J857" i="4"/>
  <c r="J849" i="4"/>
  <c r="J825" i="4"/>
  <c r="J817" i="4"/>
  <c r="J809" i="4"/>
  <c r="J801" i="4"/>
  <c r="J793" i="4"/>
  <c r="J785" i="4"/>
  <c r="J777" i="4"/>
  <c r="J753" i="4"/>
  <c r="J745" i="4"/>
  <c r="J737" i="4"/>
  <c r="J729" i="4"/>
  <c r="J721" i="4"/>
  <c r="J713" i="4"/>
  <c r="J705" i="4"/>
  <c r="J681" i="4"/>
  <c r="J673" i="4"/>
  <c r="J665" i="4"/>
  <c r="J657" i="4"/>
  <c r="J649" i="4"/>
  <c r="J641" i="4"/>
  <c r="J633" i="4"/>
  <c r="J609" i="4"/>
  <c r="J601" i="4"/>
  <c r="J593" i="4"/>
  <c r="J585" i="4"/>
  <c r="J577" i="4"/>
  <c r="J569" i="4"/>
  <c r="J561" i="4"/>
  <c r="J529" i="4"/>
  <c r="J521" i="4"/>
  <c r="J513" i="4"/>
  <c r="J505" i="4"/>
  <c r="J497" i="4"/>
  <c r="J489" i="4"/>
  <c r="J465" i="4"/>
  <c r="J457" i="4"/>
  <c r="J225" i="4"/>
  <c r="J97" i="4"/>
  <c r="J1896" i="4"/>
  <c r="J1888" i="4"/>
  <c r="J1880" i="4"/>
  <c r="J1872" i="4"/>
  <c r="J1864" i="4"/>
  <c r="J1840" i="4"/>
  <c r="J1832" i="4"/>
  <c r="J1824" i="4"/>
  <c r="J1816" i="4"/>
  <c r="J1808" i="4"/>
  <c r="J1800" i="4"/>
  <c r="J1776" i="4"/>
  <c r="J1768" i="4"/>
  <c r="J1760" i="4"/>
  <c r="J1752" i="4"/>
  <c r="J1744" i="4"/>
  <c r="J1736" i="4"/>
  <c r="J1712" i="4"/>
  <c r="J1704" i="4"/>
  <c r="J1696" i="4"/>
  <c r="J1688" i="4"/>
  <c r="J1680" i="4"/>
  <c r="J1672" i="4"/>
  <c r="J1648" i="4"/>
  <c r="J1640" i="4"/>
  <c r="J1632" i="4"/>
  <c r="J1624" i="4"/>
  <c r="J1616" i="4"/>
  <c r="J1608" i="4"/>
  <c r="J1584" i="4"/>
  <c r="J1576" i="4"/>
  <c r="J1568" i="4"/>
  <c r="J1560" i="4"/>
  <c r="J1552" i="4"/>
  <c r="J1544" i="4"/>
  <c r="J1528" i="4"/>
  <c r="J1520" i="4"/>
  <c r="J1512" i="4"/>
  <c r="J1504" i="4"/>
  <c r="J1199" i="4"/>
  <c r="J1895" i="4"/>
  <c r="J1887" i="4"/>
  <c r="J1855" i="4"/>
  <c r="J1847" i="4"/>
  <c r="J1839" i="4"/>
  <c r="J1831" i="4"/>
  <c r="J1823" i="4"/>
  <c r="J1815" i="4"/>
  <c r="J1791" i="4"/>
  <c r="J1783" i="4"/>
  <c r="J1775" i="4"/>
  <c r="J1767" i="4"/>
  <c r="J1759" i="4"/>
  <c r="J1727" i="4"/>
  <c r="J1719" i="4"/>
  <c r="J1711" i="4"/>
  <c r="J1703" i="4"/>
  <c r="J1695" i="4"/>
  <c r="J1663" i="4"/>
  <c r="J1655" i="4"/>
  <c r="J1647" i="4"/>
  <c r="J1639" i="4"/>
  <c r="J1631" i="4"/>
  <c r="J1599" i="4"/>
  <c r="J1591" i="4"/>
  <c r="J1583" i="4"/>
  <c r="J1575" i="4"/>
  <c r="J1567" i="4"/>
  <c r="J1559" i="4"/>
  <c r="J1535" i="4"/>
  <c r="J1527" i="4"/>
  <c r="J1519" i="4"/>
  <c r="J1511" i="4"/>
  <c r="J1503" i="4"/>
  <c r="J1471" i="4"/>
  <c r="J1463" i="4"/>
  <c r="J1455" i="4"/>
  <c r="J1447" i="4"/>
  <c r="J1439" i="4"/>
  <c r="J1407" i="4"/>
  <c r="J1399" i="4"/>
  <c r="J1391" i="4"/>
  <c r="J1383" i="4"/>
  <c r="J1375" i="4"/>
  <c r="J1367" i="4"/>
  <c r="J1343" i="4"/>
  <c r="J1335" i="4"/>
  <c r="J1271" i="4"/>
  <c r="J988" i="4"/>
  <c r="D3" i="3"/>
  <c r="E3" i="3"/>
  <c r="E5" i="3" s="1"/>
  <c r="E7" i="3" s="1"/>
  <c r="E9" i="3" s="1"/>
  <c r="J1902" i="4"/>
  <c r="J1878" i="4"/>
  <c r="J1870" i="4"/>
  <c r="J1862" i="4"/>
  <c r="J1854" i="4"/>
  <c r="J1846" i="4"/>
  <c r="J1838" i="4"/>
  <c r="J1814" i="4"/>
  <c r="J1806" i="4"/>
  <c r="J1798" i="4"/>
  <c r="J1790" i="4"/>
  <c r="J1782" i="4"/>
  <c r="J1774" i="4"/>
  <c r="J1758" i="4"/>
  <c r="J1750" i="4"/>
  <c r="J1742" i="4"/>
  <c r="J1734" i="4"/>
  <c r="J1726" i="4"/>
  <c r="J1718" i="4"/>
  <c r="J1710" i="4"/>
  <c r="J1686" i="4"/>
  <c r="J1678" i="4"/>
  <c r="J1670" i="4"/>
  <c r="J1662" i="4"/>
  <c r="J1654" i="4"/>
  <c r="J1646" i="4"/>
  <c r="J1622" i="4"/>
  <c r="J1614" i="4"/>
  <c r="J1606" i="4"/>
  <c r="J1598" i="4"/>
  <c r="J1590" i="4"/>
  <c r="J1582" i="4"/>
  <c r="J1558" i="4"/>
  <c r="J1550" i="4"/>
  <c r="J1542" i="4"/>
  <c r="J1534" i="4"/>
  <c r="J1526" i="4"/>
  <c r="J1518" i="4"/>
  <c r="J1494" i="4"/>
  <c r="J1486" i="4"/>
  <c r="J1478" i="4"/>
  <c r="J1470" i="4"/>
  <c r="J1462" i="4"/>
  <c r="J1454" i="4"/>
  <c r="J1430" i="4"/>
  <c r="J1422" i="4"/>
  <c r="J1414" i="4"/>
  <c r="J1406" i="4"/>
  <c r="J1398" i="4"/>
  <c r="J1390" i="4"/>
  <c r="J1366" i="4"/>
  <c r="J1358" i="4"/>
  <c r="J1350" i="4"/>
  <c r="J1342" i="4"/>
  <c r="J1334" i="4"/>
  <c r="J1326" i="4"/>
  <c r="J1302" i="4"/>
  <c r="J1294" i="4"/>
  <c r="J1286" i="4"/>
  <c r="J1262" i="4"/>
  <c r="J924" i="4"/>
  <c r="J1901" i="4"/>
  <c r="J1893" i="4"/>
  <c r="J1885" i="4"/>
  <c r="J1877" i="4"/>
  <c r="J1869" i="4"/>
  <c r="J1861" i="4"/>
  <c r="J1853" i="4"/>
  <c r="J1837" i="4"/>
  <c r="J1829" i="4"/>
  <c r="J1821" i="4"/>
  <c r="J1813" i="4"/>
  <c r="J1805" i="4"/>
  <c r="J1797" i="4"/>
  <c r="J1789" i="4"/>
  <c r="J1773" i="4"/>
  <c r="J1765" i="4"/>
  <c r="J1757" i="4"/>
  <c r="J1749" i="4"/>
  <c r="J1741" i="4"/>
  <c r="J1733" i="4"/>
  <c r="J1725" i="4"/>
  <c r="J1709" i="4"/>
  <c r="J1701" i="4"/>
  <c r="J1693" i="4"/>
  <c r="J1685" i="4"/>
  <c r="J1677" i="4"/>
  <c r="J1669" i="4"/>
  <c r="J1661" i="4"/>
  <c r="J1645" i="4"/>
  <c r="J1637" i="4"/>
  <c r="J1629" i="4"/>
  <c r="J1621" i="4"/>
  <c r="J1613" i="4"/>
  <c r="J1605" i="4"/>
  <c r="J1597" i="4"/>
  <c r="J1581" i="4"/>
  <c r="J1900" i="4"/>
  <c r="J1892" i="4"/>
  <c r="J1884" i="4"/>
  <c r="J1876" i="4"/>
  <c r="J1868" i="4"/>
  <c r="J1860" i="4"/>
  <c r="J1852" i="4"/>
  <c r="J1836" i="4"/>
  <c r="J1828" i="4"/>
  <c r="J1820" i="4"/>
  <c r="J1812" i="4"/>
  <c r="J1804" i="4"/>
  <c r="J1796" i="4"/>
  <c r="J1788" i="4"/>
  <c r="J1772" i="4"/>
  <c r="J1764" i="4"/>
  <c r="J1756" i="4"/>
  <c r="J1748" i="4"/>
  <c r="J1740" i="4"/>
  <c r="J1732" i="4"/>
  <c r="J1724" i="4"/>
  <c r="J1708" i="4"/>
  <c r="J1700" i="4"/>
  <c r="J1692" i="4"/>
  <c r="J1684" i="4"/>
  <c r="J1676" i="4"/>
  <c r="J1668" i="4"/>
  <c r="J1660" i="4"/>
  <c r="J1644" i="4"/>
  <c r="J1636" i="4"/>
  <c r="J1628" i="4"/>
  <c r="J1620" i="4"/>
  <c r="J1612" i="4"/>
  <c r="J1604" i="4"/>
  <c r="J1596" i="4"/>
  <c r="J1580" i="4"/>
  <c r="J1572" i="4"/>
  <c r="J1564" i="4"/>
  <c r="J1316" i="4"/>
  <c r="J1252" i="4"/>
  <c r="J1188" i="4"/>
  <c r="J1148" i="4"/>
  <c r="J1116" i="4"/>
  <c r="J1052" i="4"/>
  <c r="J764" i="4"/>
  <c r="J1899" i="4"/>
  <c r="J1891" i="4"/>
  <c r="J1883" i="4"/>
  <c r="J1875" i="4"/>
  <c r="J1867" i="4"/>
  <c r="J1859" i="4"/>
  <c r="J1843" i="4"/>
  <c r="J1835" i="4"/>
  <c r="J1827" i="4"/>
  <c r="J1819" i="4"/>
  <c r="J1811" i="4"/>
  <c r="J1803" i="4"/>
  <c r="J1795" i="4"/>
  <c r="J1779" i="4"/>
  <c r="J1771" i="4"/>
  <c r="J1763" i="4"/>
  <c r="J1755" i="4"/>
  <c r="J1747" i="4"/>
  <c r="J1739" i="4"/>
  <c r="J1731" i="4"/>
  <c r="J1715" i="4"/>
  <c r="J1707" i="4"/>
  <c r="J1699" i="4"/>
  <c r="J1691" i="4"/>
  <c r="J1683" i="4"/>
  <c r="J1675" i="4"/>
  <c r="J1667" i="4"/>
  <c r="J1651" i="4"/>
  <c r="J1643" i="4"/>
  <c r="J1635" i="4"/>
  <c r="J1627" i="4"/>
  <c r="J1619" i="4"/>
  <c r="J1611" i="4"/>
  <c r="J1603" i="4"/>
  <c r="J1587" i="4"/>
  <c r="J1579" i="4"/>
  <c r="J1571" i="4"/>
  <c r="J1563" i="4"/>
  <c r="J1555" i="4"/>
  <c r="J1307" i="4"/>
  <c r="J1496" i="4"/>
  <c r="J1488" i="4"/>
  <c r="J1480" i="4"/>
  <c r="J1456" i="4"/>
  <c r="J1448" i="4"/>
  <c r="J1440" i="4"/>
  <c r="J1432" i="4"/>
  <c r="J1424" i="4"/>
  <c r="J1416" i="4"/>
  <c r="J1392" i="4"/>
  <c r="J1384" i="4"/>
  <c r="J1376" i="4"/>
  <c r="J1368" i="4"/>
  <c r="J1360" i="4"/>
  <c r="J1352" i="4"/>
  <c r="J1328" i="4"/>
  <c r="J1320" i="4"/>
  <c r="J1312" i="4"/>
  <c r="J1304" i="4"/>
  <c r="J1296" i="4"/>
  <c r="J1288" i="4"/>
  <c r="J1264" i="4"/>
  <c r="J1256" i="4"/>
  <c r="J1248" i="4"/>
  <c r="J1240" i="4"/>
  <c r="J1232" i="4"/>
  <c r="J1224" i="4"/>
  <c r="J1216" i="4"/>
  <c r="J1200" i="4"/>
  <c r="J1192" i="4"/>
  <c r="J1184" i="4"/>
  <c r="J1176" i="4"/>
  <c r="J1168" i="4"/>
  <c r="J1160" i="4"/>
  <c r="J1152" i="4"/>
  <c r="J1136" i="4"/>
  <c r="J1128" i="4"/>
  <c r="J1120" i="4"/>
  <c r="J1112" i="4"/>
  <c r="J1104" i="4"/>
  <c r="J1096" i="4"/>
  <c r="J1088" i="4"/>
  <c r="J1072" i="4"/>
  <c r="J1064" i="4"/>
  <c r="J1056" i="4"/>
  <c r="J1048" i="4"/>
  <c r="J1040" i="4"/>
  <c r="J1032" i="4"/>
  <c r="J1024" i="4"/>
  <c r="J1016" i="4"/>
  <c r="J1008" i="4"/>
  <c r="J984" i="4"/>
  <c r="J976" i="4"/>
  <c r="J968" i="4"/>
  <c r="J960" i="4"/>
  <c r="J952" i="4"/>
  <c r="J944" i="4"/>
  <c r="J920" i="4"/>
  <c r="J912" i="4"/>
  <c r="J904" i="4"/>
  <c r="J896" i="4"/>
  <c r="J888" i="4"/>
  <c r="J880" i="4"/>
  <c r="J856" i="4"/>
  <c r="J848" i="4"/>
  <c r="J840" i="4"/>
  <c r="J832" i="4"/>
  <c r="J824" i="4"/>
  <c r="J816" i="4"/>
  <c r="J792" i="4"/>
  <c r="J784" i="4"/>
  <c r="J776" i="4"/>
  <c r="J768" i="4"/>
  <c r="J760" i="4"/>
  <c r="J752" i="4"/>
  <c r="J736" i="4"/>
  <c r="J728" i="4"/>
  <c r="J720" i="4"/>
  <c r="J712" i="4"/>
  <c r="J704" i="4"/>
  <c r="J696" i="4"/>
  <c r="J688" i="4"/>
  <c r="J664" i="4"/>
  <c r="J656" i="4"/>
  <c r="J648" i="4"/>
  <c r="J640" i="4"/>
  <c r="J632" i="4"/>
  <c r="J624" i="4"/>
  <c r="J600" i="4"/>
  <c r="J592" i="4"/>
  <c r="J584" i="4"/>
  <c r="J576" i="4"/>
  <c r="J568" i="4"/>
  <c r="J560" i="4"/>
  <c r="J536" i="4"/>
  <c r="J528" i="4"/>
  <c r="J520" i="4"/>
  <c r="J512" i="4"/>
  <c r="J504" i="4"/>
  <c r="J496" i="4"/>
  <c r="J472" i="4"/>
  <c r="J464" i="4"/>
  <c r="J456" i="4"/>
  <c r="J448" i="4"/>
  <c r="J440" i="4"/>
  <c r="J432" i="4"/>
  <c r="J56" i="4"/>
  <c r="J1327" i="4"/>
  <c r="J1319" i="4"/>
  <c r="J1311" i="4"/>
  <c r="J1303" i="4"/>
  <c r="J1295" i="4"/>
  <c r="J1279" i="4"/>
  <c r="J1263" i="4"/>
  <c r="J1255" i="4"/>
  <c r="J1247" i="4"/>
  <c r="J1239" i="4"/>
  <c r="J1215" i="4"/>
  <c r="J1207" i="4"/>
  <c r="J1191" i="4"/>
  <c r="J1183" i="4"/>
  <c r="J1175" i="4"/>
  <c r="J1151" i="4"/>
  <c r="J1143" i="4"/>
  <c r="J1135" i="4"/>
  <c r="J1127" i="4"/>
  <c r="J1119" i="4"/>
  <c r="J1111" i="4"/>
  <c r="J1087" i="4"/>
  <c r="J1079" i="4"/>
  <c r="J1071" i="4"/>
  <c r="J1063" i="4"/>
  <c r="J1055" i="4"/>
  <c r="J1047" i="4"/>
  <c r="J1023" i="4"/>
  <c r="J1015" i="4"/>
  <c r="J1007" i="4"/>
  <c r="J999" i="4"/>
  <c r="J991" i="4"/>
  <c r="J983" i="4"/>
  <c r="J975" i="4"/>
  <c r="J951" i="4"/>
  <c r="J943" i="4"/>
  <c r="J935" i="4"/>
  <c r="J927" i="4"/>
  <c r="J919" i="4"/>
  <c r="J911" i="4"/>
  <c r="J887" i="4"/>
  <c r="J879" i="4"/>
  <c r="J871" i="4"/>
  <c r="J863" i="4"/>
  <c r="J855" i="4"/>
  <c r="J847" i="4"/>
  <c r="J823" i="4"/>
  <c r="J815" i="4"/>
  <c r="J807" i="4"/>
  <c r="J799" i="4"/>
  <c r="J791" i="4"/>
  <c r="J783" i="4"/>
  <c r="J767" i="4"/>
  <c r="J759" i="4"/>
  <c r="J751" i="4"/>
  <c r="J743" i="4"/>
  <c r="J735" i="4"/>
  <c r="J727" i="4"/>
  <c r="J719" i="4"/>
  <c r="J695" i="4"/>
  <c r="J687" i="4"/>
  <c r="J679" i="4"/>
  <c r="J671" i="4"/>
  <c r="J663" i="4"/>
  <c r="J655" i="4"/>
  <c r="J631" i="4"/>
  <c r="J623" i="4"/>
  <c r="J615" i="4"/>
  <c r="J607" i="4"/>
  <c r="J599" i="4"/>
  <c r="J591" i="4"/>
  <c r="J567" i="4"/>
  <c r="J559" i="4"/>
  <c r="J551" i="4"/>
  <c r="J543" i="4"/>
  <c r="J535" i="4"/>
  <c r="J527" i="4"/>
  <c r="J503" i="4"/>
  <c r="J495" i="4"/>
  <c r="J487" i="4"/>
  <c r="J479" i="4"/>
  <c r="J471" i="4"/>
  <c r="J463" i="4"/>
  <c r="J1278" i="4"/>
  <c r="J1270" i="4"/>
  <c r="J1238" i="4"/>
  <c r="J1230" i="4"/>
  <c r="J1222" i="4"/>
  <c r="J1214" i="4"/>
  <c r="J1206" i="4"/>
  <c r="J1198" i="4"/>
  <c r="J1174" i="4"/>
  <c r="J1166" i="4"/>
  <c r="J1158" i="4"/>
  <c r="J1150" i="4"/>
  <c r="J1142" i="4"/>
  <c r="J1134" i="4"/>
  <c r="J1110" i="4"/>
  <c r="J1102" i="4"/>
  <c r="J1094" i="4"/>
  <c r="J1086" i="4"/>
  <c r="J1078" i="4"/>
  <c r="J1070" i="4"/>
  <c r="J1046" i="4"/>
  <c r="J1038" i="4"/>
  <c r="J1030" i="4"/>
  <c r="J1022" i="4"/>
  <c r="J1014" i="4"/>
  <c r="J1006" i="4"/>
  <c r="J982" i="4"/>
  <c r="J974" i="4"/>
  <c r="J966" i="4"/>
  <c r="J958" i="4"/>
  <c r="J950" i="4"/>
  <c r="J942" i="4"/>
  <c r="J934" i="4"/>
  <c r="J910" i="4"/>
  <c r="C3" i="3"/>
  <c r="C5" i="3" s="1"/>
  <c r="C7" i="3" s="1"/>
  <c r="C9" i="3" s="1"/>
  <c r="C10" i="3" s="1"/>
  <c r="J902" i="4"/>
  <c r="J894" i="4"/>
  <c r="J886" i="4"/>
  <c r="J878" i="4"/>
  <c r="J870" i="4"/>
  <c r="J862" i="4"/>
  <c r="J838" i="4"/>
  <c r="J830" i="4"/>
  <c r="J822" i="4"/>
  <c r="J814" i="4"/>
  <c r="J806" i="4"/>
  <c r="J798" i="4"/>
  <c r="J790" i="4"/>
  <c r="J766" i="4"/>
  <c r="J758" i="4"/>
  <c r="J742" i="4"/>
  <c r="J734" i="4"/>
  <c r="J726" i="4"/>
  <c r="J718" i="4"/>
  <c r="J694" i="4"/>
  <c r="J678" i="4"/>
  <c r="J670" i="4"/>
  <c r="J662" i="4"/>
  <c r="J654" i="4"/>
  <c r="J646" i="4"/>
  <c r="J622" i="4"/>
  <c r="J614" i="4"/>
  <c r="J606" i="4"/>
  <c r="J598" i="4"/>
  <c r="J590" i="4"/>
  <c r="J582" i="4"/>
  <c r="J574" i="4"/>
  <c r="J566" i="4"/>
  <c r="J558" i="4"/>
  <c r="J542" i="4"/>
  <c r="J534" i="4"/>
  <c r="J526" i="4"/>
  <c r="J518" i="4"/>
  <c r="J510" i="4"/>
  <c r="J502" i="4"/>
  <c r="J478" i="4"/>
  <c r="J470" i="4"/>
  <c r="J462" i="4"/>
  <c r="J454" i="4"/>
  <c r="J446" i="4"/>
  <c r="J438" i="4"/>
  <c r="J414" i="4"/>
  <c r="J406" i="4"/>
  <c r="J398" i="4"/>
  <c r="J390" i="4"/>
  <c r="J382" i="4"/>
  <c r="J374" i="4"/>
  <c r="J350" i="4"/>
  <c r="J342" i="4"/>
  <c r="J334" i="4"/>
  <c r="J326" i="4"/>
  <c r="J318" i="4"/>
  <c r="J310" i="4"/>
  <c r="J302" i="4"/>
  <c r="J278" i="4"/>
  <c r="J270" i="4"/>
  <c r="J262" i="4"/>
  <c r="J254" i="4"/>
  <c r="J246" i="4"/>
  <c r="J238" i="4"/>
  <c r="J222" i="4"/>
  <c r="J214" i="4"/>
  <c r="J206" i="4"/>
  <c r="J198" i="4"/>
  <c r="J190" i="4"/>
  <c r="J182" i="4"/>
  <c r="J174" i="4"/>
  <c r="J158" i="4"/>
  <c r="J150" i="4"/>
  <c r="J142" i="4"/>
  <c r="J134" i="4"/>
  <c r="J110" i="4"/>
  <c r="J102" i="4"/>
  <c r="J94" i="4"/>
  <c r="J86" i="4"/>
  <c r="J78" i="4"/>
  <c r="J62" i="4"/>
  <c r="J54" i="4"/>
  <c r="J38" i="4"/>
  <c r="J30" i="4"/>
  <c r="J22" i="4"/>
  <c r="J14" i="4"/>
  <c r="J6" i="4"/>
  <c r="J1573" i="4"/>
  <c r="J1565" i="4"/>
  <c r="J1557" i="4"/>
  <c r="J1549" i="4"/>
  <c r="J1541" i="4"/>
  <c r="J1533" i="4"/>
  <c r="J1517" i="4"/>
  <c r="J1509" i="4"/>
  <c r="J1501" i="4"/>
  <c r="J1493" i="4"/>
  <c r="J1485" i="4"/>
  <c r="J1477" i="4"/>
  <c r="J1469" i="4"/>
  <c r="J1453" i="4"/>
  <c r="J1445" i="4"/>
  <c r="J1437" i="4"/>
  <c r="J1429" i="4"/>
  <c r="J1421" i="4"/>
  <c r="J1413" i="4"/>
  <c r="J1405" i="4"/>
  <c r="J1389" i="4"/>
  <c r="J1381" i="4"/>
  <c r="J1373" i="4"/>
  <c r="J1365" i="4"/>
  <c r="J1357" i="4"/>
  <c r="J1349" i="4"/>
  <c r="J1341" i="4"/>
  <c r="J1325" i="4"/>
  <c r="J1317" i="4"/>
  <c r="J1309" i="4"/>
  <c r="J1301" i="4"/>
  <c r="J1293" i="4"/>
  <c r="J1285" i="4"/>
  <c r="J1277" i="4"/>
  <c r="J1261" i="4"/>
  <c r="J1253" i="4"/>
  <c r="J1245" i="4"/>
  <c r="J1229" i="4"/>
  <c r="J1221" i="4"/>
  <c r="J1213" i="4"/>
  <c r="J1205" i="4"/>
  <c r="J1197" i="4"/>
  <c r="J1189" i="4"/>
  <c r="J1181" i="4"/>
  <c r="J1165" i="4"/>
  <c r="J1157" i="4"/>
  <c r="J1149" i="4"/>
  <c r="J1141" i="4"/>
  <c r="J1133" i="4"/>
  <c r="J1125" i="4"/>
  <c r="J1117" i="4"/>
  <c r="J1101" i="4"/>
  <c r="J1093" i="4"/>
  <c r="J1085" i="4"/>
  <c r="J1077" i="4"/>
  <c r="J1069" i="4"/>
  <c r="J1061" i="4"/>
  <c r="J1053" i="4"/>
  <c r="J1037" i="4"/>
  <c r="J1029" i="4"/>
  <c r="J1021" i="4"/>
  <c r="J1013" i="4"/>
  <c r="J1005" i="4"/>
  <c r="J997" i="4"/>
  <c r="J989" i="4"/>
  <c r="J973" i="4"/>
  <c r="J965" i="4"/>
  <c r="J957" i="4"/>
  <c r="J949" i="4"/>
  <c r="J941" i="4"/>
  <c r="J933" i="4"/>
  <c r="J925" i="4"/>
  <c r="J909" i="4"/>
  <c r="J901" i="4"/>
  <c r="J893" i="4"/>
  <c r="J885" i="4"/>
  <c r="J877" i="4"/>
  <c r="J869" i="4"/>
  <c r="J861" i="4"/>
  <c r="J845" i="4"/>
  <c r="J837" i="4"/>
  <c r="J829" i="4"/>
  <c r="J821" i="4"/>
  <c r="J813" i="4"/>
  <c r="J805" i="4"/>
  <c r="J797" i="4"/>
  <c r="J781" i="4"/>
  <c r="J773" i="4"/>
  <c r="J765" i="4"/>
  <c r="J757" i="4"/>
  <c r="J749" i="4"/>
  <c r="J741" i="4"/>
  <c r="J733" i="4"/>
  <c r="J717" i="4"/>
  <c r="J709" i="4"/>
  <c r="J701" i="4"/>
  <c r="J693" i="4"/>
  <c r="J685" i="4"/>
  <c r="J677" i="4"/>
  <c r="J669" i="4"/>
  <c r="J653" i="4"/>
  <c r="J645" i="4"/>
  <c r="J637" i="4"/>
  <c r="J629" i="4"/>
  <c r="J621" i="4"/>
  <c r="J613" i="4"/>
  <c r="J605" i="4"/>
  <c r="J589" i="4"/>
  <c r="J581" i="4"/>
  <c r="J573" i="4"/>
  <c r="J565" i="4"/>
  <c r="J1556" i="4"/>
  <c r="J1548" i="4"/>
  <c r="J1540" i="4"/>
  <c r="J1532" i="4"/>
  <c r="J1516" i="4"/>
  <c r="J1508" i="4"/>
  <c r="J1500" i="4"/>
  <c r="J1492" i="4"/>
  <c r="J1484" i="4"/>
  <c r="J1476" i="4"/>
  <c r="J1468" i="4"/>
  <c r="J1452" i="4"/>
  <c r="J1444" i="4"/>
  <c r="J1436" i="4"/>
  <c r="J1428" i="4"/>
  <c r="J1420" i="4"/>
  <c r="J1412" i="4"/>
  <c r="J1404" i="4"/>
  <c r="J1388" i="4"/>
  <c r="J1380" i="4"/>
  <c r="J1372" i="4"/>
  <c r="J1364" i="4"/>
  <c r="J1356" i="4"/>
  <c r="J1340" i="4"/>
  <c r="J1332" i="4"/>
  <c r="J1324" i="4"/>
  <c r="J1308" i="4"/>
  <c r="J1300" i="4"/>
  <c r="J1284" i="4"/>
  <c r="J1276" i="4"/>
  <c r="J1268" i="4"/>
  <c r="J1260" i="4"/>
  <c r="J1244" i="4"/>
  <c r="J1236" i="4"/>
  <c r="J1212" i="4"/>
  <c r="J1204" i="4"/>
  <c r="J1196" i="4"/>
  <c r="J1180" i="4"/>
  <c r="J1172" i="4"/>
  <c r="J1140" i="4"/>
  <c r="J1132" i="4"/>
  <c r="J1124" i="4"/>
  <c r="J1108" i="4"/>
  <c r="J1092" i="4"/>
  <c r="J1084" i="4"/>
  <c r="J1076" i="4"/>
  <c r="J1068" i="4"/>
  <c r="J1060" i="4"/>
  <c r="J1044" i="4"/>
  <c r="J1020" i="4"/>
  <c r="J1012" i="4"/>
  <c r="J1004" i="4"/>
  <c r="J996" i="4"/>
  <c r="J980" i="4"/>
  <c r="J972" i="4"/>
  <c r="J956" i="4"/>
  <c r="J948" i="4"/>
  <c r="J940" i="4"/>
  <c r="J932" i="4"/>
  <c r="J916" i="4"/>
  <c r="J892" i="4"/>
  <c r="J884" i="4"/>
  <c r="J876" i="4"/>
  <c r="J868" i="4"/>
  <c r="J860" i="4"/>
  <c r="J852" i="4"/>
  <c r="J828" i="4"/>
  <c r="J820" i="4"/>
  <c r="J812" i="4"/>
  <c r="J804" i="4"/>
  <c r="J796" i="4"/>
  <c r="J788" i="4"/>
  <c r="J756" i="4"/>
  <c r="J748" i="4"/>
  <c r="J740" i="4"/>
  <c r="J732" i="4"/>
  <c r="J724" i="4"/>
  <c r="J700" i="4"/>
  <c r="J692" i="4"/>
  <c r="J684" i="4"/>
  <c r="J676" i="4"/>
  <c r="J668" i="4"/>
  <c r="J660" i="4"/>
  <c r="J636" i="4"/>
  <c r="J628" i="4"/>
  <c r="J620" i="4"/>
  <c r="J612" i="4"/>
  <c r="J604" i="4"/>
  <c r="J596" i="4"/>
  <c r="J572" i="4"/>
  <c r="J564" i="4"/>
  <c r="J556" i="4"/>
  <c r="J548" i="4"/>
  <c r="J540" i="4"/>
  <c r="J532" i="4"/>
  <c r="J508" i="4"/>
  <c r="J500" i="4"/>
  <c r="J492" i="4"/>
  <c r="J484" i="4"/>
  <c r="J476" i="4"/>
  <c r="J468" i="4"/>
  <c r="J444" i="4"/>
  <c r="J436" i="4"/>
  <c r="J428" i="4"/>
  <c r="J420" i="4"/>
  <c r="J412" i="4"/>
  <c r="J404" i="4"/>
  <c r="J380" i="4"/>
  <c r="J1547" i="4"/>
  <c r="J1539" i="4"/>
  <c r="J1523" i="4"/>
  <c r="J1515" i="4"/>
  <c r="J1507" i="4"/>
  <c r="J1499" i="4"/>
  <c r="J1491" i="4"/>
  <c r="J1483" i="4"/>
  <c r="J1475" i="4"/>
  <c r="J1459" i="4"/>
  <c r="J1451" i="4"/>
  <c r="J1443" i="4"/>
  <c r="J1435" i="4"/>
  <c r="J1427" i="4"/>
  <c r="J1419" i="4"/>
  <c r="J1411" i="4"/>
  <c r="J1395" i="4"/>
  <c r="J1387" i="4"/>
  <c r="J1379" i="4"/>
  <c r="J1371" i="4"/>
  <c r="J1363" i="4"/>
  <c r="J1355" i="4"/>
  <c r="J1347" i="4"/>
  <c r="J1331" i="4"/>
  <c r="J1323" i="4"/>
  <c r="J1315" i="4"/>
  <c r="J1299" i="4"/>
  <c r="J1291" i="4"/>
  <c r="J1283" i="4"/>
  <c r="J1267" i="4"/>
  <c r="J1259" i="4"/>
  <c r="J1251" i="4"/>
  <c r="J1243" i="4"/>
  <c r="J1235" i="4"/>
  <c r="J1227" i="4"/>
  <c r="J1219" i="4"/>
  <c r="J1203" i="4"/>
  <c r="J1195" i="4"/>
  <c r="J1187" i="4"/>
  <c r="J1179" i="4"/>
  <c r="J1171" i="4"/>
  <c r="J1163" i="4"/>
  <c r="J1155" i="4"/>
  <c r="J1139" i="4"/>
  <c r="J1131" i="4"/>
  <c r="J1123" i="4"/>
  <c r="J1115" i="4"/>
  <c r="J1107" i="4"/>
  <c r="J1091" i="4"/>
  <c r="J1083" i="4"/>
  <c r="J1075" i="4"/>
  <c r="J1067" i="4"/>
  <c r="J1059" i="4"/>
  <c r="J1051" i="4"/>
  <c r="J1043" i="4"/>
  <c r="J1027" i="4"/>
  <c r="J1019" i="4"/>
  <c r="J1011" i="4"/>
  <c r="J1003" i="4"/>
  <c r="J995" i="4"/>
  <c r="J987" i="4"/>
  <c r="J979" i="4"/>
  <c r="J963" i="4"/>
  <c r="J955" i="4"/>
  <c r="J947" i="4"/>
  <c r="J939" i="4"/>
  <c r="J931" i="4"/>
  <c r="J923" i="4"/>
  <c r="J915" i="4"/>
  <c r="J899" i="4"/>
  <c r="J891" i="4"/>
  <c r="J883" i="4"/>
  <c r="J875" i="4"/>
  <c r="J867" i="4"/>
  <c r="J859" i="4"/>
  <c r="J851" i="4"/>
  <c r="J835" i="4"/>
  <c r="J827" i="4"/>
  <c r="J819" i="4"/>
  <c r="J811" i="4"/>
  <c r="J803" i="4"/>
  <c r="J795" i="4"/>
  <c r="J787" i="4"/>
  <c r="J771" i="4"/>
  <c r="J763" i="4"/>
  <c r="J755" i="4"/>
  <c r="J747" i="4"/>
  <c r="J739" i="4"/>
  <c r="J731" i="4"/>
  <c r="J723" i="4"/>
  <c r="J707" i="4"/>
  <c r="J699" i="4"/>
  <c r="J691" i="4"/>
  <c r="J683" i="4"/>
  <c r="J675" i="4"/>
  <c r="J667" i="4"/>
  <c r="J659" i="4"/>
  <c r="J643" i="4"/>
  <c r="J635" i="4"/>
  <c r="J627" i="4"/>
  <c r="J619" i="4"/>
  <c r="J611" i="4"/>
  <c r="J603" i="4"/>
  <c r="J595" i="4"/>
  <c r="J579" i="4"/>
  <c r="J571" i="4"/>
  <c r="J563" i="4"/>
  <c r="J555" i="4"/>
  <c r="J547" i="4"/>
  <c r="J539" i="4"/>
  <c r="J531" i="4"/>
  <c r="J515" i="4"/>
  <c r="J507" i="4"/>
  <c r="J499" i="4"/>
  <c r="J491" i="4"/>
  <c r="J483" i="4"/>
  <c r="J475" i="4"/>
  <c r="J467" i="4"/>
  <c r="J11" i="4"/>
  <c r="J184" i="4"/>
  <c r="J557" i="4"/>
  <c r="J549" i="4"/>
  <c r="J525" i="4"/>
  <c r="J517" i="4"/>
  <c r="J509" i="4"/>
  <c r="J501" i="4"/>
  <c r="J493" i="4"/>
  <c r="J485" i="4"/>
  <c r="J461" i="4"/>
  <c r="J453" i="4"/>
  <c r="J445" i="4"/>
  <c r="J437" i="4"/>
  <c r="J429" i="4"/>
  <c r="J421" i="4"/>
  <c r="J405" i="4"/>
  <c r="J397" i="4"/>
  <c r="J389" i="4"/>
  <c r="J381" i="4"/>
  <c r="J373" i="4"/>
  <c r="J365" i="4"/>
  <c r="J357" i="4"/>
  <c r="J333" i="4"/>
  <c r="J325" i="4"/>
  <c r="J317" i="4"/>
  <c r="J309" i="4"/>
  <c r="J301" i="4"/>
  <c r="J293" i="4"/>
  <c r="J269" i="4"/>
  <c r="J261" i="4"/>
  <c r="J253" i="4"/>
  <c r="J245" i="4"/>
  <c r="J237" i="4"/>
  <c r="J229" i="4"/>
  <c r="J205" i="4"/>
  <c r="J197" i="4"/>
  <c r="J189" i="4"/>
  <c r="J181" i="4"/>
  <c r="J157" i="4"/>
  <c r="J149" i="4"/>
  <c r="J141" i="4"/>
  <c r="J133" i="4"/>
  <c r="J125" i="4"/>
  <c r="J117" i="4"/>
  <c r="J93" i="4"/>
  <c r="J85" i="4"/>
  <c r="J77" i="4"/>
  <c r="J69" i="4"/>
  <c r="J61" i="4"/>
  <c r="J53" i="4"/>
  <c r="J37" i="4"/>
  <c r="J29" i="4"/>
  <c r="J21" i="4"/>
  <c r="J13" i="4"/>
  <c r="J5" i="4"/>
  <c r="J372" i="4"/>
  <c r="J364" i="4"/>
  <c r="J356" i="4"/>
  <c r="J348" i="4"/>
  <c r="J340" i="4"/>
  <c r="J316" i="4"/>
  <c r="J308" i="4"/>
  <c r="J300" i="4"/>
  <c r="J292" i="4"/>
  <c r="J284" i="4"/>
  <c r="J276" i="4"/>
  <c r="J252" i="4"/>
  <c r="J244" i="4"/>
  <c r="J236" i="4"/>
  <c r="J228" i="4"/>
  <c r="J220" i="4"/>
  <c r="J212" i="4"/>
  <c r="J196" i="4"/>
  <c r="J188" i="4"/>
  <c r="J180" i="4"/>
  <c r="J172" i="4"/>
  <c r="J164" i="4"/>
  <c r="J156" i="4"/>
  <c r="J132" i="4"/>
  <c r="J124" i="4"/>
  <c r="J116" i="4"/>
  <c r="J108" i="4"/>
  <c r="J100" i="4"/>
  <c r="J92" i="4"/>
  <c r="J68" i="4"/>
  <c r="J60" i="4"/>
  <c r="J52" i="4"/>
  <c r="J44" i="4"/>
  <c r="J36" i="4"/>
  <c r="J28" i="4"/>
  <c r="J4" i="4"/>
  <c r="J443" i="4"/>
  <c r="J435" i="4"/>
  <c r="J427" i="4"/>
  <c r="J419" i="4"/>
  <c r="J411" i="4"/>
  <c r="J403" i="4"/>
  <c r="J379" i="4"/>
  <c r="J371" i="4"/>
  <c r="J363" i="4"/>
  <c r="J355" i="4"/>
  <c r="J347" i="4"/>
  <c r="J339" i="4"/>
  <c r="J315" i="4"/>
  <c r="J307" i="4"/>
  <c r="J299" i="4"/>
  <c r="J291" i="4"/>
  <c r="J283" i="4"/>
  <c r="J275" i="4"/>
  <c r="J251" i="4"/>
  <c r="J243" i="4"/>
  <c r="J235" i="4"/>
  <c r="J227" i="4"/>
  <c r="J219" i="4"/>
  <c r="J211" i="4"/>
  <c r="J187" i="4"/>
  <c r="J179" i="4"/>
  <c r="J171" i="4"/>
  <c r="J163" i="4"/>
  <c r="J155" i="4"/>
  <c r="J147" i="4"/>
  <c r="J131" i="4"/>
  <c r="J123" i="4"/>
  <c r="J115" i="4"/>
  <c r="J107" i="4"/>
  <c r="J99" i="4"/>
  <c r="J75" i="4"/>
  <c r="J67" i="4"/>
  <c r="J59" i="4"/>
  <c r="J51" i="4"/>
  <c r="J43" i="4"/>
  <c r="J35" i="4"/>
  <c r="J3" i="4"/>
  <c r="J554" i="4"/>
  <c r="J538" i="4"/>
  <c r="J506" i="4"/>
  <c r="J490" i="4"/>
  <c r="J474" i="4"/>
  <c r="J458" i="4"/>
  <c r="J426" i="4"/>
  <c r="J410" i="4"/>
  <c r="J378" i="4"/>
  <c r="J362" i="4"/>
  <c r="J346" i="4"/>
  <c r="J314" i="4"/>
  <c r="J298" i="4"/>
  <c r="J290" i="4"/>
  <c r="J282" i="4"/>
  <c r="J274" i="4"/>
  <c r="J250" i="4"/>
  <c r="J242" i="4"/>
  <c r="J234" i="4"/>
  <c r="J226" i="4"/>
  <c r="J218" i="4"/>
  <c r="J210" i="4"/>
  <c r="J202" i="4"/>
  <c r="J194" i="4"/>
  <c r="J186" i="4"/>
  <c r="J178" i="4"/>
  <c r="J162" i="4"/>
  <c r="J154" i="4"/>
  <c r="J146" i="4"/>
  <c r="J138" i="4"/>
  <c r="J130" i="4"/>
  <c r="J122" i="4"/>
  <c r="J114" i="4"/>
  <c r="J98" i="4"/>
  <c r="J90" i="4"/>
  <c r="J82" i="4"/>
  <c r="J74" i="4"/>
  <c r="J66" i="4"/>
  <c r="J58" i="4"/>
  <c r="J50" i="4"/>
  <c r="J34" i="4"/>
  <c r="J26" i="4"/>
  <c r="J18" i="4"/>
  <c r="J10" i="4"/>
  <c r="J2" i="4"/>
  <c r="J449" i="4"/>
  <c r="J441" i="4"/>
  <c r="J433" i="4"/>
  <c r="J425" i="4"/>
  <c r="J417" i="4"/>
  <c r="J393" i="4"/>
  <c r="J385" i="4"/>
  <c r="J377" i="4"/>
  <c r="J369" i="4"/>
  <c r="J361" i="4"/>
  <c r="J353" i="4"/>
  <c r="J329" i="4"/>
  <c r="J321" i="4"/>
  <c r="J313" i="4"/>
  <c r="J305" i="4"/>
  <c r="J297" i="4"/>
  <c r="J289" i="4"/>
  <c r="J265" i="4"/>
  <c r="J257" i="4"/>
  <c r="J249" i="4"/>
  <c r="J241" i="4"/>
  <c r="J233" i="4"/>
  <c r="J201" i="4"/>
  <c r="J193" i="4"/>
  <c r="J185" i="4"/>
  <c r="J177" i="4"/>
  <c r="J169" i="4"/>
  <c r="J161" i="4"/>
  <c r="J145" i="4"/>
  <c r="J137" i="4"/>
  <c r="J129" i="4"/>
  <c r="J105" i="4"/>
  <c r="J89" i="4"/>
  <c r="J81" i="4"/>
  <c r="J73" i="4"/>
  <c r="J65" i="4"/>
  <c r="J41" i="4"/>
  <c r="J33" i="4"/>
  <c r="J25" i="4"/>
  <c r="J17" i="4"/>
  <c r="J9" i="4"/>
  <c r="J408" i="4"/>
  <c r="J400" i="4"/>
  <c r="J392" i="4"/>
  <c r="J384" i="4"/>
  <c r="J376" i="4"/>
  <c r="J368" i="4"/>
  <c r="J344" i="4"/>
  <c r="J336" i="4"/>
  <c r="J328" i="4"/>
  <c r="J320" i="4"/>
  <c r="J312" i="4"/>
  <c r="J304" i="4"/>
  <c r="J280" i="4"/>
  <c r="J272" i="4"/>
  <c r="J264" i="4"/>
  <c r="J256" i="4"/>
  <c r="J248" i="4"/>
  <c r="J240" i="4"/>
  <c r="J216" i="4"/>
  <c r="J208" i="4"/>
  <c r="J200" i="4"/>
  <c r="J192" i="4"/>
  <c r="J176" i="4"/>
  <c r="J152" i="4"/>
  <c r="J144" i="4"/>
  <c r="J136" i="4"/>
  <c r="J128" i="4"/>
  <c r="J120" i="4"/>
  <c r="J112" i="4"/>
  <c r="J88" i="4"/>
  <c r="J80" i="4"/>
  <c r="J72" i="4"/>
  <c r="J64" i="4"/>
  <c r="J48" i="4"/>
  <c r="J24" i="4"/>
  <c r="J16" i="4"/>
  <c r="J8" i="4"/>
  <c r="J439" i="4"/>
  <c r="J431" i="4"/>
  <c r="J423" i="4"/>
  <c r="J415" i="4"/>
  <c r="J407" i="4"/>
  <c r="J399" i="4"/>
  <c r="J375" i="4"/>
  <c r="J367" i="4"/>
  <c r="J359" i="4"/>
  <c r="J351" i="4"/>
  <c r="J343" i="4"/>
  <c r="J335" i="4"/>
  <c r="J319" i="4"/>
  <c r="J311" i="4"/>
  <c r="J303" i="4"/>
  <c r="J295" i="4"/>
  <c r="J287" i="4"/>
  <c r="J279" i="4"/>
  <c r="J271" i="4"/>
  <c r="J247" i="4"/>
  <c r="J239" i="4"/>
  <c r="J231" i="4"/>
  <c r="J223" i="4"/>
  <c r="J215" i="4"/>
  <c r="J207" i="4"/>
  <c r="J183" i="4"/>
  <c r="J175" i="4"/>
  <c r="J167" i="4"/>
  <c r="J159" i="4"/>
  <c r="J151" i="4"/>
  <c r="J143" i="4"/>
  <c r="J135" i="4"/>
  <c r="J111" i="4"/>
  <c r="J103" i="4"/>
  <c r="J95" i="4"/>
  <c r="J87" i="4"/>
  <c r="J79" i="4"/>
  <c r="J71" i="4"/>
  <c r="J47" i="4"/>
  <c r="J39" i="4"/>
  <c r="J31" i="4"/>
  <c r="J23" i="4"/>
  <c r="J15" i="4"/>
  <c r="J7" i="4"/>
  <c r="J402" i="4"/>
  <c r="D5" i="3"/>
  <c r="D7" i="3" s="1"/>
  <c r="D9" i="3" s="1"/>
  <c r="D10" i="3" s="1"/>
  <c r="F3" i="1"/>
  <c r="F4" i="1" s="1"/>
  <c r="K11" i="8" l="1"/>
  <c r="N11" i="8" s="1"/>
  <c r="K17" i="8"/>
  <c r="N17" i="8" s="1"/>
  <c r="M6" i="8"/>
  <c r="K6" i="8"/>
  <c r="M15" i="8"/>
  <c r="K15" i="8"/>
  <c r="M9" i="8"/>
  <c r="K9" i="8"/>
  <c r="M13" i="8"/>
  <c r="K13" i="8"/>
  <c r="K16" i="8"/>
  <c r="M16" i="8"/>
  <c r="K12" i="8"/>
  <c r="M12" i="8"/>
  <c r="M10" i="8"/>
  <c r="K10" i="8"/>
  <c r="M7" i="8"/>
  <c r="K7" i="8"/>
  <c r="L11" i="8"/>
  <c r="O11" i="8" s="1"/>
  <c r="P11" i="8" s="1"/>
  <c r="N3" i="8"/>
  <c r="L3" i="8"/>
  <c r="O3" i="8" s="1"/>
  <c r="P3" i="8" s="1"/>
  <c r="Q3" i="8" s="1"/>
  <c r="M14" i="8"/>
  <c r="K14" i="8"/>
  <c r="N5" i="8"/>
  <c r="L5" i="8"/>
  <c r="O5" i="8" s="1"/>
  <c r="P5" i="8" s="1"/>
  <c r="K8" i="8"/>
  <c r="M8" i="8"/>
  <c r="K4" i="8"/>
  <c r="M4" i="8"/>
  <c r="M2" i="8"/>
  <c r="K2" i="8"/>
  <c r="J255" i="4"/>
  <c r="J32" i="4"/>
  <c r="J416" i="4"/>
  <c r="J258" i="4"/>
  <c r="J341" i="4"/>
  <c r="J708" i="4"/>
  <c r="J703" i="4"/>
  <c r="J1223" i="4"/>
  <c r="K1223" i="4" s="1"/>
  <c r="N1223" i="4" s="1"/>
  <c r="J672" i="4"/>
  <c r="J1694" i="4"/>
  <c r="J1402" i="4"/>
  <c r="J1393" i="4"/>
  <c r="J1018" i="4"/>
  <c r="J1487" i="4"/>
  <c r="J119" i="4"/>
  <c r="J191" i="4"/>
  <c r="K191" i="4" s="1"/>
  <c r="N191" i="4" s="1"/>
  <c r="J352" i="4"/>
  <c r="J140" i="4"/>
  <c r="J277" i="4"/>
  <c r="J644" i="4"/>
  <c r="J1028" i="4"/>
  <c r="J597" i="4"/>
  <c r="J661" i="4"/>
  <c r="J725" i="4"/>
  <c r="K725" i="4" s="1"/>
  <c r="N725" i="4" s="1"/>
  <c r="J789" i="4"/>
  <c r="J853" i="4"/>
  <c r="J917" i="4"/>
  <c r="J981" i="4"/>
  <c r="J1045" i="4"/>
  <c r="J1109" i="4"/>
  <c r="J1173" i="4"/>
  <c r="J1237" i="4"/>
  <c r="K1237" i="4" s="1"/>
  <c r="N1237" i="4" s="1"/>
  <c r="J1246" i="4"/>
  <c r="J639" i="4"/>
  <c r="J608" i="4"/>
  <c r="J1630" i="4"/>
  <c r="J1329" i="4"/>
  <c r="J1841" i="4"/>
  <c r="J322" i="4"/>
  <c r="J1551" i="4"/>
  <c r="K1551" i="4" s="1"/>
  <c r="N1551" i="4" s="1"/>
  <c r="J1807" i="4"/>
  <c r="J288" i="4"/>
  <c r="J76" i="4"/>
  <c r="J213" i="4"/>
  <c r="J451" i="4"/>
  <c r="J523" i="4"/>
  <c r="J587" i="4"/>
  <c r="J651" i="4"/>
  <c r="K651" i="4" s="1"/>
  <c r="N651" i="4" s="1"/>
  <c r="J715" i="4"/>
  <c r="J779" i="4"/>
  <c r="J843" i="4"/>
  <c r="J907" i="4"/>
  <c r="J971" i="4"/>
  <c r="J1035" i="4"/>
  <c r="J1099" i="4"/>
  <c r="J580" i="4"/>
  <c r="K580" i="4" s="1"/>
  <c r="N580" i="4" s="1"/>
  <c r="J964" i="4"/>
  <c r="J1182" i="4"/>
  <c r="J575" i="4"/>
  <c r="J1159" i="4"/>
  <c r="J544" i="4"/>
  <c r="J1464" i="4"/>
  <c r="J1566" i="4"/>
  <c r="J1848" i="4"/>
  <c r="K1848" i="4" s="1"/>
  <c r="N1848" i="4" s="1"/>
  <c r="J1777" i="4"/>
  <c r="J55" i="4"/>
  <c r="K55" i="4" s="1"/>
  <c r="N55" i="4" s="1"/>
  <c r="J83" i="4"/>
  <c r="K83" i="4" s="1"/>
  <c r="N83" i="4" s="1"/>
  <c r="J224" i="4"/>
  <c r="J337" i="4"/>
  <c r="J442" i="4"/>
  <c r="J19" i="4"/>
  <c r="J387" i="4"/>
  <c r="K387" i="4" s="1"/>
  <c r="N387" i="4" s="1"/>
  <c r="J12" i="4"/>
  <c r="J386" i="4"/>
  <c r="J516" i="4"/>
  <c r="K516" i="4" s="1"/>
  <c r="N516" i="4" s="1"/>
  <c r="J550" i="4"/>
  <c r="J686" i="4"/>
  <c r="J1118" i="4"/>
  <c r="J511" i="4"/>
  <c r="J1095" i="4"/>
  <c r="K1095" i="4" s="1"/>
  <c r="N1095" i="4" s="1"/>
  <c r="J480" i="4"/>
  <c r="J992" i="4"/>
  <c r="J1400" i="4"/>
  <c r="J1220" i="4"/>
  <c r="J1502" i="4"/>
  <c r="J1784" i="4"/>
  <c r="J537" i="4"/>
  <c r="J1265" i="4"/>
  <c r="K1265" i="4" s="1"/>
  <c r="N1265" i="4" s="1"/>
  <c r="J1713" i="4"/>
  <c r="J1615" i="4"/>
  <c r="J1871" i="4"/>
  <c r="J113" i="4"/>
  <c r="J273" i="4"/>
  <c r="J323" i="4"/>
  <c r="J452" i="4"/>
  <c r="J900" i="4"/>
  <c r="K900" i="4" s="1"/>
  <c r="N900" i="4" s="1"/>
  <c r="J1156" i="4"/>
  <c r="J46" i="4"/>
  <c r="J118" i="4"/>
  <c r="M118" i="4" s="1"/>
  <c r="J486" i="4"/>
  <c r="J774" i="4"/>
  <c r="J846" i="4"/>
  <c r="J1054" i="4"/>
  <c r="J447" i="4"/>
  <c r="K447" i="4" s="1"/>
  <c r="N447" i="4" s="1"/>
  <c r="J959" i="4"/>
  <c r="J1031" i="4"/>
  <c r="J928" i="4"/>
  <c r="J1336" i="4"/>
  <c r="J1438" i="4"/>
  <c r="J1720" i="4"/>
  <c r="J473" i="4"/>
  <c r="J545" i="4"/>
  <c r="K545" i="4" s="1"/>
  <c r="N545" i="4" s="1"/>
  <c r="J617" i="4"/>
  <c r="J689" i="4"/>
  <c r="J761" i="4"/>
  <c r="J833" i="4"/>
  <c r="J905" i="4"/>
  <c r="J977" i="4"/>
  <c r="J1201" i="4"/>
  <c r="J1649" i="4"/>
  <c r="K1649" i="4" s="1"/>
  <c r="N1649" i="4" s="1"/>
  <c r="J1351" i="4"/>
  <c r="J1338" i="4"/>
  <c r="J401" i="4"/>
  <c r="J160" i="4"/>
  <c r="J42" i="4"/>
  <c r="J106" i="4"/>
  <c r="J170" i="4"/>
  <c r="J259" i="4"/>
  <c r="K259" i="4" s="1"/>
  <c r="N259" i="4" s="1"/>
  <c r="J324" i="4"/>
  <c r="J165" i="4"/>
  <c r="J533" i="4"/>
  <c r="J388" i="4"/>
  <c r="J836" i="4"/>
  <c r="J1348" i="4"/>
  <c r="J422" i="4"/>
  <c r="J630" i="4"/>
  <c r="K630" i="4" s="1"/>
  <c r="N630" i="4" s="1"/>
  <c r="J702" i="4"/>
  <c r="J918" i="4"/>
  <c r="J990" i="4"/>
  <c r="J895" i="4"/>
  <c r="J864" i="4"/>
  <c r="J1080" i="4"/>
  <c r="J1144" i="4"/>
  <c r="J1208" i="4"/>
  <c r="K1208" i="4" s="1"/>
  <c r="N1208" i="4" s="1"/>
  <c r="J1272" i="4"/>
  <c r="J1374" i="4"/>
  <c r="J1886" i="4"/>
  <c r="J1656" i="4"/>
  <c r="J1137" i="4"/>
  <c r="J1585" i="4"/>
  <c r="J1679" i="4"/>
  <c r="J1274" i="4"/>
  <c r="K1274" i="4" s="1"/>
  <c r="N1274" i="4" s="1"/>
  <c r="J383" i="4"/>
  <c r="J96" i="4"/>
  <c r="J49" i="4"/>
  <c r="K49" i="4" s="1"/>
  <c r="N49" i="4" s="1"/>
  <c r="J209" i="4"/>
  <c r="J195" i="4"/>
  <c r="J260" i="4"/>
  <c r="J101" i="4"/>
  <c r="J469" i="4"/>
  <c r="K469" i="4" s="1"/>
  <c r="N469" i="4" s="1"/>
  <c r="J772" i="4"/>
  <c r="J286" i="4"/>
  <c r="J358" i="4"/>
  <c r="J831" i="4"/>
  <c r="J1287" i="4"/>
  <c r="J800" i="4"/>
  <c r="J1310" i="4"/>
  <c r="J1822" i="4"/>
  <c r="K1822" i="4" s="1"/>
  <c r="N1822" i="4" s="1"/>
  <c r="J1592" i="4"/>
  <c r="J1073" i="4"/>
  <c r="J1521" i="4"/>
  <c r="J1423" i="4"/>
  <c r="J1210" i="4"/>
  <c r="K72" i="4"/>
  <c r="N72" i="4" s="1"/>
  <c r="M72" i="4"/>
  <c r="K400" i="4"/>
  <c r="N400" i="4" s="1"/>
  <c r="M400" i="4"/>
  <c r="K377" i="4"/>
  <c r="N377" i="4" s="1"/>
  <c r="M377" i="4"/>
  <c r="K314" i="4"/>
  <c r="N314" i="4" s="1"/>
  <c r="M314" i="4"/>
  <c r="K283" i="4"/>
  <c r="N283" i="4" s="1"/>
  <c r="M283" i="4"/>
  <c r="K92" i="4"/>
  <c r="N92" i="4" s="1"/>
  <c r="M92" i="4"/>
  <c r="K101" i="4"/>
  <c r="N101" i="4" s="1"/>
  <c r="M101" i="4"/>
  <c r="K485" i="4"/>
  <c r="N485" i="4" s="1"/>
  <c r="M485" i="4"/>
  <c r="K723" i="4"/>
  <c r="N723" i="4" s="1"/>
  <c r="M723" i="4"/>
  <c r="K1171" i="4"/>
  <c r="N1171" i="4" s="1"/>
  <c r="M1171" i="4"/>
  <c r="K444" i="4"/>
  <c r="N444" i="4" s="1"/>
  <c r="M444" i="4"/>
  <c r="K1420" i="4"/>
  <c r="N1420" i="4" s="1"/>
  <c r="M1420" i="4"/>
  <c r="K861" i="4"/>
  <c r="N861" i="4" s="1"/>
  <c r="M861" i="4"/>
  <c r="K1245" i="4"/>
  <c r="N1245" i="4" s="1"/>
  <c r="M1245" i="4"/>
  <c r="K118" i="4"/>
  <c r="N118" i="4" s="1"/>
  <c r="K566" i="4"/>
  <c r="N566" i="4" s="1"/>
  <c r="M566" i="4"/>
  <c r="K1006" i="4"/>
  <c r="N1006" i="4" s="1"/>
  <c r="M1006" i="4"/>
  <c r="K623" i="4"/>
  <c r="N623" i="4" s="1"/>
  <c r="M623" i="4"/>
  <c r="K1071" i="4"/>
  <c r="N1071" i="4" s="1"/>
  <c r="M1071" i="4"/>
  <c r="K640" i="4"/>
  <c r="N640" i="4" s="1"/>
  <c r="M640" i="4"/>
  <c r="K1088" i="4"/>
  <c r="N1088" i="4" s="1"/>
  <c r="M1088" i="4"/>
  <c r="K1480" i="4"/>
  <c r="N1480" i="4" s="1"/>
  <c r="M1480" i="4"/>
  <c r="K1564" i="4"/>
  <c r="N1564" i="4" s="1"/>
  <c r="M1564" i="4"/>
  <c r="K1685" i="4"/>
  <c r="N1685" i="4" s="1"/>
  <c r="M1685" i="4"/>
  <c r="K1486" i="4"/>
  <c r="N1486" i="4" s="1"/>
  <c r="M1486" i="4"/>
  <c r="K1870" i="4"/>
  <c r="N1870" i="4" s="1"/>
  <c r="M1870" i="4"/>
  <c r="K1719" i="4"/>
  <c r="N1719" i="4" s="1"/>
  <c r="M1719" i="4"/>
  <c r="K1808" i="4"/>
  <c r="N1808" i="4" s="1"/>
  <c r="M1808" i="4"/>
  <c r="K793" i="4"/>
  <c r="N793" i="4" s="1"/>
  <c r="M793" i="4"/>
  <c r="K1241" i="4"/>
  <c r="N1241" i="4" s="1"/>
  <c r="M1241" i="4"/>
  <c r="K1697" i="4"/>
  <c r="N1697" i="4" s="1"/>
  <c r="M1697" i="4"/>
  <c r="K698" i="4"/>
  <c r="N698" i="4" s="1"/>
  <c r="M698" i="4"/>
  <c r="K1415" i="4"/>
  <c r="N1415" i="4" s="1"/>
  <c r="M1415" i="4"/>
  <c r="K1450" i="4"/>
  <c r="N1450" i="4" s="1"/>
  <c r="M1450" i="4"/>
  <c r="K1898" i="4"/>
  <c r="N1898" i="4" s="1"/>
  <c r="M1898" i="4"/>
  <c r="J63" i="4"/>
  <c r="K383" i="4"/>
  <c r="N383" i="4" s="1"/>
  <c r="M383" i="4"/>
  <c r="K80" i="4"/>
  <c r="N80" i="4" s="1"/>
  <c r="M80" i="4"/>
  <c r="K216" i="4"/>
  <c r="N216" i="4" s="1"/>
  <c r="M216" i="4"/>
  <c r="K280" i="4"/>
  <c r="N280" i="4" s="1"/>
  <c r="M280" i="4"/>
  <c r="K344" i="4"/>
  <c r="N344" i="4" s="1"/>
  <c r="M344" i="4"/>
  <c r="K408" i="4"/>
  <c r="N408" i="4" s="1"/>
  <c r="M408" i="4"/>
  <c r="M49" i="4"/>
  <c r="J121" i="4"/>
  <c r="K185" i="4"/>
  <c r="N185" i="4" s="1"/>
  <c r="M185" i="4"/>
  <c r="K257" i="4"/>
  <c r="N257" i="4" s="1"/>
  <c r="M257" i="4"/>
  <c r="K321" i="4"/>
  <c r="N321" i="4" s="1"/>
  <c r="M321" i="4"/>
  <c r="K385" i="4"/>
  <c r="N385" i="4" s="1"/>
  <c r="M385" i="4"/>
  <c r="K449" i="4"/>
  <c r="N449" i="4" s="1"/>
  <c r="M449" i="4"/>
  <c r="K58" i="4"/>
  <c r="N58" i="4" s="1"/>
  <c r="M58" i="4"/>
  <c r="K122" i="4"/>
  <c r="N122" i="4" s="1"/>
  <c r="M122" i="4"/>
  <c r="K186" i="4"/>
  <c r="N186" i="4" s="1"/>
  <c r="M186" i="4"/>
  <c r="K250" i="4"/>
  <c r="N250" i="4" s="1"/>
  <c r="M250" i="4"/>
  <c r="J330" i="4"/>
  <c r="K458" i="4"/>
  <c r="N458" i="4" s="1"/>
  <c r="M458" i="4"/>
  <c r="K19" i="4"/>
  <c r="N19" i="4" s="1"/>
  <c r="M19" i="4"/>
  <c r="M83" i="4"/>
  <c r="K155" i="4"/>
  <c r="N155" i="4" s="1"/>
  <c r="M155" i="4"/>
  <c r="K219" i="4"/>
  <c r="N219" i="4" s="1"/>
  <c r="M219" i="4"/>
  <c r="K291" i="4"/>
  <c r="N291" i="4" s="1"/>
  <c r="M291" i="4"/>
  <c r="K355" i="4"/>
  <c r="N355" i="4" s="1"/>
  <c r="M355" i="4"/>
  <c r="K419" i="4"/>
  <c r="N419" i="4" s="1"/>
  <c r="M419" i="4"/>
  <c r="K36" i="4"/>
  <c r="N36" i="4" s="1"/>
  <c r="M36" i="4"/>
  <c r="K100" i="4"/>
  <c r="N100" i="4" s="1"/>
  <c r="M100" i="4"/>
  <c r="K164" i="4"/>
  <c r="N164" i="4" s="1"/>
  <c r="M164" i="4"/>
  <c r="K228" i="4"/>
  <c r="N228" i="4" s="1"/>
  <c r="M228" i="4"/>
  <c r="K292" i="4"/>
  <c r="N292" i="4" s="1"/>
  <c r="M292" i="4"/>
  <c r="K356" i="4"/>
  <c r="N356" i="4" s="1"/>
  <c r="M356" i="4"/>
  <c r="J45" i="4"/>
  <c r="J109" i="4"/>
  <c r="J173" i="4"/>
  <c r="K237" i="4"/>
  <c r="N237" i="4" s="1"/>
  <c r="M237" i="4"/>
  <c r="K301" i="4"/>
  <c r="N301" i="4" s="1"/>
  <c r="M301" i="4"/>
  <c r="K365" i="4"/>
  <c r="N365" i="4" s="1"/>
  <c r="M365" i="4"/>
  <c r="K429" i="4"/>
  <c r="N429" i="4" s="1"/>
  <c r="M429" i="4"/>
  <c r="K493" i="4"/>
  <c r="N493" i="4" s="1"/>
  <c r="M493" i="4"/>
  <c r="K557" i="4"/>
  <c r="N557" i="4" s="1"/>
  <c r="M557" i="4"/>
  <c r="K475" i="4"/>
  <c r="N475" i="4" s="1"/>
  <c r="M475" i="4"/>
  <c r="K539" i="4"/>
  <c r="N539" i="4" s="1"/>
  <c r="M539" i="4"/>
  <c r="K603" i="4"/>
  <c r="N603" i="4" s="1"/>
  <c r="M603" i="4"/>
  <c r="K667" i="4"/>
  <c r="N667" i="4" s="1"/>
  <c r="M667" i="4"/>
  <c r="K731" i="4"/>
  <c r="N731" i="4" s="1"/>
  <c r="M731" i="4"/>
  <c r="K795" i="4"/>
  <c r="N795" i="4" s="1"/>
  <c r="M795" i="4"/>
  <c r="K859" i="4"/>
  <c r="N859" i="4" s="1"/>
  <c r="M859" i="4"/>
  <c r="K923" i="4"/>
  <c r="N923" i="4" s="1"/>
  <c r="M923" i="4"/>
  <c r="K987" i="4"/>
  <c r="N987" i="4" s="1"/>
  <c r="M987" i="4"/>
  <c r="K1051" i="4"/>
  <c r="N1051" i="4" s="1"/>
  <c r="M1051" i="4"/>
  <c r="K1115" i="4"/>
  <c r="N1115" i="4" s="1"/>
  <c r="M1115" i="4"/>
  <c r="K1179" i="4"/>
  <c r="N1179" i="4" s="1"/>
  <c r="M1179" i="4"/>
  <c r="K1243" i="4"/>
  <c r="N1243" i="4" s="1"/>
  <c r="M1243" i="4"/>
  <c r="K1315" i="4"/>
  <c r="N1315" i="4" s="1"/>
  <c r="M1315" i="4"/>
  <c r="K1379" i="4"/>
  <c r="N1379" i="4" s="1"/>
  <c r="M1379" i="4"/>
  <c r="K1443" i="4"/>
  <c r="N1443" i="4" s="1"/>
  <c r="M1443" i="4"/>
  <c r="K1507" i="4"/>
  <c r="N1507" i="4" s="1"/>
  <c r="M1507" i="4"/>
  <c r="K388" i="4"/>
  <c r="N388" i="4" s="1"/>
  <c r="M388" i="4"/>
  <c r="K452" i="4"/>
  <c r="N452" i="4" s="1"/>
  <c r="M452" i="4"/>
  <c r="M516" i="4"/>
  <c r="K644" i="4"/>
  <c r="N644" i="4" s="1"/>
  <c r="M644" i="4"/>
  <c r="K708" i="4"/>
  <c r="N708" i="4" s="1"/>
  <c r="M708" i="4"/>
  <c r="J780" i="4"/>
  <c r="J844" i="4"/>
  <c r="J908" i="4"/>
  <c r="K980" i="4"/>
  <c r="N980" i="4" s="1"/>
  <c r="M980" i="4"/>
  <c r="K1060" i="4"/>
  <c r="N1060" i="4" s="1"/>
  <c r="M1060" i="4"/>
  <c r="K1132" i="4"/>
  <c r="N1132" i="4" s="1"/>
  <c r="M1132" i="4"/>
  <c r="K1212" i="4"/>
  <c r="N1212" i="4" s="1"/>
  <c r="M1212" i="4"/>
  <c r="J1292" i="4"/>
  <c r="K1364" i="4"/>
  <c r="N1364" i="4" s="1"/>
  <c r="M1364" i="4"/>
  <c r="K1428" i="4"/>
  <c r="N1428" i="4" s="1"/>
  <c r="M1428" i="4"/>
  <c r="K1492" i="4"/>
  <c r="N1492" i="4" s="1"/>
  <c r="M1492" i="4"/>
  <c r="K1556" i="4"/>
  <c r="N1556" i="4" s="1"/>
  <c r="M1556" i="4"/>
  <c r="K613" i="4"/>
  <c r="N613" i="4" s="1"/>
  <c r="M613" i="4"/>
  <c r="K677" i="4"/>
  <c r="N677" i="4" s="1"/>
  <c r="M677" i="4"/>
  <c r="K741" i="4"/>
  <c r="N741" i="4" s="1"/>
  <c r="M741" i="4"/>
  <c r="K805" i="4"/>
  <c r="N805" i="4" s="1"/>
  <c r="M805" i="4"/>
  <c r="K869" i="4"/>
  <c r="N869" i="4" s="1"/>
  <c r="M869" i="4"/>
  <c r="K933" i="4"/>
  <c r="N933" i="4" s="1"/>
  <c r="M933" i="4"/>
  <c r="K997" i="4"/>
  <c r="N997" i="4" s="1"/>
  <c r="M997" i="4"/>
  <c r="K1061" i="4"/>
  <c r="N1061" i="4" s="1"/>
  <c r="M1061" i="4"/>
  <c r="K1125" i="4"/>
  <c r="N1125" i="4" s="1"/>
  <c r="M1125" i="4"/>
  <c r="K1189" i="4"/>
  <c r="N1189" i="4" s="1"/>
  <c r="M1189" i="4"/>
  <c r="K1253" i="4"/>
  <c r="N1253" i="4" s="1"/>
  <c r="M1253" i="4"/>
  <c r="K1317" i="4"/>
  <c r="N1317" i="4" s="1"/>
  <c r="M1317" i="4"/>
  <c r="K1381" i="4"/>
  <c r="N1381" i="4" s="1"/>
  <c r="M1381" i="4"/>
  <c r="K1445" i="4"/>
  <c r="N1445" i="4" s="1"/>
  <c r="M1445" i="4"/>
  <c r="K1509" i="4"/>
  <c r="N1509" i="4" s="1"/>
  <c r="M1509" i="4"/>
  <c r="K1573" i="4"/>
  <c r="N1573" i="4" s="1"/>
  <c r="M1573" i="4"/>
  <c r="K62" i="4"/>
  <c r="N62" i="4" s="1"/>
  <c r="M62" i="4"/>
  <c r="J126" i="4"/>
  <c r="K190" i="4"/>
  <c r="N190" i="4" s="1"/>
  <c r="M190" i="4"/>
  <c r="K254" i="4"/>
  <c r="N254" i="4" s="1"/>
  <c r="M254" i="4"/>
  <c r="K318" i="4"/>
  <c r="N318" i="4" s="1"/>
  <c r="M318" i="4"/>
  <c r="K382" i="4"/>
  <c r="N382" i="4" s="1"/>
  <c r="M382" i="4"/>
  <c r="K446" i="4"/>
  <c r="N446" i="4" s="1"/>
  <c r="M446" i="4"/>
  <c r="K510" i="4"/>
  <c r="N510" i="4" s="1"/>
  <c r="M510" i="4"/>
  <c r="K574" i="4"/>
  <c r="N574" i="4" s="1"/>
  <c r="M574" i="4"/>
  <c r="J638" i="4"/>
  <c r="K702" i="4"/>
  <c r="N702" i="4" s="1"/>
  <c r="M702" i="4"/>
  <c r="K766" i="4"/>
  <c r="N766" i="4" s="1"/>
  <c r="M766" i="4"/>
  <c r="K830" i="4"/>
  <c r="N830" i="4" s="1"/>
  <c r="M830" i="4"/>
  <c r="K894" i="4"/>
  <c r="N894" i="4" s="1"/>
  <c r="M894" i="4"/>
  <c r="K950" i="4"/>
  <c r="N950" i="4" s="1"/>
  <c r="M950" i="4"/>
  <c r="K1014" i="4"/>
  <c r="N1014" i="4" s="1"/>
  <c r="M1014" i="4"/>
  <c r="K1078" i="4"/>
  <c r="N1078" i="4" s="1"/>
  <c r="M1078" i="4"/>
  <c r="K1142" i="4"/>
  <c r="N1142" i="4" s="1"/>
  <c r="M1142" i="4"/>
  <c r="K1206" i="4"/>
  <c r="N1206" i="4" s="1"/>
  <c r="M1206" i="4"/>
  <c r="K1278" i="4"/>
  <c r="N1278" i="4" s="1"/>
  <c r="M1278" i="4"/>
  <c r="K503" i="4"/>
  <c r="N503" i="4" s="1"/>
  <c r="M503" i="4"/>
  <c r="K567" i="4"/>
  <c r="N567" i="4" s="1"/>
  <c r="M567" i="4"/>
  <c r="K631" i="4"/>
  <c r="N631" i="4" s="1"/>
  <c r="M631" i="4"/>
  <c r="K695" i="4"/>
  <c r="N695" i="4" s="1"/>
  <c r="M695" i="4"/>
  <c r="K759" i="4"/>
  <c r="N759" i="4" s="1"/>
  <c r="M759" i="4"/>
  <c r="K823" i="4"/>
  <c r="N823" i="4" s="1"/>
  <c r="M823" i="4"/>
  <c r="K887" i="4"/>
  <c r="N887" i="4" s="1"/>
  <c r="M887" i="4"/>
  <c r="K951" i="4"/>
  <c r="N951" i="4" s="1"/>
  <c r="M951" i="4"/>
  <c r="K1015" i="4"/>
  <c r="N1015" i="4" s="1"/>
  <c r="M1015" i="4"/>
  <c r="K1079" i="4"/>
  <c r="N1079" i="4" s="1"/>
  <c r="M1079" i="4"/>
  <c r="K1143" i="4"/>
  <c r="N1143" i="4" s="1"/>
  <c r="M1143" i="4"/>
  <c r="K1303" i="4"/>
  <c r="N1303" i="4" s="1"/>
  <c r="M1303" i="4"/>
  <c r="K456" i="4"/>
  <c r="N456" i="4" s="1"/>
  <c r="M456" i="4"/>
  <c r="K520" i="4"/>
  <c r="N520" i="4" s="1"/>
  <c r="M520" i="4"/>
  <c r="K584" i="4"/>
  <c r="N584" i="4" s="1"/>
  <c r="M584" i="4"/>
  <c r="K648" i="4"/>
  <c r="N648" i="4" s="1"/>
  <c r="M648" i="4"/>
  <c r="K712" i="4"/>
  <c r="N712" i="4" s="1"/>
  <c r="M712" i="4"/>
  <c r="K776" i="4"/>
  <c r="N776" i="4" s="1"/>
  <c r="M776" i="4"/>
  <c r="K840" i="4"/>
  <c r="N840" i="4" s="1"/>
  <c r="M840" i="4"/>
  <c r="K904" i="4"/>
  <c r="N904" i="4" s="1"/>
  <c r="M904" i="4"/>
  <c r="K968" i="4"/>
  <c r="N968" i="4" s="1"/>
  <c r="M968" i="4"/>
  <c r="K1032" i="4"/>
  <c r="N1032" i="4" s="1"/>
  <c r="M1032" i="4"/>
  <c r="K1096" i="4"/>
  <c r="N1096" i="4" s="1"/>
  <c r="M1096" i="4"/>
  <c r="K1160" i="4"/>
  <c r="N1160" i="4" s="1"/>
  <c r="M1160" i="4"/>
  <c r="K1224" i="4"/>
  <c r="N1224" i="4" s="1"/>
  <c r="M1224" i="4"/>
  <c r="K1296" i="4"/>
  <c r="N1296" i="4" s="1"/>
  <c r="M1296" i="4"/>
  <c r="K1360" i="4"/>
  <c r="N1360" i="4" s="1"/>
  <c r="M1360" i="4"/>
  <c r="K1424" i="4"/>
  <c r="N1424" i="4" s="1"/>
  <c r="M1424" i="4"/>
  <c r="K1488" i="4"/>
  <c r="N1488" i="4" s="1"/>
  <c r="M1488" i="4"/>
  <c r="J1595" i="4"/>
  <c r="J1659" i="4"/>
  <c r="J1723" i="4"/>
  <c r="J1787" i="4"/>
  <c r="J1851" i="4"/>
  <c r="K1052" i="4"/>
  <c r="N1052" i="4" s="1"/>
  <c r="M1052" i="4"/>
  <c r="K1572" i="4"/>
  <c r="N1572" i="4" s="1"/>
  <c r="M1572" i="4"/>
  <c r="K1636" i="4"/>
  <c r="N1636" i="4" s="1"/>
  <c r="M1636" i="4"/>
  <c r="K1700" i="4"/>
  <c r="N1700" i="4" s="1"/>
  <c r="M1700" i="4"/>
  <c r="K1764" i="4"/>
  <c r="N1764" i="4" s="1"/>
  <c r="M1764" i="4"/>
  <c r="K1828" i="4"/>
  <c r="N1828" i="4" s="1"/>
  <c r="M1828" i="4"/>
  <c r="K1892" i="4"/>
  <c r="N1892" i="4" s="1"/>
  <c r="M1892" i="4"/>
  <c r="K1629" i="4"/>
  <c r="N1629" i="4" s="1"/>
  <c r="M1629" i="4"/>
  <c r="K1693" i="4"/>
  <c r="N1693" i="4" s="1"/>
  <c r="M1693" i="4"/>
  <c r="K1757" i="4"/>
  <c r="N1757" i="4" s="1"/>
  <c r="M1757" i="4"/>
  <c r="K1821" i="4"/>
  <c r="N1821" i="4" s="1"/>
  <c r="M1821" i="4"/>
  <c r="K1885" i="4"/>
  <c r="N1885" i="4" s="1"/>
  <c r="M1885" i="4"/>
  <c r="K1302" i="4"/>
  <c r="N1302" i="4" s="1"/>
  <c r="M1302" i="4"/>
  <c r="K1366" i="4"/>
  <c r="N1366" i="4" s="1"/>
  <c r="M1366" i="4"/>
  <c r="K1430" i="4"/>
  <c r="N1430" i="4" s="1"/>
  <c r="M1430" i="4"/>
  <c r="K1494" i="4"/>
  <c r="N1494" i="4" s="1"/>
  <c r="M1494" i="4"/>
  <c r="K1558" i="4"/>
  <c r="N1558" i="4" s="1"/>
  <c r="M1558" i="4"/>
  <c r="K1622" i="4"/>
  <c r="N1622" i="4" s="1"/>
  <c r="M1622" i="4"/>
  <c r="K1686" i="4"/>
  <c r="N1686" i="4" s="1"/>
  <c r="M1686" i="4"/>
  <c r="K1750" i="4"/>
  <c r="N1750" i="4" s="1"/>
  <c r="M1750" i="4"/>
  <c r="K1814" i="4"/>
  <c r="N1814" i="4" s="1"/>
  <c r="M1814" i="4"/>
  <c r="K1878" i="4"/>
  <c r="N1878" i="4" s="1"/>
  <c r="M1878" i="4"/>
  <c r="J1167" i="4"/>
  <c r="K1391" i="4"/>
  <c r="N1391" i="4" s="1"/>
  <c r="M1391" i="4"/>
  <c r="K1471" i="4"/>
  <c r="N1471" i="4" s="1"/>
  <c r="M1471" i="4"/>
  <c r="K1567" i="4"/>
  <c r="N1567" i="4" s="1"/>
  <c r="M1567" i="4"/>
  <c r="K1647" i="4"/>
  <c r="N1647" i="4" s="1"/>
  <c r="M1647" i="4"/>
  <c r="K1727" i="4"/>
  <c r="N1727" i="4" s="1"/>
  <c r="M1727" i="4"/>
  <c r="K1823" i="4"/>
  <c r="N1823" i="4" s="1"/>
  <c r="M1823" i="4"/>
  <c r="K1199" i="4"/>
  <c r="N1199" i="4" s="1"/>
  <c r="M1199" i="4"/>
  <c r="K1560" i="4"/>
  <c r="N1560" i="4" s="1"/>
  <c r="M1560" i="4"/>
  <c r="K1624" i="4"/>
  <c r="N1624" i="4" s="1"/>
  <c r="M1624" i="4"/>
  <c r="K1688" i="4"/>
  <c r="N1688" i="4" s="1"/>
  <c r="M1688" i="4"/>
  <c r="K1752" i="4"/>
  <c r="N1752" i="4" s="1"/>
  <c r="M1752" i="4"/>
  <c r="K1816" i="4"/>
  <c r="N1816" i="4" s="1"/>
  <c r="M1816" i="4"/>
  <c r="K1880" i="4"/>
  <c r="N1880" i="4" s="1"/>
  <c r="M1880" i="4"/>
  <c r="J481" i="4"/>
  <c r="M545" i="4"/>
  <c r="K609" i="4"/>
  <c r="N609" i="4" s="1"/>
  <c r="M609" i="4"/>
  <c r="K673" i="4"/>
  <c r="N673" i="4" s="1"/>
  <c r="M673" i="4"/>
  <c r="K737" i="4"/>
  <c r="N737" i="4" s="1"/>
  <c r="M737" i="4"/>
  <c r="K801" i="4"/>
  <c r="N801" i="4" s="1"/>
  <c r="M801" i="4"/>
  <c r="K865" i="4"/>
  <c r="N865" i="4" s="1"/>
  <c r="M865" i="4"/>
  <c r="K929" i="4"/>
  <c r="N929" i="4" s="1"/>
  <c r="M929" i="4"/>
  <c r="J993" i="4"/>
  <c r="K1057" i="4"/>
  <c r="N1057" i="4" s="1"/>
  <c r="M1057" i="4"/>
  <c r="K1121" i="4"/>
  <c r="N1121" i="4" s="1"/>
  <c r="M1121" i="4"/>
  <c r="K1185" i="4"/>
  <c r="N1185" i="4" s="1"/>
  <c r="M1185" i="4"/>
  <c r="K1249" i="4"/>
  <c r="N1249" i="4" s="1"/>
  <c r="M1249" i="4"/>
  <c r="K1321" i="4"/>
  <c r="N1321" i="4" s="1"/>
  <c r="M1321" i="4"/>
  <c r="K1385" i="4"/>
  <c r="N1385" i="4" s="1"/>
  <c r="M1385" i="4"/>
  <c r="K1449" i="4"/>
  <c r="N1449" i="4" s="1"/>
  <c r="M1449" i="4"/>
  <c r="K1513" i="4"/>
  <c r="N1513" i="4" s="1"/>
  <c r="M1513" i="4"/>
  <c r="K1577" i="4"/>
  <c r="N1577" i="4" s="1"/>
  <c r="M1577" i="4"/>
  <c r="K1641" i="4"/>
  <c r="N1641" i="4" s="1"/>
  <c r="M1641" i="4"/>
  <c r="K1705" i="4"/>
  <c r="N1705" i="4" s="1"/>
  <c r="M1705" i="4"/>
  <c r="K1769" i="4"/>
  <c r="N1769" i="4" s="1"/>
  <c r="M1769" i="4"/>
  <c r="K1833" i="4"/>
  <c r="N1833" i="4" s="1"/>
  <c r="M1833" i="4"/>
  <c r="K1897" i="4"/>
  <c r="N1897" i="4" s="1"/>
  <c r="M1897" i="4"/>
  <c r="J450" i="4"/>
  <c r="K578" i="4"/>
  <c r="N578" i="4" s="1"/>
  <c r="M578" i="4"/>
  <c r="K642" i="4"/>
  <c r="N642" i="4" s="1"/>
  <c r="M642" i="4"/>
  <c r="K706" i="4"/>
  <c r="N706" i="4" s="1"/>
  <c r="M706" i="4"/>
  <c r="K770" i="4"/>
  <c r="N770" i="4" s="1"/>
  <c r="M770" i="4"/>
  <c r="K834" i="4"/>
  <c r="N834" i="4" s="1"/>
  <c r="M834" i="4"/>
  <c r="K898" i="4"/>
  <c r="N898" i="4" s="1"/>
  <c r="M898" i="4"/>
  <c r="K962" i="4"/>
  <c r="N962" i="4" s="1"/>
  <c r="M962" i="4"/>
  <c r="J1026" i="4"/>
  <c r="J1090" i="4"/>
  <c r="K1423" i="4"/>
  <c r="N1423" i="4" s="1"/>
  <c r="M1423" i="4"/>
  <c r="K1735" i="4"/>
  <c r="N1735" i="4" s="1"/>
  <c r="M1735" i="4"/>
  <c r="K1130" i="4"/>
  <c r="N1130" i="4" s="1"/>
  <c r="M1130" i="4"/>
  <c r="K1194" i="4"/>
  <c r="N1194" i="4" s="1"/>
  <c r="M1194" i="4"/>
  <c r="K1258" i="4"/>
  <c r="N1258" i="4" s="1"/>
  <c r="M1258" i="4"/>
  <c r="K1322" i="4"/>
  <c r="N1322" i="4" s="1"/>
  <c r="M1322" i="4"/>
  <c r="K1386" i="4"/>
  <c r="N1386" i="4" s="1"/>
  <c r="M1386" i="4"/>
  <c r="K1458" i="4"/>
  <c r="N1458" i="4" s="1"/>
  <c r="M1458" i="4"/>
  <c r="K1522" i="4"/>
  <c r="N1522" i="4" s="1"/>
  <c r="M1522" i="4"/>
  <c r="K1586" i="4"/>
  <c r="N1586" i="4" s="1"/>
  <c r="M1586" i="4"/>
  <c r="K1650" i="4"/>
  <c r="N1650" i="4" s="1"/>
  <c r="M1650" i="4"/>
  <c r="K1714" i="4"/>
  <c r="N1714" i="4" s="1"/>
  <c r="M1714" i="4"/>
  <c r="K1778" i="4"/>
  <c r="N1778" i="4" s="1"/>
  <c r="M1778" i="4"/>
  <c r="K1842" i="4"/>
  <c r="N1842" i="4" s="1"/>
  <c r="M1842" i="4"/>
  <c r="K1543" i="4"/>
  <c r="N1543" i="4" s="1"/>
  <c r="M1543" i="4"/>
  <c r="K247" i="4"/>
  <c r="N247" i="4" s="1"/>
  <c r="M247" i="4"/>
  <c r="K208" i="4"/>
  <c r="N208" i="4" s="1"/>
  <c r="M208" i="4"/>
  <c r="K113" i="4"/>
  <c r="N113" i="4" s="1"/>
  <c r="M113" i="4"/>
  <c r="K441" i="4"/>
  <c r="N441" i="4" s="1"/>
  <c r="M441" i="4"/>
  <c r="K3" i="4"/>
  <c r="N3" i="4" s="1"/>
  <c r="M3" i="4"/>
  <c r="K411" i="4"/>
  <c r="N411" i="4" s="1"/>
  <c r="M411" i="4"/>
  <c r="K284" i="4"/>
  <c r="N284" i="4" s="1"/>
  <c r="M284" i="4"/>
  <c r="K165" i="4"/>
  <c r="N165" i="4" s="1"/>
  <c r="M165" i="4"/>
  <c r="K549" i="4"/>
  <c r="N549" i="4" s="1"/>
  <c r="M549" i="4"/>
  <c r="K787" i="4"/>
  <c r="N787" i="4" s="1"/>
  <c r="M787" i="4"/>
  <c r="K1235" i="4"/>
  <c r="N1235" i="4" s="1"/>
  <c r="M1235" i="4"/>
  <c r="K508" i="4"/>
  <c r="N508" i="4" s="1"/>
  <c r="M508" i="4"/>
  <c r="K972" i="4"/>
  <c r="N972" i="4" s="1"/>
  <c r="M972" i="4"/>
  <c r="K1484" i="4"/>
  <c r="N1484" i="4" s="1"/>
  <c r="M1484" i="4"/>
  <c r="K925" i="4"/>
  <c r="N925" i="4" s="1"/>
  <c r="M925" i="4"/>
  <c r="K1373" i="4"/>
  <c r="N1373" i="4" s="1"/>
  <c r="M1373" i="4"/>
  <c r="K246" i="4"/>
  <c r="N246" i="4" s="1"/>
  <c r="M246" i="4"/>
  <c r="K758" i="4"/>
  <c r="N758" i="4" s="1"/>
  <c r="M758" i="4"/>
  <c r="K1134" i="4"/>
  <c r="N1134" i="4" s="1"/>
  <c r="M1134" i="4"/>
  <c r="K751" i="4"/>
  <c r="N751" i="4" s="1"/>
  <c r="M751" i="4"/>
  <c r="K1215" i="4"/>
  <c r="N1215" i="4" s="1"/>
  <c r="M1215" i="4"/>
  <c r="K768" i="4"/>
  <c r="N768" i="4" s="1"/>
  <c r="M768" i="4"/>
  <c r="K1216" i="4"/>
  <c r="N1216" i="4" s="1"/>
  <c r="M1216" i="4"/>
  <c r="K1779" i="4"/>
  <c r="N1779" i="4" s="1"/>
  <c r="M1779" i="4"/>
  <c r="K1756" i="4"/>
  <c r="N1756" i="4" s="1"/>
  <c r="M1756" i="4"/>
  <c r="K1877" i="4"/>
  <c r="N1877" i="4" s="1"/>
  <c r="M1877" i="4"/>
  <c r="K1614" i="4"/>
  <c r="N1614" i="4" s="1"/>
  <c r="M1614" i="4"/>
  <c r="K1463" i="4"/>
  <c r="N1463" i="4" s="1"/>
  <c r="M1463" i="4"/>
  <c r="K1680" i="4"/>
  <c r="N1680" i="4" s="1"/>
  <c r="M1680" i="4"/>
  <c r="K665" i="4"/>
  <c r="N665" i="4" s="1"/>
  <c r="M665" i="4"/>
  <c r="K1113" i="4"/>
  <c r="N1113" i="4" s="1"/>
  <c r="M1113" i="4"/>
  <c r="K1505" i="4"/>
  <c r="N1505" i="4" s="1"/>
  <c r="M1505" i="4"/>
  <c r="K434" i="4"/>
  <c r="N434" i="4" s="1"/>
  <c r="M434" i="4"/>
  <c r="K1018" i="4"/>
  <c r="N1018" i="4" s="1"/>
  <c r="M1018" i="4"/>
  <c r="K1314" i="4"/>
  <c r="N1314" i="4" s="1"/>
  <c r="M1314" i="4"/>
  <c r="K402" i="4"/>
  <c r="N402" i="4" s="1"/>
  <c r="M402" i="4"/>
  <c r="K319" i="4"/>
  <c r="N319" i="4" s="1"/>
  <c r="M319" i="4"/>
  <c r="K144" i="4"/>
  <c r="N144" i="4" s="1"/>
  <c r="M144" i="4"/>
  <c r="K7" i="4"/>
  <c r="N7" i="4" s="1"/>
  <c r="M7" i="4"/>
  <c r="K71" i="4"/>
  <c r="N71" i="4" s="1"/>
  <c r="M71" i="4"/>
  <c r="K135" i="4"/>
  <c r="N135" i="4" s="1"/>
  <c r="M135" i="4"/>
  <c r="J199" i="4"/>
  <c r="J263" i="4"/>
  <c r="J327" i="4"/>
  <c r="J391" i="4"/>
  <c r="K16" i="4"/>
  <c r="N16" i="4" s="1"/>
  <c r="M16" i="4"/>
  <c r="K88" i="4"/>
  <c r="N88" i="4" s="1"/>
  <c r="M88" i="4"/>
  <c r="K152" i="4"/>
  <c r="N152" i="4" s="1"/>
  <c r="M152" i="4"/>
  <c r="K224" i="4"/>
  <c r="N224" i="4" s="1"/>
  <c r="M224" i="4"/>
  <c r="K288" i="4"/>
  <c r="N288" i="4" s="1"/>
  <c r="M288" i="4"/>
  <c r="K352" i="4"/>
  <c r="N352" i="4" s="1"/>
  <c r="M352" i="4"/>
  <c r="K416" i="4"/>
  <c r="N416" i="4" s="1"/>
  <c r="M416" i="4"/>
  <c r="J57" i="4"/>
  <c r="K129" i="4"/>
  <c r="N129" i="4" s="1"/>
  <c r="M129" i="4"/>
  <c r="K193" i="4"/>
  <c r="N193" i="4" s="1"/>
  <c r="M193" i="4"/>
  <c r="K265" i="4"/>
  <c r="N265" i="4" s="1"/>
  <c r="M265" i="4"/>
  <c r="K329" i="4"/>
  <c r="N329" i="4" s="1"/>
  <c r="M329" i="4"/>
  <c r="K393" i="4"/>
  <c r="N393" i="4" s="1"/>
  <c r="M393" i="4"/>
  <c r="K2" i="4"/>
  <c r="N2" i="4" s="1"/>
  <c r="M2" i="4"/>
  <c r="K66" i="4"/>
  <c r="N66" i="4" s="1"/>
  <c r="M66" i="4"/>
  <c r="K130" i="4"/>
  <c r="N130" i="4" s="1"/>
  <c r="M130" i="4"/>
  <c r="K194" i="4"/>
  <c r="N194" i="4" s="1"/>
  <c r="M194" i="4"/>
  <c r="K258" i="4"/>
  <c r="N258" i="4" s="1"/>
  <c r="M258" i="4"/>
  <c r="K346" i="4"/>
  <c r="N346" i="4" s="1"/>
  <c r="M346" i="4"/>
  <c r="K474" i="4"/>
  <c r="N474" i="4" s="1"/>
  <c r="M474" i="4"/>
  <c r="J27" i="4"/>
  <c r="J91" i="4"/>
  <c r="K163" i="4"/>
  <c r="N163" i="4" s="1"/>
  <c r="M163" i="4"/>
  <c r="K227" i="4"/>
  <c r="N227" i="4" s="1"/>
  <c r="M227" i="4"/>
  <c r="K299" i="4"/>
  <c r="N299" i="4" s="1"/>
  <c r="M299" i="4"/>
  <c r="K363" i="4"/>
  <c r="N363" i="4" s="1"/>
  <c r="M363" i="4"/>
  <c r="K427" i="4"/>
  <c r="N427" i="4" s="1"/>
  <c r="M427" i="4"/>
  <c r="K44" i="4"/>
  <c r="N44" i="4" s="1"/>
  <c r="M44" i="4"/>
  <c r="K108" i="4"/>
  <c r="N108" i="4" s="1"/>
  <c r="M108" i="4"/>
  <c r="K172" i="4"/>
  <c r="N172" i="4" s="1"/>
  <c r="M172" i="4"/>
  <c r="K236" i="4"/>
  <c r="N236" i="4" s="1"/>
  <c r="M236" i="4"/>
  <c r="K300" i="4"/>
  <c r="N300" i="4" s="1"/>
  <c r="M300" i="4"/>
  <c r="K364" i="4"/>
  <c r="N364" i="4" s="1"/>
  <c r="M364" i="4"/>
  <c r="K53" i="4"/>
  <c r="N53" i="4" s="1"/>
  <c r="M53" i="4"/>
  <c r="K117" i="4"/>
  <c r="N117" i="4" s="1"/>
  <c r="M117" i="4"/>
  <c r="K181" i="4"/>
  <c r="N181" i="4" s="1"/>
  <c r="M181" i="4"/>
  <c r="K245" i="4"/>
  <c r="N245" i="4" s="1"/>
  <c r="M245" i="4"/>
  <c r="K309" i="4"/>
  <c r="N309" i="4" s="1"/>
  <c r="M309" i="4"/>
  <c r="K373" i="4"/>
  <c r="N373" i="4" s="1"/>
  <c r="M373" i="4"/>
  <c r="K437" i="4"/>
  <c r="N437" i="4" s="1"/>
  <c r="M437" i="4"/>
  <c r="K501" i="4"/>
  <c r="N501" i="4" s="1"/>
  <c r="M501" i="4"/>
  <c r="K184" i="4"/>
  <c r="N184" i="4" s="1"/>
  <c r="M184" i="4"/>
  <c r="K483" i="4"/>
  <c r="N483" i="4" s="1"/>
  <c r="M483" i="4"/>
  <c r="K547" i="4"/>
  <c r="N547" i="4" s="1"/>
  <c r="M547" i="4"/>
  <c r="K611" i="4"/>
  <c r="N611" i="4" s="1"/>
  <c r="M611" i="4"/>
  <c r="K675" i="4"/>
  <c r="N675" i="4" s="1"/>
  <c r="M675" i="4"/>
  <c r="K739" i="4"/>
  <c r="N739" i="4" s="1"/>
  <c r="M739" i="4"/>
  <c r="K803" i="4"/>
  <c r="N803" i="4" s="1"/>
  <c r="M803" i="4"/>
  <c r="K867" i="4"/>
  <c r="N867" i="4" s="1"/>
  <c r="M867" i="4"/>
  <c r="K931" i="4"/>
  <c r="N931" i="4" s="1"/>
  <c r="M931" i="4"/>
  <c r="K995" i="4"/>
  <c r="N995" i="4" s="1"/>
  <c r="M995" i="4"/>
  <c r="K1059" i="4"/>
  <c r="N1059" i="4" s="1"/>
  <c r="M1059" i="4"/>
  <c r="K1123" i="4"/>
  <c r="N1123" i="4" s="1"/>
  <c r="M1123" i="4"/>
  <c r="K1187" i="4"/>
  <c r="N1187" i="4" s="1"/>
  <c r="M1187" i="4"/>
  <c r="K1251" i="4"/>
  <c r="N1251" i="4" s="1"/>
  <c r="M1251" i="4"/>
  <c r="K1323" i="4"/>
  <c r="N1323" i="4" s="1"/>
  <c r="M1323" i="4"/>
  <c r="K1387" i="4"/>
  <c r="N1387" i="4" s="1"/>
  <c r="M1387" i="4"/>
  <c r="K1451" i="4"/>
  <c r="N1451" i="4" s="1"/>
  <c r="M1451" i="4"/>
  <c r="K1515" i="4"/>
  <c r="N1515" i="4" s="1"/>
  <c r="M1515" i="4"/>
  <c r="J396" i="4"/>
  <c r="J460" i="4"/>
  <c r="J524" i="4"/>
  <c r="J588" i="4"/>
  <c r="J652" i="4"/>
  <c r="J716" i="4"/>
  <c r="K788" i="4"/>
  <c r="N788" i="4" s="1"/>
  <c r="M788" i="4"/>
  <c r="K852" i="4"/>
  <c r="N852" i="4" s="1"/>
  <c r="M852" i="4"/>
  <c r="K916" i="4"/>
  <c r="N916" i="4" s="1"/>
  <c r="M916" i="4"/>
  <c r="K996" i="4"/>
  <c r="N996" i="4" s="1"/>
  <c r="M996" i="4"/>
  <c r="K1068" i="4"/>
  <c r="N1068" i="4" s="1"/>
  <c r="M1068" i="4"/>
  <c r="K1140" i="4"/>
  <c r="N1140" i="4" s="1"/>
  <c r="M1140" i="4"/>
  <c r="J1228" i="4"/>
  <c r="K1300" i="4"/>
  <c r="N1300" i="4" s="1"/>
  <c r="M1300" i="4"/>
  <c r="K1372" i="4"/>
  <c r="N1372" i="4" s="1"/>
  <c r="M1372" i="4"/>
  <c r="K1436" i="4"/>
  <c r="N1436" i="4" s="1"/>
  <c r="M1436" i="4"/>
  <c r="K1500" i="4"/>
  <c r="N1500" i="4" s="1"/>
  <c r="M1500" i="4"/>
  <c r="J514" i="4"/>
  <c r="K621" i="4"/>
  <c r="N621" i="4" s="1"/>
  <c r="M621" i="4"/>
  <c r="K685" i="4"/>
  <c r="N685" i="4" s="1"/>
  <c r="M685" i="4"/>
  <c r="K749" i="4"/>
  <c r="N749" i="4" s="1"/>
  <c r="M749" i="4"/>
  <c r="K813" i="4"/>
  <c r="N813" i="4" s="1"/>
  <c r="M813" i="4"/>
  <c r="K877" i="4"/>
  <c r="N877" i="4" s="1"/>
  <c r="M877" i="4"/>
  <c r="K941" i="4"/>
  <c r="N941" i="4" s="1"/>
  <c r="M941" i="4"/>
  <c r="K1005" i="4"/>
  <c r="N1005" i="4" s="1"/>
  <c r="M1005" i="4"/>
  <c r="K1069" i="4"/>
  <c r="N1069" i="4" s="1"/>
  <c r="M1069" i="4"/>
  <c r="K1133" i="4"/>
  <c r="N1133" i="4" s="1"/>
  <c r="M1133" i="4"/>
  <c r="K1197" i="4"/>
  <c r="N1197" i="4" s="1"/>
  <c r="M1197" i="4"/>
  <c r="K1261" i="4"/>
  <c r="N1261" i="4" s="1"/>
  <c r="M1261" i="4"/>
  <c r="K1325" i="4"/>
  <c r="N1325" i="4" s="1"/>
  <c r="M1325" i="4"/>
  <c r="K1389" i="4"/>
  <c r="N1389" i="4" s="1"/>
  <c r="M1389" i="4"/>
  <c r="K1453" i="4"/>
  <c r="N1453" i="4" s="1"/>
  <c r="M1453" i="4"/>
  <c r="K1517" i="4"/>
  <c r="N1517" i="4" s="1"/>
  <c r="M1517" i="4"/>
  <c r="K6" i="4"/>
  <c r="N6" i="4" s="1"/>
  <c r="M6" i="4"/>
  <c r="J70" i="4"/>
  <c r="K134" i="4"/>
  <c r="N134" i="4" s="1"/>
  <c r="M134" i="4"/>
  <c r="K198" i="4"/>
  <c r="N198" i="4" s="1"/>
  <c r="M198" i="4"/>
  <c r="K262" i="4"/>
  <c r="N262" i="4" s="1"/>
  <c r="M262" i="4"/>
  <c r="K326" i="4"/>
  <c r="N326" i="4" s="1"/>
  <c r="M326" i="4"/>
  <c r="K390" i="4"/>
  <c r="N390" i="4" s="1"/>
  <c r="M390" i="4"/>
  <c r="K454" i="4"/>
  <c r="N454" i="4" s="1"/>
  <c r="M454" i="4"/>
  <c r="K518" i="4"/>
  <c r="N518" i="4" s="1"/>
  <c r="M518" i="4"/>
  <c r="K582" i="4"/>
  <c r="N582" i="4" s="1"/>
  <c r="M582" i="4"/>
  <c r="K646" i="4"/>
  <c r="N646" i="4" s="1"/>
  <c r="M646" i="4"/>
  <c r="J710" i="4"/>
  <c r="K774" i="4"/>
  <c r="N774" i="4" s="1"/>
  <c r="M774" i="4"/>
  <c r="K838" i="4"/>
  <c r="N838" i="4" s="1"/>
  <c r="M838" i="4"/>
  <c r="K902" i="4"/>
  <c r="N902" i="4" s="1"/>
  <c r="M902" i="4"/>
  <c r="K958" i="4"/>
  <c r="N958" i="4" s="1"/>
  <c r="M958" i="4"/>
  <c r="K1022" i="4"/>
  <c r="N1022" i="4" s="1"/>
  <c r="M1022" i="4"/>
  <c r="K1086" i="4"/>
  <c r="N1086" i="4" s="1"/>
  <c r="M1086" i="4"/>
  <c r="K1150" i="4"/>
  <c r="N1150" i="4" s="1"/>
  <c r="M1150" i="4"/>
  <c r="K1214" i="4"/>
  <c r="N1214" i="4" s="1"/>
  <c r="M1214" i="4"/>
  <c r="K511" i="4"/>
  <c r="N511" i="4" s="1"/>
  <c r="M511" i="4"/>
  <c r="K575" i="4"/>
  <c r="N575" i="4" s="1"/>
  <c r="M575" i="4"/>
  <c r="K639" i="4"/>
  <c r="N639" i="4" s="1"/>
  <c r="M639" i="4"/>
  <c r="K703" i="4"/>
  <c r="N703" i="4" s="1"/>
  <c r="M703" i="4"/>
  <c r="K767" i="4"/>
  <c r="N767" i="4" s="1"/>
  <c r="M767" i="4"/>
  <c r="K831" i="4"/>
  <c r="N831" i="4" s="1"/>
  <c r="M831" i="4"/>
  <c r="K895" i="4"/>
  <c r="N895" i="4" s="1"/>
  <c r="M895" i="4"/>
  <c r="K959" i="4"/>
  <c r="N959" i="4" s="1"/>
  <c r="M959" i="4"/>
  <c r="K1023" i="4"/>
  <c r="N1023" i="4" s="1"/>
  <c r="M1023" i="4"/>
  <c r="K1087" i="4"/>
  <c r="N1087" i="4" s="1"/>
  <c r="M1087" i="4"/>
  <c r="K1151" i="4"/>
  <c r="N1151" i="4" s="1"/>
  <c r="M1151" i="4"/>
  <c r="K1239" i="4"/>
  <c r="N1239" i="4" s="1"/>
  <c r="M1239" i="4"/>
  <c r="K1311" i="4"/>
  <c r="N1311" i="4" s="1"/>
  <c r="M1311" i="4"/>
  <c r="K464" i="4"/>
  <c r="N464" i="4" s="1"/>
  <c r="M464" i="4"/>
  <c r="K528" i="4"/>
  <c r="N528" i="4" s="1"/>
  <c r="M528" i="4"/>
  <c r="K592" i="4"/>
  <c r="N592" i="4" s="1"/>
  <c r="M592" i="4"/>
  <c r="K656" i="4"/>
  <c r="N656" i="4" s="1"/>
  <c r="M656" i="4"/>
  <c r="K720" i="4"/>
  <c r="N720" i="4" s="1"/>
  <c r="M720" i="4"/>
  <c r="K784" i="4"/>
  <c r="N784" i="4" s="1"/>
  <c r="M784" i="4"/>
  <c r="K848" i="4"/>
  <c r="N848" i="4" s="1"/>
  <c r="M848" i="4"/>
  <c r="K912" i="4"/>
  <c r="N912" i="4" s="1"/>
  <c r="M912" i="4"/>
  <c r="K976" i="4"/>
  <c r="N976" i="4" s="1"/>
  <c r="M976" i="4"/>
  <c r="K1040" i="4"/>
  <c r="N1040" i="4" s="1"/>
  <c r="M1040" i="4"/>
  <c r="K1104" i="4"/>
  <c r="N1104" i="4" s="1"/>
  <c r="M1104" i="4"/>
  <c r="K1168" i="4"/>
  <c r="N1168" i="4" s="1"/>
  <c r="M1168" i="4"/>
  <c r="K1232" i="4"/>
  <c r="N1232" i="4" s="1"/>
  <c r="M1232" i="4"/>
  <c r="K1304" i="4"/>
  <c r="N1304" i="4" s="1"/>
  <c r="M1304" i="4"/>
  <c r="K1368" i="4"/>
  <c r="N1368" i="4" s="1"/>
  <c r="M1368" i="4"/>
  <c r="K1432" i="4"/>
  <c r="N1432" i="4" s="1"/>
  <c r="M1432" i="4"/>
  <c r="K1496" i="4"/>
  <c r="N1496" i="4" s="1"/>
  <c r="M1496" i="4"/>
  <c r="K1603" i="4"/>
  <c r="N1603" i="4" s="1"/>
  <c r="M1603" i="4"/>
  <c r="K1667" i="4"/>
  <c r="N1667" i="4" s="1"/>
  <c r="M1667" i="4"/>
  <c r="K1731" i="4"/>
  <c r="N1731" i="4" s="1"/>
  <c r="M1731" i="4"/>
  <c r="K1795" i="4"/>
  <c r="N1795" i="4" s="1"/>
  <c r="M1795" i="4"/>
  <c r="K1859" i="4"/>
  <c r="N1859" i="4" s="1"/>
  <c r="M1859" i="4"/>
  <c r="K1116" i="4"/>
  <c r="N1116" i="4" s="1"/>
  <c r="M1116" i="4"/>
  <c r="K1580" i="4"/>
  <c r="N1580" i="4" s="1"/>
  <c r="M1580" i="4"/>
  <c r="K1644" i="4"/>
  <c r="N1644" i="4" s="1"/>
  <c r="M1644" i="4"/>
  <c r="K1708" i="4"/>
  <c r="N1708" i="4" s="1"/>
  <c r="M1708" i="4"/>
  <c r="K1772" i="4"/>
  <c r="N1772" i="4" s="1"/>
  <c r="M1772" i="4"/>
  <c r="K1836" i="4"/>
  <c r="N1836" i="4" s="1"/>
  <c r="M1836" i="4"/>
  <c r="K1900" i="4"/>
  <c r="N1900" i="4" s="1"/>
  <c r="M1900" i="4"/>
  <c r="K1637" i="4"/>
  <c r="N1637" i="4" s="1"/>
  <c r="M1637" i="4"/>
  <c r="K1701" i="4"/>
  <c r="N1701" i="4" s="1"/>
  <c r="M1701" i="4"/>
  <c r="K1765" i="4"/>
  <c r="N1765" i="4" s="1"/>
  <c r="M1765" i="4"/>
  <c r="K1829" i="4"/>
  <c r="N1829" i="4" s="1"/>
  <c r="M1829" i="4"/>
  <c r="K1893" i="4"/>
  <c r="N1893" i="4" s="1"/>
  <c r="M1893" i="4"/>
  <c r="K1310" i="4"/>
  <c r="N1310" i="4" s="1"/>
  <c r="M1310" i="4"/>
  <c r="K1374" i="4"/>
  <c r="N1374" i="4" s="1"/>
  <c r="M1374" i="4"/>
  <c r="K1438" i="4"/>
  <c r="N1438" i="4" s="1"/>
  <c r="M1438" i="4"/>
  <c r="K1502" i="4"/>
  <c r="N1502" i="4" s="1"/>
  <c r="M1502" i="4"/>
  <c r="K1566" i="4"/>
  <c r="N1566" i="4" s="1"/>
  <c r="M1566" i="4"/>
  <c r="K1630" i="4"/>
  <c r="N1630" i="4" s="1"/>
  <c r="M1630" i="4"/>
  <c r="K1694" i="4"/>
  <c r="N1694" i="4" s="1"/>
  <c r="M1694" i="4"/>
  <c r="K1758" i="4"/>
  <c r="N1758" i="4" s="1"/>
  <c r="M1758" i="4"/>
  <c r="K1886" i="4"/>
  <c r="N1886" i="4" s="1"/>
  <c r="M1886" i="4"/>
  <c r="J1231" i="4"/>
  <c r="K1399" i="4"/>
  <c r="N1399" i="4" s="1"/>
  <c r="M1399" i="4"/>
  <c r="J1495" i="4"/>
  <c r="K1575" i="4"/>
  <c r="N1575" i="4" s="1"/>
  <c r="M1575" i="4"/>
  <c r="K1655" i="4"/>
  <c r="N1655" i="4" s="1"/>
  <c r="M1655" i="4"/>
  <c r="J1751" i="4"/>
  <c r="K1831" i="4"/>
  <c r="N1831" i="4" s="1"/>
  <c r="M1831" i="4"/>
  <c r="K1504" i="4"/>
  <c r="N1504" i="4" s="1"/>
  <c r="M1504" i="4"/>
  <c r="K1568" i="4"/>
  <c r="N1568" i="4" s="1"/>
  <c r="M1568" i="4"/>
  <c r="K1632" i="4"/>
  <c r="N1632" i="4" s="1"/>
  <c r="M1632" i="4"/>
  <c r="K1696" i="4"/>
  <c r="N1696" i="4" s="1"/>
  <c r="M1696" i="4"/>
  <c r="K1760" i="4"/>
  <c r="N1760" i="4" s="1"/>
  <c r="M1760" i="4"/>
  <c r="K1824" i="4"/>
  <c r="N1824" i="4" s="1"/>
  <c r="M1824" i="4"/>
  <c r="K1888" i="4"/>
  <c r="N1888" i="4" s="1"/>
  <c r="M1888" i="4"/>
  <c r="K489" i="4"/>
  <c r="N489" i="4" s="1"/>
  <c r="M489" i="4"/>
  <c r="J553" i="4"/>
  <c r="K617" i="4"/>
  <c r="N617" i="4" s="1"/>
  <c r="M617" i="4"/>
  <c r="K681" i="4"/>
  <c r="N681" i="4" s="1"/>
  <c r="M681" i="4"/>
  <c r="K745" i="4"/>
  <c r="N745" i="4" s="1"/>
  <c r="M745" i="4"/>
  <c r="K809" i="4"/>
  <c r="N809" i="4" s="1"/>
  <c r="M809" i="4"/>
  <c r="K873" i="4"/>
  <c r="N873" i="4" s="1"/>
  <c r="M873" i="4"/>
  <c r="K937" i="4"/>
  <c r="N937" i="4" s="1"/>
  <c r="M937" i="4"/>
  <c r="K1001" i="4"/>
  <c r="N1001" i="4" s="1"/>
  <c r="M1001" i="4"/>
  <c r="K1065" i="4"/>
  <c r="N1065" i="4" s="1"/>
  <c r="M1065" i="4"/>
  <c r="K1129" i="4"/>
  <c r="N1129" i="4" s="1"/>
  <c r="M1129" i="4"/>
  <c r="K1193" i="4"/>
  <c r="N1193" i="4" s="1"/>
  <c r="M1193" i="4"/>
  <c r="K1257" i="4"/>
  <c r="N1257" i="4" s="1"/>
  <c r="M1257" i="4"/>
  <c r="K1329" i="4"/>
  <c r="N1329" i="4" s="1"/>
  <c r="M1329" i="4"/>
  <c r="K1393" i="4"/>
  <c r="N1393" i="4" s="1"/>
  <c r="M1393" i="4"/>
  <c r="K1457" i="4"/>
  <c r="N1457" i="4" s="1"/>
  <c r="M1457" i="4"/>
  <c r="K1521" i="4"/>
  <c r="N1521" i="4" s="1"/>
  <c r="M1521" i="4"/>
  <c r="K1585" i="4"/>
  <c r="N1585" i="4" s="1"/>
  <c r="M1585" i="4"/>
  <c r="K1713" i="4"/>
  <c r="N1713" i="4" s="1"/>
  <c r="M1713" i="4"/>
  <c r="K1777" i="4"/>
  <c r="N1777" i="4" s="1"/>
  <c r="M1777" i="4"/>
  <c r="K1841" i="4"/>
  <c r="N1841" i="4" s="1"/>
  <c r="M1841" i="4"/>
  <c r="K306" i="4"/>
  <c r="N306" i="4" s="1"/>
  <c r="M306" i="4"/>
  <c r="K466" i="4"/>
  <c r="N466" i="4" s="1"/>
  <c r="M466" i="4"/>
  <c r="K586" i="4"/>
  <c r="N586" i="4" s="1"/>
  <c r="M586" i="4"/>
  <c r="K650" i="4"/>
  <c r="N650" i="4" s="1"/>
  <c r="M650" i="4"/>
  <c r="K714" i="4"/>
  <c r="N714" i="4" s="1"/>
  <c r="M714" i="4"/>
  <c r="K778" i="4"/>
  <c r="N778" i="4" s="1"/>
  <c r="M778" i="4"/>
  <c r="K842" i="4"/>
  <c r="N842" i="4" s="1"/>
  <c r="M842" i="4"/>
  <c r="K906" i="4"/>
  <c r="N906" i="4" s="1"/>
  <c r="M906" i="4"/>
  <c r="K970" i="4"/>
  <c r="N970" i="4" s="1"/>
  <c r="M970" i="4"/>
  <c r="K1034" i="4"/>
  <c r="N1034" i="4" s="1"/>
  <c r="M1034" i="4"/>
  <c r="K1098" i="4"/>
  <c r="N1098" i="4" s="1"/>
  <c r="M1098" i="4"/>
  <c r="K1479" i="4"/>
  <c r="N1479" i="4" s="1"/>
  <c r="M1479" i="4"/>
  <c r="K1743" i="4"/>
  <c r="N1743" i="4" s="1"/>
  <c r="M1743" i="4"/>
  <c r="K1138" i="4"/>
  <c r="N1138" i="4" s="1"/>
  <c r="M1138" i="4"/>
  <c r="K1202" i="4"/>
  <c r="N1202" i="4" s="1"/>
  <c r="M1202" i="4"/>
  <c r="K1266" i="4"/>
  <c r="N1266" i="4" s="1"/>
  <c r="M1266" i="4"/>
  <c r="K1330" i="4"/>
  <c r="N1330" i="4" s="1"/>
  <c r="M1330" i="4"/>
  <c r="K1394" i="4"/>
  <c r="N1394" i="4" s="1"/>
  <c r="M1394" i="4"/>
  <c r="K1466" i="4"/>
  <c r="N1466" i="4" s="1"/>
  <c r="M1466" i="4"/>
  <c r="K1530" i="4"/>
  <c r="N1530" i="4" s="1"/>
  <c r="M1530" i="4"/>
  <c r="K1594" i="4"/>
  <c r="N1594" i="4" s="1"/>
  <c r="M1594" i="4"/>
  <c r="K1658" i="4"/>
  <c r="N1658" i="4" s="1"/>
  <c r="M1658" i="4"/>
  <c r="K1722" i="4"/>
  <c r="N1722" i="4" s="1"/>
  <c r="M1722" i="4"/>
  <c r="K1786" i="4"/>
  <c r="N1786" i="4" s="1"/>
  <c r="M1786" i="4"/>
  <c r="K1850" i="4"/>
  <c r="N1850" i="4" s="1"/>
  <c r="M1850" i="4"/>
  <c r="K183" i="4"/>
  <c r="N183" i="4" s="1"/>
  <c r="M183" i="4"/>
  <c r="K136" i="4"/>
  <c r="N136" i="4" s="1"/>
  <c r="M136" i="4"/>
  <c r="K177" i="4"/>
  <c r="N177" i="4" s="1"/>
  <c r="M177" i="4"/>
  <c r="K50" i="4"/>
  <c r="N50" i="4" s="1"/>
  <c r="M50" i="4"/>
  <c r="K442" i="4"/>
  <c r="N442" i="4" s="1"/>
  <c r="M442" i="4"/>
  <c r="K347" i="4"/>
  <c r="N347" i="4" s="1"/>
  <c r="M347" i="4"/>
  <c r="K348" i="4"/>
  <c r="N348" i="4" s="1"/>
  <c r="M348" i="4"/>
  <c r="K357" i="4"/>
  <c r="N357" i="4" s="1"/>
  <c r="M357" i="4"/>
  <c r="K595" i="4"/>
  <c r="N595" i="4" s="1"/>
  <c r="M595" i="4"/>
  <c r="K915" i="4"/>
  <c r="N915" i="4" s="1"/>
  <c r="M915" i="4"/>
  <c r="K1299" i="4"/>
  <c r="N1299" i="4" s="1"/>
  <c r="M1299" i="4"/>
  <c r="K572" i="4"/>
  <c r="N572" i="4" s="1"/>
  <c r="M572" i="4"/>
  <c r="K1044" i="4"/>
  <c r="N1044" i="4" s="1"/>
  <c r="M1044" i="4"/>
  <c r="K1548" i="4"/>
  <c r="N1548" i="4" s="1"/>
  <c r="M1548" i="4"/>
  <c r="K989" i="4"/>
  <c r="N989" i="4" s="1"/>
  <c r="M989" i="4"/>
  <c r="K1437" i="4"/>
  <c r="N1437" i="4" s="1"/>
  <c r="M1437" i="4"/>
  <c r="K310" i="4"/>
  <c r="N310" i="4" s="1"/>
  <c r="M310" i="4"/>
  <c r="K694" i="4"/>
  <c r="N694" i="4" s="1"/>
  <c r="M694" i="4"/>
  <c r="K1070" i="4"/>
  <c r="N1070" i="4" s="1"/>
  <c r="M1070" i="4"/>
  <c r="K687" i="4"/>
  <c r="N687" i="4" s="1"/>
  <c r="M687" i="4"/>
  <c r="K1135" i="4"/>
  <c r="N1135" i="4" s="1"/>
  <c r="M1135" i="4"/>
  <c r="K704" i="4"/>
  <c r="N704" i="4" s="1"/>
  <c r="M704" i="4"/>
  <c r="K1152" i="4"/>
  <c r="N1152" i="4" s="1"/>
  <c r="M1152" i="4"/>
  <c r="K1651" i="4"/>
  <c r="N1651" i="4" s="1"/>
  <c r="M1651" i="4"/>
  <c r="K1692" i="4"/>
  <c r="N1692" i="4" s="1"/>
  <c r="M1692" i="4"/>
  <c r="K1813" i="4"/>
  <c r="N1813" i="4" s="1"/>
  <c r="M1813" i="4"/>
  <c r="K1550" i="4"/>
  <c r="N1550" i="4" s="1"/>
  <c r="M1550" i="4"/>
  <c r="K1383" i="4"/>
  <c r="N1383" i="4" s="1"/>
  <c r="M1383" i="4"/>
  <c r="K1552" i="4"/>
  <c r="N1552" i="4" s="1"/>
  <c r="M1552" i="4"/>
  <c r="K601" i="4"/>
  <c r="N601" i="4" s="1"/>
  <c r="M601" i="4"/>
  <c r="K1049" i="4"/>
  <c r="N1049" i="4" s="1"/>
  <c r="M1049" i="4"/>
  <c r="K1633" i="4"/>
  <c r="N1633" i="4" s="1"/>
  <c r="M1633" i="4"/>
  <c r="K634" i="4"/>
  <c r="N634" i="4" s="1"/>
  <c r="M634" i="4"/>
  <c r="K954" i="4"/>
  <c r="N954" i="4" s="1"/>
  <c r="M954" i="4"/>
  <c r="K1250" i="4"/>
  <c r="N1250" i="4" s="1"/>
  <c r="M1250" i="4"/>
  <c r="K1706" i="4"/>
  <c r="N1706" i="4" s="1"/>
  <c r="M1706" i="4"/>
  <c r="J127" i="4"/>
  <c r="K255" i="4"/>
  <c r="N255" i="4" s="1"/>
  <c r="M255" i="4"/>
  <c r="K8" i="4"/>
  <c r="N8" i="4" s="1"/>
  <c r="M8" i="4"/>
  <c r="K15" i="4"/>
  <c r="N15" i="4" s="1"/>
  <c r="M15" i="4"/>
  <c r="K79" i="4"/>
  <c r="N79" i="4" s="1"/>
  <c r="M79" i="4"/>
  <c r="K143" i="4"/>
  <c r="N143" i="4" s="1"/>
  <c r="M143" i="4"/>
  <c r="K207" i="4"/>
  <c r="N207" i="4" s="1"/>
  <c r="M207" i="4"/>
  <c r="K271" i="4"/>
  <c r="N271" i="4" s="1"/>
  <c r="M271" i="4"/>
  <c r="K335" i="4"/>
  <c r="N335" i="4" s="1"/>
  <c r="M335" i="4"/>
  <c r="K399" i="4"/>
  <c r="N399" i="4" s="1"/>
  <c r="M399" i="4"/>
  <c r="K24" i="4"/>
  <c r="N24" i="4" s="1"/>
  <c r="M24" i="4"/>
  <c r="K96" i="4"/>
  <c r="N96" i="4" s="1"/>
  <c r="M96" i="4"/>
  <c r="K160" i="4"/>
  <c r="N160" i="4" s="1"/>
  <c r="M160" i="4"/>
  <c r="J232" i="4"/>
  <c r="J296" i="4"/>
  <c r="J360" i="4"/>
  <c r="J424" i="4"/>
  <c r="K65" i="4"/>
  <c r="N65" i="4" s="1"/>
  <c r="M65" i="4"/>
  <c r="K137" i="4"/>
  <c r="N137" i="4" s="1"/>
  <c r="M137" i="4"/>
  <c r="K201" i="4"/>
  <c r="N201" i="4" s="1"/>
  <c r="M201" i="4"/>
  <c r="K273" i="4"/>
  <c r="N273" i="4" s="1"/>
  <c r="M273" i="4"/>
  <c r="K337" i="4"/>
  <c r="N337" i="4" s="1"/>
  <c r="M337" i="4"/>
  <c r="K401" i="4"/>
  <c r="N401" i="4" s="1"/>
  <c r="M401" i="4"/>
  <c r="K10" i="4"/>
  <c r="N10" i="4" s="1"/>
  <c r="M10" i="4"/>
  <c r="K74" i="4"/>
  <c r="N74" i="4" s="1"/>
  <c r="M74" i="4"/>
  <c r="K138" i="4"/>
  <c r="N138" i="4" s="1"/>
  <c r="M138" i="4"/>
  <c r="K202" i="4"/>
  <c r="N202" i="4" s="1"/>
  <c r="M202" i="4"/>
  <c r="J266" i="4"/>
  <c r="K362" i="4"/>
  <c r="N362" i="4" s="1"/>
  <c r="M362" i="4"/>
  <c r="K490" i="4"/>
  <c r="N490" i="4" s="1"/>
  <c r="M490" i="4"/>
  <c r="K35" i="4"/>
  <c r="N35" i="4" s="1"/>
  <c r="M35" i="4"/>
  <c r="K99" i="4"/>
  <c r="N99" i="4" s="1"/>
  <c r="M99" i="4"/>
  <c r="K171" i="4"/>
  <c r="N171" i="4" s="1"/>
  <c r="M171" i="4"/>
  <c r="K235" i="4"/>
  <c r="N235" i="4" s="1"/>
  <c r="M235" i="4"/>
  <c r="K307" i="4"/>
  <c r="N307" i="4" s="1"/>
  <c r="M307" i="4"/>
  <c r="K371" i="4"/>
  <c r="N371" i="4" s="1"/>
  <c r="M371" i="4"/>
  <c r="K435" i="4"/>
  <c r="N435" i="4" s="1"/>
  <c r="M435" i="4"/>
  <c r="K52" i="4"/>
  <c r="N52" i="4" s="1"/>
  <c r="M52" i="4"/>
  <c r="K116" i="4"/>
  <c r="N116" i="4" s="1"/>
  <c r="M116" i="4"/>
  <c r="K180" i="4"/>
  <c r="N180" i="4" s="1"/>
  <c r="M180" i="4"/>
  <c r="K244" i="4"/>
  <c r="N244" i="4" s="1"/>
  <c r="M244" i="4"/>
  <c r="K308" i="4"/>
  <c r="N308" i="4" s="1"/>
  <c r="M308" i="4"/>
  <c r="K372" i="4"/>
  <c r="N372" i="4" s="1"/>
  <c r="M372" i="4"/>
  <c r="K61" i="4"/>
  <c r="N61" i="4" s="1"/>
  <c r="M61" i="4"/>
  <c r="K125" i="4"/>
  <c r="N125" i="4" s="1"/>
  <c r="M125" i="4"/>
  <c r="K189" i="4"/>
  <c r="N189" i="4" s="1"/>
  <c r="M189" i="4"/>
  <c r="K253" i="4"/>
  <c r="N253" i="4" s="1"/>
  <c r="M253" i="4"/>
  <c r="K317" i="4"/>
  <c r="N317" i="4" s="1"/>
  <c r="M317" i="4"/>
  <c r="K381" i="4"/>
  <c r="N381" i="4" s="1"/>
  <c r="M381" i="4"/>
  <c r="K445" i="4"/>
  <c r="N445" i="4" s="1"/>
  <c r="M445" i="4"/>
  <c r="K509" i="4"/>
  <c r="N509" i="4" s="1"/>
  <c r="M509" i="4"/>
  <c r="K11" i="4"/>
  <c r="N11" i="4" s="1"/>
  <c r="M11" i="4"/>
  <c r="K491" i="4"/>
  <c r="N491" i="4" s="1"/>
  <c r="M491" i="4"/>
  <c r="K555" i="4"/>
  <c r="N555" i="4" s="1"/>
  <c r="M555" i="4"/>
  <c r="K619" i="4"/>
  <c r="N619" i="4" s="1"/>
  <c r="M619" i="4"/>
  <c r="K683" i="4"/>
  <c r="N683" i="4" s="1"/>
  <c r="M683" i="4"/>
  <c r="K747" i="4"/>
  <c r="N747" i="4" s="1"/>
  <c r="M747" i="4"/>
  <c r="K811" i="4"/>
  <c r="N811" i="4" s="1"/>
  <c r="M811" i="4"/>
  <c r="K875" i="4"/>
  <c r="N875" i="4" s="1"/>
  <c r="M875" i="4"/>
  <c r="K939" i="4"/>
  <c r="N939" i="4" s="1"/>
  <c r="M939" i="4"/>
  <c r="K1003" i="4"/>
  <c r="N1003" i="4" s="1"/>
  <c r="M1003" i="4"/>
  <c r="K1067" i="4"/>
  <c r="N1067" i="4" s="1"/>
  <c r="M1067" i="4"/>
  <c r="K1131" i="4"/>
  <c r="N1131" i="4" s="1"/>
  <c r="M1131" i="4"/>
  <c r="K1195" i="4"/>
  <c r="N1195" i="4" s="1"/>
  <c r="M1195" i="4"/>
  <c r="K1259" i="4"/>
  <c r="N1259" i="4" s="1"/>
  <c r="M1259" i="4"/>
  <c r="K1331" i="4"/>
  <c r="N1331" i="4" s="1"/>
  <c r="M1331" i="4"/>
  <c r="K1395" i="4"/>
  <c r="N1395" i="4" s="1"/>
  <c r="M1395" i="4"/>
  <c r="K1459" i="4"/>
  <c r="N1459" i="4" s="1"/>
  <c r="M1459" i="4"/>
  <c r="K1523" i="4"/>
  <c r="N1523" i="4" s="1"/>
  <c r="M1523" i="4"/>
  <c r="K404" i="4"/>
  <c r="N404" i="4" s="1"/>
  <c r="M404" i="4"/>
  <c r="K468" i="4"/>
  <c r="N468" i="4" s="1"/>
  <c r="M468" i="4"/>
  <c r="K532" i="4"/>
  <c r="N532" i="4" s="1"/>
  <c r="M532" i="4"/>
  <c r="K596" i="4"/>
  <c r="N596" i="4" s="1"/>
  <c r="M596" i="4"/>
  <c r="K660" i="4"/>
  <c r="N660" i="4" s="1"/>
  <c r="M660" i="4"/>
  <c r="K724" i="4"/>
  <c r="N724" i="4" s="1"/>
  <c r="M724" i="4"/>
  <c r="K796" i="4"/>
  <c r="N796" i="4" s="1"/>
  <c r="M796" i="4"/>
  <c r="K860" i="4"/>
  <c r="N860" i="4" s="1"/>
  <c r="M860" i="4"/>
  <c r="K932" i="4"/>
  <c r="N932" i="4" s="1"/>
  <c r="M932" i="4"/>
  <c r="K1004" i="4"/>
  <c r="N1004" i="4" s="1"/>
  <c r="M1004" i="4"/>
  <c r="K1076" i="4"/>
  <c r="N1076" i="4" s="1"/>
  <c r="M1076" i="4"/>
  <c r="K1156" i="4"/>
  <c r="N1156" i="4" s="1"/>
  <c r="M1156" i="4"/>
  <c r="K1236" i="4"/>
  <c r="N1236" i="4" s="1"/>
  <c r="M1236" i="4"/>
  <c r="K1308" i="4"/>
  <c r="N1308" i="4" s="1"/>
  <c r="M1308" i="4"/>
  <c r="K1380" i="4"/>
  <c r="N1380" i="4" s="1"/>
  <c r="M1380" i="4"/>
  <c r="K1444" i="4"/>
  <c r="N1444" i="4" s="1"/>
  <c r="M1444" i="4"/>
  <c r="K1508" i="4"/>
  <c r="N1508" i="4" s="1"/>
  <c r="M1508" i="4"/>
  <c r="K565" i="4"/>
  <c r="N565" i="4" s="1"/>
  <c r="M565" i="4"/>
  <c r="K629" i="4"/>
  <c r="N629" i="4" s="1"/>
  <c r="M629" i="4"/>
  <c r="K693" i="4"/>
  <c r="N693" i="4" s="1"/>
  <c r="M693" i="4"/>
  <c r="K757" i="4"/>
  <c r="N757" i="4" s="1"/>
  <c r="M757" i="4"/>
  <c r="K821" i="4"/>
  <c r="N821" i="4" s="1"/>
  <c r="M821" i="4"/>
  <c r="K885" i="4"/>
  <c r="N885" i="4" s="1"/>
  <c r="M885" i="4"/>
  <c r="K949" i="4"/>
  <c r="N949" i="4" s="1"/>
  <c r="M949" i="4"/>
  <c r="K1013" i="4"/>
  <c r="N1013" i="4" s="1"/>
  <c r="M1013" i="4"/>
  <c r="K1077" i="4"/>
  <c r="N1077" i="4" s="1"/>
  <c r="M1077" i="4"/>
  <c r="K1141" i="4"/>
  <c r="N1141" i="4" s="1"/>
  <c r="M1141" i="4"/>
  <c r="K1205" i="4"/>
  <c r="N1205" i="4" s="1"/>
  <c r="M1205" i="4"/>
  <c r="J1269" i="4"/>
  <c r="J1333" i="4"/>
  <c r="J1397" i="4"/>
  <c r="J1461" i="4"/>
  <c r="J1525" i="4"/>
  <c r="K14" i="4"/>
  <c r="N14" i="4" s="1"/>
  <c r="M14" i="4"/>
  <c r="K78" i="4"/>
  <c r="N78" i="4" s="1"/>
  <c r="M78" i="4"/>
  <c r="K142" i="4"/>
  <c r="N142" i="4" s="1"/>
  <c r="M142" i="4"/>
  <c r="K206" i="4"/>
  <c r="N206" i="4" s="1"/>
  <c r="M206" i="4"/>
  <c r="K270" i="4"/>
  <c r="N270" i="4" s="1"/>
  <c r="M270" i="4"/>
  <c r="K334" i="4"/>
  <c r="N334" i="4" s="1"/>
  <c r="M334" i="4"/>
  <c r="K398" i="4"/>
  <c r="N398" i="4" s="1"/>
  <c r="M398" i="4"/>
  <c r="K462" i="4"/>
  <c r="N462" i="4" s="1"/>
  <c r="M462" i="4"/>
  <c r="K526" i="4"/>
  <c r="N526" i="4" s="1"/>
  <c r="M526" i="4"/>
  <c r="K590" i="4"/>
  <c r="N590" i="4" s="1"/>
  <c r="M590" i="4"/>
  <c r="K654" i="4"/>
  <c r="N654" i="4" s="1"/>
  <c r="M654" i="4"/>
  <c r="K718" i="4"/>
  <c r="N718" i="4" s="1"/>
  <c r="M718" i="4"/>
  <c r="J782" i="4"/>
  <c r="K846" i="4"/>
  <c r="N846" i="4" s="1"/>
  <c r="M846" i="4"/>
  <c r="K966" i="4"/>
  <c r="N966" i="4" s="1"/>
  <c r="M966" i="4"/>
  <c r="K1030" i="4"/>
  <c r="N1030" i="4" s="1"/>
  <c r="M1030" i="4"/>
  <c r="K1094" i="4"/>
  <c r="N1094" i="4" s="1"/>
  <c r="M1094" i="4"/>
  <c r="K1158" i="4"/>
  <c r="N1158" i="4" s="1"/>
  <c r="M1158" i="4"/>
  <c r="K1222" i="4"/>
  <c r="N1222" i="4" s="1"/>
  <c r="M1222" i="4"/>
  <c r="J455" i="4"/>
  <c r="J519" i="4"/>
  <c r="J583" i="4"/>
  <c r="J647" i="4"/>
  <c r="J711" i="4"/>
  <c r="J775" i="4"/>
  <c r="J839" i="4"/>
  <c r="J903" i="4"/>
  <c r="J967" i="4"/>
  <c r="K1031" i="4"/>
  <c r="N1031" i="4" s="1"/>
  <c r="M1031" i="4"/>
  <c r="M1095" i="4"/>
  <c r="K1159" i="4"/>
  <c r="N1159" i="4" s="1"/>
  <c r="M1159" i="4"/>
  <c r="K1247" i="4"/>
  <c r="N1247" i="4" s="1"/>
  <c r="M1247" i="4"/>
  <c r="K1319" i="4"/>
  <c r="N1319" i="4" s="1"/>
  <c r="M1319" i="4"/>
  <c r="K472" i="4"/>
  <c r="N472" i="4" s="1"/>
  <c r="M472" i="4"/>
  <c r="K536" i="4"/>
  <c r="N536" i="4" s="1"/>
  <c r="M536" i="4"/>
  <c r="K600" i="4"/>
  <c r="N600" i="4" s="1"/>
  <c r="M600" i="4"/>
  <c r="K664" i="4"/>
  <c r="N664" i="4" s="1"/>
  <c r="M664" i="4"/>
  <c r="K728" i="4"/>
  <c r="N728" i="4" s="1"/>
  <c r="M728" i="4"/>
  <c r="K792" i="4"/>
  <c r="N792" i="4" s="1"/>
  <c r="M792" i="4"/>
  <c r="K856" i="4"/>
  <c r="N856" i="4" s="1"/>
  <c r="M856" i="4"/>
  <c r="K920" i="4"/>
  <c r="N920" i="4" s="1"/>
  <c r="M920" i="4"/>
  <c r="K984" i="4"/>
  <c r="N984" i="4" s="1"/>
  <c r="M984" i="4"/>
  <c r="K1048" i="4"/>
  <c r="N1048" i="4" s="1"/>
  <c r="M1048" i="4"/>
  <c r="K1112" i="4"/>
  <c r="N1112" i="4" s="1"/>
  <c r="M1112" i="4"/>
  <c r="K1176" i="4"/>
  <c r="N1176" i="4" s="1"/>
  <c r="M1176" i="4"/>
  <c r="K1240" i="4"/>
  <c r="N1240" i="4" s="1"/>
  <c r="M1240" i="4"/>
  <c r="K1312" i="4"/>
  <c r="N1312" i="4" s="1"/>
  <c r="M1312" i="4"/>
  <c r="K1376" i="4"/>
  <c r="N1376" i="4" s="1"/>
  <c r="M1376" i="4"/>
  <c r="K1440" i="4"/>
  <c r="N1440" i="4" s="1"/>
  <c r="M1440" i="4"/>
  <c r="K1307" i="4"/>
  <c r="N1307" i="4" s="1"/>
  <c r="M1307" i="4"/>
  <c r="K1611" i="4"/>
  <c r="N1611" i="4" s="1"/>
  <c r="M1611" i="4"/>
  <c r="K1675" i="4"/>
  <c r="N1675" i="4" s="1"/>
  <c r="M1675" i="4"/>
  <c r="K1739" i="4"/>
  <c r="N1739" i="4" s="1"/>
  <c r="M1739" i="4"/>
  <c r="K1803" i="4"/>
  <c r="N1803" i="4" s="1"/>
  <c r="M1803" i="4"/>
  <c r="K1867" i="4"/>
  <c r="N1867" i="4" s="1"/>
  <c r="M1867" i="4"/>
  <c r="K1148" i="4"/>
  <c r="N1148" i="4" s="1"/>
  <c r="M1148" i="4"/>
  <c r="J1588" i="4"/>
  <c r="J1652" i="4"/>
  <c r="J1716" i="4"/>
  <c r="J1780" i="4"/>
  <c r="J1844" i="4"/>
  <c r="K1581" i="4"/>
  <c r="N1581" i="4" s="1"/>
  <c r="M1581" i="4"/>
  <c r="K1645" i="4"/>
  <c r="N1645" i="4" s="1"/>
  <c r="M1645" i="4"/>
  <c r="K1709" i="4"/>
  <c r="N1709" i="4" s="1"/>
  <c r="M1709" i="4"/>
  <c r="K1773" i="4"/>
  <c r="N1773" i="4" s="1"/>
  <c r="M1773" i="4"/>
  <c r="K1837" i="4"/>
  <c r="N1837" i="4" s="1"/>
  <c r="M1837" i="4"/>
  <c r="K1901" i="4"/>
  <c r="N1901" i="4" s="1"/>
  <c r="M1901" i="4"/>
  <c r="J1318" i="4"/>
  <c r="J1382" i="4"/>
  <c r="J1446" i="4"/>
  <c r="J1510" i="4"/>
  <c r="J1574" i="4"/>
  <c r="J1638" i="4"/>
  <c r="J1702" i="4"/>
  <c r="J1766" i="4"/>
  <c r="J1830" i="4"/>
  <c r="J1894" i="4"/>
  <c r="K1271" i="4"/>
  <c r="N1271" i="4" s="1"/>
  <c r="M1271" i="4"/>
  <c r="K1407" i="4"/>
  <c r="N1407" i="4" s="1"/>
  <c r="M1407" i="4"/>
  <c r="K1503" i="4"/>
  <c r="N1503" i="4" s="1"/>
  <c r="M1503" i="4"/>
  <c r="K1583" i="4"/>
  <c r="N1583" i="4" s="1"/>
  <c r="M1583" i="4"/>
  <c r="K1663" i="4"/>
  <c r="N1663" i="4" s="1"/>
  <c r="M1663" i="4"/>
  <c r="K1759" i="4"/>
  <c r="N1759" i="4" s="1"/>
  <c r="M1759" i="4"/>
  <c r="K1839" i="4"/>
  <c r="N1839" i="4" s="1"/>
  <c r="M1839" i="4"/>
  <c r="K1512" i="4"/>
  <c r="N1512" i="4" s="1"/>
  <c r="M1512" i="4"/>
  <c r="K1576" i="4"/>
  <c r="N1576" i="4" s="1"/>
  <c r="M1576" i="4"/>
  <c r="K1640" i="4"/>
  <c r="N1640" i="4" s="1"/>
  <c r="M1640" i="4"/>
  <c r="K1704" i="4"/>
  <c r="N1704" i="4" s="1"/>
  <c r="M1704" i="4"/>
  <c r="K1768" i="4"/>
  <c r="N1768" i="4" s="1"/>
  <c r="M1768" i="4"/>
  <c r="K1832" i="4"/>
  <c r="N1832" i="4" s="1"/>
  <c r="M1832" i="4"/>
  <c r="K1896" i="4"/>
  <c r="N1896" i="4" s="1"/>
  <c r="M1896" i="4"/>
  <c r="K497" i="4"/>
  <c r="N497" i="4" s="1"/>
  <c r="M497" i="4"/>
  <c r="K561" i="4"/>
  <c r="N561" i="4" s="1"/>
  <c r="M561" i="4"/>
  <c r="J625" i="4"/>
  <c r="K689" i="4"/>
  <c r="N689" i="4" s="1"/>
  <c r="M689" i="4"/>
  <c r="K753" i="4"/>
  <c r="N753" i="4" s="1"/>
  <c r="M753" i="4"/>
  <c r="K817" i="4"/>
  <c r="N817" i="4" s="1"/>
  <c r="M817" i="4"/>
  <c r="K881" i="4"/>
  <c r="N881" i="4" s="1"/>
  <c r="M881" i="4"/>
  <c r="K945" i="4"/>
  <c r="N945" i="4" s="1"/>
  <c r="M945" i="4"/>
  <c r="K1009" i="4"/>
  <c r="N1009" i="4" s="1"/>
  <c r="M1009" i="4"/>
  <c r="K1073" i="4"/>
  <c r="N1073" i="4" s="1"/>
  <c r="M1073" i="4"/>
  <c r="K1137" i="4"/>
  <c r="N1137" i="4" s="1"/>
  <c r="M1137" i="4"/>
  <c r="K1201" i="4"/>
  <c r="N1201" i="4" s="1"/>
  <c r="M1201" i="4"/>
  <c r="J1337" i="4"/>
  <c r="J1401" i="4"/>
  <c r="J1465" i="4"/>
  <c r="J1529" i="4"/>
  <c r="J1593" i="4"/>
  <c r="J1657" i="4"/>
  <c r="J1721" i="4"/>
  <c r="J1785" i="4"/>
  <c r="J1849" i="4"/>
  <c r="K322" i="4"/>
  <c r="N322" i="4" s="1"/>
  <c r="M322" i="4"/>
  <c r="K482" i="4"/>
  <c r="N482" i="4" s="1"/>
  <c r="M482" i="4"/>
  <c r="J594" i="4"/>
  <c r="K658" i="4"/>
  <c r="N658" i="4" s="1"/>
  <c r="M658" i="4"/>
  <c r="K722" i="4"/>
  <c r="N722" i="4" s="1"/>
  <c r="M722" i="4"/>
  <c r="K786" i="4"/>
  <c r="N786" i="4" s="1"/>
  <c r="M786" i="4"/>
  <c r="K850" i="4"/>
  <c r="N850" i="4" s="1"/>
  <c r="M850" i="4"/>
  <c r="K914" i="4"/>
  <c r="N914" i="4" s="1"/>
  <c r="M914" i="4"/>
  <c r="K978" i="4"/>
  <c r="N978" i="4" s="1"/>
  <c r="M978" i="4"/>
  <c r="K1042" i="4"/>
  <c r="N1042" i="4" s="1"/>
  <c r="M1042" i="4"/>
  <c r="K1106" i="4"/>
  <c r="N1106" i="4" s="1"/>
  <c r="M1106" i="4"/>
  <c r="K1487" i="4"/>
  <c r="N1487" i="4" s="1"/>
  <c r="M1487" i="4"/>
  <c r="K1799" i="4"/>
  <c r="N1799" i="4" s="1"/>
  <c r="M1799" i="4"/>
  <c r="K1146" i="4"/>
  <c r="N1146" i="4" s="1"/>
  <c r="M1146" i="4"/>
  <c r="K1210" i="4"/>
  <c r="N1210" i="4" s="1"/>
  <c r="M1210" i="4"/>
  <c r="K1338" i="4"/>
  <c r="N1338" i="4" s="1"/>
  <c r="M1338" i="4"/>
  <c r="J1410" i="4"/>
  <c r="J1474" i="4"/>
  <c r="J1538" i="4"/>
  <c r="J1602" i="4"/>
  <c r="J1666" i="4"/>
  <c r="J1730" i="4"/>
  <c r="J1794" i="4"/>
  <c r="J1858" i="4"/>
  <c r="K119" i="4"/>
  <c r="N119" i="4" s="1"/>
  <c r="M119" i="4"/>
  <c r="K979" i="4"/>
  <c r="N979" i="4" s="1"/>
  <c r="M979" i="4"/>
  <c r="K1435" i="4"/>
  <c r="N1435" i="4" s="1"/>
  <c r="M1435" i="4"/>
  <c r="K700" i="4"/>
  <c r="N700" i="4" s="1"/>
  <c r="M700" i="4"/>
  <c r="K1204" i="4"/>
  <c r="N1204" i="4" s="1"/>
  <c r="M1204" i="4"/>
  <c r="K669" i="4"/>
  <c r="N669" i="4" s="1"/>
  <c r="M669" i="4"/>
  <c r="K1053" i="4"/>
  <c r="N1053" i="4" s="1"/>
  <c r="M1053" i="4"/>
  <c r="K1501" i="4"/>
  <c r="N1501" i="4" s="1"/>
  <c r="M1501" i="4"/>
  <c r="K374" i="4"/>
  <c r="N374" i="4" s="1"/>
  <c r="M374" i="4"/>
  <c r="K822" i="4"/>
  <c r="N822" i="4" s="1"/>
  <c r="M822" i="4"/>
  <c r="K1270" i="4"/>
  <c r="N1270" i="4" s="1"/>
  <c r="M1270" i="4"/>
  <c r="K815" i="4"/>
  <c r="N815" i="4" s="1"/>
  <c r="M815" i="4"/>
  <c r="K1295" i="4"/>
  <c r="N1295" i="4" s="1"/>
  <c r="M1295" i="4"/>
  <c r="K832" i="4"/>
  <c r="N832" i="4" s="1"/>
  <c r="M832" i="4"/>
  <c r="K1288" i="4"/>
  <c r="N1288" i="4" s="1"/>
  <c r="M1288" i="4"/>
  <c r="K1715" i="4"/>
  <c r="N1715" i="4" s="1"/>
  <c r="M1715" i="4"/>
  <c r="K1820" i="4"/>
  <c r="N1820" i="4" s="1"/>
  <c r="M1820" i="4"/>
  <c r="K1358" i="4"/>
  <c r="N1358" i="4" s="1"/>
  <c r="M1358" i="4"/>
  <c r="K1806" i="4"/>
  <c r="N1806" i="4" s="1"/>
  <c r="M1806" i="4"/>
  <c r="K1639" i="4"/>
  <c r="N1639" i="4" s="1"/>
  <c r="M1639" i="4"/>
  <c r="K1744" i="4"/>
  <c r="N1744" i="4" s="1"/>
  <c r="M1744" i="4"/>
  <c r="K729" i="4"/>
  <c r="N729" i="4" s="1"/>
  <c r="M729" i="4"/>
  <c r="K1177" i="4"/>
  <c r="N1177" i="4" s="1"/>
  <c r="M1177" i="4"/>
  <c r="K1569" i="4"/>
  <c r="N1569" i="4" s="1"/>
  <c r="M1569" i="4"/>
  <c r="K1825" i="4"/>
  <c r="N1825" i="4" s="1"/>
  <c r="M1825" i="4"/>
  <c r="K826" i="4"/>
  <c r="N826" i="4" s="1"/>
  <c r="M826" i="4"/>
  <c r="K1186" i="4"/>
  <c r="N1186" i="4" s="1"/>
  <c r="M1186" i="4"/>
  <c r="K1642" i="4"/>
  <c r="N1642" i="4" s="1"/>
  <c r="M1642" i="4"/>
  <c r="K1770" i="4"/>
  <c r="N1770" i="4" s="1"/>
  <c r="M1770" i="4"/>
  <c r="K23" i="4"/>
  <c r="N23" i="4" s="1"/>
  <c r="M23" i="4"/>
  <c r="K215" i="4"/>
  <c r="N215" i="4" s="1"/>
  <c r="M215" i="4"/>
  <c r="K407" i="4"/>
  <c r="N407" i="4" s="1"/>
  <c r="M407" i="4"/>
  <c r="J168" i="4"/>
  <c r="K304" i="4"/>
  <c r="N304" i="4" s="1"/>
  <c r="M304" i="4"/>
  <c r="K73" i="4"/>
  <c r="N73" i="4" s="1"/>
  <c r="M73" i="4"/>
  <c r="K209" i="4"/>
  <c r="N209" i="4" s="1"/>
  <c r="M209" i="4"/>
  <c r="J345" i="4"/>
  <c r="J409" i="4"/>
  <c r="K82" i="4"/>
  <c r="N82" i="4" s="1"/>
  <c r="M82" i="4"/>
  <c r="K210" i="4"/>
  <c r="N210" i="4" s="1"/>
  <c r="M210" i="4"/>
  <c r="K378" i="4"/>
  <c r="N378" i="4" s="1"/>
  <c r="M378" i="4"/>
  <c r="K43" i="4"/>
  <c r="N43" i="4" s="1"/>
  <c r="M43" i="4"/>
  <c r="K179" i="4"/>
  <c r="N179" i="4" s="1"/>
  <c r="M179" i="4"/>
  <c r="K315" i="4"/>
  <c r="N315" i="4" s="1"/>
  <c r="M315" i="4"/>
  <c r="K443" i="4"/>
  <c r="N443" i="4" s="1"/>
  <c r="M443" i="4"/>
  <c r="K60" i="4"/>
  <c r="N60" i="4" s="1"/>
  <c r="M60" i="4"/>
  <c r="K124" i="4"/>
  <c r="N124" i="4" s="1"/>
  <c r="M124" i="4"/>
  <c r="K188" i="4"/>
  <c r="N188" i="4" s="1"/>
  <c r="M188" i="4"/>
  <c r="K252" i="4"/>
  <c r="N252" i="4" s="1"/>
  <c r="M252" i="4"/>
  <c r="K5" i="4"/>
  <c r="N5" i="4" s="1"/>
  <c r="M5" i="4"/>
  <c r="K69" i="4"/>
  <c r="N69" i="4" s="1"/>
  <c r="M69" i="4"/>
  <c r="K133" i="4"/>
  <c r="N133" i="4" s="1"/>
  <c r="M133" i="4"/>
  <c r="K197" i="4"/>
  <c r="N197" i="4" s="1"/>
  <c r="M197" i="4"/>
  <c r="K261" i="4"/>
  <c r="N261" i="4" s="1"/>
  <c r="M261" i="4"/>
  <c r="K325" i="4"/>
  <c r="N325" i="4" s="1"/>
  <c r="M325" i="4"/>
  <c r="K389" i="4"/>
  <c r="N389" i="4" s="1"/>
  <c r="M389" i="4"/>
  <c r="K453" i="4"/>
  <c r="N453" i="4" s="1"/>
  <c r="M453" i="4"/>
  <c r="K517" i="4"/>
  <c r="N517" i="4" s="1"/>
  <c r="M517" i="4"/>
  <c r="J139" i="4"/>
  <c r="K499" i="4"/>
  <c r="N499" i="4" s="1"/>
  <c r="M499" i="4"/>
  <c r="K563" i="4"/>
  <c r="N563" i="4" s="1"/>
  <c r="M563" i="4"/>
  <c r="K627" i="4"/>
  <c r="N627" i="4" s="1"/>
  <c r="M627" i="4"/>
  <c r="K691" i="4"/>
  <c r="N691" i="4" s="1"/>
  <c r="M691" i="4"/>
  <c r="K755" i="4"/>
  <c r="N755" i="4" s="1"/>
  <c r="M755" i="4"/>
  <c r="K819" i="4"/>
  <c r="N819" i="4" s="1"/>
  <c r="M819" i="4"/>
  <c r="K883" i="4"/>
  <c r="N883" i="4" s="1"/>
  <c r="M883" i="4"/>
  <c r="K947" i="4"/>
  <c r="N947" i="4" s="1"/>
  <c r="M947" i="4"/>
  <c r="K1011" i="4"/>
  <c r="N1011" i="4" s="1"/>
  <c r="M1011" i="4"/>
  <c r="K1075" i="4"/>
  <c r="N1075" i="4" s="1"/>
  <c r="M1075" i="4"/>
  <c r="K1139" i="4"/>
  <c r="N1139" i="4" s="1"/>
  <c r="M1139" i="4"/>
  <c r="K1203" i="4"/>
  <c r="N1203" i="4" s="1"/>
  <c r="M1203" i="4"/>
  <c r="K1267" i="4"/>
  <c r="N1267" i="4" s="1"/>
  <c r="M1267" i="4"/>
  <c r="J1339" i="4"/>
  <c r="J1403" i="4"/>
  <c r="J1467" i="4"/>
  <c r="J1531" i="4"/>
  <c r="K412" i="4"/>
  <c r="N412" i="4" s="1"/>
  <c r="M412" i="4"/>
  <c r="K476" i="4"/>
  <c r="N476" i="4" s="1"/>
  <c r="M476" i="4"/>
  <c r="K540" i="4"/>
  <c r="N540" i="4" s="1"/>
  <c r="M540" i="4"/>
  <c r="K604" i="4"/>
  <c r="N604" i="4" s="1"/>
  <c r="M604" i="4"/>
  <c r="K668" i="4"/>
  <c r="N668" i="4" s="1"/>
  <c r="M668" i="4"/>
  <c r="K732" i="4"/>
  <c r="N732" i="4" s="1"/>
  <c r="M732" i="4"/>
  <c r="K804" i="4"/>
  <c r="N804" i="4" s="1"/>
  <c r="M804" i="4"/>
  <c r="K868" i="4"/>
  <c r="N868" i="4" s="1"/>
  <c r="M868" i="4"/>
  <c r="K940" i="4"/>
  <c r="N940" i="4" s="1"/>
  <c r="M940" i="4"/>
  <c r="K1012" i="4"/>
  <c r="N1012" i="4" s="1"/>
  <c r="M1012" i="4"/>
  <c r="K1084" i="4"/>
  <c r="N1084" i="4" s="1"/>
  <c r="M1084" i="4"/>
  <c r="J1164" i="4"/>
  <c r="K1244" i="4"/>
  <c r="N1244" i="4" s="1"/>
  <c r="M1244" i="4"/>
  <c r="K1324" i="4"/>
  <c r="N1324" i="4" s="1"/>
  <c r="M1324" i="4"/>
  <c r="K1388" i="4"/>
  <c r="N1388" i="4" s="1"/>
  <c r="M1388" i="4"/>
  <c r="K1452" i="4"/>
  <c r="N1452" i="4" s="1"/>
  <c r="M1452" i="4"/>
  <c r="K1516" i="4"/>
  <c r="N1516" i="4" s="1"/>
  <c r="M1516" i="4"/>
  <c r="K573" i="4"/>
  <c r="N573" i="4" s="1"/>
  <c r="M573" i="4"/>
  <c r="K637" i="4"/>
  <c r="N637" i="4" s="1"/>
  <c r="M637" i="4"/>
  <c r="K701" i="4"/>
  <c r="N701" i="4" s="1"/>
  <c r="M701" i="4"/>
  <c r="K765" i="4"/>
  <c r="N765" i="4" s="1"/>
  <c r="M765" i="4"/>
  <c r="K829" i="4"/>
  <c r="N829" i="4" s="1"/>
  <c r="M829" i="4"/>
  <c r="K893" i="4"/>
  <c r="N893" i="4" s="1"/>
  <c r="M893" i="4"/>
  <c r="K957" i="4"/>
  <c r="N957" i="4" s="1"/>
  <c r="M957" i="4"/>
  <c r="K1021" i="4"/>
  <c r="N1021" i="4" s="1"/>
  <c r="M1021" i="4"/>
  <c r="K1085" i="4"/>
  <c r="N1085" i="4" s="1"/>
  <c r="M1085" i="4"/>
  <c r="K1149" i="4"/>
  <c r="N1149" i="4" s="1"/>
  <c r="M1149" i="4"/>
  <c r="K1213" i="4"/>
  <c r="N1213" i="4" s="1"/>
  <c r="M1213" i="4"/>
  <c r="K1277" i="4"/>
  <c r="N1277" i="4" s="1"/>
  <c r="M1277" i="4"/>
  <c r="K1341" i="4"/>
  <c r="N1341" i="4" s="1"/>
  <c r="M1341" i="4"/>
  <c r="K1405" i="4"/>
  <c r="N1405" i="4" s="1"/>
  <c r="M1405" i="4"/>
  <c r="K1469" i="4"/>
  <c r="N1469" i="4" s="1"/>
  <c r="M1469" i="4"/>
  <c r="K1533" i="4"/>
  <c r="N1533" i="4" s="1"/>
  <c r="M1533" i="4"/>
  <c r="K22" i="4"/>
  <c r="N22" i="4" s="1"/>
  <c r="M22" i="4"/>
  <c r="K86" i="4"/>
  <c r="N86" i="4" s="1"/>
  <c r="M86" i="4"/>
  <c r="K150" i="4"/>
  <c r="N150" i="4" s="1"/>
  <c r="M150" i="4"/>
  <c r="K214" i="4"/>
  <c r="N214" i="4" s="1"/>
  <c r="M214" i="4"/>
  <c r="K278" i="4"/>
  <c r="N278" i="4" s="1"/>
  <c r="M278" i="4"/>
  <c r="K342" i="4"/>
  <c r="N342" i="4" s="1"/>
  <c r="M342" i="4"/>
  <c r="K406" i="4"/>
  <c r="N406" i="4" s="1"/>
  <c r="M406" i="4"/>
  <c r="K470" i="4"/>
  <c r="N470" i="4" s="1"/>
  <c r="M470" i="4"/>
  <c r="K534" i="4"/>
  <c r="N534" i="4" s="1"/>
  <c r="M534" i="4"/>
  <c r="K598" i="4"/>
  <c r="N598" i="4" s="1"/>
  <c r="M598" i="4"/>
  <c r="K662" i="4"/>
  <c r="N662" i="4" s="1"/>
  <c r="M662" i="4"/>
  <c r="K726" i="4"/>
  <c r="N726" i="4" s="1"/>
  <c r="M726" i="4"/>
  <c r="K790" i="4"/>
  <c r="N790" i="4" s="1"/>
  <c r="M790" i="4"/>
  <c r="J854" i="4"/>
  <c r="K910" i="4"/>
  <c r="N910" i="4" s="1"/>
  <c r="M910" i="4"/>
  <c r="K974" i="4"/>
  <c r="N974" i="4" s="1"/>
  <c r="M974" i="4"/>
  <c r="K1038" i="4"/>
  <c r="N1038" i="4" s="1"/>
  <c r="M1038" i="4"/>
  <c r="K1102" i="4"/>
  <c r="N1102" i="4" s="1"/>
  <c r="M1102" i="4"/>
  <c r="K1166" i="4"/>
  <c r="N1166" i="4" s="1"/>
  <c r="M1166" i="4"/>
  <c r="K1230" i="4"/>
  <c r="N1230" i="4" s="1"/>
  <c r="M1230" i="4"/>
  <c r="K463" i="4"/>
  <c r="N463" i="4" s="1"/>
  <c r="M463" i="4"/>
  <c r="K527" i="4"/>
  <c r="N527" i="4" s="1"/>
  <c r="M527" i="4"/>
  <c r="K591" i="4"/>
  <c r="N591" i="4" s="1"/>
  <c r="M591" i="4"/>
  <c r="K655" i="4"/>
  <c r="N655" i="4" s="1"/>
  <c r="M655" i="4"/>
  <c r="K719" i="4"/>
  <c r="N719" i="4" s="1"/>
  <c r="M719" i="4"/>
  <c r="K783" i="4"/>
  <c r="N783" i="4" s="1"/>
  <c r="M783" i="4"/>
  <c r="K847" i="4"/>
  <c r="N847" i="4" s="1"/>
  <c r="M847" i="4"/>
  <c r="K911" i="4"/>
  <c r="N911" i="4" s="1"/>
  <c r="M911" i="4"/>
  <c r="K975" i="4"/>
  <c r="N975" i="4" s="1"/>
  <c r="M975" i="4"/>
  <c r="J1039" i="4"/>
  <c r="J1103" i="4"/>
  <c r="K1175" i="4"/>
  <c r="N1175" i="4" s="1"/>
  <c r="M1175" i="4"/>
  <c r="K1255" i="4"/>
  <c r="N1255" i="4" s="1"/>
  <c r="M1255" i="4"/>
  <c r="K1327" i="4"/>
  <c r="N1327" i="4" s="1"/>
  <c r="M1327" i="4"/>
  <c r="K480" i="4"/>
  <c r="N480" i="4" s="1"/>
  <c r="M480" i="4"/>
  <c r="K544" i="4"/>
  <c r="N544" i="4" s="1"/>
  <c r="M544" i="4"/>
  <c r="K608" i="4"/>
  <c r="N608" i="4" s="1"/>
  <c r="M608" i="4"/>
  <c r="K672" i="4"/>
  <c r="N672" i="4" s="1"/>
  <c r="M672" i="4"/>
  <c r="K736" i="4"/>
  <c r="N736" i="4" s="1"/>
  <c r="M736" i="4"/>
  <c r="K800" i="4"/>
  <c r="N800" i="4" s="1"/>
  <c r="M800" i="4"/>
  <c r="K864" i="4"/>
  <c r="N864" i="4" s="1"/>
  <c r="M864" i="4"/>
  <c r="K928" i="4"/>
  <c r="N928" i="4" s="1"/>
  <c r="M928" i="4"/>
  <c r="K992" i="4"/>
  <c r="N992" i="4" s="1"/>
  <c r="M992" i="4"/>
  <c r="K1056" i="4"/>
  <c r="N1056" i="4" s="1"/>
  <c r="M1056" i="4"/>
  <c r="K1120" i="4"/>
  <c r="N1120" i="4" s="1"/>
  <c r="M1120" i="4"/>
  <c r="K1184" i="4"/>
  <c r="N1184" i="4" s="1"/>
  <c r="M1184" i="4"/>
  <c r="K1248" i="4"/>
  <c r="N1248" i="4" s="1"/>
  <c r="M1248" i="4"/>
  <c r="K1320" i="4"/>
  <c r="N1320" i="4" s="1"/>
  <c r="M1320" i="4"/>
  <c r="K1384" i="4"/>
  <c r="N1384" i="4" s="1"/>
  <c r="M1384" i="4"/>
  <c r="K1448" i="4"/>
  <c r="N1448" i="4" s="1"/>
  <c r="M1448" i="4"/>
  <c r="K1555" i="4"/>
  <c r="N1555" i="4" s="1"/>
  <c r="M1555" i="4"/>
  <c r="K1619" i="4"/>
  <c r="N1619" i="4" s="1"/>
  <c r="M1619" i="4"/>
  <c r="K1683" i="4"/>
  <c r="N1683" i="4" s="1"/>
  <c r="M1683" i="4"/>
  <c r="K1747" i="4"/>
  <c r="N1747" i="4" s="1"/>
  <c r="M1747" i="4"/>
  <c r="K1811" i="4"/>
  <c r="N1811" i="4" s="1"/>
  <c r="M1811" i="4"/>
  <c r="K1875" i="4"/>
  <c r="N1875" i="4" s="1"/>
  <c r="M1875" i="4"/>
  <c r="K1188" i="4"/>
  <c r="N1188" i="4" s="1"/>
  <c r="M1188" i="4"/>
  <c r="K1596" i="4"/>
  <c r="N1596" i="4" s="1"/>
  <c r="M1596" i="4"/>
  <c r="K1660" i="4"/>
  <c r="N1660" i="4" s="1"/>
  <c r="M1660" i="4"/>
  <c r="K1724" i="4"/>
  <c r="N1724" i="4" s="1"/>
  <c r="M1724" i="4"/>
  <c r="K1788" i="4"/>
  <c r="N1788" i="4" s="1"/>
  <c r="M1788" i="4"/>
  <c r="K1852" i="4"/>
  <c r="N1852" i="4" s="1"/>
  <c r="M1852" i="4"/>
  <c r="J1589" i="4"/>
  <c r="J1653" i="4"/>
  <c r="J1717" i="4"/>
  <c r="J1781" i="4"/>
  <c r="J1845" i="4"/>
  <c r="K1326" i="4"/>
  <c r="N1326" i="4" s="1"/>
  <c r="M1326" i="4"/>
  <c r="K1390" i="4"/>
  <c r="N1390" i="4" s="1"/>
  <c r="M1390" i="4"/>
  <c r="K1454" i="4"/>
  <c r="N1454" i="4" s="1"/>
  <c r="M1454" i="4"/>
  <c r="K1518" i="4"/>
  <c r="N1518" i="4" s="1"/>
  <c r="M1518" i="4"/>
  <c r="K1582" i="4"/>
  <c r="N1582" i="4" s="1"/>
  <c r="M1582" i="4"/>
  <c r="K1646" i="4"/>
  <c r="N1646" i="4" s="1"/>
  <c r="M1646" i="4"/>
  <c r="K1710" i="4"/>
  <c r="N1710" i="4" s="1"/>
  <c r="M1710" i="4"/>
  <c r="K1774" i="4"/>
  <c r="N1774" i="4" s="1"/>
  <c r="M1774" i="4"/>
  <c r="K1838" i="4"/>
  <c r="N1838" i="4" s="1"/>
  <c r="M1838" i="4"/>
  <c r="K1902" i="4"/>
  <c r="N1902" i="4" s="1"/>
  <c r="M1902" i="4"/>
  <c r="K1335" i="4"/>
  <c r="N1335" i="4" s="1"/>
  <c r="M1335" i="4"/>
  <c r="J1431" i="4"/>
  <c r="K1511" i="4"/>
  <c r="N1511" i="4" s="1"/>
  <c r="M1511" i="4"/>
  <c r="K1591" i="4"/>
  <c r="N1591" i="4" s="1"/>
  <c r="M1591" i="4"/>
  <c r="J1687" i="4"/>
  <c r="K1767" i="4"/>
  <c r="N1767" i="4" s="1"/>
  <c r="M1767" i="4"/>
  <c r="K1847" i="4"/>
  <c r="N1847" i="4" s="1"/>
  <c r="M1847" i="4"/>
  <c r="K1520" i="4"/>
  <c r="N1520" i="4" s="1"/>
  <c r="M1520" i="4"/>
  <c r="K1584" i="4"/>
  <c r="N1584" i="4" s="1"/>
  <c r="M1584" i="4"/>
  <c r="K1648" i="4"/>
  <c r="N1648" i="4" s="1"/>
  <c r="M1648" i="4"/>
  <c r="K1712" i="4"/>
  <c r="N1712" i="4" s="1"/>
  <c r="M1712" i="4"/>
  <c r="K1776" i="4"/>
  <c r="N1776" i="4" s="1"/>
  <c r="M1776" i="4"/>
  <c r="K1840" i="4"/>
  <c r="N1840" i="4" s="1"/>
  <c r="M1840" i="4"/>
  <c r="K97" i="4"/>
  <c r="N97" i="4" s="1"/>
  <c r="M97" i="4"/>
  <c r="K505" i="4"/>
  <c r="N505" i="4" s="1"/>
  <c r="M505" i="4"/>
  <c r="K569" i="4"/>
  <c r="N569" i="4" s="1"/>
  <c r="M569" i="4"/>
  <c r="K633" i="4"/>
  <c r="N633" i="4" s="1"/>
  <c r="M633" i="4"/>
  <c r="J697" i="4"/>
  <c r="K761" i="4"/>
  <c r="N761" i="4" s="1"/>
  <c r="M761" i="4"/>
  <c r="K825" i="4"/>
  <c r="N825" i="4" s="1"/>
  <c r="M825" i="4"/>
  <c r="K889" i="4"/>
  <c r="N889" i="4" s="1"/>
  <c r="M889" i="4"/>
  <c r="K953" i="4"/>
  <c r="N953" i="4" s="1"/>
  <c r="M953" i="4"/>
  <c r="J1017" i="4"/>
  <c r="J1081" i="4"/>
  <c r="J1145" i="4"/>
  <c r="J1209" i="4"/>
  <c r="J1273" i="4"/>
  <c r="K1345" i="4"/>
  <c r="N1345" i="4" s="1"/>
  <c r="M1345" i="4"/>
  <c r="K1409" i="4"/>
  <c r="N1409" i="4" s="1"/>
  <c r="M1409" i="4"/>
  <c r="K1473" i="4"/>
  <c r="N1473" i="4" s="1"/>
  <c r="M1473" i="4"/>
  <c r="K1537" i="4"/>
  <c r="N1537" i="4" s="1"/>
  <c r="M1537" i="4"/>
  <c r="K1601" i="4"/>
  <c r="N1601" i="4" s="1"/>
  <c r="M1601" i="4"/>
  <c r="K1665" i="4"/>
  <c r="N1665" i="4" s="1"/>
  <c r="M1665" i="4"/>
  <c r="K1729" i="4"/>
  <c r="N1729" i="4" s="1"/>
  <c r="M1729" i="4"/>
  <c r="K1793" i="4"/>
  <c r="N1793" i="4" s="1"/>
  <c r="M1793" i="4"/>
  <c r="K1857" i="4"/>
  <c r="N1857" i="4" s="1"/>
  <c r="M1857" i="4"/>
  <c r="K338" i="4"/>
  <c r="N338" i="4" s="1"/>
  <c r="M338" i="4"/>
  <c r="K498" i="4"/>
  <c r="N498" i="4" s="1"/>
  <c r="M498" i="4"/>
  <c r="K602" i="4"/>
  <c r="N602" i="4" s="1"/>
  <c r="M602" i="4"/>
  <c r="J666" i="4"/>
  <c r="K730" i="4"/>
  <c r="N730" i="4" s="1"/>
  <c r="M730" i="4"/>
  <c r="K794" i="4"/>
  <c r="N794" i="4" s="1"/>
  <c r="M794" i="4"/>
  <c r="K858" i="4"/>
  <c r="N858" i="4" s="1"/>
  <c r="M858" i="4"/>
  <c r="K922" i="4"/>
  <c r="N922" i="4" s="1"/>
  <c r="M922" i="4"/>
  <c r="K986" i="4"/>
  <c r="N986" i="4" s="1"/>
  <c r="M986" i="4"/>
  <c r="K1050" i="4"/>
  <c r="N1050" i="4" s="1"/>
  <c r="M1050" i="4"/>
  <c r="K1114" i="4"/>
  <c r="N1114" i="4" s="1"/>
  <c r="M1114" i="4"/>
  <c r="M1551" i="4"/>
  <c r="K1807" i="4"/>
  <c r="N1807" i="4" s="1"/>
  <c r="M1807" i="4"/>
  <c r="J1154" i="4"/>
  <c r="J1218" i="4"/>
  <c r="J1282" i="4"/>
  <c r="J1346" i="4"/>
  <c r="K1418" i="4"/>
  <c r="N1418" i="4" s="1"/>
  <c r="M1418" i="4"/>
  <c r="K1482" i="4"/>
  <c r="N1482" i="4" s="1"/>
  <c r="M1482" i="4"/>
  <c r="K1546" i="4"/>
  <c r="N1546" i="4" s="1"/>
  <c r="M1546" i="4"/>
  <c r="K1610" i="4"/>
  <c r="N1610" i="4" s="1"/>
  <c r="M1610" i="4"/>
  <c r="K1674" i="4"/>
  <c r="N1674" i="4" s="1"/>
  <c r="M1674" i="4"/>
  <c r="K1738" i="4"/>
  <c r="N1738" i="4" s="1"/>
  <c r="M1738" i="4"/>
  <c r="K1802" i="4"/>
  <c r="N1802" i="4" s="1"/>
  <c r="M1802" i="4"/>
  <c r="K1866" i="4"/>
  <c r="N1866" i="4" s="1"/>
  <c r="M1866" i="4"/>
  <c r="K439" i="4"/>
  <c r="N439" i="4" s="1"/>
  <c r="M439" i="4"/>
  <c r="K336" i="4"/>
  <c r="N336" i="4" s="1"/>
  <c r="M336" i="4"/>
  <c r="K313" i="4"/>
  <c r="N313" i="4" s="1"/>
  <c r="M313" i="4"/>
  <c r="K242" i="4"/>
  <c r="N242" i="4" s="1"/>
  <c r="M242" i="4"/>
  <c r="K147" i="4"/>
  <c r="N147" i="4" s="1"/>
  <c r="M147" i="4"/>
  <c r="K28" i="4"/>
  <c r="N28" i="4" s="1"/>
  <c r="M28" i="4"/>
  <c r="K37" i="4"/>
  <c r="N37" i="4" s="1"/>
  <c r="M37" i="4"/>
  <c r="K421" i="4"/>
  <c r="N421" i="4" s="1"/>
  <c r="M421" i="4"/>
  <c r="K659" i="4"/>
  <c r="N659" i="4" s="1"/>
  <c r="M659" i="4"/>
  <c r="K1107" i="4"/>
  <c r="N1107" i="4" s="1"/>
  <c r="M1107" i="4"/>
  <c r="K380" i="4"/>
  <c r="N380" i="4" s="1"/>
  <c r="M380" i="4"/>
  <c r="K836" i="4"/>
  <c r="N836" i="4" s="1"/>
  <c r="M836" i="4"/>
  <c r="K1284" i="4"/>
  <c r="N1284" i="4" s="1"/>
  <c r="M1284" i="4"/>
  <c r="K733" i="4"/>
  <c r="N733" i="4" s="1"/>
  <c r="M733" i="4"/>
  <c r="K1181" i="4"/>
  <c r="N1181" i="4" s="1"/>
  <c r="M1181" i="4"/>
  <c r="K54" i="4"/>
  <c r="N54" i="4" s="1"/>
  <c r="M54" i="4"/>
  <c r="K502" i="4"/>
  <c r="N502" i="4" s="1"/>
  <c r="M502" i="4"/>
  <c r="K942" i="4"/>
  <c r="N942" i="4" s="1"/>
  <c r="M942" i="4"/>
  <c r="K559" i="4"/>
  <c r="N559" i="4" s="1"/>
  <c r="M559" i="4"/>
  <c r="K1007" i="4"/>
  <c r="N1007" i="4" s="1"/>
  <c r="M1007" i="4"/>
  <c r="K576" i="4"/>
  <c r="N576" i="4" s="1"/>
  <c r="M576" i="4"/>
  <c r="K1024" i="4"/>
  <c r="N1024" i="4" s="1"/>
  <c r="M1024" i="4"/>
  <c r="K1416" i="4"/>
  <c r="N1416" i="4" s="1"/>
  <c r="M1416" i="4"/>
  <c r="K764" i="4"/>
  <c r="N764" i="4" s="1"/>
  <c r="M764" i="4"/>
  <c r="K1621" i="4"/>
  <c r="N1621" i="4" s="1"/>
  <c r="M1621" i="4"/>
  <c r="K1422" i="4"/>
  <c r="N1422" i="4" s="1"/>
  <c r="M1422" i="4"/>
  <c r="K988" i="4"/>
  <c r="N988" i="4" s="1"/>
  <c r="M988" i="4"/>
  <c r="K1895" i="4"/>
  <c r="N1895" i="4" s="1"/>
  <c r="M1895" i="4"/>
  <c r="K1872" i="4"/>
  <c r="N1872" i="4" s="1"/>
  <c r="M1872" i="4"/>
  <c r="K857" i="4"/>
  <c r="N857" i="4" s="1"/>
  <c r="M857" i="4"/>
  <c r="K1313" i="4"/>
  <c r="N1313" i="4" s="1"/>
  <c r="M1313" i="4"/>
  <c r="K1761" i="4"/>
  <c r="N1761" i="4" s="1"/>
  <c r="M1761" i="4"/>
  <c r="K762" i="4"/>
  <c r="N762" i="4" s="1"/>
  <c r="M762" i="4"/>
  <c r="K1679" i="4"/>
  <c r="N1679" i="4" s="1"/>
  <c r="M1679" i="4"/>
  <c r="K1578" i="4"/>
  <c r="N1578" i="4" s="1"/>
  <c r="M1578" i="4"/>
  <c r="K87" i="4"/>
  <c r="N87" i="4" s="1"/>
  <c r="M87" i="4"/>
  <c r="K279" i="4"/>
  <c r="N279" i="4" s="1"/>
  <c r="M279" i="4"/>
  <c r="K32" i="4"/>
  <c r="N32" i="4" s="1"/>
  <c r="M32" i="4"/>
  <c r="K240" i="4"/>
  <c r="N240" i="4" s="1"/>
  <c r="M240" i="4"/>
  <c r="K9" i="4"/>
  <c r="N9" i="4" s="1"/>
  <c r="M9" i="4"/>
  <c r="K145" i="4"/>
  <c r="N145" i="4" s="1"/>
  <c r="M145" i="4"/>
  <c r="J281" i="4"/>
  <c r="K18" i="4"/>
  <c r="N18" i="4" s="1"/>
  <c r="M18" i="4"/>
  <c r="K146" i="4"/>
  <c r="N146" i="4" s="1"/>
  <c r="M146" i="4"/>
  <c r="K274" i="4"/>
  <c r="N274" i="4" s="1"/>
  <c r="M274" i="4"/>
  <c r="K506" i="4"/>
  <c r="N506" i="4" s="1"/>
  <c r="M506" i="4"/>
  <c r="K107" i="4"/>
  <c r="N107" i="4" s="1"/>
  <c r="M107" i="4"/>
  <c r="K243" i="4"/>
  <c r="N243" i="4" s="1"/>
  <c r="M243" i="4"/>
  <c r="K379" i="4"/>
  <c r="N379" i="4" s="1"/>
  <c r="M379" i="4"/>
  <c r="K316" i="4"/>
  <c r="N316" i="4" s="1"/>
  <c r="M316" i="4"/>
  <c r="K31" i="4"/>
  <c r="N31" i="4" s="1"/>
  <c r="M31" i="4"/>
  <c r="K95" i="4"/>
  <c r="N95" i="4" s="1"/>
  <c r="M95" i="4"/>
  <c r="K159" i="4"/>
  <c r="N159" i="4" s="1"/>
  <c r="M159" i="4"/>
  <c r="K223" i="4"/>
  <c r="N223" i="4" s="1"/>
  <c r="M223" i="4"/>
  <c r="K287" i="4"/>
  <c r="N287" i="4" s="1"/>
  <c r="M287" i="4"/>
  <c r="K351" i="4"/>
  <c r="N351" i="4" s="1"/>
  <c r="M351" i="4"/>
  <c r="K415" i="4"/>
  <c r="N415" i="4" s="1"/>
  <c r="M415" i="4"/>
  <c r="J40" i="4"/>
  <c r="K112" i="4"/>
  <c r="N112" i="4" s="1"/>
  <c r="M112" i="4"/>
  <c r="K176" i="4"/>
  <c r="N176" i="4" s="1"/>
  <c r="M176" i="4"/>
  <c r="K248" i="4"/>
  <c r="N248" i="4" s="1"/>
  <c r="M248" i="4"/>
  <c r="K312" i="4"/>
  <c r="N312" i="4" s="1"/>
  <c r="M312" i="4"/>
  <c r="K376" i="4"/>
  <c r="N376" i="4" s="1"/>
  <c r="M376" i="4"/>
  <c r="K17" i="4"/>
  <c r="N17" i="4" s="1"/>
  <c r="M17" i="4"/>
  <c r="K81" i="4"/>
  <c r="N81" i="4" s="1"/>
  <c r="M81" i="4"/>
  <c r="J153" i="4"/>
  <c r="J217" i="4"/>
  <c r="K289" i="4"/>
  <c r="N289" i="4" s="1"/>
  <c r="M289" i="4"/>
  <c r="K353" i="4"/>
  <c r="N353" i="4" s="1"/>
  <c r="M353" i="4"/>
  <c r="K417" i="4"/>
  <c r="N417" i="4" s="1"/>
  <c r="M417" i="4"/>
  <c r="K26" i="4"/>
  <c r="N26" i="4" s="1"/>
  <c r="M26" i="4"/>
  <c r="K90" i="4"/>
  <c r="N90" i="4" s="1"/>
  <c r="M90" i="4"/>
  <c r="K154" i="4"/>
  <c r="N154" i="4" s="1"/>
  <c r="M154" i="4"/>
  <c r="K218" i="4"/>
  <c r="N218" i="4" s="1"/>
  <c r="M218" i="4"/>
  <c r="K282" i="4"/>
  <c r="N282" i="4" s="1"/>
  <c r="M282" i="4"/>
  <c r="J394" i="4"/>
  <c r="J522" i="4"/>
  <c r="K51" i="4"/>
  <c r="N51" i="4" s="1"/>
  <c r="M51" i="4"/>
  <c r="K115" i="4"/>
  <c r="N115" i="4" s="1"/>
  <c r="M115" i="4"/>
  <c r="K187" i="4"/>
  <c r="N187" i="4" s="1"/>
  <c r="M187" i="4"/>
  <c r="K251" i="4"/>
  <c r="N251" i="4" s="1"/>
  <c r="M251" i="4"/>
  <c r="K323" i="4"/>
  <c r="N323" i="4" s="1"/>
  <c r="M323" i="4"/>
  <c r="K4" i="4"/>
  <c r="N4" i="4" s="1"/>
  <c r="M4" i="4"/>
  <c r="K68" i="4"/>
  <c r="N68" i="4" s="1"/>
  <c r="M68" i="4"/>
  <c r="K132" i="4"/>
  <c r="N132" i="4" s="1"/>
  <c r="M132" i="4"/>
  <c r="K196" i="4"/>
  <c r="N196" i="4" s="1"/>
  <c r="M196" i="4"/>
  <c r="K260" i="4"/>
  <c r="N260" i="4" s="1"/>
  <c r="M260" i="4"/>
  <c r="K324" i="4"/>
  <c r="N324" i="4" s="1"/>
  <c r="M324" i="4"/>
  <c r="K13" i="4"/>
  <c r="N13" i="4" s="1"/>
  <c r="M13" i="4"/>
  <c r="K77" i="4"/>
  <c r="N77" i="4" s="1"/>
  <c r="M77" i="4"/>
  <c r="K141" i="4"/>
  <c r="N141" i="4" s="1"/>
  <c r="M141" i="4"/>
  <c r="K205" i="4"/>
  <c r="N205" i="4" s="1"/>
  <c r="M205" i="4"/>
  <c r="K269" i="4"/>
  <c r="N269" i="4" s="1"/>
  <c r="M269" i="4"/>
  <c r="K333" i="4"/>
  <c r="N333" i="4" s="1"/>
  <c r="M333" i="4"/>
  <c r="K397" i="4"/>
  <c r="N397" i="4" s="1"/>
  <c r="M397" i="4"/>
  <c r="K461" i="4"/>
  <c r="N461" i="4" s="1"/>
  <c r="M461" i="4"/>
  <c r="K525" i="4"/>
  <c r="N525" i="4" s="1"/>
  <c r="M525" i="4"/>
  <c r="J267" i="4"/>
  <c r="K507" i="4"/>
  <c r="N507" i="4" s="1"/>
  <c r="M507" i="4"/>
  <c r="K571" i="4"/>
  <c r="N571" i="4" s="1"/>
  <c r="M571" i="4"/>
  <c r="K635" i="4"/>
  <c r="N635" i="4" s="1"/>
  <c r="M635" i="4"/>
  <c r="K699" i="4"/>
  <c r="N699" i="4" s="1"/>
  <c r="M699" i="4"/>
  <c r="K763" i="4"/>
  <c r="N763" i="4" s="1"/>
  <c r="M763" i="4"/>
  <c r="K827" i="4"/>
  <c r="N827" i="4" s="1"/>
  <c r="M827" i="4"/>
  <c r="K891" i="4"/>
  <c r="N891" i="4" s="1"/>
  <c r="M891" i="4"/>
  <c r="K955" i="4"/>
  <c r="N955" i="4" s="1"/>
  <c r="M955" i="4"/>
  <c r="K1019" i="4"/>
  <c r="N1019" i="4" s="1"/>
  <c r="M1019" i="4"/>
  <c r="K1083" i="4"/>
  <c r="N1083" i="4" s="1"/>
  <c r="M1083" i="4"/>
  <c r="J1147" i="4"/>
  <c r="J1211" i="4"/>
  <c r="J1275" i="4"/>
  <c r="K1347" i="4"/>
  <c r="N1347" i="4" s="1"/>
  <c r="M1347" i="4"/>
  <c r="K1411" i="4"/>
  <c r="N1411" i="4" s="1"/>
  <c r="M1411" i="4"/>
  <c r="K1475" i="4"/>
  <c r="N1475" i="4" s="1"/>
  <c r="M1475" i="4"/>
  <c r="K1539" i="4"/>
  <c r="N1539" i="4" s="1"/>
  <c r="M1539" i="4"/>
  <c r="K420" i="4"/>
  <c r="N420" i="4" s="1"/>
  <c r="M420" i="4"/>
  <c r="K484" i="4"/>
  <c r="N484" i="4" s="1"/>
  <c r="M484" i="4"/>
  <c r="K548" i="4"/>
  <c r="N548" i="4" s="1"/>
  <c r="M548" i="4"/>
  <c r="K612" i="4"/>
  <c r="N612" i="4" s="1"/>
  <c r="M612" i="4"/>
  <c r="K676" i="4"/>
  <c r="N676" i="4" s="1"/>
  <c r="M676" i="4"/>
  <c r="K740" i="4"/>
  <c r="N740" i="4" s="1"/>
  <c r="M740" i="4"/>
  <c r="K812" i="4"/>
  <c r="N812" i="4" s="1"/>
  <c r="M812" i="4"/>
  <c r="K876" i="4"/>
  <c r="N876" i="4" s="1"/>
  <c r="M876" i="4"/>
  <c r="K948" i="4"/>
  <c r="N948" i="4" s="1"/>
  <c r="M948" i="4"/>
  <c r="K1020" i="4"/>
  <c r="N1020" i="4" s="1"/>
  <c r="M1020" i="4"/>
  <c r="K1092" i="4"/>
  <c r="N1092" i="4" s="1"/>
  <c r="M1092" i="4"/>
  <c r="K1172" i="4"/>
  <c r="N1172" i="4" s="1"/>
  <c r="M1172" i="4"/>
  <c r="K1260" i="4"/>
  <c r="N1260" i="4" s="1"/>
  <c r="M1260" i="4"/>
  <c r="K1332" i="4"/>
  <c r="N1332" i="4" s="1"/>
  <c r="M1332" i="4"/>
  <c r="J1396" i="4"/>
  <c r="J1460" i="4"/>
  <c r="J1524" i="4"/>
  <c r="K581" i="4"/>
  <c r="N581" i="4" s="1"/>
  <c r="M581" i="4"/>
  <c r="K645" i="4"/>
  <c r="N645" i="4" s="1"/>
  <c r="M645" i="4"/>
  <c r="K709" i="4"/>
  <c r="N709" i="4" s="1"/>
  <c r="M709" i="4"/>
  <c r="K773" i="4"/>
  <c r="N773" i="4" s="1"/>
  <c r="M773" i="4"/>
  <c r="K837" i="4"/>
  <c r="N837" i="4" s="1"/>
  <c r="M837" i="4"/>
  <c r="K901" i="4"/>
  <c r="N901" i="4" s="1"/>
  <c r="M901" i="4"/>
  <c r="K965" i="4"/>
  <c r="N965" i="4" s="1"/>
  <c r="M965" i="4"/>
  <c r="K1029" i="4"/>
  <c r="N1029" i="4" s="1"/>
  <c r="M1029" i="4"/>
  <c r="K1093" i="4"/>
  <c r="N1093" i="4" s="1"/>
  <c r="M1093" i="4"/>
  <c r="K1157" i="4"/>
  <c r="N1157" i="4" s="1"/>
  <c r="M1157" i="4"/>
  <c r="K1221" i="4"/>
  <c r="N1221" i="4" s="1"/>
  <c r="M1221" i="4"/>
  <c r="K1285" i="4"/>
  <c r="N1285" i="4" s="1"/>
  <c r="M1285" i="4"/>
  <c r="K1349" i="4"/>
  <c r="N1349" i="4" s="1"/>
  <c r="M1349" i="4"/>
  <c r="K1413" i="4"/>
  <c r="N1413" i="4" s="1"/>
  <c r="M1413" i="4"/>
  <c r="K1477" i="4"/>
  <c r="N1477" i="4" s="1"/>
  <c r="M1477" i="4"/>
  <c r="K1541" i="4"/>
  <c r="N1541" i="4" s="1"/>
  <c r="M1541" i="4"/>
  <c r="K30" i="4"/>
  <c r="N30" i="4" s="1"/>
  <c r="M30" i="4"/>
  <c r="K94" i="4"/>
  <c r="N94" i="4" s="1"/>
  <c r="M94" i="4"/>
  <c r="K158" i="4"/>
  <c r="N158" i="4" s="1"/>
  <c r="M158" i="4"/>
  <c r="K222" i="4"/>
  <c r="N222" i="4" s="1"/>
  <c r="M222" i="4"/>
  <c r="K286" i="4"/>
  <c r="N286" i="4" s="1"/>
  <c r="M286" i="4"/>
  <c r="K350" i="4"/>
  <c r="N350" i="4" s="1"/>
  <c r="M350" i="4"/>
  <c r="K414" i="4"/>
  <c r="N414" i="4" s="1"/>
  <c r="M414" i="4"/>
  <c r="K478" i="4"/>
  <c r="N478" i="4" s="1"/>
  <c r="M478" i="4"/>
  <c r="K542" i="4"/>
  <c r="N542" i="4" s="1"/>
  <c r="M542" i="4"/>
  <c r="K606" i="4"/>
  <c r="N606" i="4" s="1"/>
  <c r="M606" i="4"/>
  <c r="K670" i="4"/>
  <c r="N670" i="4" s="1"/>
  <c r="M670" i="4"/>
  <c r="K734" i="4"/>
  <c r="N734" i="4" s="1"/>
  <c r="M734" i="4"/>
  <c r="K798" i="4"/>
  <c r="N798" i="4" s="1"/>
  <c r="M798" i="4"/>
  <c r="K862" i="4"/>
  <c r="N862" i="4" s="1"/>
  <c r="M862" i="4"/>
  <c r="K918" i="4"/>
  <c r="N918" i="4" s="1"/>
  <c r="M918" i="4"/>
  <c r="K982" i="4"/>
  <c r="N982" i="4" s="1"/>
  <c r="M982" i="4"/>
  <c r="K1046" i="4"/>
  <c r="N1046" i="4" s="1"/>
  <c r="M1046" i="4"/>
  <c r="K1110" i="4"/>
  <c r="N1110" i="4" s="1"/>
  <c r="M1110" i="4"/>
  <c r="K1174" i="4"/>
  <c r="N1174" i="4" s="1"/>
  <c r="M1174" i="4"/>
  <c r="K1238" i="4"/>
  <c r="N1238" i="4" s="1"/>
  <c r="M1238" i="4"/>
  <c r="K471" i="4"/>
  <c r="N471" i="4" s="1"/>
  <c r="M471" i="4"/>
  <c r="K535" i="4"/>
  <c r="N535" i="4" s="1"/>
  <c r="M535" i="4"/>
  <c r="K599" i="4"/>
  <c r="N599" i="4" s="1"/>
  <c r="M599" i="4"/>
  <c r="K663" i="4"/>
  <c r="N663" i="4" s="1"/>
  <c r="M663" i="4"/>
  <c r="K727" i="4"/>
  <c r="N727" i="4" s="1"/>
  <c r="M727" i="4"/>
  <c r="K791" i="4"/>
  <c r="N791" i="4" s="1"/>
  <c r="M791" i="4"/>
  <c r="K855" i="4"/>
  <c r="N855" i="4" s="1"/>
  <c r="M855" i="4"/>
  <c r="K919" i="4"/>
  <c r="N919" i="4" s="1"/>
  <c r="M919" i="4"/>
  <c r="K983" i="4"/>
  <c r="N983" i="4" s="1"/>
  <c r="M983" i="4"/>
  <c r="K1047" i="4"/>
  <c r="N1047" i="4" s="1"/>
  <c r="M1047" i="4"/>
  <c r="K1111" i="4"/>
  <c r="N1111" i="4" s="1"/>
  <c r="M1111" i="4"/>
  <c r="K1183" i="4"/>
  <c r="N1183" i="4" s="1"/>
  <c r="M1183" i="4"/>
  <c r="K1263" i="4"/>
  <c r="N1263" i="4" s="1"/>
  <c r="M1263" i="4"/>
  <c r="K56" i="4"/>
  <c r="N56" i="4" s="1"/>
  <c r="M56" i="4"/>
  <c r="J488" i="4"/>
  <c r="J552" i="4"/>
  <c r="J616" i="4"/>
  <c r="J680" i="4"/>
  <c r="J744" i="4"/>
  <c r="J808" i="4"/>
  <c r="J872" i="4"/>
  <c r="J936" i="4"/>
  <c r="J1000" i="4"/>
  <c r="K1064" i="4"/>
  <c r="N1064" i="4" s="1"/>
  <c r="M1064" i="4"/>
  <c r="K1128" i="4"/>
  <c r="N1128" i="4" s="1"/>
  <c r="M1128" i="4"/>
  <c r="K1192" i="4"/>
  <c r="N1192" i="4" s="1"/>
  <c r="M1192" i="4"/>
  <c r="K1256" i="4"/>
  <c r="N1256" i="4" s="1"/>
  <c r="M1256" i="4"/>
  <c r="K1328" i="4"/>
  <c r="N1328" i="4" s="1"/>
  <c r="M1328" i="4"/>
  <c r="K1392" i="4"/>
  <c r="N1392" i="4" s="1"/>
  <c r="M1392" i="4"/>
  <c r="K1456" i="4"/>
  <c r="N1456" i="4" s="1"/>
  <c r="M1456" i="4"/>
  <c r="K1563" i="4"/>
  <c r="N1563" i="4" s="1"/>
  <c r="M1563" i="4"/>
  <c r="K1627" i="4"/>
  <c r="N1627" i="4" s="1"/>
  <c r="M1627" i="4"/>
  <c r="K1691" i="4"/>
  <c r="N1691" i="4" s="1"/>
  <c r="M1691" i="4"/>
  <c r="K1755" i="4"/>
  <c r="N1755" i="4" s="1"/>
  <c r="M1755" i="4"/>
  <c r="K1819" i="4"/>
  <c r="N1819" i="4" s="1"/>
  <c r="M1819" i="4"/>
  <c r="K1883" i="4"/>
  <c r="N1883" i="4" s="1"/>
  <c r="M1883" i="4"/>
  <c r="K1220" i="4"/>
  <c r="N1220" i="4" s="1"/>
  <c r="M1220" i="4"/>
  <c r="K1604" i="4"/>
  <c r="N1604" i="4" s="1"/>
  <c r="M1604" i="4"/>
  <c r="K1668" i="4"/>
  <c r="N1668" i="4" s="1"/>
  <c r="M1668" i="4"/>
  <c r="K1732" i="4"/>
  <c r="N1732" i="4" s="1"/>
  <c r="M1732" i="4"/>
  <c r="K1796" i="4"/>
  <c r="N1796" i="4" s="1"/>
  <c r="M1796" i="4"/>
  <c r="K1860" i="4"/>
  <c r="N1860" i="4" s="1"/>
  <c r="M1860" i="4"/>
  <c r="K1597" i="4"/>
  <c r="N1597" i="4" s="1"/>
  <c r="M1597" i="4"/>
  <c r="K1661" i="4"/>
  <c r="N1661" i="4" s="1"/>
  <c r="M1661" i="4"/>
  <c r="K1725" i="4"/>
  <c r="N1725" i="4" s="1"/>
  <c r="M1725" i="4"/>
  <c r="K1789" i="4"/>
  <c r="N1789" i="4" s="1"/>
  <c r="M1789" i="4"/>
  <c r="K1853" i="4"/>
  <c r="N1853" i="4" s="1"/>
  <c r="M1853" i="4"/>
  <c r="K924" i="4"/>
  <c r="N924" i="4" s="1"/>
  <c r="M924" i="4"/>
  <c r="K1334" i="4"/>
  <c r="N1334" i="4" s="1"/>
  <c r="M1334" i="4"/>
  <c r="K1398" i="4"/>
  <c r="N1398" i="4" s="1"/>
  <c r="M1398" i="4"/>
  <c r="K1462" i="4"/>
  <c r="N1462" i="4" s="1"/>
  <c r="M1462" i="4"/>
  <c r="K1526" i="4"/>
  <c r="N1526" i="4" s="1"/>
  <c r="M1526" i="4"/>
  <c r="K1590" i="4"/>
  <c r="N1590" i="4" s="1"/>
  <c r="M1590" i="4"/>
  <c r="K1654" i="4"/>
  <c r="N1654" i="4" s="1"/>
  <c r="M1654" i="4"/>
  <c r="K1718" i="4"/>
  <c r="N1718" i="4" s="1"/>
  <c r="M1718" i="4"/>
  <c r="K1782" i="4"/>
  <c r="N1782" i="4" s="1"/>
  <c r="M1782" i="4"/>
  <c r="K1846" i="4"/>
  <c r="N1846" i="4" s="1"/>
  <c r="M1846" i="4"/>
  <c r="K1343" i="4"/>
  <c r="N1343" i="4" s="1"/>
  <c r="M1343" i="4"/>
  <c r="K1439" i="4"/>
  <c r="N1439" i="4" s="1"/>
  <c r="M1439" i="4"/>
  <c r="K1519" i="4"/>
  <c r="N1519" i="4" s="1"/>
  <c r="M1519" i="4"/>
  <c r="K1599" i="4"/>
  <c r="N1599" i="4" s="1"/>
  <c r="M1599" i="4"/>
  <c r="K1695" i="4"/>
  <c r="N1695" i="4" s="1"/>
  <c r="M1695" i="4"/>
  <c r="K1775" i="4"/>
  <c r="N1775" i="4" s="1"/>
  <c r="M1775" i="4"/>
  <c r="K1855" i="4"/>
  <c r="N1855" i="4" s="1"/>
  <c r="M1855" i="4"/>
  <c r="K1528" i="4"/>
  <c r="N1528" i="4" s="1"/>
  <c r="M1528" i="4"/>
  <c r="K1592" i="4"/>
  <c r="N1592" i="4" s="1"/>
  <c r="M1592" i="4"/>
  <c r="K1656" i="4"/>
  <c r="N1656" i="4" s="1"/>
  <c r="M1656" i="4"/>
  <c r="K1720" i="4"/>
  <c r="N1720" i="4" s="1"/>
  <c r="M1720" i="4"/>
  <c r="K1784" i="4"/>
  <c r="N1784" i="4" s="1"/>
  <c r="M1784" i="4"/>
  <c r="K225" i="4"/>
  <c r="N225" i="4" s="1"/>
  <c r="M225" i="4"/>
  <c r="K513" i="4"/>
  <c r="N513" i="4" s="1"/>
  <c r="M513" i="4"/>
  <c r="K577" i="4"/>
  <c r="N577" i="4" s="1"/>
  <c r="M577" i="4"/>
  <c r="K641" i="4"/>
  <c r="N641" i="4" s="1"/>
  <c r="M641" i="4"/>
  <c r="K705" i="4"/>
  <c r="N705" i="4" s="1"/>
  <c r="M705" i="4"/>
  <c r="J769" i="4"/>
  <c r="K833" i="4"/>
  <c r="N833" i="4" s="1"/>
  <c r="M833" i="4"/>
  <c r="K897" i="4"/>
  <c r="N897" i="4" s="1"/>
  <c r="M897" i="4"/>
  <c r="K961" i="4"/>
  <c r="N961" i="4" s="1"/>
  <c r="M961" i="4"/>
  <c r="K1025" i="4"/>
  <c r="N1025" i="4" s="1"/>
  <c r="M1025" i="4"/>
  <c r="K1089" i="4"/>
  <c r="N1089" i="4" s="1"/>
  <c r="M1089" i="4"/>
  <c r="K1153" i="4"/>
  <c r="N1153" i="4" s="1"/>
  <c r="M1153" i="4"/>
  <c r="K1217" i="4"/>
  <c r="N1217" i="4" s="1"/>
  <c r="M1217" i="4"/>
  <c r="K1281" i="4"/>
  <c r="N1281" i="4" s="1"/>
  <c r="M1281" i="4"/>
  <c r="K1353" i="4"/>
  <c r="N1353" i="4" s="1"/>
  <c r="M1353" i="4"/>
  <c r="K1417" i="4"/>
  <c r="N1417" i="4" s="1"/>
  <c r="M1417" i="4"/>
  <c r="K1481" i="4"/>
  <c r="N1481" i="4" s="1"/>
  <c r="M1481" i="4"/>
  <c r="K1545" i="4"/>
  <c r="N1545" i="4" s="1"/>
  <c r="M1545" i="4"/>
  <c r="K1609" i="4"/>
  <c r="N1609" i="4" s="1"/>
  <c r="M1609" i="4"/>
  <c r="K1673" i="4"/>
  <c r="N1673" i="4" s="1"/>
  <c r="M1673" i="4"/>
  <c r="K1737" i="4"/>
  <c r="N1737" i="4" s="1"/>
  <c r="M1737" i="4"/>
  <c r="K1801" i="4"/>
  <c r="N1801" i="4" s="1"/>
  <c r="M1801" i="4"/>
  <c r="K1865" i="4"/>
  <c r="N1865" i="4" s="1"/>
  <c r="M1865" i="4"/>
  <c r="K354" i="4"/>
  <c r="N354" i="4" s="1"/>
  <c r="M354" i="4"/>
  <c r="K530" i="4"/>
  <c r="N530" i="4" s="1"/>
  <c r="M530" i="4"/>
  <c r="K610" i="4"/>
  <c r="N610" i="4" s="1"/>
  <c r="M610" i="4"/>
  <c r="K674" i="4"/>
  <c r="N674" i="4" s="1"/>
  <c r="M674" i="4"/>
  <c r="J738" i="4"/>
  <c r="K802" i="4"/>
  <c r="N802" i="4" s="1"/>
  <c r="M802" i="4"/>
  <c r="K866" i="4"/>
  <c r="N866" i="4" s="1"/>
  <c r="M866" i="4"/>
  <c r="K930" i="4"/>
  <c r="N930" i="4" s="1"/>
  <c r="M930" i="4"/>
  <c r="K994" i="4"/>
  <c r="N994" i="4" s="1"/>
  <c r="M994" i="4"/>
  <c r="K1058" i="4"/>
  <c r="N1058" i="4" s="1"/>
  <c r="M1058" i="4"/>
  <c r="K1122" i="4"/>
  <c r="N1122" i="4" s="1"/>
  <c r="M1122" i="4"/>
  <c r="K1607" i="4"/>
  <c r="N1607" i="4" s="1"/>
  <c r="M1607" i="4"/>
  <c r="K1863" i="4"/>
  <c r="N1863" i="4" s="1"/>
  <c r="M1863" i="4"/>
  <c r="K1162" i="4"/>
  <c r="N1162" i="4" s="1"/>
  <c r="M1162" i="4"/>
  <c r="K1226" i="4"/>
  <c r="N1226" i="4" s="1"/>
  <c r="M1226" i="4"/>
  <c r="K1290" i="4"/>
  <c r="N1290" i="4" s="1"/>
  <c r="M1290" i="4"/>
  <c r="K1354" i="4"/>
  <c r="N1354" i="4" s="1"/>
  <c r="M1354" i="4"/>
  <c r="K1426" i="4"/>
  <c r="N1426" i="4" s="1"/>
  <c r="M1426" i="4"/>
  <c r="K1490" i="4"/>
  <c r="N1490" i="4" s="1"/>
  <c r="M1490" i="4"/>
  <c r="K1554" i="4"/>
  <c r="N1554" i="4" s="1"/>
  <c r="M1554" i="4"/>
  <c r="K1618" i="4"/>
  <c r="N1618" i="4" s="1"/>
  <c r="M1618" i="4"/>
  <c r="K1682" i="4"/>
  <c r="N1682" i="4" s="1"/>
  <c r="M1682" i="4"/>
  <c r="K1746" i="4"/>
  <c r="N1746" i="4" s="1"/>
  <c r="M1746" i="4"/>
  <c r="K1810" i="4"/>
  <c r="N1810" i="4" s="1"/>
  <c r="M1810" i="4"/>
  <c r="K1874" i="4"/>
  <c r="N1874" i="4" s="1"/>
  <c r="M1874" i="4"/>
  <c r="K311" i="4"/>
  <c r="N311" i="4" s="1"/>
  <c r="M311" i="4"/>
  <c r="K272" i="4"/>
  <c r="N272" i="4" s="1"/>
  <c r="M272" i="4"/>
  <c r="K249" i="4"/>
  <c r="N249" i="4" s="1"/>
  <c r="M249" i="4"/>
  <c r="K178" i="4"/>
  <c r="N178" i="4" s="1"/>
  <c r="M178" i="4"/>
  <c r="K211" i="4"/>
  <c r="N211" i="4" s="1"/>
  <c r="M211" i="4"/>
  <c r="K220" i="4"/>
  <c r="N220" i="4" s="1"/>
  <c r="M220" i="4"/>
  <c r="K293" i="4"/>
  <c r="N293" i="4" s="1"/>
  <c r="M293" i="4"/>
  <c r="K531" i="4"/>
  <c r="N531" i="4" s="1"/>
  <c r="M531" i="4"/>
  <c r="K1043" i="4"/>
  <c r="N1043" i="4" s="1"/>
  <c r="M1043" i="4"/>
  <c r="K1499" i="4"/>
  <c r="N1499" i="4" s="1"/>
  <c r="M1499" i="4"/>
  <c r="K772" i="4"/>
  <c r="N772" i="4" s="1"/>
  <c r="M772" i="4"/>
  <c r="K1356" i="4"/>
  <c r="N1356" i="4" s="1"/>
  <c r="M1356" i="4"/>
  <c r="K797" i="4"/>
  <c r="N797" i="4" s="1"/>
  <c r="M797" i="4"/>
  <c r="K1309" i="4"/>
  <c r="N1309" i="4" s="1"/>
  <c r="M1309" i="4"/>
  <c r="K182" i="4"/>
  <c r="N182" i="4" s="1"/>
  <c r="M182" i="4"/>
  <c r="K1198" i="4"/>
  <c r="N1198" i="4" s="1"/>
  <c r="M1198" i="4"/>
  <c r="K943" i="4"/>
  <c r="N943" i="4" s="1"/>
  <c r="M943" i="4"/>
  <c r="K512" i="4"/>
  <c r="N512" i="4" s="1"/>
  <c r="M512" i="4"/>
  <c r="K960" i="4"/>
  <c r="N960" i="4" s="1"/>
  <c r="M960" i="4"/>
  <c r="K1587" i="4"/>
  <c r="N1587" i="4" s="1"/>
  <c r="M1587" i="4"/>
  <c r="K1628" i="4"/>
  <c r="N1628" i="4" s="1"/>
  <c r="M1628" i="4"/>
  <c r="K1749" i="4"/>
  <c r="N1749" i="4" s="1"/>
  <c r="M1749" i="4"/>
  <c r="K1742" i="4"/>
  <c r="N1742" i="4" s="1"/>
  <c r="M1742" i="4"/>
  <c r="K1815" i="4"/>
  <c r="N1815" i="4" s="1"/>
  <c r="M1815" i="4"/>
  <c r="K473" i="4"/>
  <c r="N473" i="4" s="1"/>
  <c r="M473" i="4"/>
  <c r="K921" i="4"/>
  <c r="N921" i="4" s="1"/>
  <c r="M921" i="4"/>
  <c r="K1377" i="4"/>
  <c r="N1377" i="4" s="1"/>
  <c r="M1377" i="4"/>
  <c r="K570" i="4"/>
  <c r="N570" i="4" s="1"/>
  <c r="M570" i="4"/>
  <c r="K1082" i="4"/>
  <c r="N1082" i="4" s="1"/>
  <c r="M1082" i="4"/>
  <c r="K1378" i="4"/>
  <c r="N1378" i="4" s="1"/>
  <c r="M1378" i="4"/>
  <c r="K151" i="4"/>
  <c r="N151" i="4" s="1"/>
  <c r="M151" i="4"/>
  <c r="K343" i="4"/>
  <c r="N343" i="4" s="1"/>
  <c r="M343" i="4"/>
  <c r="J104" i="4"/>
  <c r="K368" i="4"/>
  <c r="N368" i="4" s="1"/>
  <c r="M368" i="4"/>
  <c r="K39" i="4"/>
  <c r="N39" i="4" s="1"/>
  <c r="M39" i="4"/>
  <c r="K103" i="4"/>
  <c r="N103" i="4" s="1"/>
  <c r="M103" i="4"/>
  <c r="K167" i="4"/>
  <c r="N167" i="4" s="1"/>
  <c r="M167" i="4"/>
  <c r="K231" i="4"/>
  <c r="N231" i="4" s="1"/>
  <c r="M231" i="4"/>
  <c r="K295" i="4"/>
  <c r="N295" i="4" s="1"/>
  <c r="M295" i="4"/>
  <c r="K359" i="4"/>
  <c r="N359" i="4" s="1"/>
  <c r="M359" i="4"/>
  <c r="K423" i="4"/>
  <c r="N423" i="4" s="1"/>
  <c r="M423" i="4"/>
  <c r="K48" i="4"/>
  <c r="N48" i="4" s="1"/>
  <c r="M48" i="4"/>
  <c r="K120" i="4"/>
  <c r="N120" i="4" s="1"/>
  <c r="M120" i="4"/>
  <c r="K192" i="4"/>
  <c r="N192" i="4" s="1"/>
  <c r="M192" i="4"/>
  <c r="K256" i="4"/>
  <c r="N256" i="4" s="1"/>
  <c r="M256" i="4"/>
  <c r="K320" i="4"/>
  <c r="N320" i="4" s="1"/>
  <c r="M320" i="4"/>
  <c r="K384" i="4"/>
  <c r="N384" i="4" s="1"/>
  <c r="M384" i="4"/>
  <c r="K25" i="4"/>
  <c r="N25" i="4" s="1"/>
  <c r="M25" i="4"/>
  <c r="K89" i="4"/>
  <c r="N89" i="4" s="1"/>
  <c r="M89" i="4"/>
  <c r="K161" i="4"/>
  <c r="N161" i="4" s="1"/>
  <c r="M161" i="4"/>
  <c r="K233" i="4"/>
  <c r="N233" i="4" s="1"/>
  <c r="M233" i="4"/>
  <c r="K297" i="4"/>
  <c r="N297" i="4" s="1"/>
  <c r="M297" i="4"/>
  <c r="K361" i="4"/>
  <c r="N361" i="4" s="1"/>
  <c r="M361" i="4"/>
  <c r="K425" i="4"/>
  <c r="N425" i="4" s="1"/>
  <c r="M425" i="4"/>
  <c r="K34" i="4"/>
  <c r="N34" i="4" s="1"/>
  <c r="M34" i="4"/>
  <c r="K98" i="4"/>
  <c r="N98" i="4" s="1"/>
  <c r="M98" i="4"/>
  <c r="K162" i="4"/>
  <c r="N162" i="4" s="1"/>
  <c r="M162" i="4"/>
  <c r="K226" i="4"/>
  <c r="N226" i="4" s="1"/>
  <c r="M226" i="4"/>
  <c r="K290" i="4"/>
  <c r="N290" i="4" s="1"/>
  <c r="M290" i="4"/>
  <c r="K410" i="4"/>
  <c r="N410" i="4" s="1"/>
  <c r="M410" i="4"/>
  <c r="K538" i="4"/>
  <c r="N538" i="4" s="1"/>
  <c r="M538" i="4"/>
  <c r="K59" i="4"/>
  <c r="N59" i="4" s="1"/>
  <c r="M59" i="4"/>
  <c r="K123" i="4"/>
  <c r="N123" i="4" s="1"/>
  <c r="M123" i="4"/>
  <c r="K195" i="4"/>
  <c r="N195" i="4" s="1"/>
  <c r="M195" i="4"/>
  <c r="J331" i="4"/>
  <c r="J395" i="4"/>
  <c r="K12" i="4"/>
  <c r="N12" i="4" s="1"/>
  <c r="M12" i="4"/>
  <c r="K76" i="4"/>
  <c r="N76" i="4" s="1"/>
  <c r="M76" i="4"/>
  <c r="K140" i="4"/>
  <c r="N140" i="4" s="1"/>
  <c r="M140" i="4"/>
  <c r="J204" i="4"/>
  <c r="J268" i="4"/>
  <c r="J332" i="4"/>
  <c r="K21" i="4"/>
  <c r="N21" i="4" s="1"/>
  <c r="M21" i="4"/>
  <c r="K85" i="4"/>
  <c r="N85" i="4" s="1"/>
  <c r="M85" i="4"/>
  <c r="K149" i="4"/>
  <c r="N149" i="4" s="1"/>
  <c r="M149" i="4"/>
  <c r="K213" i="4"/>
  <c r="N213" i="4" s="1"/>
  <c r="M213" i="4"/>
  <c r="K277" i="4"/>
  <c r="N277" i="4" s="1"/>
  <c r="M277" i="4"/>
  <c r="K341" i="4"/>
  <c r="N341" i="4" s="1"/>
  <c r="M341" i="4"/>
  <c r="K405" i="4"/>
  <c r="N405" i="4" s="1"/>
  <c r="M405" i="4"/>
  <c r="K533" i="4"/>
  <c r="N533" i="4" s="1"/>
  <c r="M533" i="4"/>
  <c r="K451" i="4"/>
  <c r="N451" i="4" s="1"/>
  <c r="M451" i="4"/>
  <c r="K515" i="4"/>
  <c r="N515" i="4" s="1"/>
  <c r="M515" i="4"/>
  <c r="K579" i="4"/>
  <c r="N579" i="4" s="1"/>
  <c r="M579" i="4"/>
  <c r="K643" i="4"/>
  <c r="N643" i="4" s="1"/>
  <c r="M643" i="4"/>
  <c r="K707" i="4"/>
  <c r="N707" i="4" s="1"/>
  <c r="M707" i="4"/>
  <c r="K771" i="4"/>
  <c r="N771" i="4" s="1"/>
  <c r="M771" i="4"/>
  <c r="K835" i="4"/>
  <c r="N835" i="4" s="1"/>
  <c r="M835" i="4"/>
  <c r="K899" i="4"/>
  <c r="N899" i="4" s="1"/>
  <c r="M899" i="4"/>
  <c r="K963" i="4"/>
  <c r="N963" i="4" s="1"/>
  <c r="M963" i="4"/>
  <c r="K1027" i="4"/>
  <c r="N1027" i="4" s="1"/>
  <c r="M1027" i="4"/>
  <c r="K1091" i="4"/>
  <c r="N1091" i="4" s="1"/>
  <c r="M1091" i="4"/>
  <c r="K1155" i="4"/>
  <c r="N1155" i="4" s="1"/>
  <c r="M1155" i="4"/>
  <c r="K1219" i="4"/>
  <c r="N1219" i="4" s="1"/>
  <c r="M1219" i="4"/>
  <c r="K1283" i="4"/>
  <c r="N1283" i="4" s="1"/>
  <c r="M1283" i="4"/>
  <c r="K1355" i="4"/>
  <c r="N1355" i="4" s="1"/>
  <c r="M1355" i="4"/>
  <c r="K1419" i="4"/>
  <c r="N1419" i="4" s="1"/>
  <c r="M1419" i="4"/>
  <c r="K1483" i="4"/>
  <c r="N1483" i="4" s="1"/>
  <c r="M1483" i="4"/>
  <c r="K1547" i="4"/>
  <c r="N1547" i="4" s="1"/>
  <c r="M1547" i="4"/>
  <c r="K428" i="4"/>
  <c r="N428" i="4" s="1"/>
  <c r="M428" i="4"/>
  <c r="K492" i="4"/>
  <c r="N492" i="4" s="1"/>
  <c r="M492" i="4"/>
  <c r="K556" i="4"/>
  <c r="N556" i="4" s="1"/>
  <c r="M556" i="4"/>
  <c r="K620" i="4"/>
  <c r="N620" i="4" s="1"/>
  <c r="M620" i="4"/>
  <c r="K684" i="4"/>
  <c r="N684" i="4" s="1"/>
  <c r="M684" i="4"/>
  <c r="K748" i="4"/>
  <c r="N748" i="4" s="1"/>
  <c r="M748" i="4"/>
  <c r="K820" i="4"/>
  <c r="N820" i="4" s="1"/>
  <c r="M820" i="4"/>
  <c r="K884" i="4"/>
  <c r="N884" i="4" s="1"/>
  <c r="M884" i="4"/>
  <c r="K956" i="4"/>
  <c r="N956" i="4" s="1"/>
  <c r="M956" i="4"/>
  <c r="K1028" i="4"/>
  <c r="N1028" i="4" s="1"/>
  <c r="M1028" i="4"/>
  <c r="J1100" i="4"/>
  <c r="K1180" i="4"/>
  <c r="N1180" i="4" s="1"/>
  <c r="M1180" i="4"/>
  <c r="K1268" i="4"/>
  <c r="N1268" i="4" s="1"/>
  <c r="M1268" i="4"/>
  <c r="K1340" i="4"/>
  <c r="N1340" i="4" s="1"/>
  <c r="M1340" i="4"/>
  <c r="K1404" i="4"/>
  <c r="N1404" i="4" s="1"/>
  <c r="M1404" i="4"/>
  <c r="K1468" i="4"/>
  <c r="N1468" i="4" s="1"/>
  <c r="M1468" i="4"/>
  <c r="K1532" i="4"/>
  <c r="N1532" i="4" s="1"/>
  <c r="M1532" i="4"/>
  <c r="K589" i="4"/>
  <c r="N589" i="4" s="1"/>
  <c r="M589" i="4"/>
  <c r="K653" i="4"/>
  <c r="N653" i="4" s="1"/>
  <c r="M653" i="4"/>
  <c r="K717" i="4"/>
  <c r="N717" i="4" s="1"/>
  <c r="M717" i="4"/>
  <c r="K781" i="4"/>
  <c r="N781" i="4" s="1"/>
  <c r="M781" i="4"/>
  <c r="K845" i="4"/>
  <c r="N845" i="4" s="1"/>
  <c r="M845" i="4"/>
  <c r="K909" i="4"/>
  <c r="N909" i="4" s="1"/>
  <c r="M909" i="4"/>
  <c r="K973" i="4"/>
  <c r="N973" i="4" s="1"/>
  <c r="M973" i="4"/>
  <c r="K1037" i="4"/>
  <c r="N1037" i="4" s="1"/>
  <c r="M1037" i="4"/>
  <c r="K1101" i="4"/>
  <c r="N1101" i="4" s="1"/>
  <c r="M1101" i="4"/>
  <c r="K1165" i="4"/>
  <c r="N1165" i="4" s="1"/>
  <c r="M1165" i="4"/>
  <c r="K1229" i="4"/>
  <c r="N1229" i="4" s="1"/>
  <c r="M1229" i="4"/>
  <c r="K1293" i="4"/>
  <c r="N1293" i="4" s="1"/>
  <c r="M1293" i="4"/>
  <c r="K1357" i="4"/>
  <c r="N1357" i="4" s="1"/>
  <c r="M1357" i="4"/>
  <c r="K1421" i="4"/>
  <c r="N1421" i="4" s="1"/>
  <c r="M1421" i="4"/>
  <c r="K1485" i="4"/>
  <c r="N1485" i="4" s="1"/>
  <c r="M1485" i="4"/>
  <c r="K1549" i="4"/>
  <c r="N1549" i="4" s="1"/>
  <c r="M1549" i="4"/>
  <c r="K38" i="4"/>
  <c r="N38" i="4" s="1"/>
  <c r="M38" i="4"/>
  <c r="K102" i="4"/>
  <c r="N102" i="4" s="1"/>
  <c r="M102" i="4"/>
  <c r="J166" i="4"/>
  <c r="J230" i="4"/>
  <c r="J294" i="4"/>
  <c r="K358" i="4"/>
  <c r="N358" i="4" s="1"/>
  <c r="M358" i="4"/>
  <c r="K422" i="4"/>
  <c r="N422" i="4" s="1"/>
  <c r="M422" i="4"/>
  <c r="K486" i="4"/>
  <c r="N486" i="4" s="1"/>
  <c r="M486" i="4"/>
  <c r="K550" i="4"/>
  <c r="N550" i="4" s="1"/>
  <c r="M550" i="4"/>
  <c r="K614" i="4"/>
  <c r="N614" i="4" s="1"/>
  <c r="M614" i="4"/>
  <c r="K678" i="4"/>
  <c r="N678" i="4" s="1"/>
  <c r="M678" i="4"/>
  <c r="K742" i="4"/>
  <c r="N742" i="4" s="1"/>
  <c r="M742" i="4"/>
  <c r="K806" i="4"/>
  <c r="N806" i="4" s="1"/>
  <c r="M806" i="4"/>
  <c r="K870" i="4"/>
  <c r="N870" i="4" s="1"/>
  <c r="M870" i="4"/>
  <c r="J926" i="4"/>
  <c r="K990" i="4"/>
  <c r="N990" i="4" s="1"/>
  <c r="M990" i="4"/>
  <c r="K1054" i="4"/>
  <c r="N1054" i="4" s="1"/>
  <c r="M1054" i="4"/>
  <c r="K1118" i="4"/>
  <c r="N1118" i="4" s="1"/>
  <c r="M1118" i="4"/>
  <c r="K1182" i="4"/>
  <c r="N1182" i="4" s="1"/>
  <c r="M1182" i="4"/>
  <c r="K1246" i="4"/>
  <c r="N1246" i="4" s="1"/>
  <c r="M1246" i="4"/>
  <c r="K479" i="4"/>
  <c r="N479" i="4" s="1"/>
  <c r="M479" i="4"/>
  <c r="K543" i="4"/>
  <c r="N543" i="4" s="1"/>
  <c r="M543" i="4"/>
  <c r="K607" i="4"/>
  <c r="N607" i="4" s="1"/>
  <c r="M607" i="4"/>
  <c r="K671" i="4"/>
  <c r="N671" i="4" s="1"/>
  <c r="M671" i="4"/>
  <c r="K735" i="4"/>
  <c r="N735" i="4" s="1"/>
  <c r="M735" i="4"/>
  <c r="K799" i="4"/>
  <c r="N799" i="4" s="1"/>
  <c r="M799" i="4"/>
  <c r="K863" i="4"/>
  <c r="N863" i="4" s="1"/>
  <c r="M863" i="4"/>
  <c r="K927" i="4"/>
  <c r="N927" i="4" s="1"/>
  <c r="M927" i="4"/>
  <c r="K991" i="4"/>
  <c r="N991" i="4" s="1"/>
  <c r="M991" i="4"/>
  <c r="K1055" i="4"/>
  <c r="N1055" i="4" s="1"/>
  <c r="M1055" i="4"/>
  <c r="K1119" i="4"/>
  <c r="N1119" i="4" s="1"/>
  <c r="M1119" i="4"/>
  <c r="K1191" i="4"/>
  <c r="N1191" i="4" s="1"/>
  <c r="M1191" i="4"/>
  <c r="K1279" i="4"/>
  <c r="N1279" i="4" s="1"/>
  <c r="M1279" i="4"/>
  <c r="K432" i="4"/>
  <c r="N432" i="4" s="1"/>
  <c r="M432" i="4"/>
  <c r="K496" i="4"/>
  <c r="N496" i="4" s="1"/>
  <c r="M496" i="4"/>
  <c r="K560" i="4"/>
  <c r="N560" i="4" s="1"/>
  <c r="M560" i="4"/>
  <c r="K624" i="4"/>
  <c r="N624" i="4" s="1"/>
  <c r="M624" i="4"/>
  <c r="K688" i="4"/>
  <c r="N688" i="4" s="1"/>
  <c r="M688" i="4"/>
  <c r="K752" i="4"/>
  <c r="N752" i="4" s="1"/>
  <c r="M752" i="4"/>
  <c r="K816" i="4"/>
  <c r="N816" i="4" s="1"/>
  <c r="M816" i="4"/>
  <c r="K880" i="4"/>
  <c r="N880" i="4" s="1"/>
  <c r="M880" i="4"/>
  <c r="K944" i="4"/>
  <c r="N944" i="4" s="1"/>
  <c r="M944" i="4"/>
  <c r="K1008" i="4"/>
  <c r="N1008" i="4" s="1"/>
  <c r="M1008" i="4"/>
  <c r="K1072" i="4"/>
  <c r="N1072" i="4" s="1"/>
  <c r="M1072" i="4"/>
  <c r="K1136" i="4"/>
  <c r="N1136" i="4" s="1"/>
  <c r="M1136" i="4"/>
  <c r="K1200" i="4"/>
  <c r="N1200" i="4" s="1"/>
  <c r="M1200" i="4"/>
  <c r="K1264" i="4"/>
  <c r="N1264" i="4" s="1"/>
  <c r="M1264" i="4"/>
  <c r="K1336" i="4"/>
  <c r="N1336" i="4" s="1"/>
  <c r="M1336" i="4"/>
  <c r="K1400" i="4"/>
  <c r="N1400" i="4" s="1"/>
  <c r="M1400" i="4"/>
  <c r="K1464" i="4"/>
  <c r="N1464" i="4" s="1"/>
  <c r="M1464" i="4"/>
  <c r="K1571" i="4"/>
  <c r="N1571" i="4" s="1"/>
  <c r="M1571" i="4"/>
  <c r="K1635" i="4"/>
  <c r="N1635" i="4" s="1"/>
  <c r="M1635" i="4"/>
  <c r="K1699" i="4"/>
  <c r="N1699" i="4" s="1"/>
  <c r="M1699" i="4"/>
  <c r="K1763" i="4"/>
  <c r="N1763" i="4" s="1"/>
  <c r="M1763" i="4"/>
  <c r="K1827" i="4"/>
  <c r="N1827" i="4" s="1"/>
  <c r="M1827" i="4"/>
  <c r="K1891" i="4"/>
  <c r="N1891" i="4" s="1"/>
  <c r="M1891" i="4"/>
  <c r="K1252" i="4"/>
  <c r="N1252" i="4" s="1"/>
  <c r="M1252" i="4"/>
  <c r="K1612" i="4"/>
  <c r="N1612" i="4" s="1"/>
  <c r="M1612" i="4"/>
  <c r="K1676" i="4"/>
  <c r="N1676" i="4" s="1"/>
  <c r="M1676" i="4"/>
  <c r="K1740" i="4"/>
  <c r="N1740" i="4" s="1"/>
  <c r="M1740" i="4"/>
  <c r="K1804" i="4"/>
  <c r="N1804" i="4" s="1"/>
  <c r="M1804" i="4"/>
  <c r="K1868" i="4"/>
  <c r="N1868" i="4" s="1"/>
  <c r="M1868" i="4"/>
  <c r="K1605" i="4"/>
  <c r="N1605" i="4" s="1"/>
  <c r="M1605" i="4"/>
  <c r="K1669" i="4"/>
  <c r="N1669" i="4" s="1"/>
  <c r="M1669" i="4"/>
  <c r="K1733" i="4"/>
  <c r="N1733" i="4" s="1"/>
  <c r="M1733" i="4"/>
  <c r="K1797" i="4"/>
  <c r="N1797" i="4" s="1"/>
  <c r="M1797" i="4"/>
  <c r="K1861" i="4"/>
  <c r="N1861" i="4" s="1"/>
  <c r="M1861" i="4"/>
  <c r="K1262" i="4"/>
  <c r="N1262" i="4" s="1"/>
  <c r="M1262" i="4"/>
  <c r="K1342" i="4"/>
  <c r="N1342" i="4" s="1"/>
  <c r="M1342" i="4"/>
  <c r="K1406" i="4"/>
  <c r="N1406" i="4" s="1"/>
  <c r="M1406" i="4"/>
  <c r="K1470" i="4"/>
  <c r="N1470" i="4" s="1"/>
  <c r="M1470" i="4"/>
  <c r="K1534" i="4"/>
  <c r="N1534" i="4" s="1"/>
  <c r="M1534" i="4"/>
  <c r="K1598" i="4"/>
  <c r="N1598" i="4" s="1"/>
  <c r="M1598" i="4"/>
  <c r="K1662" i="4"/>
  <c r="N1662" i="4" s="1"/>
  <c r="M1662" i="4"/>
  <c r="K1726" i="4"/>
  <c r="N1726" i="4" s="1"/>
  <c r="M1726" i="4"/>
  <c r="K1790" i="4"/>
  <c r="N1790" i="4" s="1"/>
  <c r="M1790" i="4"/>
  <c r="K1854" i="4"/>
  <c r="N1854" i="4" s="1"/>
  <c r="M1854" i="4"/>
  <c r="K1402" i="4"/>
  <c r="N1402" i="4" s="1"/>
  <c r="M1402" i="4"/>
  <c r="K1367" i="4"/>
  <c r="N1367" i="4" s="1"/>
  <c r="M1367" i="4"/>
  <c r="K1447" i="4"/>
  <c r="N1447" i="4" s="1"/>
  <c r="M1447" i="4"/>
  <c r="K1527" i="4"/>
  <c r="N1527" i="4" s="1"/>
  <c r="M1527" i="4"/>
  <c r="J1623" i="4"/>
  <c r="K1703" i="4"/>
  <c r="N1703" i="4" s="1"/>
  <c r="M1703" i="4"/>
  <c r="K1783" i="4"/>
  <c r="N1783" i="4" s="1"/>
  <c r="M1783" i="4"/>
  <c r="J1879" i="4"/>
  <c r="J1536" i="4"/>
  <c r="J1600" i="4"/>
  <c r="J1664" i="4"/>
  <c r="J1728" i="4"/>
  <c r="J1792" i="4"/>
  <c r="J1856" i="4"/>
  <c r="K457" i="4"/>
  <c r="N457" i="4" s="1"/>
  <c r="M457" i="4"/>
  <c r="K521" i="4"/>
  <c r="N521" i="4" s="1"/>
  <c r="M521" i="4"/>
  <c r="K585" i="4"/>
  <c r="N585" i="4" s="1"/>
  <c r="M585" i="4"/>
  <c r="K649" i="4"/>
  <c r="N649" i="4" s="1"/>
  <c r="M649" i="4"/>
  <c r="K713" i="4"/>
  <c r="N713" i="4" s="1"/>
  <c r="M713" i="4"/>
  <c r="K777" i="4"/>
  <c r="N777" i="4" s="1"/>
  <c r="M777" i="4"/>
  <c r="J841" i="4"/>
  <c r="K905" i="4"/>
  <c r="N905" i="4" s="1"/>
  <c r="M905" i="4"/>
  <c r="K969" i="4"/>
  <c r="N969" i="4" s="1"/>
  <c r="M969" i="4"/>
  <c r="K1033" i="4"/>
  <c r="N1033" i="4" s="1"/>
  <c r="M1033" i="4"/>
  <c r="K1097" i="4"/>
  <c r="N1097" i="4" s="1"/>
  <c r="M1097" i="4"/>
  <c r="K1161" i="4"/>
  <c r="N1161" i="4" s="1"/>
  <c r="M1161" i="4"/>
  <c r="K1225" i="4"/>
  <c r="N1225" i="4" s="1"/>
  <c r="M1225" i="4"/>
  <c r="K1297" i="4"/>
  <c r="N1297" i="4" s="1"/>
  <c r="M1297" i="4"/>
  <c r="K1361" i="4"/>
  <c r="N1361" i="4" s="1"/>
  <c r="M1361" i="4"/>
  <c r="K1425" i="4"/>
  <c r="N1425" i="4" s="1"/>
  <c r="M1425" i="4"/>
  <c r="K1489" i="4"/>
  <c r="N1489" i="4" s="1"/>
  <c r="M1489" i="4"/>
  <c r="K1553" i="4"/>
  <c r="N1553" i="4" s="1"/>
  <c r="M1553" i="4"/>
  <c r="K1617" i="4"/>
  <c r="N1617" i="4" s="1"/>
  <c r="M1617" i="4"/>
  <c r="K1681" i="4"/>
  <c r="N1681" i="4" s="1"/>
  <c r="M1681" i="4"/>
  <c r="K1745" i="4"/>
  <c r="N1745" i="4" s="1"/>
  <c r="M1745" i="4"/>
  <c r="K1809" i="4"/>
  <c r="N1809" i="4" s="1"/>
  <c r="M1809" i="4"/>
  <c r="K1873" i="4"/>
  <c r="N1873" i="4" s="1"/>
  <c r="M1873" i="4"/>
  <c r="K370" i="4"/>
  <c r="N370" i="4" s="1"/>
  <c r="M370" i="4"/>
  <c r="K546" i="4"/>
  <c r="N546" i="4" s="1"/>
  <c r="M546" i="4"/>
  <c r="K618" i="4"/>
  <c r="N618" i="4" s="1"/>
  <c r="M618" i="4"/>
  <c r="K682" i="4"/>
  <c r="N682" i="4" s="1"/>
  <c r="M682" i="4"/>
  <c r="K746" i="4"/>
  <c r="N746" i="4" s="1"/>
  <c r="M746" i="4"/>
  <c r="J810" i="4"/>
  <c r="K874" i="4"/>
  <c r="N874" i="4" s="1"/>
  <c r="M874" i="4"/>
  <c r="K938" i="4"/>
  <c r="N938" i="4" s="1"/>
  <c r="M938" i="4"/>
  <c r="K1002" i="4"/>
  <c r="N1002" i="4" s="1"/>
  <c r="M1002" i="4"/>
  <c r="K1066" i="4"/>
  <c r="N1066" i="4" s="1"/>
  <c r="M1066" i="4"/>
  <c r="K1351" i="4"/>
  <c r="N1351" i="4" s="1"/>
  <c r="M1351" i="4"/>
  <c r="K1615" i="4"/>
  <c r="N1615" i="4" s="1"/>
  <c r="M1615" i="4"/>
  <c r="K1871" i="4"/>
  <c r="N1871" i="4" s="1"/>
  <c r="M1871" i="4"/>
  <c r="K1170" i="4"/>
  <c r="N1170" i="4" s="1"/>
  <c r="M1170" i="4"/>
  <c r="K1234" i="4"/>
  <c r="N1234" i="4" s="1"/>
  <c r="M1234" i="4"/>
  <c r="K1298" i="4"/>
  <c r="N1298" i="4" s="1"/>
  <c r="M1298" i="4"/>
  <c r="K1362" i="4"/>
  <c r="N1362" i="4" s="1"/>
  <c r="M1362" i="4"/>
  <c r="K1434" i="4"/>
  <c r="N1434" i="4" s="1"/>
  <c r="M1434" i="4"/>
  <c r="K1498" i="4"/>
  <c r="N1498" i="4" s="1"/>
  <c r="M1498" i="4"/>
  <c r="K1562" i="4"/>
  <c r="N1562" i="4" s="1"/>
  <c r="M1562" i="4"/>
  <c r="K1626" i="4"/>
  <c r="N1626" i="4" s="1"/>
  <c r="M1626" i="4"/>
  <c r="K1690" i="4"/>
  <c r="N1690" i="4" s="1"/>
  <c r="M1690" i="4"/>
  <c r="K1754" i="4"/>
  <c r="N1754" i="4" s="1"/>
  <c r="M1754" i="4"/>
  <c r="K1818" i="4"/>
  <c r="N1818" i="4" s="1"/>
  <c r="M1818" i="4"/>
  <c r="K1882" i="4"/>
  <c r="N1882" i="4" s="1"/>
  <c r="M1882" i="4"/>
  <c r="K375" i="4"/>
  <c r="N375" i="4" s="1"/>
  <c r="M375" i="4"/>
  <c r="K41" i="4"/>
  <c r="N41" i="4" s="1"/>
  <c r="M41" i="4"/>
  <c r="K114" i="4"/>
  <c r="N114" i="4" s="1"/>
  <c r="M114" i="4"/>
  <c r="K75" i="4"/>
  <c r="N75" i="4" s="1"/>
  <c r="M75" i="4"/>
  <c r="K156" i="4"/>
  <c r="N156" i="4" s="1"/>
  <c r="M156" i="4"/>
  <c r="K229" i="4"/>
  <c r="N229" i="4" s="1"/>
  <c r="M229" i="4"/>
  <c r="K467" i="4"/>
  <c r="N467" i="4" s="1"/>
  <c r="M467" i="4"/>
  <c r="K851" i="4"/>
  <c r="N851" i="4" s="1"/>
  <c r="M851" i="4"/>
  <c r="K1371" i="4"/>
  <c r="N1371" i="4" s="1"/>
  <c r="M1371" i="4"/>
  <c r="K636" i="4"/>
  <c r="N636" i="4" s="1"/>
  <c r="M636" i="4"/>
  <c r="K1124" i="4"/>
  <c r="N1124" i="4" s="1"/>
  <c r="M1124" i="4"/>
  <c r="K605" i="4"/>
  <c r="N605" i="4" s="1"/>
  <c r="M605" i="4"/>
  <c r="K1117" i="4"/>
  <c r="N1117" i="4" s="1"/>
  <c r="M1117" i="4"/>
  <c r="K1565" i="4"/>
  <c r="N1565" i="4" s="1"/>
  <c r="M1565" i="4"/>
  <c r="K438" i="4"/>
  <c r="N438" i="4" s="1"/>
  <c r="M438" i="4"/>
  <c r="K886" i="4"/>
  <c r="N886" i="4" s="1"/>
  <c r="M886" i="4"/>
  <c r="K495" i="4"/>
  <c r="N495" i="4" s="1"/>
  <c r="M495" i="4"/>
  <c r="K879" i="4"/>
  <c r="N879" i="4" s="1"/>
  <c r="M879" i="4"/>
  <c r="K448" i="4"/>
  <c r="N448" i="4" s="1"/>
  <c r="M448" i="4"/>
  <c r="K896" i="4"/>
  <c r="N896" i="4" s="1"/>
  <c r="M896" i="4"/>
  <c r="K1352" i="4"/>
  <c r="N1352" i="4" s="1"/>
  <c r="M1352" i="4"/>
  <c r="K1843" i="4"/>
  <c r="N1843" i="4" s="1"/>
  <c r="M1843" i="4"/>
  <c r="K1884" i="4"/>
  <c r="N1884" i="4" s="1"/>
  <c r="M1884" i="4"/>
  <c r="K1294" i="4"/>
  <c r="N1294" i="4" s="1"/>
  <c r="M1294" i="4"/>
  <c r="K1678" i="4"/>
  <c r="N1678" i="4" s="1"/>
  <c r="M1678" i="4"/>
  <c r="K1559" i="4"/>
  <c r="N1559" i="4" s="1"/>
  <c r="M1559" i="4"/>
  <c r="K1616" i="4"/>
  <c r="N1616" i="4" s="1"/>
  <c r="M1616" i="4"/>
  <c r="K537" i="4"/>
  <c r="N537" i="4" s="1"/>
  <c r="M537" i="4"/>
  <c r="K985" i="4"/>
  <c r="N985" i="4" s="1"/>
  <c r="M985" i="4"/>
  <c r="K1441" i="4"/>
  <c r="N1441" i="4" s="1"/>
  <c r="M1441" i="4"/>
  <c r="K1889" i="4"/>
  <c r="N1889" i="4" s="1"/>
  <c r="M1889" i="4"/>
  <c r="K890" i="4"/>
  <c r="N890" i="4" s="1"/>
  <c r="M890" i="4"/>
  <c r="K1289" i="4"/>
  <c r="N1289" i="4" s="1"/>
  <c r="M1289" i="4"/>
  <c r="K1514" i="4"/>
  <c r="N1514" i="4" s="1"/>
  <c r="M1514" i="4"/>
  <c r="K1834" i="4"/>
  <c r="N1834" i="4" s="1"/>
  <c r="M1834" i="4"/>
  <c r="K47" i="4"/>
  <c r="N47" i="4" s="1"/>
  <c r="M47" i="4"/>
  <c r="K111" i="4"/>
  <c r="N111" i="4" s="1"/>
  <c r="M111" i="4"/>
  <c r="K175" i="4"/>
  <c r="N175" i="4" s="1"/>
  <c r="M175" i="4"/>
  <c r="K239" i="4"/>
  <c r="N239" i="4" s="1"/>
  <c r="M239" i="4"/>
  <c r="K303" i="4"/>
  <c r="N303" i="4" s="1"/>
  <c r="M303" i="4"/>
  <c r="K367" i="4"/>
  <c r="N367" i="4" s="1"/>
  <c r="M367" i="4"/>
  <c r="K431" i="4"/>
  <c r="N431" i="4" s="1"/>
  <c r="M431" i="4"/>
  <c r="K64" i="4"/>
  <c r="N64" i="4" s="1"/>
  <c r="M64" i="4"/>
  <c r="K128" i="4"/>
  <c r="N128" i="4" s="1"/>
  <c r="M128" i="4"/>
  <c r="K200" i="4"/>
  <c r="N200" i="4" s="1"/>
  <c r="M200" i="4"/>
  <c r="K264" i="4"/>
  <c r="N264" i="4" s="1"/>
  <c r="M264" i="4"/>
  <c r="K328" i="4"/>
  <c r="N328" i="4" s="1"/>
  <c r="M328" i="4"/>
  <c r="K392" i="4"/>
  <c r="N392" i="4" s="1"/>
  <c r="M392" i="4"/>
  <c r="K33" i="4"/>
  <c r="N33" i="4" s="1"/>
  <c r="M33" i="4"/>
  <c r="K105" i="4"/>
  <c r="N105" i="4" s="1"/>
  <c r="M105" i="4"/>
  <c r="K169" i="4"/>
  <c r="N169" i="4" s="1"/>
  <c r="M169" i="4"/>
  <c r="K241" i="4"/>
  <c r="N241" i="4" s="1"/>
  <c r="M241" i="4"/>
  <c r="K305" i="4"/>
  <c r="N305" i="4" s="1"/>
  <c r="M305" i="4"/>
  <c r="K369" i="4"/>
  <c r="N369" i="4" s="1"/>
  <c r="M369" i="4"/>
  <c r="K433" i="4"/>
  <c r="N433" i="4" s="1"/>
  <c r="M433" i="4"/>
  <c r="K42" i="4"/>
  <c r="N42" i="4" s="1"/>
  <c r="M42" i="4"/>
  <c r="K106" i="4"/>
  <c r="N106" i="4" s="1"/>
  <c r="M106" i="4"/>
  <c r="K170" i="4"/>
  <c r="N170" i="4" s="1"/>
  <c r="M170" i="4"/>
  <c r="K234" i="4"/>
  <c r="N234" i="4" s="1"/>
  <c r="M234" i="4"/>
  <c r="K298" i="4"/>
  <c r="N298" i="4" s="1"/>
  <c r="M298" i="4"/>
  <c r="K426" i="4"/>
  <c r="N426" i="4" s="1"/>
  <c r="M426" i="4"/>
  <c r="K554" i="4"/>
  <c r="N554" i="4" s="1"/>
  <c r="M554" i="4"/>
  <c r="K67" i="4"/>
  <c r="N67" i="4" s="1"/>
  <c r="M67" i="4"/>
  <c r="K131" i="4"/>
  <c r="N131" i="4" s="1"/>
  <c r="M131" i="4"/>
  <c r="J203" i="4"/>
  <c r="K275" i="4"/>
  <c r="N275" i="4" s="1"/>
  <c r="M275" i="4"/>
  <c r="K339" i="4"/>
  <c r="N339" i="4" s="1"/>
  <c r="M339" i="4"/>
  <c r="K403" i="4"/>
  <c r="N403" i="4" s="1"/>
  <c r="M403" i="4"/>
  <c r="J20" i="4"/>
  <c r="J84" i="4"/>
  <c r="J148" i="4"/>
  <c r="K212" i="4"/>
  <c r="N212" i="4" s="1"/>
  <c r="M212" i="4"/>
  <c r="K276" i="4"/>
  <c r="N276" i="4" s="1"/>
  <c r="M276" i="4"/>
  <c r="K340" i="4"/>
  <c r="N340" i="4" s="1"/>
  <c r="M340" i="4"/>
  <c r="K29" i="4"/>
  <c r="N29" i="4" s="1"/>
  <c r="M29" i="4"/>
  <c r="K93" i="4"/>
  <c r="N93" i="4" s="1"/>
  <c r="M93" i="4"/>
  <c r="K157" i="4"/>
  <c r="N157" i="4" s="1"/>
  <c r="M157" i="4"/>
  <c r="J221" i="4"/>
  <c r="J285" i="4"/>
  <c r="J349" i="4"/>
  <c r="J413" i="4"/>
  <c r="J477" i="4"/>
  <c r="J541" i="4"/>
  <c r="J459" i="4"/>
  <c r="K523" i="4"/>
  <c r="N523" i="4" s="1"/>
  <c r="M523" i="4"/>
  <c r="K587" i="4"/>
  <c r="N587" i="4" s="1"/>
  <c r="M587" i="4"/>
  <c r="K715" i="4"/>
  <c r="N715" i="4" s="1"/>
  <c r="M715" i="4"/>
  <c r="K779" i="4"/>
  <c r="N779" i="4" s="1"/>
  <c r="M779" i="4"/>
  <c r="K843" i="4"/>
  <c r="N843" i="4" s="1"/>
  <c r="M843" i="4"/>
  <c r="K907" i="4"/>
  <c r="N907" i="4" s="1"/>
  <c r="M907" i="4"/>
  <c r="K971" i="4"/>
  <c r="N971" i="4" s="1"/>
  <c r="M971" i="4"/>
  <c r="K1035" i="4"/>
  <c r="N1035" i="4" s="1"/>
  <c r="M1035" i="4"/>
  <c r="K1099" i="4"/>
  <c r="N1099" i="4" s="1"/>
  <c r="M1099" i="4"/>
  <c r="K1163" i="4"/>
  <c r="N1163" i="4" s="1"/>
  <c r="M1163" i="4"/>
  <c r="K1227" i="4"/>
  <c r="N1227" i="4" s="1"/>
  <c r="M1227" i="4"/>
  <c r="K1291" i="4"/>
  <c r="N1291" i="4" s="1"/>
  <c r="M1291" i="4"/>
  <c r="K1363" i="4"/>
  <c r="N1363" i="4" s="1"/>
  <c r="M1363" i="4"/>
  <c r="K1427" i="4"/>
  <c r="N1427" i="4" s="1"/>
  <c r="M1427" i="4"/>
  <c r="K1491" i="4"/>
  <c r="N1491" i="4" s="1"/>
  <c r="M1491" i="4"/>
  <c r="K386" i="4"/>
  <c r="N386" i="4" s="1"/>
  <c r="M386" i="4"/>
  <c r="K436" i="4"/>
  <c r="N436" i="4" s="1"/>
  <c r="M436" i="4"/>
  <c r="K500" i="4"/>
  <c r="N500" i="4" s="1"/>
  <c r="M500" i="4"/>
  <c r="K564" i="4"/>
  <c r="N564" i="4" s="1"/>
  <c r="M564" i="4"/>
  <c r="K628" i="4"/>
  <c r="N628" i="4" s="1"/>
  <c r="M628" i="4"/>
  <c r="K692" i="4"/>
  <c r="N692" i="4" s="1"/>
  <c r="M692" i="4"/>
  <c r="K756" i="4"/>
  <c r="N756" i="4" s="1"/>
  <c r="M756" i="4"/>
  <c r="K828" i="4"/>
  <c r="N828" i="4" s="1"/>
  <c r="M828" i="4"/>
  <c r="K892" i="4"/>
  <c r="N892" i="4" s="1"/>
  <c r="M892" i="4"/>
  <c r="K964" i="4"/>
  <c r="N964" i="4" s="1"/>
  <c r="M964" i="4"/>
  <c r="J1036" i="4"/>
  <c r="K1108" i="4"/>
  <c r="N1108" i="4" s="1"/>
  <c r="M1108" i="4"/>
  <c r="K1196" i="4"/>
  <c r="N1196" i="4" s="1"/>
  <c r="M1196" i="4"/>
  <c r="K1276" i="4"/>
  <c r="N1276" i="4" s="1"/>
  <c r="M1276" i="4"/>
  <c r="K1348" i="4"/>
  <c r="N1348" i="4" s="1"/>
  <c r="M1348" i="4"/>
  <c r="K1412" i="4"/>
  <c r="N1412" i="4" s="1"/>
  <c r="M1412" i="4"/>
  <c r="K1476" i="4"/>
  <c r="N1476" i="4" s="1"/>
  <c r="M1476" i="4"/>
  <c r="K1540" i="4"/>
  <c r="N1540" i="4" s="1"/>
  <c r="M1540" i="4"/>
  <c r="K597" i="4"/>
  <c r="N597" i="4" s="1"/>
  <c r="M597" i="4"/>
  <c r="K661" i="4"/>
  <c r="N661" i="4" s="1"/>
  <c r="M661" i="4"/>
  <c r="K789" i="4"/>
  <c r="N789" i="4" s="1"/>
  <c r="M789" i="4"/>
  <c r="K853" i="4"/>
  <c r="N853" i="4" s="1"/>
  <c r="M853" i="4"/>
  <c r="K917" i="4"/>
  <c r="N917" i="4" s="1"/>
  <c r="M917" i="4"/>
  <c r="K981" i="4"/>
  <c r="N981" i="4" s="1"/>
  <c r="M981" i="4"/>
  <c r="K1045" i="4"/>
  <c r="N1045" i="4" s="1"/>
  <c r="M1045" i="4"/>
  <c r="K1109" i="4"/>
  <c r="N1109" i="4" s="1"/>
  <c r="M1109" i="4"/>
  <c r="K1173" i="4"/>
  <c r="N1173" i="4" s="1"/>
  <c r="M1173" i="4"/>
  <c r="K1301" i="4"/>
  <c r="N1301" i="4" s="1"/>
  <c r="M1301" i="4"/>
  <c r="K1365" i="4"/>
  <c r="N1365" i="4" s="1"/>
  <c r="M1365" i="4"/>
  <c r="K1429" i="4"/>
  <c r="N1429" i="4" s="1"/>
  <c r="M1429" i="4"/>
  <c r="K1493" i="4"/>
  <c r="N1493" i="4" s="1"/>
  <c r="M1493" i="4"/>
  <c r="K1557" i="4"/>
  <c r="N1557" i="4" s="1"/>
  <c r="M1557" i="4"/>
  <c r="K46" i="4"/>
  <c r="N46" i="4" s="1"/>
  <c r="M46" i="4"/>
  <c r="K110" i="4"/>
  <c r="N110" i="4" s="1"/>
  <c r="M110" i="4"/>
  <c r="K174" i="4"/>
  <c r="N174" i="4" s="1"/>
  <c r="M174" i="4"/>
  <c r="K238" i="4"/>
  <c r="N238" i="4" s="1"/>
  <c r="M238" i="4"/>
  <c r="K302" i="4"/>
  <c r="N302" i="4" s="1"/>
  <c r="M302" i="4"/>
  <c r="J366" i="4"/>
  <c r="J430" i="4"/>
  <c r="J494" i="4"/>
  <c r="K558" i="4"/>
  <c r="N558" i="4" s="1"/>
  <c r="M558" i="4"/>
  <c r="K622" i="4"/>
  <c r="N622" i="4" s="1"/>
  <c r="M622" i="4"/>
  <c r="K686" i="4"/>
  <c r="N686" i="4" s="1"/>
  <c r="M686" i="4"/>
  <c r="J750" i="4"/>
  <c r="K814" i="4"/>
  <c r="N814" i="4" s="1"/>
  <c r="M814" i="4"/>
  <c r="K878" i="4"/>
  <c r="N878" i="4" s="1"/>
  <c r="M878" i="4"/>
  <c r="K934" i="4"/>
  <c r="N934" i="4" s="1"/>
  <c r="M934" i="4"/>
  <c r="J998" i="4"/>
  <c r="J1062" i="4"/>
  <c r="J1126" i="4"/>
  <c r="J1190" i="4"/>
  <c r="J1254" i="4"/>
  <c r="K487" i="4"/>
  <c r="N487" i="4" s="1"/>
  <c r="M487" i="4"/>
  <c r="K551" i="4"/>
  <c r="N551" i="4" s="1"/>
  <c r="M551" i="4"/>
  <c r="K615" i="4"/>
  <c r="N615" i="4" s="1"/>
  <c r="M615" i="4"/>
  <c r="K679" i="4"/>
  <c r="N679" i="4" s="1"/>
  <c r="M679" i="4"/>
  <c r="K743" i="4"/>
  <c r="N743" i="4" s="1"/>
  <c r="M743" i="4"/>
  <c r="K807" i="4"/>
  <c r="N807" i="4" s="1"/>
  <c r="M807" i="4"/>
  <c r="K871" i="4"/>
  <c r="N871" i="4" s="1"/>
  <c r="M871" i="4"/>
  <c r="K935" i="4"/>
  <c r="N935" i="4" s="1"/>
  <c r="M935" i="4"/>
  <c r="K999" i="4"/>
  <c r="N999" i="4" s="1"/>
  <c r="M999" i="4"/>
  <c r="K1063" i="4"/>
  <c r="N1063" i="4" s="1"/>
  <c r="M1063" i="4"/>
  <c r="K1127" i="4"/>
  <c r="N1127" i="4" s="1"/>
  <c r="M1127" i="4"/>
  <c r="K1207" i="4"/>
  <c r="N1207" i="4" s="1"/>
  <c r="M1207" i="4"/>
  <c r="K1287" i="4"/>
  <c r="N1287" i="4" s="1"/>
  <c r="M1287" i="4"/>
  <c r="K440" i="4"/>
  <c r="N440" i="4" s="1"/>
  <c r="M440" i="4"/>
  <c r="K504" i="4"/>
  <c r="N504" i="4" s="1"/>
  <c r="M504" i="4"/>
  <c r="K568" i="4"/>
  <c r="N568" i="4" s="1"/>
  <c r="M568" i="4"/>
  <c r="K632" i="4"/>
  <c r="N632" i="4" s="1"/>
  <c r="M632" i="4"/>
  <c r="K696" i="4"/>
  <c r="N696" i="4" s="1"/>
  <c r="M696" i="4"/>
  <c r="K760" i="4"/>
  <c r="N760" i="4" s="1"/>
  <c r="M760" i="4"/>
  <c r="K824" i="4"/>
  <c r="N824" i="4" s="1"/>
  <c r="M824" i="4"/>
  <c r="K888" i="4"/>
  <c r="N888" i="4" s="1"/>
  <c r="M888" i="4"/>
  <c r="K952" i="4"/>
  <c r="N952" i="4" s="1"/>
  <c r="M952" i="4"/>
  <c r="K1016" i="4"/>
  <c r="N1016" i="4" s="1"/>
  <c r="M1016" i="4"/>
  <c r="K1080" i="4"/>
  <c r="N1080" i="4" s="1"/>
  <c r="M1080" i="4"/>
  <c r="K1144" i="4"/>
  <c r="N1144" i="4" s="1"/>
  <c r="M1144" i="4"/>
  <c r="K1272" i="4"/>
  <c r="N1272" i="4" s="1"/>
  <c r="M1272" i="4"/>
  <c r="J1344" i="4"/>
  <c r="J1408" i="4"/>
  <c r="J1472" i="4"/>
  <c r="K1579" i="4"/>
  <c r="N1579" i="4" s="1"/>
  <c r="M1579" i="4"/>
  <c r="K1643" i="4"/>
  <c r="N1643" i="4" s="1"/>
  <c r="M1643" i="4"/>
  <c r="K1707" i="4"/>
  <c r="N1707" i="4" s="1"/>
  <c r="M1707" i="4"/>
  <c r="K1771" i="4"/>
  <c r="N1771" i="4" s="1"/>
  <c r="M1771" i="4"/>
  <c r="K1835" i="4"/>
  <c r="N1835" i="4" s="1"/>
  <c r="M1835" i="4"/>
  <c r="K1899" i="4"/>
  <c r="N1899" i="4" s="1"/>
  <c r="M1899" i="4"/>
  <c r="K1316" i="4"/>
  <c r="N1316" i="4" s="1"/>
  <c r="M1316" i="4"/>
  <c r="K1620" i="4"/>
  <c r="N1620" i="4" s="1"/>
  <c r="M1620" i="4"/>
  <c r="K1684" i="4"/>
  <c r="N1684" i="4" s="1"/>
  <c r="M1684" i="4"/>
  <c r="K1748" i="4"/>
  <c r="N1748" i="4" s="1"/>
  <c r="M1748" i="4"/>
  <c r="K1812" i="4"/>
  <c r="N1812" i="4" s="1"/>
  <c r="M1812" i="4"/>
  <c r="K1876" i="4"/>
  <c r="N1876" i="4" s="1"/>
  <c r="M1876" i="4"/>
  <c r="K1613" i="4"/>
  <c r="N1613" i="4" s="1"/>
  <c r="M1613" i="4"/>
  <c r="K1677" i="4"/>
  <c r="N1677" i="4" s="1"/>
  <c r="M1677" i="4"/>
  <c r="K1741" i="4"/>
  <c r="N1741" i="4" s="1"/>
  <c r="M1741" i="4"/>
  <c r="K1805" i="4"/>
  <c r="N1805" i="4" s="1"/>
  <c r="M1805" i="4"/>
  <c r="K1869" i="4"/>
  <c r="N1869" i="4" s="1"/>
  <c r="M1869" i="4"/>
  <c r="K1286" i="4"/>
  <c r="N1286" i="4" s="1"/>
  <c r="M1286" i="4"/>
  <c r="K1350" i="4"/>
  <c r="N1350" i="4" s="1"/>
  <c r="M1350" i="4"/>
  <c r="K1414" i="4"/>
  <c r="N1414" i="4" s="1"/>
  <c r="M1414" i="4"/>
  <c r="K1478" i="4"/>
  <c r="N1478" i="4" s="1"/>
  <c r="M1478" i="4"/>
  <c r="K1542" i="4"/>
  <c r="N1542" i="4" s="1"/>
  <c r="M1542" i="4"/>
  <c r="K1606" i="4"/>
  <c r="N1606" i="4" s="1"/>
  <c r="M1606" i="4"/>
  <c r="K1670" i="4"/>
  <c r="N1670" i="4" s="1"/>
  <c r="M1670" i="4"/>
  <c r="K1734" i="4"/>
  <c r="N1734" i="4" s="1"/>
  <c r="M1734" i="4"/>
  <c r="K1798" i="4"/>
  <c r="N1798" i="4" s="1"/>
  <c r="M1798" i="4"/>
  <c r="K1862" i="4"/>
  <c r="N1862" i="4" s="1"/>
  <c r="M1862" i="4"/>
  <c r="K1375" i="4"/>
  <c r="N1375" i="4" s="1"/>
  <c r="M1375" i="4"/>
  <c r="K1455" i="4"/>
  <c r="N1455" i="4" s="1"/>
  <c r="M1455" i="4"/>
  <c r="K1535" i="4"/>
  <c r="N1535" i="4" s="1"/>
  <c r="M1535" i="4"/>
  <c r="K1631" i="4"/>
  <c r="N1631" i="4" s="1"/>
  <c r="M1631" i="4"/>
  <c r="K1711" i="4"/>
  <c r="N1711" i="4" s="1"/>
  <c r="M1711" i="4"/>
  <c r="K1791" i="4"/>
  <c r="N1791" i="4" s="1"/>
  <c r="M1791" i="4"/>
  <c r="K1887" i="4"/>
  <c r="N1887" i="4" s="1"/>
  <c r="M1887" i="4"/>
  <c r="K1544" i="4"/>
  <c r="N1544" i="4" s="1"/>
  <c r="M1544" i="4"/>
  <c r="K1608" i="4"/>
  <c r="N1608" i="4" s="1"/>
  <c r="M1608" i="4"/>
  <c r="K1672" i="4"/>
  <c r="N1672" i="4" s="1"/>
  <c r="M1672" i="4"/>
  <c r="K1736" i="4"/>
  <c r="N1736" i="4" s="1"/>
  <c r="M1736" i="4"/>
  <c r="K1800" i="4"/>
  <c r="N1800" i="4" s="1"/>
  <c r="M1800" i="4"/>
  <c r="K1864" i="4"/>
  <c r="N1864" i="4" s="1"/>
  <c r="M1864" i="4"/>
  <c r="K465" i="4"/>
  <c r="N465" i="4" s="1"/>
  <c r="M465" i="4"/>
  <c r="K529" i="4"/>
  <c r="N529" i="4" s="1"/>
  <c r="M529" i="4"/>
  <c r="K593" i="4"/>
  <c r="N593" i="4" s="1"/>
  <c r="M593" i="4"/>
  <c r="K657" i="4"/>
  <c r="N657" i="4" s="1"/>
  <c r="M657" i="4"/>
  <c r="K721" i="4"/>
  <c r="N721" i="4" s="1"/>
  <c r="M721" i="4"/>
  <c r="K785" i="4"/>
  <c r="N785" i="4" s="1"/>
  <c r="M785" i="4"/>
  <c r="K849" i="4"/>
  <c r="N849" i="4" s="1"/>
  <c r="M849" i="4"/>
  <c r="J913" i="4"/>
  <c r="K977" i="4"/>
  <c r="N977" i="4" s="1"/>
  <c r="M977" i="4"/>
  <c r="K1041" i="4"/>
  <c r="N1041" i="4" s="1"/>
  <c r="M1041" i="4"/>
  <c r="K1105" i="4"/>
  <c r="N1105" i="4" s="1"/>
  <c r="M1105" i="4"/>
  <c r="K1169" i="4"/>
  <c r="N1169" i="4" s="1"/>
  <c r="M1169" i="4"/>
  <c r="K1233" i="4"/>
  <c r="N1233" i="4" s="1"/>
  <c r="M1233" i="4"/>
  <c r="K1305" i="4"/>
  <c r="N1305" i="4" s="1"/>
  <c r="M1305" i="4"/>
  <c r="K1369" i="4"/>
  <c r="N1369" i="4" s="1"/>
  <c r="M1369" i="4"/>
  <c r="K1433" i="4"/>
  <c r="N1433" i="4" s="1"/>
  <c r="M1433" i="4"/>
  <c r="K1497" i="4"/>
  <c r="N1497" i="4" s="1"/>
  <c r="M1497" i="4"/>
  <c r="K1561" i="4"/>
  <c r="N1561" i="4" s="1"/>
  <c r="M1561" i="4"/>
  <c r="K1625" i="4"/>
  <c r="N1625" i="4" s="1"/>
  <c r="M1625" i="4"/>
  <c r="K1689" i="4"/>
  <c r="N1689" i="4" s="1"/>
  <c r="M1689" i="4"/>
  <c r="K1753" i="4"/>
  <c r="N1753" i="4" s="1"/>
  <c r="M1753" i="4"/>
  <c r="K1817" i="4"/>
  <c r="N1817" i="4" s="1"/>
  <c r="M1817" i="4"/>
  <c r="K1881" i="4"/>
  <c r="N1881" i="4" s="1"/>
  <c r="M1881" i="4"/>
  <c r="K418" i="4"/>
  <c r="N418" i="4" s="1"/>
  <c r="M418" i="4"/>
  <c r="K562" i="4"/>
  <c r="N562" i="4" s="1"/>
  <c r="M562" i="4"/>
  <c r="K626" i="4"/>
  <c r="N626" i="4" s="1"/>
  <c r="M626" i="4"/>
  <c r="K690" i="4"/>
  <c r="N690" i="4" s="1"/>
  <c r="M690" i="4"/>
  <c r="K754" i="4"/>
  <c r="N754" i="4" s="1"/>
  <c r="M754" i="4"/>
  <c r="K818" i="4"/>
  <c r="N818" i="4" s="1"/>
  <c r="M818" i="4"/>
  <c r="J882" i="4"/>
  <c r="K946" i="4"/>
  <c r="N946" i="4" s="1"/>
  <c r="M946" i="4"/>
  <c r="K1010" i="4"/>
  <c r="N1010" i="4" s="1"/>
  <c r="M1010" i="4"/>
  <c r="K1074" i="4"/>
  <c r="N1074" i="4" s="1"/>
  <c r="M1074" i="4"/>
  <c r="J1359" i="4"/>
  <c r="K1671" i="4"/>
  <c r="N1671" i="4" s="1"/>
  <c r="M1671" i="4"/>
  <c r="J1280" i="4"/>
  <c r="K1178" i="4"/>
  <c r="N1178" i="4" s="1"/>
  <c r="M1178" i="4"/>
  <c r="K1242" i="4"/>
  <c r="N1242" i="4" s="1"/>
  <c r="M1242" i="4"/>
  <c r="K1306" i="4"/>
  <c r="N1306" i="4" s="1"/>
  <c r="M1306" i="4"/>
  <c r="K1370" i="4"/>
  <c r="N1370" i="4" s="1"/>
  <c r="M1370" i="4"/>
  <c r="K1442" i="4"/>
  <c r="N1442" i="4" s="1"/>
  <c r="M1442" i="4"/>
  <c r="K1506" i="4"/>
  <c r="N1506" i="4" s="1"/>
  <c r="M1506" i="4"/>
  <c r="K1570" i="4"/>
  <c r="N1570" i="4" s="1"/>
  <c r="M1570" i="4"/>
  <c r="K1634" i="4"/>
  <c r="N1634" i="4" s="1"/>
  <c r="M1634" i="4"/>
  <c r="K1698" i="4"/>
  <c r="N1698" i="4" s="1"/>
  <c r="M1698" i="4"/>
  <c r="K1762" i="4"/>
  <c r="N1762" i="4" s="1"/>
  <c r="M1762" i="4"/>
  <c r="K1826" i="4"/>
  <c r="N1826" i="4" s="1"/>
  <c r="M1826" i="4"/>
  <c r="K1890" i="4"/>
  <c r="N1890" i="4" s="1"/>
  <c r="M1890" i="4"/>
  <c r="E10" i="3"/>
  <c r="L17" i="8" l="1"/>
  <c r="O17" i="8" s="1"/>
  <c r="P17" i="8" s="1"/>
  <c r="N7" i="8"/>
  <c r="L7" i="8"/>
  <c r="O7" i="8" s="1"/>
  <c r="P7" i="8" s="1"/>
  <c r="N14" i="8"/>
  <c r="L14" i="8"/>
  <c r="O14" i="8" s="1"/>
  <c r="P14" i="8" s="1"/>
  <c r="N10" i="8"/>
  <c r="L10" i="8"/>
  <c r="O10" i="8" s="1"/>
  <c r="P10" i="8" s="1"/>
  <c r="N9" i="8"/>
  <c r="L9" i="8"/>
  <c r="O9" i="8" s="1"/>
  <c r="P9" i="8" s="1"/>
  <c r="L8" i="8"/>
  <c r="O8" i="8" s="1"/>
  <c r="P8" i="8" s="1"/>
  <c r="N8" i="8"/>
  <c r="N2" i="8"/>
  <c r="L2" i="8"/>
  <c r="N13" i="8"/>
  <c r="L13" i="8"/>
  <c r="O13" i="8" s="1"/>
  <c r="P13" i="8" s="1"/>
  <c r="L12" i="8"/>
  <c r="O12" i="8" s="1"/>
  <c r="P12" i="8" s="1"/>
  <c r="N12" i="8"/>
  <c r="N6" i="8"/>
  <c r="L6" i="8"/>
  <c r="O6" i="8" s="1"/>
  <c r="P6" i="8" s="1"/>
  <c r="L4" i="8"/>
  <c r="O4" i="8" s="1"/>
  <c r="P4" i="8" s="1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N4" i="8"/>
  <c r="L16" i="8"/>
  <c r="O16" i="8" s="1"/>
  <c r="P16" i="8" s="1"/>
  <c r="N16" i="8"/>
  <c r="N15" i="8"/>
  <c r="L15" i="8"/>
  <c r="O15" i="8" s="1"/>
  <c r="P15" i="8" s="1"/>
  <c r="M1237" i="4"/>
  <c r="M725" i="4"/>
  <c r="M259" i="4"/>
  <c r="M580" i="4"/>
  <c r="M900" i="4"/>
  <c r="M55" i="4"/>
  <c r="M1848" i="4"/>
  <c r="M387" i="4"/>
  <c r="M1649" i="4"/>
  <c r="M1822" i="4"/>
  <c r="M447" i="4"/>
  <c r="M1223" i="4"/>
  <c r="M1208" i="4"/>
  <c r="M651" i="4"/>
  <c r="M630" i="4"/>
  <c r="M1274" i="4"/>
  <c r="M1265" i="4"/>
  <c r="M469" i="4"/>
  <c r="M191" i="4"/>
  <c r="K459" i="4"/>
  <c r="N459" i="4" s="1"/>
  <c r="M459" i="4"/>
  <c r="K1280" i="4"/>
  <c r="N1280" i="4" s="1"/>
  <c r="M1280" i="4"/>
  <c r="K1062" i="4"/>
  <c r="N1062" i="4" s="1"/>
  <c r="M1062" i="4"/>
  <c r="K750" i="4"/>
  <c r="N750" i="4" s="1"/>
  <c r="M750" i="4"/>
  <c r="K430" i="4"/>
  <c r="N430" i="4" s="1"/>
  <c r="M430" i="4"/>
  <c r="K541" i="4"/>
  <c r="N541" i="4" s="1"/>
  <c r="M541" i="4"/>
  <c r="K1879" i="4"/>
  <c r="N1879" i="4" s="1"/>
  <c r="M1879" i="4"/>
  <c r="K1100" i="4"/>
  <c r="N1100" i="4" s="1"/>
  <c r="M1100" i="4"/>
  <c r="K808" i="4"/>
  <c r="N808" i="4" s="1"/>
  <c r="M808" i="4"/>
  <c r="K267" i="4"/>
  <c r="N267" i="4" s="1"/>
  <c r="M267" i="4"/>
  <c r="K1282" i="4"/>
  <c r="N1282" i="4" s="1"/>
  <c r="M1282" i="4"/>
  <c r="K1145" i="4"/>
  <c r="N1145" i="4" s="1"/>
  <c r="M1145" i="4"/>
  <c r="K1845" i="4"/>
  <c r="N1845" i="4" s="1"/>
  <c r="M1845" i="4"/>
  <c r="K1164" i="4"/>
  <c r="N1164" i="4" s="1"/>
  <c r="M1164" i="4"/>
  <c r="K1467" i="4"/>
  <c r="N1467" i="4" s="1"/>
  <c r="M1467" i="4"/>
  <c r="K1794" i="4"/>
  <c r="N1794" i="4" s="1"/>
  <c r="M1794" i="4"/>
  <c r="K1849" i="4"/>
  <c r="N1849" i="4" s="1"/>
  <c r="M1849" i="4"/>
  <c r="K1337" i="4"/>
  <c r="N1337" i="4" s="1"/>
  <c r="M1337" i="4"/>
  <c r="K1766" i="4"/>
  <c r="N1766" i="4" s="1"/>
  <c r="M1766" i="4"/>
  <c r="K1588" i="4"/>
  <c r="N1588" i="4" s="1"/>
  <c r="M1588" i="4"/>
  <c r="K519" i="4"/>
  <c r="N519" i="4" s="1"/>
  <c r="M519" i="4"/>
  <c r="K1461" i="4"/>
  <c r="N1461" i="4" s="1"/>
  <c r="M1461" i="4"/>
  <c r="K460" i="4"/>
  <c r="N460" i="4" s="1"/>
  <c r="M460" i="4"/>
  <c r="K199" i="4"/>
  <c r="N199" i="4" s="1"/>
  <c r="M199" i="4"/>
  <c r="K993" i="4"/>
  <c r="N993" i="4" s="1"/>
  <c r="M993" i="4"/>
  <c r="K1787" i="4"/>
  <c r="N1787" i="4" s="1"/>
  <c r="M1787" i="4"/>
  <c r="K844" i="4"/>
  <c r="N844" i="4" s="1"/>
  <c r="M844" i="4"/>
  <c r="K148" i="4"/>
  <c r="N148" i="4" s="1"/>
  <c r="M148" i="4"/>
  <c r="K998" i="4"/>
  <c r="N998" i="4" s="1"/>
  <c r="M998" i="4"/>
  <c r="K366" i="4"/>
  <c r="N366" i="4" s="1"/>
  <c r="M366" i="4"/>
  <c r="K477" i="4"/>
  <c r="N477" i="4" s="1"/>
  <c r="M477" i="4"/>
  <c r="K738" i="4"/>
  <c r="N738" i="4" s="1"/>
  <c r="M738" i="4"/>
  <c r="K744" i="4"/>
  <c r="N744" i="4" s="1"/>
  <c r="M744" i="4"/>
  <c r="K1275" i="4"/>
  <c r="N1275" i="4" s="1"/>
  <c r="M1275" i="4"/>
  <c r="K1218" i="4"/>
  <c r="N1218" i="4" s="1"/>
  <c r="M1218" i="4"/>
  <c r="K1081" i="4"/>
  <c r="N1081" i="4" s="1"/>
  <c r="M1081" i="4"/>
  <c r="K1431" i="4"/>
  <c r="N1431" i="4" s="1"/>
  <c r="M1431" i="4"/>
  <c r="K1781" i="4"/>
  <c r="N1781" i="4" s="1"/>
  <c r="M1781" i="4"/>
  <c r="K1403" i="4"/>
  <c r="N1403" i="4" s="1"/>
  <c r="M1403" i="4"/>
  <c r="K1730" i="4"/>
  <c r="N1730" i="4" s="1"/>
  <c r="M1730" i="4"/>
  <c r="K1785" i="4"/>
  <c r="N1785" i="4" s="1"/>
  <c r="M1785" i="4"/>
  <c r="K1702" i="4"/>
  <c r="N1702" i="4" s="1"/>
  <c r="M1702" i="4"/>
  <c r="K967" i="4"/>
  <c r="N967" i="4" s="1"/>
  <c r="M967" i="4"/>
  <c r="K455" i="4"/>
  <c r="N455" i="4" s="1"/>
  <c r="M455" i="4"/>
  <c r="K1397" i="4"/>
  <c r="N1397" i="4" s="1"/>
  <c r="M1397" i="4"/>
  <c r="K396" i="4"/>
  <c r="N396" i="4" s="1"/>
  <c r="M396" i="4"/>
  <c r="K1723" i="4"/>
  <c r="N1723" i="4" s="1"/>
  <c r="M1723" i="4"/>
  <c r="K780" i="4"/>
  <c r="N780" i="4" s="1"/>
  <c r="M780" i="4"/>
  <c r="K1036" i="4"/>
  <c r="N1036" i="4" s="1"/>
  <c r="M1036" i="4"/>
  <c r="K926" i="4"/>
  <c r="N926" i="4" s="1"/>
  <c r="M926" i="4"/>
  <c r="K1211" i="4"/>
  <c r="N1211" i="4" s="1"/>
  <c r="M1211" i="4"/>
  <c r="K1154" i="4"/>
  <c r="N1154" i="4" s="1"/>
  <c r="M1154" i="4"/>
  <c r="K1717" i="4"/>
  <c r="N1717" i="4" s="1"/>
  <c r="M1717" i="4"/>
  <c r="K710" i="4"/>
  <c r="N710" i="4" s="1"/>
  <c r="M710" i="4"/>
  <c r="K1659" i="4"/>
  <c r="N1659" i="4" s="1"/>
  <c r="M1659" i="4"/>
  <c r="K1495" i="4"/>
  <c r="N1495" i="4" s="1"/>
  <c r="M1495" i="4"/>
  <c r="K349" i="4"/>
  <c r="N349" i="4" s="1"/>
  <c r="M349" i="4"/>
  <c r="K84" i="4"/>
  <c r="N84" i="4" s="1"/>
  <c r="M84" i="4"/>
  <c r="K203" i="4"/>
  <c r="N203" i="4" s="1"/>
  <c r="M203" i="4"/>
  <c r="K1792" i="4"/>
  <c r="N1792" i="4" s="1"/>
  <c r="M1792" i="4"/>
  <c r="K332" i="4"/>
  <c r="N332" i="4" s="1"/>
  <c r="M332" i="4"/>
  <c r="K616" i="4"/>
  <c r="N616" i="4" s="1"/>
  <c r="M616" i="4"/>
  <c r="K1460" i="4"/>
  <c r="N1460" i="4" s="1"/>
  <c r="M1460" i="4"/>
  <c r="K1147" i="4"/>
  <c r="N1147" i="4" s="1"/>
  <c r="M1147" i="4"/>
  <c r="K522" i="4"/>
  <c r="N522" i="4" s="1"/>
  <c r="M522" i="4"/>
  <c r="K697" i="4"/>
  <c r="N697" i="4" s="1"/>
  <c r="M697" i="4"/>
  <c r="K1653" i="4"/>
  <c r="N1653" i="4" s="1"/>
  <c r="M1653" i="4"/>
  <c r="K1103" i="4"/>
  <c r="N1103" i="4" s="1"/>
  <c r="M1103" i="4"/>
  <c r="K854" i="4"/>
  <c r="N854" i="4" s="1"/>
  <c r="M854" i="4"/>
  <c r="K1602" i="4"/>
  <c r="N1602" i="4" s="1"/>
  <c r="M1602" i="4"/>
  <c r="K594" i="4"/>
  <c r="N594" i="4" s="1"/>
  <c r="M594" i="4"/>
  <c r="K1657" i="4"/>
  <c r="N1657" i="4" s="1"/>
  <c r="M1657" i="4"/>
  <c r="K1574" i="4"/>
  <c r="N1574" i="4" s="1"/>
  <c r="M1574" i="4"/>
  <c r="K839" i="4"/>
  <c r="N839" i="4" s="1"/>
  <c r="M839" i="4"/>
  <c r="K1269" i="4"/>
  <c r="N1269" i="4" s="1"/>
  <c r="M1269" i="4"/>
  <c r="K424" i="4"/>
  <c r="N424" i="4" s="1"/>
  <c r="M424" i="4"/>
  <c r="K1090" i="4"/>
  <c r="N1090" i="4" s="1"/>
  <c r="M1090" i="4"/>
  <c r="K450" i="4"/>
  <c r="N450" i="4" s="1"/>
  <c r="M450" i="4"/>
  <c r="K1595" i="4"/>
  <c r="N1595" i="4" s="1"/>
  <c r="M1595" i="4"/>
  <c r="K126" i="4"/>
  <c r="N126" i="4" s="1"/>
  <c r="M126" i="4"/>
  <c r="K330" i="4"/>
  <c r="N330" i="4" s="1"/>
  <c r="M330" i="4"/>
  <c r="K810" i="4"/>
  <c r="N810" i="4" s="1"/>
  <c r="M810" i="4"/>
  <c r="K1721" i="4"/>
  <c r="N1721" i="4" s="1"/>
  <c r="M1721" i="4"/>
  <c r="K1638" i="4"/>
  <c r="N1638" i="4" s="1"/>
  <c r="M1638" i="4"/>
  <c r="K903" i="4"/>
  <c r="N903" i="4" s="1"/>
  <c r="M903" i="4"/>
  <c r="K1333" i="4"/>
  <c r="N1333" i="4" s="1"/>
  <c r="M1333" i="4"/>
  <c r="K1167" i="4"/>
  <c r="N1167" i="4" s="1"/>
  <c r="M1167" i="4"/>
  <c r="K1472" i="4"/>
  <c r="N1472" i="4" s="1"/>
  <c r="M1472" i="4"/>
  <c r="K285" i="4"/>
  <c r="N285" i="4" s="1"/>
  <c r="M285" i="4"/>
  <c r="K20" i="4"/>
  <c r="N20" i="4" s="1"/>
  <c r="M20" i="4"/>
  <c r="K1728" i="4"/>
  <c r="N1728" i="4" s="1"/>
  <c r="M1728" i="4"/>
  <c r="K268" i="4"/>
  <c r="N268" i="4" s="1"/>
  <c r="M268" i="4"/>
  <c r="K395" i="4"/>
  <c r="N395" i="4" s="1"/>
  <c r="M395" i="4"/>
  <c r="K769" i="4"/>
  <c r="N769" i="4" s="1"/>
  <c r="M769" i="4"/>
  <c r="K552" i="4"/>
  <c r="N552" i="4" s="1"/>
  <c r="M552" i="4"/>
  <c r="K1396" i="4"/>
  <c r="N1396" i="4" s="1"/>
  <c r="M1396" i="4"/>
  <c r="K394" i="4"/>
  <c r="N394" i="4" s="1"/>
  <c r="M394" i="4"/>
  <c r="K281" i="4"/>
  <c r="N281" i="4" s="1"/>
  <c r="M281" i="4"/>
  <c r="K1687" i="4"/>
  <c r="N1687" i="4" s="1"/>
  <c r="M1687" i="4"/>
  <c r="K1589" i="4"/>
  <c r="N1589" i="4" s="1"/>
  <c r="M1589" i="4"/>
  <c r="K1039" i="4"/>
  <c r="N1039" i="4" s="1"/>
  <c r="M1039" i="4"/>
  <c r="K1538" i="4"/>
  <c r="N1538" i="4" s="1"/>
  <c r="M1538" i="4"/>
  <c r="K1593" i="4"/>
  <c r="N1593" i="4" s="1"/>
  <c r="M1593" i="4"/>
  <c r="K1510" i="4"/>
  <c r="N1510" i="4" s="1"/>
  <c r="M1510" i="4"/>
  <c r="K1844" i="4"/>
  <c r="N1844" i="4" s="1"/>
  <c r="M1844" i="4"/>
  <c r="K775" i="4"/>
  <c r="N775" i="4" s="1"/>
  <c r="M775" i="4"/>
  <c r="K360" i="4"/>
  <c r="N360" i="4" s="1"/>
  <c r="M360" i="4"/>
  <c r="K716" i="4"/>
  <c r="N716" i="4" s="1"/>
  <c r="M716" i="4"/>
  <c r="K91" i="4"/>
  <c r="N91" i="4" s="1"/>
  <c r="M91" i="4"/>
  <c r="K1026" i="4"/>
  <c r="N1026" i="4" s="1"/>
  <c r="M1026" i="4"/>
  <c r="K638" i="4"/>
  <c r="N638" i="4" s="1"/>
  <c r="M638" i="4"/>
  <c r="K173" i="4"/>
  <c r="N173" i="4" s="1"/>
  <c r="M173" i="4"/>
  <c r="K413" i="4"/>
  <c r="N413" i="4" s="1"/>
  <c r="M413" i="4"/>
  <c r="K1856" i="4"/>
  <c r="N1856" i="4" s="1"/>
  <c r="M1856" i="4"/>
  <c r="K680" i="4"/>
  <c r="N680" i="4" s="1"/>
  <c r="M680" i="4"/>
  <c r="K1524" i="4"/>
  <c r="N1524" i="4" s="1"/>
  <c r="M1524" i="4"/>
  <c r="K1666" i="4"/>
  <c r="N1666" i="4" s="1"/>
  <c r="M1666" i="4"/>
  <c r="K913" i="4"/>
  <c r="N913" i="4" s="1"/>
  <c r="M913" i="4"/>
  <c r="K1408" i="4"/>
  <c r="N1408" i="4" s="1"/>
  <c r="M1408" i="4"/>
  <c r="K1254" i="4"/>
  <c r="N1254" i="4" s="1"/>
  <c r="M1254" i="4"/>
  <c r="K221" i="4"/>
  <c r="N221" i="4" s="1"/>
  <c r="M221" i="4"/>
  <c r="K841" i="4"/>
  <c r="N841" i="4" s="1"/>
  <c r="M841" i="4"/>
  <c r="K1664" i="4"/>
  <c r="N1664" i="4" s="1"/>
  <c r="M1664" i="4"/>
  <c r="K1623" i="4"/>
  <c r="N1623" i="4" s="1"/>
  <c r="M1623" i="4"/>
  <c r="K294" i="4"/>
  <c r="N294" i="4" s="1"/>
  <c r="M294" i="4"/>
  <c r="K204" i="4"/>
  <c r="N204" i="4" s="1"/>
  <c r="M204" i="4"/>
  <c r="K331" i="4"/>
  <c r="N331" i="4" s="1"/>
  <c r="M331" i="4"/>
  <c r="K1000" i="4"/>
  <c r="N1000" i="4" s="1"/>
  <c r="M1000" i="4"/>
  <c r="K488" i="4"/>
  <c r="N488" i="4" s="1"/>
  <c r="M488" i="4"/>
  <c r="K217" i="4"/>
  <c r="N217" i="4" s="1"/>
  <c r="M217" i="4"/>
  <c r="K40" i="4"/>
  <c r="N40" i="4" s="1"/>
  <c r="M40" i="4"/>
  <c r="K666" i="4"/>
  <c r="N666" i="4" s="1"/>
  <c r="M666" i="4"/>
  <c r="K139" i="4"/>
  <c r="N139" i="4" s="1"/>
  <c r="M139" i="4"/>
  <c r="K1474" i="4"/>
  <c r="N1474" i="4" s="1"/>
  <c r="M1474" i="4"/>
  <c r="K1529" i="4"/>
  <c r="N1529" i="4" s="1"/>
  <c r="M1529" i="4"/>
  <c r="K625" i="4"/>
  <c r="N625" i="4" s="1"/>
  <c r="M625" i="4"/>
  <c r="K1446" i="4"/>
  <c r="N1446" i="4" s="1"/>
  <c r="M1446" i="4"/>
  <c r="K1780" i="4"/>
  <c r="N1780" i="4" s="1"/>
  <c r="M1780" i="4"/>
  <c r="K711" i="4"/>
  <c r="N711" i="4" s="1"/>
  <c r="M711" i="4"/>
  <c r="K296" i="4"/>
  <c r="N296" i="4" s="1"/>
  <c r="M296" i="4"/>
  <c r="K1751" i="4"/>
  <c r="N1751" i="4" s="1"/>
  <c r="M1751" i="4"/>
  <c r="K1231" i="4"/>
  <c r="N1231" i="4" s="1"/>
  <c r="M1231" i="4"/>
  <c r="K70" i="4"/>
  <c r="N70" i="4" s="1"/>
  <c r="M70" i="4"/>
  <c r="K652" i="4"/>
  <c r="N652" i="4" s="1"/>
  <c r="M652" i="4"/>
  <c r="K27" i="4"/>
  <c r="N27" i="4" s="1"/>
  <c r="M27" i="4"/>
  <c r="K391" i="4"/>
  <c r="N391" i="4" s="1"/>
  <c r="M391" i="4"/>
  <c r="K109" i="4"/>
  <c r="N109" i="4" s="1"/>
  <c r="M109" i="4"/>
  <c r="K63" i="4"/>
  <c r="N63" i="4" s="1"/>
  <c r="M63" i="4"/>
  <c r="K882" i="4"/>
  <c r="N882" i="4" s="1"/>
  <c r="M882" i="4"/>
  <c r="K1017" i="4"/>
  <c r="N1017" i="4" s="1"/>
  <c r="M1017" i="4"/>
  <c r="K1339" i="4"/>
  <c r="N1339" i="4" s="1"/>
  <c r="M1339" i="4"/>
  <c r="K553" i="4"/>
  <c r="N553" i="4" s="1"/>
  <c r="M553" i="4"/>
  <c r="K1359" i="4"/>
  <c r="N1359" i="4" s="1"/>
  <c r="M1359" i="4"/>
  <c r="K1344" i="4"/>
  <c r="N1344" i="4" s="1"/>
  <c r="M1344" i="4"/>
  <c r="K1190" i="4"/>
  <c r="N1190" i="4" s="1"/>
  <c r="M1190" i="4"/>
  <c r="K1600" i="4"/>
  <c r="N1600" i="4" s="1"/>
  <c r="M1600" i="4"/>
  <c r="K230" i="4"/>
  <c r="N230" i="4" s="1"/>
  <c r="M230" i="4"/>
  <c r="K104" i="4"/>
  <c r="N104" i="4" s="1"/>
  <c r="M104" i="4"/>
  <c r="K936" i="4"/>
  <c r="N936" i="4" s="1"/>
  <c r="M936" i="4"/>
  <c r="K153" i="4"/>
  <c r="N153" i="4" s="1"/>
  <c r="M153" i="4"/>
  <c r="K1273" i="4"/>
  <c r="N1273" i="4" s="1"/>
  <c r="M1273" i="4"/>
  <c r="K409" i="4"/>
  <c r="N409" i="4" s="1"/>
  <c r="M409" i="4"/>
  <c r="K168" i="4"/>
  <c r="N168" i="4" s="1"/>
  <c r="M168" i="4"/>
  <c r="K1410" i="4"/>
  <c r="N1410" i="4" s="1"/>
  <c r="M1410" i="4"/>
  <c r="K1465" i="4"/>
  <c r="N1465" i="4" s="1"/>
  <c r="M1465" i="4"/>
  <c r="K1894" i="4"/>
  <c r="N1894" i="4" s="1"/>
  <c r="M1894" i="4"/>
  <c r="K1382" i="4"/>
  <c r="N1382" i="4" s="1"/>
  <c r="M1382" i="4"/>
  <c r="K1716" i="4"/>
  <c r="N1716" i="4" s="1"/>
  <c r="M1716" i="4"/>
  <c r="K647" i="4"/>
  <c r="N647" i="4" s="1"/>
  <c r="M647" i="4"/>
  <c r="K782" i="4"/>
  <c r="N782" i="4" s="1"/>
  <c r="M782" i="4"/>
  <c r="K266" i="4"/>
  <c r="N266" i="4" s="1"/>
  <c r="M266" i="4"/>
  <c r="K232" i="4"/>
  <c r="N232" i="4" s="1"/>
  <c r="M232" i="4"/>
  <c r="K514" i="4"/>
  <c r="N514" i="4" s="1"/>
  <c r="M514" i="4"/>
  <c r="K588" i="4"/>
  <c r="N588" i="4" s="1"/>
  <c r="M588" i="4"/>
  <c r="K57" i="4"/>
  <c r="N57" i="4" s="1"/>
  <c r="M57" i="4"/>
  <c r="K327" i="4"/>
  <c r="N327" i="4" s="1"/>
  <c r="M327" i="4"/>
  <c r="K1292" i="4"/>
  <c r="N1292" i="4" s="1"/>
  <c r="M1292" i="4"/>
  <c r="K45" i="4"/>
  <c r="N45" i="4" s="1"/>
  <c r="M45" i="4"/>
  <c r="K121" i="4"/>
  <c r="N121" i="4" s="1"/>
  <c r="M121" i="4"/>
  <c r="K1126" i="4"/>
  <c r="N1126" i="4" s="1"/>
  <c r="M1126" i="4"/>
  <c r="K494" i="4"/>
  <c r="N494" i="4" s="1"/>
  <c r="M494" i="4"/>
  <c r="K1536" i="4"/>
  <c r="N1536" i="4" s="1"/>
  <c r="M1536" i="4"/>
  <c r="K166" i="4"/>
  <c r="N166" i="4" s="1"/>
  <c r="M166" i="4"/>
  <c r="K872" i="4"/>
  <c r="N872" i="4" s="1"/>
  <c r="M872" i="4"/>
  <c r="K1346" i="4"/>
  <c r="N1346" i="4" s="1"/>
  <c r="M1346" i="4"/>
  <c r="K1209" i="4"/>
  <c r="N1209" i="4" s="1"/>
  <c r="M1209" i="4"/>
  <c r="K1531" i="4"/>
  <c r="N1531" i="4" s="1"/>
  <c r="M1531" i="4"/>
  <c r="K345" i="4"/>
  <c r="N345" i="4" s="1"/>
  <c r="M345" i="4"/>
  <c r="K1858" i="4"/>
  <c r="N1858" i="4" s="1"/>
  <c r="M1858" i="4"/>
  <c r="K1401" i="4"/>
  <c r="N1401" i="4" s="1"/>
  <c r="M1401" i="4"/>
  <c r="K1830" i="4"/>
  <c r="N1830" i="4" s="1"/>
  <c r="M1830" i="4"/>
  <c r="K1318" i="4"/>
  <c r="N1318" i="4" s="1"/>
  <c r="M1318" i="4"/>
  <c r="K1652" i="4"/>
  <c r="N1652" i="4" s="1"/>
  <c r="M1652" i="4"/>
  <c r="K583" i="4"/>
  <c r="N583" i="4" s="1"/>
  <c r="M583" i="4"/>
  <c r="K1525" i="4"/>
  <c r="N1525" i="4" s="1"/>
  <c r="M1525" i="4"/>
  <c r="K127" i="4"/>
  <c r="N127" i="4" s="1"/>
  <c r="M127" i="4"/>
  <c r="K1228" i="4"/>
  <c r="N1228" i="4" s="1"/>
  <c r="M1228" i="4"/>
  <c r="K524" i="4"/>
  <c r="N524" i="4" s="1"/>
  <c r="M524" i="4"/>
  <c r="K263" i="4"/>
  <c r="N263" i="4" s="1"/>
  <c r="M263" i="4"/>
  <c r="K481" i="4"/>
  <c r="N481" i="4" s="1"/>
  <c r="M481" i="4"/>
  <c r="K1851" i="4"/>
  <c r="N1851" i="4" s="1"/>
  <c r="M1851" i="4"/>
  <c r="K908" i="4"/>
  <c r="N908" i="4" s="1"/>
  <c r="M908" i="4"/>
</calcChain>
</file>

<file path=xl/sharedStrings.xml><?xml version="1.0" encoding="utf-8"?>
<sst xmlns="http://schemas.openxmlformats.org/spreadsheetml/2006/main" count="90" uniqueCount="60">
  <si>
    <t>Revenues</t>
  </si>
  <si>
    <t>Varaible Cost</t>
  </si>
  <si>
    <t>Contribution Margin I</t>
  </si>
  <si>
    <t>Product Fix Cost</t>
  </si>
  <si>
    <t>Company Fix Cost</t>
  </si>
  <si>
    <t>Profit</t>
  </si>
  <si>
    <t>Price</t>
  </si>
  <si>
    <t>Contribution Margin II</t>
  </si>
  <si>
    <t>Sales Margin</t>
  </si>
  <si>
    <t>Investment</t>
  </si>
  <si>
    <t>Volume</t>
  </si>
  <si>
    <t>Type</t>
  </si>
  <si>
    <t>Variable Cost</t>
  </si>
  <si>
    <t>EUR</t>
  </si>
  <si>
    <t>Fixed Cost</t>
  </si>
  <si>
    <t>Variable Cost (Product)</t>
  </si>
  <si>
    <t>Fixed Cost (Product)</t>
  </si>
  <si>
    <t>Fixed Cost (Company)</t>
  </si>
  <si>
    <t>Required Return</t>
  </si>
  <si>
    <t>Base Volume</t>
  </si>
  <si>
    <t>Cap Volume</t>
  </si>
  <si>
    <t>Volume Discount</t>
  </si>
  <si>
    <t>Discount</t>
  </si>
  <si>
    <t>Volume Multiplier</t>
  </si>
  <si>
    <t>Notes</t>
  </si>
  <si>
    <t>Variable Cost per Product</t>
  </si>
  <si>
    <t>Directly Attributable Fixed Cost</t>
  </si>
  <si>
    <t>Fixed Cost (allocated over all Products)</t>
  </si>
  <si>
    <t>Initial Investment</t>
  </si>
  <si>
    <t>Sales Volume per Year</t>
  </si>
  <si>
    <t>Unit Price</t>
  </si>
  <si>
    <t>Required Rate of Return</t>
  </si>
  <si>
    <t>Base Volume for Discount in Variable Cost</t>
  </si>
  <si>
    <t>Cap Volume for Discount in Variable Cost</t>
  </si>
  <si>
    <t>Discount for Variable Cost</t>
  </si>
  <si>
    <t>Steps for increase in Product Fixed Costs</t>
  </si>
  <si>
    <t>Steps for Discount in Variable Cost</t>
  </si>
  <si>
    <t>Variable Cost Function</t>
  </si>
  <si>
    <t>Volume Used</t>
  </si>
  <si>
    <t>Fixed Cost Function</t>
  </si>
  <si>
    <t>Multiplier</t>
  </si>
  <si>
    <t>Sales Function</t>
  </si>
  <si>
    <t>Sigmoid</t>
  </si>
  <si>
    <t>Volume (2,500)</t>
  </si>
  <si>
    <t>Volume (5,000)</t>
  </si>
  <si>
    <t>Volume (7,500)</t>
  </si>
  <si>
    <t>Volume (10,000)</t>
  </si>
  <si>
    <t>The Variable Cost Function is dependent on the sourced volume. For every 750 additional units over 3,000 sourced units we get a 5% discount (up to maximum 8,000 units)</t>
  </si>
  <si>
    <t>The Fixed Cost Function is dependent on volume. For every additional 1,000 units our directly attributable fixed cost increase by 50,000 EUR</t>
  </si>
  <si>
    <t>We model our Sales Price Curve with a sigmoid function (S-Shape). The more units we want to sell, the lower the price we can get in the market</t>
  </si>
  <si>
    <t>Contribution Margin Analysis</t>
  </si>
  <si>
    <t>CM I</t>
  </si>
  <si>
    <t>CM II</t>
  </si>
  <si>
    <t>CM I (Unit)</t>
  </si>
  <si>
    <t>CM II Unit)</t>
  </si>
  <si>
    <t>Profit (Unit)</t>
  </si>
  <si>
    <t>Pos</t>
  </si>
  <si>
    <t>Year</t>
  </si>
  <si>
    <t>DCF</t>
  </si>
  <si>
    <t>DCF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</si>
</sst>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.00_ &quot;EUR&quot;\ ;[Red]\-#,##0.00\ &quot;EUR&quot;"/>
    <numFmt numFmtId="166" formatCode="#,##0_ &quot;Unit(s)&quot;\ ;[Red]\-#,##0\ &quot;Unit(s)&quot;"/>
    <numFmt numFmtId="167" formatCode="0.000000"/>
    <numFmt numFmtId="168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66" fontId="0" fillId="0" borderId="1" xfId="0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vertical="center"/>
    </xf>
    <xf numFmtId="164" fontId="2" fillId="4" borderId="11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0" fontId="2" fillId="4" borderId="12" xfId="0" applyFont="1" applyFill="1" applyBorder="1" applyAlignment="1">
      <alignment vertical="center"/>
    </xf>
    <xf numFmtId="164" fontId="2" fillId="4" borderId="12" xfId="0" applyNumberFormat="1" applyFont="1" applyFill="1" applyBorder="1" applyAlignment="1">
      <alignment horizontal="center" vertical="center"/>
    </xf>
    <xf numFmtId="10" fontId="2" fillId="4" borderId="8" xfId="1" applyNumberFormat="1" applyFont="1" applyFill="1" applyBorder="1" applyAlignment="1">
      <alignment horizontal="center" vertical="center"/>
    </xf>
    <xf numFmtId="168" fontId="0" fillId="0" borderId="0" xfId="0" applyNumberFormat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0" fillId="0" borderId="0" xfId="0" applyNumberFormat="1" applyFont="1" applyBorder="1" applyAlignment="1">
      <alignment horizontal="center" vertical="center"/>
    </xf>
    <xf numFmtId="168" fontId="0" fillId="3" borderId="0" xfId="0" applyNumberFormat="1" applyFill="1" applyAlignment="1">
      <alignment horizontal="center"/>
    </xf>
    <xf numFmtId="0" fontId="0" fillId="3" borderId="6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2">
    <dxf>
      <numFmt numFmtId="168" formatCode="#,##0_ ;[Red]\-#,##0\ "/>
      <alignment horizontal="center" vertical="bottom" textRotation="0" wrapText="0" indent="0" justifyLastLine="0" shrinkToFit="0" readingOrder="0"/>
    </dxf>
    <dxf>
      <numFmt numFmtId="168" formatCode="#,##0_ ;[Red]\-#,##0\ "/>
      <alignment horizontal="center" vertical="bottom" textRotation="0" wrapText="0" indent="0" justifyLastLine="0" shrinkToFit="0" readingOrder="0"/>
    </dxf>
    <dxf>
      <numFmt numFmtId="168" formatCode="#,##0_ ;[Red]\-#,##0\ "/>
      <alignment horizontal="center" vertical="bottom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vertical="bottom" textRotation="0" wrapText="0" indent="0" justifyLastLine="0" shrinkToFit="0" readingOrder="0"/>
    </dxf>
    <dxf>
      <numFmt numFmtId="168" formatCode="#,##0_ ;[Red]\-#,##0\ "/>
      <alignment horizontal="center" vertical="bottom" textRotation="0" wrapText="0" indent="0" justifyLastLine="0" shrinkToFit="0" readingOrder="0"/>
    </dxf>
    <dxf>
      <numFmt numFmtId="168" formatCode="#,##0_ ;[Red]\-#,##0\ "/>
      <alignment horizontal="center" vertical="bottom" textRotation="0" wrapText="0" indent="0" justifyLastLine="0" shrinkToFit="0" readingOrder="0"/>
    </dxf>
    <dxf>
      <numFmt numFmtId="168" formatCode="#,##0_ ;[Red]\-#,##0\ "/>
      <alignment horizontal="center" vertical="bottom" textRotation="0" wrapText="0" indent="0" justifyLastLine="0" shrinkToFit="0" readingOrder="0"/>
    </dxf>
    <dxf>
      <numFmt numFmtId="168" formatCode="#,##0_ ;[Red]\-#,##0\ "/>
      <alignment horizontal="center" vertical="bottom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vertical="bottom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8" formatCode="#,##0_ ;[Red]\-#,##0\ "/>
      <alignment horizontal="center" vertical="bottom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vertical="bottom" textRotation="0" wrapText="0" indent="0" justifyLastLine="0" shrinkToFit="0" readingOrder="0"/>
    </dxf>
    <dxf>
      <numFmt numFmtId="168" formatCode="#,##0_ ;[Red]\-#,##0\ "/>
      <alignment horizontal="center" vertical="bottom" textRotation="0" wrapText="0" indent="0" justifyLastLine="0" shrinkToFit="0" readingOrder="0"/>
    </dxf>
    <dxf>
      <numFmt numFmtId="168" formatCode="#,##0_ ;[Red]\-#,##0\ "/>
      <alignment horizontal="center" vertical="bottom" textRotation="0" wrapText="0" indent="0" justifyLastLine="0" shrinkToFit="0" readingOrder="0"/>
    </dxf>
    <dxf>
      <numFmt numFmtId="168" formatCode="#,##0_ ;[Red]\-#,##0\ "/>
      <alignment horizontal="center" vertical="bottom" textRotation="0" wrapText="0" indent="0" justifyLastLine="0" shrinkToFit="0" readingOrder="0"/>
    </dxf>
    <dxf>
      <numFmt numFmtId="168" formatCode="#,##0_ ;[Red]\-#,##0\ "/>
      <alignment horizontal="center" vertical="bottom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numFmt numFmtId="168" formatCode="#,##0_ ;[Red]\-#,##0\ 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'Profit-Volume Data'!$A$2:$A$1902</c:f>
              <c:numCache>
                <c:formatCode>#,##0_ ;[Red]\-#,##0\ </c:formatCode>
                <c:ptCount val="190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  <c:pt idx="71">
                  <c:v>855</c:v>
                </c:pt>
                <c:pt idx="72">
                  <c:v>860</c:v>
                </c:pt>
                <c:pt idx="73">
                  <c:v>865</c:v>
                </c:pt>
                <c:pt idx="74">
                  <c:v>870</c:v>
                </c:pt>
                <c:pt idx="75">
                  <c:v>875</c:v>
                </c:pt>
                <c:pt idx="76">
                  <c:v>880</c:v>
                </c:pt>
                <c:pt idx="77">
                  <c:v>885</c:v>
                </c:pt>
                <c:pt idx="78">
                  <c:v>890</c:v>
                </c:pt>
                <c:pt idx="79">
                  <c:v>895</c:v>
                </c:pt>
                <c:pt idx="80">
                  <c:v>900</c:v>
                </c:pt>
                <c:pt idx="81">
                  <c:v>905</c:v>
                </c:pt>
                <c:pt idx="82">
                  <c:v>910</c:v>
                </c:pt>
                <c:pt idx="83">
                  <c:v>915</c:v>
                </c:pt>
                <c:pt idx="84">
                  <c:v>920</c:v>
                </c:pt>
                <c:pt idx="85">
                  <c:v>925</c:v>
                </c:pt>
                <c:pt idx="86">
                  <c:v>930</c:v>
                </c:pt>
                <c:pt idx="87">
                  <c:v>935</c:v>
                </c:pt>
                <c:pt idx="88">
                  <c:v>940</c:v>
                </c:pt>
                <c:pt idx="89">
                  <c:v>945</c:v>
                </c:pt>
                <c:pt idx="90">
                  <c:v>950</c:v>
                </c:pt>
                <c:pt idx="91">
                  <c:v>955</c:v>
                </c:pt>
                <c:pt idx="92">
                  <c:v>960</c:v>
                </c:pt>
                <c:pt idx="93">
                  <c:v>965</c:v>
                </c:pt>
                <c:pt idx="94">
                  <c:v>970</c:v>
                </c:pt>
                <c:pt idx="95">
                  <c:v>975</c:v>
                </c:pt>
                <c:pt idx="96">
                  <c:v>980</c:v>
                </c:pt>
                <c:pt idx="97">
                  <c:v>985</c:v>
                </c:pt>
                <c:pt idx="98">
                  <c:v>990</c:v>
                </c:pt>
                <c:pt idx="99">
                  <c:v>995</c:v>
                </c:pt>
                <c:pt idx="100">
                  <c:v>1000</c:v>
                </c:pt>
                <c:pt idx="101">
                  <c:v>1005</c:v>
                </c:pt>
                <c:pt idx="102">
                  <c:v>1010</c:v>
                </c:pt>
                <c:pt idx="103">
                  <c:v>1015</c:v>
                </c:pt>
                <c:pt idx="104">
                  <c:v>1020</c:v>
                </c:pt>
                <c:pt idx="105">
                  <c:v>1025</c:v>
                </c:pt>
                <c:pt idx="106">
                  <c:v>1030</c:v>
                </c:pt>
                <c:pt idx="107">
                  <c:v>1035</c:v>
                </c:pt>
                <c:pt idx="108">
                  <c:v>1040</c:v>
                </c:pt>
                <c:pt idx="109">
                  <c:v>1045</c:v>
                </c:pt>
                <c:pt idx="110">
                  <c:v>1050</c:v>
                </c:pt>
                <c:pt idx="111">
                  <c:v>1055</c:v>
                </c:pt>
                <c:pt idx="112">
                  <c:v>1060</c:v>
                </c:pt>
                <c:pt idx="113">
                  <c:v>1065</c:v>
                </c:pt>
                <c:pt idx="114">
                  <c:v>1070</c:v>
                </c:pt>
                <c:pt idx="115">
                  <c:v>1075</c:v>
                </c:pt>
                <c:pt idx="116">
                  <c:v>1080</c:v>
                </c:pt>
                <c:pt idx="117">
                  <c:v>1085</c:v>
                </c:pt>
                <c:pt idx="118">
                  <c:v>1090</c:v>
                </c:pt>
                <c:pt idx="119">
                  <c:v>1095</c:v>
                </c:pt>
                <c:pt idx="120">
                  <c:v>1100</c:v>
                </c:pt>
                <c:pt idx="121">
                  <c:v>1105</c:v>
                </c:pt>
                <c:pt idx="122">
                  <c:v>1110</c:v>
                </c:pt>
                <c:pt idx="123">
                  <c:v>1115</c:v>
                </c:pt>
                <c:pt idx="124">
                  <c:v>1120</c:v>
                </c:pt>
                <c:pt idx="125">
                  <c:v>1125</c:v>
                </c:pt>
                <c:pt idx="126">
                  <c:v>1130</c:v>
                </c:pt>
                <c:pt idx="127">
                  <c:v>1135</c:v>
                </c:pt>
                <c:pt idx="128">
                  <c:v>1140</c:v>
                </c:pt>
                <c:pt idx="129">
                  <c:v>1145</c:v>
                </c:pt>
                <c:pt idx="130">
                  <c:v>1150</c:v>
                </c:pt>
                <c:pt idx="131">
                  <c:v>1155</c:v>
                </c:pt>
                <c:pt idx="132">
                  <c:v>1160</c:v>
                </c:pt>
                <c:pt idx="133">
                  <c:v>1165</c:v>
                </c:pt>
                <c:pt idx="134">
                  <c:v>1170</c:v>
                </c:pt>
                <c:pt idx="135">
                  <c:v>1175</c:v>
                </c:pt>
                <c:pt idx="136">
                  <c:v>1180</c:v>
                </c:pt>
                <c:pt idx="137">
                  <c:v>1185</c:v>
                </c:pt>
                <c:pt idx="138">
                  <c:v>1190</c:v>
                </c:pt>
                <c:pt idx="139">
                  <c:v>1195</c:v>
                </c:pt>
                <c:pt idx="140">
                  <c:v>1200</c:v>
                </c:pt>
                <c:pt idx="141">
                  <c:v>1205</c:v>
                </c:pt>
                <c:pt idx="142">
                  <c:v>1210</c:v>
                </c:pt>
                <c:pt idx="143">
                  <c:v>1215</c:v>
                </c:pt>
                <c:pt idx="144">
                  <c:v>1220</c:v>
                </c:pt>
                <c:pt idx="145">
                  <c:v>1225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1250</c:v>
                </c:pt>
                <c:pt idx="151">
                  <c:v>1255</c:v>
                </c:pt>
                <c:pt idx="152">
                  <c:v>1260</c:v>
                </c:pt>
                <c:pt idx="153">
                  <c:v>1265</c:v>
                </c:pt>
                <c:pt idx="154">
                  <c:v>1270</c:v>
                </c:pt>
                <c:pt idx="155">
                  <c:v>1275</c:v>
                </c:pt>
                <c:pt idx="156">
                  <c:v>1280</c:v>
                </c:pt>
                <c:pt idx="157">
                  <c:v>1285</c:v>
                </c:pt>
                <c:pt idx="158">
                  <c:v>1290</c:v>
                </c:pt>
                <c:pt idx="159">
                  <c:v>1295</c:v>
                </c:pt>
                <c:pt idx="160">
                  <c:v>1300</c:v>
                </c:pt>
                <c:pt idx="161">
                  <c:v>1305</c:v>
                </c:pt>
                <c:pt idx="162">
                  <c:v>1310</c:v>
                </c:pt>
                <c:pt idx="163">
                  <c:v>1315</c:v>
                </c:pt>
                <c:pt idx="164">
                  <c:v>1320</c:v>
                </c:pt>
                <c:pt idx="165">
                  <c:v>1325</c:v>
                </c:pt>
                <c:pt idx="166">
                  <c:v>1330</c:v>
                </c:pt>
                <c:pt idx="167">
                  <c:v>1335</c:v>
                </c:pt>
                <c:pt idx="168">
                  <c:v>1340</c:v>
                </c:pt>
                <c:pt idx="169">
                  <c:v>1345</c:v>
                </c:pt>
                <c:pt idx="170">
                  <c:v>1350</c:v>
                </c:pt>
                <c:pt idx="171">
                  <c:v>1355</c:v>
                </c:pt>
                <c:pt idx="172">
                  <c:v>1360</c:v>
                </c:pt>
                <c:pt idx="173">
                  <c:v>1365</c:v>
                </c:pt>
                <c:pt idx="174">
                  <c:v>1370</c:v>
                </c:pt>
                <c:pt idx="175">
                  <c:v>1375</c:v>
                </c:pt>
                <c:pt idx="176">
                  <c:v>1380</c:v>
                </c:pt>
                <c:pt idx="177">
                  <c:v>1385</c:v>
                </c:pt>
                <c:pt idx="178">
                  <c:v>1390</c:v>
                </c:pt>
                <c:pt idx="179">
                  <c:v>1395</c:v>
                </c:pt>
                <c:pt idx="180">
                  <c:v>1400</c:v>
                </c:pt>
                <c:pt idx="181">
                  <c:v>1405</c:v>
                </c:pt>
                <c:pt idx="182">
                  <c:v>1410</c:v>
                </c:pt>
                <c:pt idx="183">
                  <c:v>1415</c:v>
                </c:pt>
                <c:pt idx="184">
                  <c:v>1420</c:v>
                </c:pt>
                <c:pt idx="185">
                  <c:v>1425</c:v>
                </c:pt>
                <c:pt idx="186">
                  <c:v>1430</c:v>
                </c:pt>
                <c:pt idx="187">
                  <c:v>1435</c:v>
                </c:pt>
                <c:pt idx="188">
                  <c:v>1440</c:v>
                </c:pt>
                <c:pt idx="189">
                  <c:v>1445</c:v>
                </c:pt>
                <c:pt idx="190">
                  <c:v>1450</c:v>
                </c:pt>
                <c:pt idx="191">
                  <c:v>1455</c:v>
                </c:pt>
                <c:pt idx="192">
                  <c:v>1460</c:v>
                </c:pt>
                <c:pt idx="193">
                  <c:v>1465</c:v>
                </c:pt>
                <c:pt idx="194">
                  <c:v>1470</c:v>
                </c:pt>
                <c:pt idx="195">
                  <c:v>1475</c:v>
                </c:pt>
                <c:pt idx="196">
                  <c:v>1480</c:v>
                </c:pt>
                <c:pt idx="197">
                  <c:v>1485</c:v>
                </c:pt>
                <c:pt idx="198">
                  <c:v>1490</c:v>
                </c:pt>
                <c:pt idx="199">
                  <c:v>1495</c:v>
                </c:pt>
                <c:pt idx="200">
                  <c:v>1500</c:v>
                </c:pt>
                <c:pt idx="201">
                  <c:v>1505</c:v>
                </c:pt>
                <c:pt idx="202">
                  <c:v>1510</c:v>
                </c:pt>
                <c:pt idx="203">
                  <c:v>1515</c:v>
                </c:pt>
                <c:pt idx="204">
                  <c:v>1520</c:v>
                </c:pt>
                <c:pt idx="205">
                  <c:v>1525</c:v>
                </c:pt>
                <c:pt idx="206">
                  <c:v>1530</c:v>
                </c:pt>
                <c:pt idx="207">
                  <c:v>1535</c:v>
                </c:pt>
                <c:pt idx="208">
                  <c:v>1540</c:v>
                </c:pt>
                <c:pt idx="209">
                  <c:v>1545</c:v>
                </c:pt>
                <c:pt idx="210">
                  <c:v>1550</c:v>
                </c:pt>
                <c:pt idx="211">
                  <c:v>1555</c:v>
                </c:pt>
                <c:pt idx="212">
                  <c:v>1560</c:v>
                </c:pt>
                <c:pt idx="213">
                  <c:v>1565</c:v>
                </c:pt>
                <c:pt idx="214">
                  <c:v>1570</c:v>
                </c:pt>
                <c:pt idx="215">
                  <c:v>1575</c:v>
                </c:pt>
                <c:pt idx="216">
                  <c:v>1580</c:v>
                </c:pt>
                <c:pt idx="217">
                  <c:v>1585</c:v>
                </c:pt>
                <c:pt idx="218">
                  <c:v>1590</c:v>
                </c:pt>
                <c:pt idx="219">
                  <c:v>1595</c:v>
                </c:pt>
                <c:pt idx="220">
                  <c:v>1600</c:v>
                </c:pt>
                <c:pt idx="221">
                  <c:v>1605</c:v>
                </c:pt>
                <c:pt idx="222">
                  <c:v>1610</c:v>
                </c:pt>
                <c:pt idx="223">
                  <c:v>1615</c:v>
                </c:pt>
                <c:pt idx="224">
                  <c:v>1620</c:v>
                </c:pt>
                <c:pt idx="225">
                  <c:v>1625</c:v>
                </c:pt>
                <c:pt idx="226">
                  <c:v>1630</c:v>
                </c:pt>
                <c:pt idx="227">
                  <c:v>1635</c:v>
                </c:pt>
                <c:pt idx="228">
                  <c:v>1640</c:v>
                </c:pt>
                <c:pt idx="229">
                  <c:v>1645</c:v>
                </c:pt>
                <c:pt idx="230">
                  <c:v>1650</c:v>
                </c:pt>
                <c:pt idx="231">
                  <c:v>1655</c:v>
                </c:pt>
                <c:pt idx="232">
                  <c:v>1660</c:v>
                </c:pt>
                <c:pt idx="233">
                  <c:v>1665</c:v>
                </c:pt>
                <c:pt idx="234">
                  <c:v>1670</c:v>
                </c:pt>
                <c:pt idx="235">
                  <c:v>1675</c:v>
                </c:pt>
                <c:pt idx="236">
                  <c:v>1680</c:v>
                </c:pt>
                <c:pt idx="237">
                  <c:v>1685</c:v>
                </c:pt>
                <c:pt idx="238">
                  <c:v>1690</c:v>
                </c:pt>
                <c:pt idx="239">
                  <c:v>1695</c:v>
                </c:pt>
                <c:pt idx="240">
                  <c:v>1700</c:v>
                </c:pt>
                <c:pt idx="241">
                  <c:v>1705</c:v>
                </c:pt>
                <c:pt idx="242">
                  <c:v>1710</c:v>
                </c:pt>
                <c:pt idx="243">
                  <c:v>1715</c:v>
                </c:pt>
                <c:pt idx="244">
                  <c:v>1720</c:v>
                </c:pt>
                <c:pt idx="245">
                  <c:v>1725</c:v>
                </c:pt>
                <c:pt idx="246">
                  <c:v>1730</c:v>
                </c:pt>
                <c:pt idx="247">
                  <c:v>1735</c:v>
                </c:pt>
                <c:pt idx="248">
                  <c:v>1740</c:v>
                </c:pt>
                <c:pt idx="249">
                  <c:v>1745</c:v>
                </c:pt>
                <c:pt idx="250">
                  <c:v>1750</c:v>
                </c:pt>
                <c:pt idx="251">
                  <c:v>1755</c:v>
                </c:pt>
                <c:pt idx="252">
                  <c:v>1760</c:v>
                </c:pt>
                <c:pt idx="253">
                  <c:v>1765</c:v>
                </c:pt>
                <c:pt idx="254">
                  <c:v>1770</c:v>
                </c:pt>
                <c:pt idx="255">
                  <c:v>1775</c:v>
                </c:pt>
                <c:pt idx="256">
                  <c:v>1780</c:v>
                </c:pt>
                <c:pt idx="257">
                  <c:v>1785</c:v>
                </c:pt>
                <c:pt idx="258">
                  <c:v>1790</c:v>
                </c:pt>
                <c:pt idx="259">
                  <c:v>1795</c:v>
                </c:pt>
                <c:pt idx="260">
                  <c:v>1800</c:v>
                </c:pt>
                <c:pt idx="261">
                  <c:v>1805</c:v>
                </c:pt>
                <c:pt idx="262">
                  <c:v>1810</c:v>
                </c:pt>
                <c:pt idx="263">
                  <c:v>1815</c:v>
                </c:pt>
                <c:pt idx="264">
                  <c:v>1820</c:v>
                </c:pt>
                <c:pt idx="265">
                  <c:v>1825</c:v>
                </c:pt>
                <c:pt idx="266">
                  <c:v>1830</c:v>
                </c:pt>
                <c:pt idx="267">
                  <c:v>1835</c:v>
                </c:pt>
                <c:pt idx="268">
                  <c:v>1840</c:v>
                </c:pt>
                <c:pt idx="269">
                  <c:v>1845</c:v>
                </c:pt>
                <c:pt idx="270">
                  <c:v>1850</c:v>
                </c:pt>
                <c:pt idx="271">
                  <c:v>1855</c:v>
                </c:pt>
                <c:pt idx="272">
                  <c:v>1860</c:v>
                </c:pt>
                <c:pt idx="273">
                  <c:v>1865</c:v>
                </c:pt>
                <c:pt idx="274">
                  <c:v>1870</c:v>
                </c:pt>
                <c:pt idx="275">
                  <c:v>1875</c:v>
                </c:pt>
                <c:pt idx="276">
                  <c:v>1880</c:v>
                </c:pt>
                <c:pt idx="277">
                  <c:v>1885</c:v>
                </c:pt>
                <c:pt idx="278">
                  <c:v>1890</c:v>
                </c:pt>
                <c:pt idx="279">
                  <c:v>1895</c:v>
                </c:pt>
                <c:pt idx="280">
                  <c:v>1900</c:v>
                </c:pt>
                <c:pt idx="281">
                  <c:v>1905</c:v>
                </c:pt>
                <c:pt idx="282">
                  <c:v>1910</c:v>
                </c:pt>
                <c:pt idx="283">
                  <c:v>1915</c:v>
                </c:pt>
                <c:pt idx="284">
                  <c:v>1920</c:v>
                </c:pt>
                <c:pt idx="285">
                  <c:v>1925</c:v>
                </c:pt>
                <c:pt idx="286">
                  <c:v>1930</c:v>
                </c:pt>
                <c:pt idx="287">
                  <c:v>1935</c:v>
                </c:pt>
                <c:pt idx="288">
                  <c:v>1940</c:v>
                </c:pt>
                <c:pt idx="289">
                  <c:v>1945</c:v>
                </c:pt>
                <c:pt idx="290">
                  <c:v>1950</c:v>
                </c:pt>
                <c:pt idx="291">
                  <c:v>1955</c:v>
                </c:pt>
                <c:pt idx="292">
                  <c:v>1960</c:v>
                </c:pt>
                <c:pt idx="293">
                  <c:v>1965</c:v>
                </c:pt>
                <c:pt idx="294">
                  <c:v>1970</c:v>
                </c:pt>
                <c:pt idx="295">
                  <c:v>1975</c:v>
                </c:pt>
                <c:pt idx="296">
                  <c:v>1980</c:v>
                </c:pt>
                <c:pt idx="297">
                  <c:v>1985</c:v>
                </c:pt>
                <c:pt idx="298">
                  <c:v>1990</c:v>
                </c:pt>
                <c:pt idx="299">
                  <c:v>1995</c:v>
                </c:pt>
                <c:pt idx="300">
                  <c:v>2000</c:v>
                </c:pt>
                <c:pt idx="301">
                  <c:v>2005</c:v>
                </c:pt>
                <c:pt idx="302">
                  <c:v>2010</c:v>
                </c:pt>
                <c:pt idx="303">
                  <c:v>2015</c:v>
                </c:pt>
                <c:pt idx="304">
                  <c:v>2020</c:v>
                </c:pt>
                <c:pt idx="305">
                  <c:v>2025</c:v>
                </c:pt>
                <c:pt idx="306">
                  <c:v>2030</c:v>
                </c:pt>
                <c:pt idx="307">
                  <c:v>2035</c:v>
                </c:pt>
                <c:pt idx="308">
                  <c:v>2040</c:v>
                </c:pt>
                <c:pt idx="309">
                  <c:v>2045</c:v>
                </c:pt>
                <c:pt idx="310">
                  <c:v>2050</c:v>
                </c:pt>
                <c:pt idx="311">
                  <c:v>2055</c:v>
                </c:pt>
                <c:pt idx="312">
                  <c:v>2060</c:v>
                </c:pt>
                <c:pt idx="313">
                  <c:v>2065</c:v>
                </c:pt>
                <c:pt idx="314">
                  <c:v>2070</c:v>
                </c:pt>
                <c:pt idx="315">
                  <c:v>2075</c:v>
                </c:pt>
                <c:pt idx="316">
                  <c:v>2080</c:v>
                </c:pt>
                <c:pt idx="317">
                  <c:v>2085</c:v>
                </c:pt>
                <c:pt idx="318">
                  <c:v>2090</c:v>
                </c:pt>
                <c:pt idx="319">
                  <c:v>2095</c:v>
                </c:pt>
                <c:pt idx="320">
                  <c:v>2100</c:v>
                </c:pt>
                <c:pt idx="321">
                  <c:v>2105</c:v>
                </c:pt>
                <c:pt idx="322">
                  <c:v>2110</c:v>
                </c:pt>
                <c:pt idx="323">
                  <c:v>2115</c:v>
                </c:pt>
                <c:pt idx="324">
                  <c:v>2120</c:v>
                </c:pt>
                <c:pt idx="325">
                  <c:v>2125</c:v>
                </c:pt>
                <c:pt idx="326">
                  <c:v>2130</c:v>
                </c:pt>
                <c:pt idx="327">
                  <c:v>2135</c:v>
                </c:pt>
                <c:pt idx="328">
                  <c:v>2140</c:v>
                </c:pt>
                <c:pt idx="329">
                  <c:v>2145</c:v>
                </c:pt>
                <c:pt idx="330">
                  <c:v>2150</c:v>
                </c:pt>
                <c:pt idx="331">
                  <c:v>2155</c:v>
                </c:pt>
                <c:pt idx="332">
                  <c:v>2160</c:v>
                </c:pt>
                <c:pt idx="333">
                  <c:v>2165</c:v>
                </c:pt>
                <c:pt idx="334">
                  <c:v>2170</c:v>
                </c:pt>
                <c:pt idx="335">
                  <c:v>2175</c:v>
                </c:pt>
                <c:pt idx="336">
                  <c:v>2180</c:v>
                </c:pt>
                <c:pt idx="337">
                  <c:v>2185</c:v>
                </c:pt>
                <c:pt idx="338">
                  <c:v>2190</c:v>
                </c:pt>
                <c:pt idx="339">
                  <c:v>2195</c:v>
                </c:pt>
                <c:pt idx="340">
                  <c:v>2200</c:v>
                </c:pt>
                <c:pt idx="341">
                  <c:v>2205</c:v>
                </c:pt>
                <c:pt idx="342">
                  <c:v>2210</c:v>
                </c:pt>
                <c:pt idx="343">
                  <c:v>2215</c:v>
                </c:pt>
                <c:pt idx="344">
                  <c:v>2220</c:v>
                </c:pt>
                <c:pt idx="345">
                  <c:v>2225</c:v>
                </c:pt>
                <c:pt idx="346">
                  <c:v>2230</c:v>
                </c:pt>
                <c:pt idx="347">
                  <c:v>2235</c:v>
                </c:pt>
                <c:pt idx="348">
                  <c:v>2240</c:v>
                </c:pt>
                <c:pt idx="349">
                  <c:v>2245</c:v>
                </c:pt>
                <c:pt idx="350">
                  <c:v>2250</c:v>
                </c:pt>
                <c:pt idx="351">
                  <c:v>2255</c:v>
                </c:pt>
                <c:pt idx="352">
                  <c:v>2260</c:v>
                </c:pt>
                <c:pt idx="353">
                  <c:v>2265</c:v>
                </c:pt>
                <c:pt idx="354">
                  <c:v>2270</c:v>
                </c:pt>
                <c:pt idx="355">
                  <c:v>2275</c:v>
                </c:pt>
                <c:pt idx="356">
                  <c:v>2280</c:v>
                </c:pt>
                <c:pt idx="357">
                  <c:v>2285</c:v>
                </c:pt>
                <c:pt idx="358">
                  <c:v>2290</c:v>
                </c:pt>
                <c:pt idx="359">
                  <c:v>2295</c:v>
                </c:pt>
                <c:pt idx="360">
                  <c:v>2300</c:v>
                </c:pt>
                <c:pt idx="361">
                  <c:v>2305</c:v>
                </c:pt>
                <c:pt idx="362">
                  <c:v>2310</c:v>
                </c:pt>
                <c:pt idx="363">
                  <c:v>2315</c:v>
                </c:pt>
                <c:pt idx="364">
                  <c:v>2320</c:v>
                </c:pt>
                <c:pt idx="365">
                  <c:v>2325</c:v>
                </c:pt>
                <c:pt idx="366">
                  <c:v>2330</c:v>
                </c:pt>
                <c:pt idx="367">
                  <c:v>2335</c:v>
                </c:pt>
                <c:pt idx="368">
                  <c:v>2340</c:v>
                </c:pt>
                <c:pt idx="369">
                  <c:v>2345</c:v>
                </c:pt>
                <c:pt idx="370">
                  <c:v>2350</c:v>
                </c:pt>
                <c:pt idx="371">
                  <c:v>2355</c:v>
                </c:pt>
                <c:pt idx="372">
                  <c:v>2360</c:v>
                </c:pt>
                <c:pt idx="373">
                  <c:v>2365</c:v>
                </c:pt>
                <c:pt idx="374">
                  <c:v>2370</c:v>
                </c:pt>
                <c:pt idx="375">
                  <c:v>2375</c:v>
                </c:pt>
                <c:pt idx="376">
                  <c:v>2380</c:v>
                </c:pt>
                <c:pt idx="377">
                  <c:v>2385</c:v>
                </c:pt>
                <c:pt idx="378">
                  <c:v>2390</c:v>
                </c:pt>
                <c:pt idx="379">
                  <c:v>2395</c:v>
                </c:pt>
                <c:pt idx="380">
                  <c:v>2400</c:v>
                </c:pt>
                <c:pt idx="381">
                  <c:v>2405</c:v>
                </c:pt>
                <c:pt idx="382">
                  <c:v>2410</c:v>
                </c:pt>
                <c:pt idx="383">
                  <c:v>2415</c:v>
                </c:pt>
                <c:pt idx="384">
                  <c:v>2420</c:v>
                </c:pt>
                <c:pt idx="385">
                  <c:v>2425</c:v>
                </c:pt>
                <c:pt idx="386">
                  <c:v>2430</c:v>
                </c:pt>
                <c:pt idx="387">
                  <c:v>2435</c:v>
                </c:pt>
                <c:pt idx="388">
                  <c:v>2440</c:v>
                </c:pt>
                <c:pt idx="389">
                  <c:v>2445</c:v>
                </c:pt>
                <c:pt idx="390">
                  <c:v>2450</c:v>
                </c:pt>
                <c:pt idx="391">
                  <c:v>2455</c:v>
                </c:pt>
                <c:pt idx="392">
                  <c:v>2460</c:v>
                </c:pt>
                <c:pt idx="393">
                  <c:v>2465</c:v>
                </c:pt>
                <c:pt idx="394">
                  <c:v>2470</c:v>
                </c:pt>
                <c:pt idx="395">
                  <c:v>2475</c:v>
                </c:pt>
                <c:pt idx="396">
                  <c:v>2480</c:v>
                </c:pt>
                <c:pt idx="397">
                  <c:v>2485</c:v>
                </c:pt>
                <c:pt idx="398">
                  <c:v>2490</c:v>
                </c:pt>
                <c:pt idx="399">
                  <c:v>2495</c:v>
                </c:pt>
                <c:pt idx="400">
                  <c:v>2500</c:v>
                </c:pt>
                <c:pt idx="401">
                  <c:v>2505</c:v>
                </c:pt>
                <c:pt idx="402">
                  <c:v>2510</c:v>
                </c:pt>
                <c:pt idx="403">
                  <c:v>2515</c:v>
                </c:pt>
                <c:pt idx="404">
                  <c:v>2520</c:v>
                </c:pt>
                <c:pt idx="405">
                  <c:v>2525</c:v>
                </c:pt>
                <c:pt idx="406">
                  <c:v>2530</c:v>
                </c:pt>
                <c:pt idx="407">
                  <c:v>2535</c:v>
                </c:pt>
                <c:pt idx="408">
                  <c:v>2540</c:v>
                </c:pt>
                <c:pt idx="409">
                  <c:v>2545</c:v>
                </c:pt>
                <c:pt idx="410">
                  <c:v>2550</c:v>
                </c:pt>
                <c:pt idx="411">
                  <c:v>2555</c:v>
                </c:pt>
                <c:pt idx="412">
                  <c:v>2560</c:v>
                </c:pt>
                <c:pt idx="413">
                  <c:v>2565</c:v>
                </c:pt>
                <c:pt idx="414">
                  <c:v>2570</c:v>
                </c:pt>
                <c:pt idx="415">
                  <c:v>2575</c:v>
                </c:pt>
                <c:pt idx="416">
                  <c:v>2580</c:v>
                </c:pt>
                <c:pt idx="417">
                  <c:v>2585</c:v>
                </c:pt>
                <c:pt idx="418">
                  <c:v>2590</c:v>
                </c:pt>
                <c:pt idx="419">
                  <c:v>2595</c:v>
                </c:pt>
                <c:pt idx="420">
                  <c:v>2600</c:v>
                </c:pt>
                <c:pt idx="421">
                  <c:v>2605</c:v>
                </c:pt>
                <c:pt idx="422">
                  <c:v>2610</c:v>
                </c:pt>
                <c:pt idx="423">
                  <c:v>2615</c:v>
                </c:pt>
                <c:pt idx="424">
                  <c:v>2620</c:v>
                </c:pt>
                <c:pt idx="425">
                  <c:v>2625</c:v>
                </c:pt>
                <c:pt idx="426">
                  <c:v>2630</c:v>
                </c:pt>
                <c:pt idx="427">
                  <c:v>2635</c:v>
                </c:pt>
                <c:pt idx="428">
                  <c:v>2640</c:v>
                </c:pt>
                <c:pt idx="429">
                  <c:v>2645</c:v>
                </c:pt>
                <c:pt idx="430">
                  <c:v>2650</c:v>
                </c:pt>
                <c:pt idx="431">
                  <c:v>2655</c:v>
                </c:pt>
                <c:pt idx="432">
                  <c:v>2660</c:v>
                </c:pt>
                <c:pt idx="433">
                  <c:v>2665</c:v>
                </c:pt>
                <c:pt idx="434">
                  <c:v>2670</c:v>
                </c:pt>
                <c:pt idx="435">
                  <c:v>2675</c:v>
                </c:pt>
                <c:pt idx="436">
                  <c:v>2680</c:v>
                </c:pt>
                <c:pt idx="437">
                  <c:v>2685</c:v>
                </c:pt>
                <c:pt idx="438">
                  <c:v>2690</c:v>
                </c:pt>
                <c:pt idx="439">
                  <c:v>2695</c:v>
                </c:pt>
                <c:pt idx="440">
                  <c:v>2700</c:v>
                </c:pt>
                <c:pt idx="441">
                  <c:v>2705</c:v>
                </c:pt>
                <c:pt idx="442">
                  <c:v>2710</c:v>
                </c:pt>
                <c:pt idx="443">
                  <c:v>2715</c:v>
                </c:pt>
                <c:pt idx="444">
                  <c:v>2720</c:v>
                </c:pt>
                <c:pt idx="445">
                  <c:v>2725</c:v>
                </c:pt>
                <c:pt idx="446">
                  <c:v>2730</c:v>
                </c:pt>
                <c:pt idx="447">
                  <c:v>2735</c:v>
                </c:pt>
                <c:pt idx="448">
                  <c:v>2740</c:v>
                </c:pt>
                <c:pt idx="449">
                  <c:v>2745</c:v>
                </c:pt>
                <c:pt idx="450">
                  <c:v>2750</c:v>
                </c:pt>
                <c:pt idx="451">
                  <c:v>2755</c:v>
                </c:pt>
                <c:pt idx="452">
                  <c:v>2760</c:v>
                </c:pt>
                <c:pt idx="453">
                  <c:v>2765</c:v>
                </c:pt>
                <c:pt idx="454">
                  <c:v>2770</c:v>
                </c:pt>
                <c:pt idx="455">
                  <c:v>2775</c:v>
                </c:pt>
                <c:pt idx="456">
                  <c:v>2780</c:v>
                </c:pt>
                <c:pt idx="457">
                  <c:v>2785</c:v>
                </c:pt>
                <c:pt idx="458">
                  <c:v>2790</c:v>
                </c:pt>
                <c:pt idx="459">
                  <c:v>2795</c:v>
                </c:pt>
                <c:pt idx="460">
                  <c:v>2800</c:v>
                </c:pt>
                <c:pt idx="461">
                  <c:v>2805</c:v>
                </c:pt>
                <c:pt idx="462">
                  <c:v>2810</c:v>
                </c:pt>
                <c:pt idx="463">
                  <c:v>2815</c:v>
                </c:pt>
                <c:pt idx="464">
                  <c:v>2820</c:v>
                </c:pt>
                <c:pt idx="465">
                  <c:v>2825</c:v>
                </c:pt>
                <c:pt idx="466">
                  <c:v>2830</c:v>
                </c:pt>
                <c:pt idx="467">
                  <c:v>2835</c:v>
                </c:pt>
                <c:pt idx="468">
                  <c:v>2840</c:v>
                </c:pt>
                <c:pt idx="469">
                  <c:v>2845</c:v>
                </c:pt>
                <c:pt idx="470">
                  <c:v>2850</c:v>
                </c:pt>
                <c:pt idx="471">
                  <c:v>2855</c:v>
                </c:pt>
                <c:pt idx="472">
                  <c:v>2860</c:v>
                </c:pt>
                <c:pt idx="473">
                  <c:v>2865</c:v>
                </c:pt>
                <c:pt idx="474">
                  <c:v>2870</c:v>
                </c:pt>
                <c:pt idx="475">
                  <c:v>2875</c:v>
                </c:pt>
                <c:pt idx="476">
                  <c:v>2880</c:v>
                </c:pt>
                <c:pt idx="477">
                  <c:v>2885</c:v>
                </c:pt>
                <c:pt idx="478">
                  <c:v>2890</c:v>
                </c:pt>
                <c:pt idx="479">
                  <c:v>2895</c:v>
                </c:pt>
                <c:pt idx="480">
                  <c:v>2900</c:v>
                </c:pt>
                <c:pt idx="481">
                  <c:v>2905</c:v>
                </c:pt>
                <c:pt idx="482">
                  <c:v>2910</c:v>
                </c:pt>
                <c:pt idx="483">
                  <c:v>2915</c:v>
                </c:pt>
                <c:pt idx="484">
                  <c:v>2920</c:v>
                </c:pt>
                <c:pt idx="485">
                  <c:v>2925</c:v>
                </c:pt>
                <c:pt idx="486">
                  <c:v>2930</c:v>
                </c:pt>
                <c:pt idx="487">
                  <c:v>2935</c:v>
                </c:pt>
                <c:pt idx="488">
                  <c:v>2940</c:v>
                </c:pt>
                <c:pt idx="489">
                  <c:v>2945</c:v>
                </c:pt>
                <c:pt idx="490">
                  <c:v>2950</c:v>
                </c:pt>
                <c:pt idx="491">
                  <c:v>2955</c:v>
                </c:pt>
                <c:pt idx="492">
                  <c:v>2960</c:v>
                </c:pt>
                <c:pt idx="493">
                  <c:v>2965</c:v>
                </c:pt>
                <c:pt idx="494">
                  <c:v>2970</c:v>
                </c:pt>
                <c:pt idx="495">
                  <c:v>2975</c:v>
                </c:pt>
                <c:pt idx="496">
                  <c:v>2980</c:v>
                </c:pt>
                <c:pt idx="497">
                  <c:v>2985</c:v>
                </c:pt>
                <c:pt idx="498">
                  <c:v>2990</c:v>
                </c:pt>
                <c:pt idx="499">
                  <c:v>2995</c:v>
                </c:pt>
                <c:pt idx="500">
                  <c:v>3000</c:v>
                </c:pt>
                <c:pt idx="501">
                  <c:v>3005</c:v>
                </c:pt>
                <c:pt idx="502">
                  <c:v>3010</c:v>
                </c:pt>
                <c:pt idx="503">
                  <c:v>3015</c:v>
                </c:pt>
                <c:pt idx="504">
                  <c:v>3020</c:v>
                </c:pt>
                <c:pt idx="505">
                  <c:v>3025</c:v>
                </c:pt>
                <c:pt idx="506">
                  <c:v>3030</c:v>
                </c:pt>
                <c:pt idx="507">
                  <c:v>3035</c:v>
                </c:pt>
                <c:pt idx="508">
                  <c:v>3040</c:v>
                </c:pt>
                <c:pt idx="509">
                  <c:v>3045</c:v>
                </c:pt>
                <c:pt idx="510">
                  <c:v>3050</c:v>
                </c:pt>
                <c:pt idx="511">
                  <c:v>3055</c:v>
                </c:pt>
                <c:pt idx="512">
                  <c:v>3060</c:v>
                </c:pt>
                <c:pt idx="513">
                  <c:v>3065</c:v>
                </c:pt>
                <c:pt idx="514">
                  <c:v>3070</c:v>
                </c:pt>
                <c:pt idx="515">
                  <c:v>3075</c:v>
                </c:pt>
                <c:pt idx="516">
                  <c:v>3080</c:v>
                </c:pt>
                <c:pt idx="517">
                  <c:v>3085</c:v>
                </c:pt>
                <c:pt idx="518">
                  <c:v>3090</c:v>
                </c:pt>
                <c:pt idx="519">
                  <c:v>3095</c:v>
                </c:pt>
                <c:pt idx="520">
                  <c:v>3100</c:v>
                </c:pt>
                <c:pt idx="521">
                  <c:v>3105</c:v>
                </c:pt>
                <c:pt idx="522">
                  <c:v>3110</c:v>
                </c:pt>
                <c:pt idx="523">
                  <c:v>3115</c:v>
                </c:pt>
                <c:pt idx="524">
                  <c:v>3120</c:v>
                </c:pt>
                <c:pt idx="525">
                  <c:v>3125</c:v>
                </c:pt>
                <c:pt idx="526">
                  <c:v>3130</c:v>
                </c:pt>
                <c:pt idx="527">
                  <c:v>3135</c:v>
                </c:pt>
                <c:pt idx="528">
                  <c:v>3140</c:v>
                </c:pt>
                <c:pt idx="529">
                  <c:v>3145</c:v>
                </c:pt>
                <c:pt idx="530">
                  <c:v>3150</c:v>
                </c:pt>
                <c:pt idx="531">
                  <c:v>3155</c:v>
                </c:pt>
                <c:pt idx="532">
                  <c:v>3160</c:v>
                </c:pt>
                <c:pt idx="533">
                  <c:v>3165</c:v>
                </c:pt>
                <c:pt idx="534">
                  <c:v>3170</c:v>
                </c:pt>
                <c:pt idx="535">
                  <c:v>3175</c:v>
                </c:pt>
                <c:pt idx="536">
                  <c:v>3180</c:v>
                </c:pt>
                <c:pt idx="537">
                  <c:v>3185</c:v>
                </c:pt>
                <c:pt idx="538">
                  <c:v>3190</c:v>
                </c:pt>
                <c:pt idx="539">
                  <c:v>3195</c:v>
                </c:pt>
                <c:pt idx="540">
                  <c:v>3200</c:v>
                </c:pt>
                <c:pt idx="541">
                  <c:v>3205</c:v>
                </c:pt>
                <c:pt idx="542">
                  <c:v>3210</c:v>
                </c:pt>
                <c:pt idx="543">
                  <c:v>3215</c:v>
                </c:pt>
                <c:pt idx="544">
                  <c:v>3220</c:v>
                </c:pt>
                <c:pt idx="545">
                  <c:v>3225</c:v>
                </c:pt>
                <c:pt idx="546">
                  <c:v>3230</c:v>
                </c:pt>
                <c:pt idx="547">
                  <c:v>3235</c:v>
                </c:pt>
                <c:pt idx="548">
                  <c:v>3240</c:v>
                </c:pt>
                <c:pt idx="549">
                  <c:v>3245</c:v>
                </c:pt>
                <c:pt idx="550">
                  <c:v>3250</c:v>
                </c:pt>
                <c:pt idx="551">
                  <c:v>3255</c:v>
                </c:pt>
                <c:pt idx="552">
                  <c:v>3260</c:v>
                </c:pt>
                <c:pt idx="553">
                  <c:v>3265</c:v>
                </c:pt>
                <c:pt idx="554">
                  <c:v>3270</c:v>
                </c:pt>
                <c:pt idx="555">
                  <c:v>3275</c:v>
                </c:pt>
                <c:pt idx="556">
                  <c:v>3280</c:v>
                </c:pt>
                <c:pt idx="557">
                  <c:v>3285</c:v>
                </c:pt>
                <c:pt idx="558">
                  <c:v>3290</c:v>
                </c:pt>
                <c:pt idx="559">
                  <c:v>3295</c:v>
                </c:pt>
                <c:pt idx="560">
                  <c:v>3300</c:v>
                </c:pt>
                <c:pt idx="561">
                  <c:v>3305</c:v>
                </c:pt>
                <c:pt idx="562">
                  <c:v>3310</c:v>
                </c:pt>
                <c:pt idx="563">
                  <c:v>3315</c:v>
                </c:pt>
                <c:pt idx="564">
                  <c:v>3320</c:v>
                </c:pt>
                <c:pt idx="565">
                  <c:v>3325</c:v>
                </c:pt>
                <c:pt idx="566">
                  <c:v>3330</c:v>
                </c:pt>
                <c:pt idx="567">
                  <c:v>3335</c:v>
                </c:pt>
                <c:pt idx="568">
                  <c:v>3340</c:v>
                </c:pt>
                <c:pt idx="569">
                  <c:v>3345</c:v>
                </c:pt>
                <c:pt idx="570">
                  <c:v>3350</c:v>
                </c:pt>
                <c:pt idx="571">
                  <c:v>3355</c:v>
                </c:pt>
                <c:pt idx="572">
                  <c:v>3360</c:v>
                </c:pt>
                <c:pt idx="573">
                  <c:v>3365</c:v>
                </c:pt>
                <c:pt idx="574">
                  <c:v>3370</c:v>
                </c:pt>
                <c:pt idx="575">
                  <c:v>3375</c:v>
                </c:pt>
                <c:pt idx="576">
                  <c:v>3380</c:v>
                </c:pt>
                <c:pt idx="577">
                  <c:v>3385</c:v>
                </c:pt>
                <c:pt idx="578">
                  <c:v>3390</c:v>
                </c:pt>
                <c:pt idx="579">
                  <c:v>3395</c:v>
                </c:pt>
                <c:pt idx="580">
                  <c:v>3400</c:v>
                </c:pt>
                <c:pt idx="581">
                  <c:v>3405</c:v>
                </c:pt>
                <c:pt idx="582">
                  <c:v>3410</c:v>
                </c:pt>
                <c:pt idx="583">
                  <c:v>3415</c:v>
                </c:pt>
                <c:pt idx="584">
                  <c:v>3420</c:v>
                </c:pt>
                <c:pt idx="585">
                  <c:v>3425</c:v>
                </c:pt>
                <c:pt idx="586">
                  <c:v>3430</c:v>
                </c:pt>
                <c:pt idx="587">
                  <c:v>3435</c:v>
                </c:pt>
                <c:pt idx="588">
                  <c:v>3440</c:v>
                </c:pt>
                <c:pt idx="589">
                  <c:v>3445</c:v>
                </c:pt>
                <c:pt idx="590">
                  <c:v>3450</c:v>
                </c:pt>
                <c:pt idx="591">
                  <c:v>3455</c:v>
                </c:pt>
                <c:pt idx="592">
                  <c:v>3460</c:v>
                </c:pt>
                <c:pt idx="593">
                  <c:v>3465</c:v>
                </c:pt>
                <c:pt idx="594">
                  <c:v>3470</c:v>
                </c:pt>
                <c:pt idx="595">
                  <c:v>3475</c:v>
                </c:pt>
                <c:pt idx="596">
                  <c:v>3480</c:v>
                </c:pt>
                <c:pt idx="597">
                  <c:v>3485</c:v>
                </c:pt>
                <c:pt idx="598">
                  <c:v>3490</c:v>
                </c:pt>
                <c:pt idx="599">
                  <c:v>3495</c:v>
                </c:pt>
                <c:pt idx="600">
                  <c:v>3500</c:v>
                </c:pt>
                <c:pt idx="601">
                  <c:v>3505</c:v>
                </c:pt>
                <c:pt idx="602">
                  <c:v>3510</c:v>
                </c:pt>
                <c:pt idx="603">
                  <c:v>3515</c:v>
                </c:pt>
                <c:pt idx="604">
                  <c:v>3520</c:v>
                </c:pt>
                <c:pt idx="605">
                  <c:v>3525</c:v>
                </c:pt>
                <c:pt idx="606">
                  <c:v>3530</c:v>
                </c:pt>
                <c:pt idx="607">
                  <c:v>3535</c:v>
                </c:pt>
                <c:pt idx="608">
                  <c:v>3540</c:v>
                </c:pt>
                <c:pt idx="609">
                  <c:v>3545</c:v>
                </c:pt>
                <c:pt idx="610">
                  <c:v>3550</c:v>
                </c:pt>
                <c:pt idx="611">
                  <c:v>3555</c:v>
                </c:pt>
                <c:pt idx="612">
                  <c:v>3560</c:v>
                </c:pt>
                <c:pt idx="613">
                  <c:v>3565</c:v>
                </c:pt>
                <c:pt idx="614">
                  <c:v>3570</c:v>
                </c:pt>
                <c:pt idx="615">
                  <c:v>3575</c:v>
                </c:pt>
                <c:pt idx="616">
                  <c:v>3580</c:v>
                </c:pt>
                <c:pt idx="617">
                  <c:v>3585</c:v>
                </c:pt>
                <c:pt idx="618">
                  <c:v>3590</c:v>
                </c:pt>
                <c:pt idx="619">
                  <c:v>3595</c:v>
                </c:pt>
                <c:pt idx="620">
                  <c:v>3600</c:v>
                </c:pt>
                <c:pt idx="621">
                  <c:v>3605</c:v>
                </c:pt>
                <c:pt idx="622">
                  <c:v>3610</c:v>
                </c:pt>
                <c:pt idx="623">
                  <c:v>3615</c:v>
                </c:pt>
                <c:pt idx="624">
                  <c:v>3620</c:v>
                </c:pt>
                <c:pt idx="625">
                  <c:v>3625</c:v>
                </c:pt>
                <c:pt idx="626">
                  <c:v>3630</c:v>
                </c:pt>
                <c:pt idx="627">
                  <c:v>3635</c:v>
                </c:pt>
                <c:pt idx="628">
                  <c:v>3640</c:v>
                </c:pt>
                <c:pt idx="629">
                  <c:v>3645</c:v>
                </c:pt>
                <c:pt idx="630">
                  <c:v>3650</c:v>
                </c:pt>
                <c:pt idx="631">
                  <c:v>3655</c:v>
                </c:pt>
                <c:pt idx="632">
                  <c:v>3660</c:v>
                </c:pt>
                <c:pt idx="633">
                  <c:v>3665</c:v>
                </c:pt>
                <c:pt idx="634">
                  <c:v>3670</c:v>
                </c:pt>
                <c:pt idx="635">
                  <c:v>3675</c:v>
                </c:pt>
                <c:pt idx="636">
                  <c:v>3680</c:v>
                </c:pt>
                <c:pt idx="637">
                  <c:v>3685</c:v>
                </c:pt>
                <c:pt idx="638">
                  <c:v>3690</c:v>
                </c:pt>
                <c:pt idx="639">
                  <c:v>3695</c:v>
                </c:pt>
                <c:pt idx="640">
                  <c:v>3700</c:v>
                </c:pt>
                <c:pt idx="641">
                  <c:v>3705</c:v>
                </c:pt>
                <c:pt idx="642">
                  <c:v>3710</c:v>
                </c:pt>
                <c:pt idx="643">
                  <c:v>3715</c:v>
                </c:pt>
                <c:pt idx="644">
                  <c:v>3720</c:v>
                </c:pt>
                <c:pt idx="645">
                  <c:v>3725</c:v>
                </c:pt>
                <c:pt idx="646">
                  <c:v>3730</c:v>
                </c:pt>
                <c:pt idx="647">
                  <c:v>3735</c:v>
                </c:pt>
                <c:pt idx="648">
                  <c:v>3740</c:v>
                </c:pt>
                <c:pt idx="649">
                  <c:v>3745</c:v>
                </c:pt>
                <c:pt idx="650">
                  <c:v>3750</c:v>
                </c:pt>
                <c:pt idx="651">
                  <c:v>3755</c:v>
                </c:pt>
                <c:pt idx="652">
                  <c:v>3760</c:v>
                </c:pt>
                <c:pt idx="653">
                  <c:v>3765</c:v>
                </c:pt>
                <c:pt idx="654">
                  <c:v>3770</c:v>
                </c:pt>
                <c:pt idx="655">
                  <c:v>3775</c:v>
                </c:pt>
                <c:pt idx="656">
                  <c:v>3780</c:v>
                </c:pt>
                <c:pt idx="657">
                  <c:v>3785</c:v>
                </c:pt>
                <c:pt idx="658">
                  <c:v>3790</c:v>
                </c:pt>
                <c:pt idx="659">
                  <c:v>3795</c:v>
                </c:pt>
                <c:pt idx="660">
                  <c:v>3800</c:v>
                </c:pt>
                <c:pt idx="661">
                  <c:v>3805</c:v>
                </c:pt>
                <c:pt idx="662">
                  <c:v>3810</c:v>
                </c:pt>
                <c:pt idx="663">
                  <c:v>3815</c:v>
                </c:pt>
                <c:pt idx="664">
                  <c:v>3820</c:v>
                </c:pt>
                <c:pt idx="665">
                  <c:v>3825</c:v>
                </c:pt>
                <c:pt idx="666">
                  <c:v>3830</c:v>
                </c:pt>
                <c:pt idx="667">
                  <c:v>3835</c:v>
                </c:pt>
                <c:pt idx="668">
                  <c:v>3840</c:v>
                </c:pt>
                <c:pt idx="669">
                  <c:v>3845</c:v>
                </c:pt>
                <c:pt idx="670">
                  <c:v>3850</c:v>
                </c:pt>
                <c:pt idx="671">
                  <c:v>3855</c:v>
                </c:pt>
                <c:pt idx="672">
                  <c:v>3860</c:v>
                </c:pt>
                <c:pt idx="673">
                  <c:v>3865</c:v>
                </c:pt>
                <c:pt idx="674">
                  <c:v>3870</c:v>
                </c:pt>
                <c:pt idx="675">
                  <c:v>3875</c:v>
                </c:pt>
                <c:pt idx="676">
                  <c:v>3880</c:v>
                </c:pt>
                <c:pt idx="677">
                  <c:v>3885</c:v>
                </c:pt>
                <c:pt idx="678">
                  <c:v>3890</c:v>
                </c:pt>
                <c:pt idx="679">
                  <c:v>3895</c:v>
                </c:pt>
                <c:pt idx="680">
                  <c:v>3900</c:v>
                </c:pt>
                <c:pt idx="681">
                  <c:v>3905</c:v>
                </c:pt>
                <c:pt idx="682">
                  <c:v>3910</c:v>
                </c:pt>
                <c:pt idx="683">
                  <c:v>3915</c:v>
                </c:pt>
                <c:pt idx="684">
                  <c:v>3920</c:v>
                </c:pt>
                <c:pt idx="685">
                  <c:v>3925</c:v>
                </c:pt>
                <c:pt idx="686">
                  <c:v>3930</c:v>
                </c:pt>
                <c:pt idx="687">
                  <c:v>3935</c:v>
                </c:pt>
                <c:pt idx="688">
                  <c:v>3940</c:v>
                </c:pt>
                <c:pt idx="689">
                  <c:v>3945</c:v>
                </c:pt>
                <c:pt idx="690">
                  <c:v>3950</c:v>
                </c:pt>
                <c:pt idx="691">
                  <c:v>3955</c:v>
                </c:pt>
                <c:pt idx="692">
                  <c:v>3960</c:v>
                </c:pt>
                <c:pt idx="693">
                  <c:v>3965</c:v>
                </c:pt>
                <c:pt idx="694">
                  <c:v>3970</c:v>
                </c:pt>
                <c:pt idx="695">
                  <c:v>3975</c:v>
                </c:pt>
                <c:pt idx="696">
                  <c:v>3980</c:v>
                </c:pt>
                <c:pt idx="697">
                  <c:v>3985</c:v>
                </c:pt>
                <c:pt idx="698">
                  <c:v>3990</c:v>
                </c:pt>
                <c:pt idx="699">
                  <c:v>3995</c:v>
                </c:pt>
                <c:pt idx="700">
                  <c:v>4000</c:v>
                </c:pt>
                <c:pt idx="701">
                  <c:v>4005</c:v>
                </c:pt>
                <c:pt idx="702">
                  <c:v>4010</c:v>
                </c:pt>
                <c:pt idx="703">
                  <c:v>4015</c:v>
                </c:pt>
                <c:pt idx="704">
                  <c:v>4020</c:v>
                </c:pt>
                <c:pt idx="705">
                  <c:v>4025</c:v>
                </c:pt>
                <c:pt idx="706">
                  <c:v>4030</c:v>
                </c:pt>
                <c:pt idx="707">
                  <c:v>4035</c:v>
                </c:pt>
                <c:pt idx="708">
                  <c:v>4040</c:v>
                </c:pt>
                <c:pt idx="709">
                  <c:v>4045</c:v>
                </c:pt>
                <c:pt idx="710">
                  <c:v>4050</c:v>
                </c:pt>
                <c:pt idx="711">
                  <c:v>4055</c:v>
                </c:pt>
                <c:pt idx="712">
                  <c:v>4060</c:v>
                </c:pt>
                <c:pt idx="713">
                  <c:v>4065</c:v>
                </c:pt>
                <c:pt idx="714">
                  <c:v>4070</c:v>
                </c:pt>
                <c:pt idx="715">
                  <c:v>4075</c:v>
                </c:pt>
                <c:pt idx="716">
                  <c:v>4080</c:v>
                </c:pt>
                <c:pt idx="717">
                  <c:v>4085</c:v>
                </c:pt>
                <c:pt idx="718">
                  <c:v>4090</c:v>
                </c:pt>
                <c:pt idx="719">
                  <c:v>4095</c:v>
                </c:pt>
                <c:pt idx="720">
                  <c:v>4100</c:v>
                </c:pt>
                <c:pt idx="721">
                  <c:v>4105</c:v>
                </c:pt>
                <c:pt idx="722">
                  <c:v>4110</c:v>
                </c:pt>
                <c:pt idx="723">
                  <c:v>4115</c:v>
                </c:pt>
                <c:pt idx="724">
                  <c:v>4120</c:v>
                </c:pt>
                <c:pt idx="725">
                  <c:v>4125</c:v>
                </c:pt>
                <c:pt idx="726">
                  <c:v>4130</c:v>
                </c:pt>
                <c:pt idx="727">
                  <c:v>4135</c:v>
                </c:pt>
                <c:pt idx="728">
                  <c:v>4140</c:v>
                </c:pt>
                <c:pt idx="729">
                  <c:v>4145</c:v>
                </c:pt>
                <c:pt idx="730">
                  <c:v>4150</c:v>
                </c:pt>
                <c:pt idx="731">
                  <c:v>4155</c:v>
                </c:pt>
                <c:pt idx="732">
                  <c:v>4160</c:v>
                </c:pt>
                <c:pt idx="733">
                  <c:v>4165</c:v>
                </c:pt>
                <c:pt idx="734">
                  <c:v>4170</c:v>
                </c:pt>
                <c:pt idx="735">
                  <c:v>4175</c:v>
                </c:pt>
                <c:pt idx="736">
                  <c:v>4180</c:v>
                </c:pt>
                <c:pt idx="737">
                  <c:v>4185</c:v>
                </c:pt>
                <c:pt idx="738">
                  <c:v>4190</c:v>
                </c:pt>
                <c:pt idx="739">
                  <c:v>4195</c:v>
                </c:pt>
                <c:pt idx="740">
                  <c:v>4200</c:v>
                </c:pt>
                <c:pt idx="741">
                  <c:v>4205</c:v>
                </c:pt>
                <c:pt idx="742">
                  <c:v>4210</c:v>
                </c:pt>
                <c:pt idx="743">
                  <c:v>4215</c:v>
                </c:pt>
                <c:pt idx="744">
                  <c:v>4220</c:v>
                </c:pt>
                <c:pt idx="745">
                  <c:v>4225</c:v>
                </c:pt>
                <c:pt idx="746">
                  <c:v>4230</c:v>
                </c:pt>
                <c:pt idx="747">
                  <c:v>4235</c:v>
                </c:pt>
                <c:pt idx="748">
                  <c:v>4240</c:v>
                </c:pt>
                <c:pt idx="749">
                  <c:v>4245</c:v>
                </c:pt>
                <c:pt idx="750">
                  <c:v>4250</c:v>
                </c:pt>
                <c:pt idx="751">
                  <c:v>4255</c:v>
                </c:pt>
                <c:pt idx="752">
                  <c:v>4260</c:v>
                </c:pt>
                <c:pt idx="753">
                  <c:v>4265</c:v>
                </c:pt>
                <c:pt idx="754">
                  <c:v>4270</c:v>
                </c:pt>
                <c:pt idx="755">
                  <c:v>4275</c:v>
                </c:pt>
                <c:pt idx="756">
                  <c:v>4280</c:v>
                </c:pt>
                <c:pt idx="757">
                  <c:v>4285</c:v>
                </c:pt>
                <c:pt idx="758">
                  <c:v>4290</c:v>
                </c:pt>
                <c:pt idx="759">
                  <c:v>4295</c:v>
                </c:pt>
                <c:pt idx="760">
                  <c:v>4300</c:v>
                </c:pt>
                <c:pt idx="761">
                  <c:v>4305</c:v>
                </c:pt>
                <c:pt idx="762">
                  <c:v>4310</c:v>
                </c:pt>
                <c:pt idx="763">
                  <c:v>4315</c:v>
                </c:pt>
                <c:pt idx="764">
                  <c:v>4320</c:v>
                </c:pt>
                <c:pt idx="765">
                  <c:v>4325</c:v>
                </c:pt>
                <c:pt idx="766">
                  <c:v>4330</c:v>
                </c:pt>
                <c:pt idx="767">
                  <c:v>4335</c:v>
                </c:pt>
                <c:pt idx="768">
                  <c:v>4340</c:v>
                </c:pt>
                <c:pt idx="769">
                  <c:v>4345</c:v>
                </c:pt>
                <c:pt idx="770">
                  <c:v>4350</c:v>
                </c:pt>
                <c:pt idx="771">
                  <c:v>4355</c:v>
                </c:pt>
                <c:pt idx="772">
                  <c:v>4360</c:v>
                </c:pt>
                <c:pt idx="773">
                  <c:v>4365</c:v>
                </c:pt>
                <c:pt idx="774">
                  <c:v>4370</c:v>
                </c:pt>
                <c:pt idx="775">
                  <c:v>4375</c:v>
                </c:pt>
                <c:pt idx="776">
                  <c:v>4380</c:v>
                </c:pt>
                <c:pt idx="777">
                  <c:v>4385</c:v>
                </c:pt>
                <c:pt idx="778">
                  <c:v>4390</c:v>
                </c:pt>
                <c:pt idx="779">
                  <c:v>4395</c:v>
                </c:pt>
                <c:pt idx="780">
                  <c:v>4400</c:v>
                </c:pt>
                <c:pt idx="781">
                  <c:v>4405</c:v>
                </c:pt>
                <c:pt idx="782">
                  <c:v>4410</c:v>
                </c:pt>
                <c:pt idx="783">
                  <c:v>4415</c:v>
                </c:pt>
                <c:pt idx="784">
                  <c:v>4420</c:v>
                </c:pt>
                <c:pt idx="785">
                  <c:v>4425</c:v>
                </c:pt>
                <c:pt idx="786">
                  <c:v>4430</c:v>
                </c:pt>
                <c:pt idx="787">
                  <c:v>4435</c:v>
                </c:pt>
                <c:pt idx="788">
                  <c:v>4440</c:v>
                </c:pt>
                <c:pt idx="789">
                  <c:v>4445</c:v>
                </c:pt>
                <c:pt idx="790">
                  <c:v>4450</c:v>
                </c:pt>
                <c:pt idx="791">
                  <c:v>4455</c:v>
                </c:pt>
                <c:pt idx="792">
                  <c:v>4460</c:v>
                </c:pt>
                <c:pt idx="793">
                  <c:v>4465</c:v>
                </c:pt>
                <c:pt idx="794">
                  <c:v>4470</c:v>
                </c:pt>
                <c:pt idx="795">
                  <c:v>4475</c:v>
                </c:pt>
                <c:pt idx="796">
                  <c:v>4480</c:v>
                </c:pt>
                <c:pt idx="797">
                  <c:v>4485</c:v>
                </c:pt>
                <c:pt idx="798">
                  <c:v>4490</c:v>
                </c:pt>
                <c:pt idx="799">
                  <c:v>4495</c:v>
                </c:pt>
                <c:pt idx="800">
                  <c:v>4500</c:v>
                </c:pt>
                <c:pt idx="801">
                  <c:v>4505</c:v>
                </c:pt>
                <c:pt idx="802">
                  <c:v>4510</c:v>
                </c:pt>
                <c:pt idx="803">
                  <c:v>4515</c:v>
                </c:pt>
                <c:pt idx="804">
                  <c:v>4520</c:v>
                </c:pt>
                <c:pt idx="805">
                  <c:v>4525</c:v>
                </c:pt>
                <c:pt idx="806">
                  <c:v>4530</c:v>
                </c:pt>
                <c:pt idx="807">
                  <c:v>4535</c:v>
                </c:pt>
                <c:pt idx="808">
                  <c:v>4540</c:v>
                </c:pt>
                <c:pt idx="809">
                  <c:v>4545</c:v>
                </c:pt>
                <c:pt idx="810">
                  <c:v>4550</c:v>
                </c:pt>
                <c:pt idx="811">
                  <c:v>4555</c:v>
                </c:pt>
                <c:pt idx="812">
                  <c:v>4560</c:v>
                </c:pt>
                <c:pt idx="813">
                  <c:v>4565</c:v>
                </c:pt>
                <c:pt idx="814">
                  <c:v>4570</c:v>
                </c:pt>
                <c:pt idx="815">
                  <c:v>4575</c:v>
                </c:pt>
                <c:pt idx="816">
                  <c:v>4580</c:v>
                </c:pt>
                <c:pt idx="817">
                  <c:v>4585</c:v>
                </c:pt>
                <c:pt idx="818">
                  <c:v>4590</c:v>
                </c:pt>
                <c:pt idx="819">
                  <c:v>4595</c:v>
                </c:pt>
                <c:pt idx="820">
                  <c:v>4600</c:v>
                </c:pt>
                <c:pt idx="821">
                  <c:v>4605</c:v>
                </c:pt>
                <c:pt idx="822">
                  <c:v>4610</c:v>
                </c:pt>
                <c:pt idx="823">
                  <c:v>4615</c:v>
                </c:pt>
                <c:pt idx="824">
                  <c:v>4620</c:v>
                </c:pt>
                <c:pt idx="825">
                  <c:v>4625</c:v>
                </c:pt>
                <c:pt idx="826">
                  <c:v>4630</c:v>
                </c:pt>
                <c:pt idx="827">
                  <c:v>4635</c:v>
                </c:pt>
                <c:pt idx="828">
                  <c:v>4640</c:v>
                </c:pt>
                <c:pt idx="829">
                  <c:v>4645</c:v>
                </c:pt>
                <c:pt idx="830">
                  <c:v>4650</c:v>
                </c:pt>
                <c:pt idx="831">
                  <c:v>4655</c:v>
                </c:pt>
                <c:pt idx="832">
                  <c:v>4660</c:v>
                </c:pt>
                <c:pt idx="833">
                  <c:v>4665</c:v>
                </c:pt>
                <c:pt idx="834">
                  <c:v>4670</c:v>
                </c:pt>
                <c:pt idx="835">
                  <c:v>4675</c:v>
                </c:pt>
                <c:pt idx="836">
                  <c:v>4680</c:v>
                </c:pt>
                <c:pt idx="837">
                  <c:v>4685</c:v>
                </c:pt>
                <c:pt idx="838">
                  <c:v>4690</c:v>
                </c:pt>
                <c:pt idx="839">
                  <c:v>4695</c:v>
                </c:pt>
                <c:pt idx="840">
                  <c:v>4700</c:v>
                </c:pt>
                <c:pt idx="841">
                  <c:v>4705</c:v>
                </c:pt>
                <c:pt idx="842">
                  <c:v>4710</c:v>
                </c:pt>
                <c:pt idx="843">
                  <c:v>4715</c:v>
                </c:pt>
                <c:pt idx="844">
                  <c:v>4720</c:v>
                </c:pt>
                <c:pt idx="845">
                  <c:v>4725</c:v>
                </c:pt>
                <c:pt idx="846">
                  <c:v>4730</c:v>
                </c:pt>
                <c:pt idx="847">
                  <c:v>4735</c:v>
                </c:pt>
                <c:pt idx="848">
                  <c:v>4740</c:v>
                </c:pt>
                <c:pt idx="849">
                  <c:v>4745</c:v>
                </c:pt>
                <c:pt idx="850">
                  <c:v>4750</c:v>
                </c:pt>
                <c:pt idx="851">
                  <c:v>4755</c:v>
                </c:pt>
                <c:pt idx="852">
                  <c:v>4760</c:v>
                </c:pt>
                <c:pt idx="853">
                  <c:v>4765</c:v>
                </c:pt>
                <c:pt idx="854">
                  <c:v>4770</c:v>
                </c:pt>
                <c:pt idx="855">
                  <c:v>4775</c:v>
                </c:pt>
                <c:pt idx="856">
                  <c:v>4780</c:v>
                </c:pt>
                <c:pt idx="857">
                  <c:v>4785</c:v>
                </c:pt>
                <c:pt idx="858">
                  <c:v>4790</c:v>
                </c:pt>
                <c:pt idx="859">
                  <c:v>4795</c:v>
                </c:pt>
                <c:pt idx="860">
                  <c:v>4800</c:v>
                </c:pt>
                <c:pt idx="861">
                  <c:v>4805</c:v>
                </c:pt>
                <c:pt idx="862">
                  <c:v>4810</c:v>
                </c:pt>
                <c:pt idx="863">
                  <c:v>4815</c:v>
                </c:pt>
                <c:pt idx="864">
                  <c:v>4820</c:v>
                </c:pt>
                <c:pt idx="865">
                  <c:v>4825</c:v>
                </c:pt>
                <c:pt idx="866">
                  <c:v>4830</c:v>
                </c:pt>
                <c:pt idx="867">
                  <c:v>4835</c:v>
                </c:pt>
                <c:pt idx="868">
                  <c:v>4840</c:v>
                </c:pt>
                <c:pt idx="869">
                  <c:v>4845</c:v>
                </c:pt>
                <c:pt idx="870">
                  <c:v>4850</c:v>
                </c:pt>
                <c:pt idx="871">
                  <c:v>4855</c:v>
                </c:pt>
                <c:pt idx="872">
                  <c:v>4860</c:v>
                </c:pt>
                <c:pt idx="873">
                  <c:v>4865</c:v>
                </c:pt>
                <c:pt idx="874">
                  <c:v>4870</c:v>
                </c:pt>
                <c:pt idx="875">
                  <c:v>4875</c:v>
                </c:pt>
                <c:pt idx="876">
                  <c:v>4880</c:v>
                </c:pt>
                <c:pt idx="877">
                  <c:v>4885</c:v>
                </c:pt>
                <c:pt idx="878">
                  <c:v>4890</c:v>
                </c:pt>
                <c:pt idx="879">
                  <c:v>4895</c:v>
                </c:pt>
                <c:pt idx="880">
                  <c:v>4900</c:v>
                </c:pt>
                <c:pt idx="881">
                  <c:v>4905</c:v>
                </c:pt>
                <c:pt idx="882">
                  <c:v>4910</c:v>
                </c:pt>
                <c:pt idx="883">
                  <c:v>4915</c:v>
                </c:pt>
                <c:pt idx="884">
                  <c:v>4920</c:v>
                </c:pt>
                <c:pt idx="885">
                  <c:v>4925</c:v>
                </c:pt>
                <c:pt idx="886">
                  <c:v>4930</c:v>
                </c:pt>
                <c:pt idx="887">
                  <c:v>4935</c:v>
                </c:pt>
                <c:pt idx="888">
                  <c:v>4940</c:v>
                </c:pt>
                <c:pt idx="889">
                  <c:v>4945</c:v>
                </c:pt>
                <c:pt idx="890">
                  <c:v>4950</c:v>
                </c:pt>
                <c:pt idx="891">
                  <c:v>4955</c:v>
                </c:pt>
                <c:pt idx="892">
                  <c:v>4960</c:v>
                </c:pt>
                <c:pt idx="893">
                  <c:v>4965</c:v>
                </c:pt>
                <c:pt idx="894">
                  <c:v>4970</c:v>
                </c:pt>
                <c:pt idx="895">
                  <c:v>4975</c:v>
                </c:pt>
                <c:pt idx="896">
                  <c:v>4980</c:v>
                </c:pt>
                <c:pt idx="897">
                  <c:v>4985</c:v>
                </c:pt>
                <c:pt idx="898">
                  <c:v>4990</c:v>
                </c:pt>
                <c:pt idx="899">
                  <c:v>4995</c:v>
                </c:pt>
                <c:pt idx="900">
                  <c:v>5000</c:v>
                </c:pt>
                <c:pt idx="901">
                  <c:v>5005</c:v>
                </c:pt>
                <c:pt idx="902">
                  <c:v>5010</c:v>
                </c:pt>
                <c:pt idx="903">
                  <c:v>5015</c:v>
                </c:pt>
                <c:pt idx="904">
                  <c:v>5020</c:v>
                </c:pt>
                <c:pt idx="905">
                  <c:v>5025</c:v>
                </c:pt>
                <c:pt idx="906">
                  <c:v>5030</c:v>
                </c:pt>
                <c:pt idx="907">
                  <c:v>5035</c:v>
                </c:pt>
                <c:pt idx="908">
                  <c:v>5040</c:v>
                </c:pt>
                <c:pt idx="909">
                  <c:v>5045</c:v>
                </c:pt>
                <c:pt idx="910">
                  <c:v>5050</c:v>
                </c:pt>
                <c:pt idx="911">
                  <c:v>5055</c:v>
                </c:pt>
                <c:pt idx="912">
                  <c:v>5060</c:v>
                </c:pt>
                <c:pt idx="913">
                  <c:v>5065</c:v>
                </c:pt>
                <c:pt idx="914">
                  <c:v>5070</c:v>
                </c:pt>
                <c:pt idx="915">
                  <c:v>5075</c:v>
                </c:pt>
                <c:pt idx="916">
                  <c:v>5080</c:v>
                </c:pt>
                <c:pt idx="917">
                  <c:v>5085</c:v>
                </c:pt>
                <c:pt idx="918">
                  <c:v>5090</c:v>
                </c:pt>
                <c:pt idx="919">
                  <c:v>5095</c:v>
                </c:pt>
                <c:pt idx="920">
                  <c:v>5100</c:v>
                </c:pt>
                <c:pt idx="921">
                  <c:v>5105</c:v>
                </c:pt>
                <c:pt idx="922">
                  <c:v>5110</c:v>
                </c:pt>
                <c:pt idx="923">
                  <c:v>5115</c:v>
                </c:pt>
                <c:pt idx="924">
                  <c:v>5120</c:v>
                </c:pt>
                <c:pt idx="925">
                  <c:v>5125</c:v>
                </c:pt>
                <c:pt idx="926">
                  <c:v>5130</c:v>
                </c:pt>
                <c:pt idx="927">
                  <c:v>5135</c:v>
                </c:pt>
                <c:pt idx="928">
                  <c:v>5140</c:v>
                </c:pt>
                <c:pt idx="929">
                  <c:v>5145</c:v>
                </c:pt>
                <c:pt idx="930">
                  <c:v>5150</c:v>
                </c:pt>
                <c:pt idx="931">
                  <c:v>5155</c:v>
                </c:pt>
                <c:pt idx="932">
                  <c:v>5160</c:v>
                </c:pt>
                <c:pt idx="933">
                  <c:v>5165</c:v>
                </c:pt>
                <c:pt idx="934">
                  <c:v>5170</c:v>
                </c:pt>
                <c:pt idx="935">
                  <c:v>5175</c:v>
                </c:pt>
                <c:pt idx="936">
                  <c:v>5180</c:v>
                </c:pt>
                <c:pt idx="937">
                  <c:v>5185</c:v>
                </c:pt>
                <c:pt idx="938">
                  <c:v>5190</c:v>
                </c:pt>
                <c:pt idx="939">
                  <c:v>5195</c:v>
                </c:pt>
                <c:pt idx="940">
                  <c:v>5200</c:v>
                </c:pt>
                <c:pt idx="941">
                  <c:v>5205</c:v>
                </c:pt>
                <c:pt idx="942">
                  <c:v>5210</c:v>
                </c:pt>
                <c:pt idx="943">
                  <c:v>5215</c:v>
                </c:pt>
                <c:pt idx="944">
                  <c:v>5220</c:v>
                </c:pt>
                <c:pt idx="945">
                  <c:v>5225</c:v>
                </c:pt>
                <c:pt idx="946">
                  <c:v>5230</c:v>
                </c:pt>
                <c:pt idx="947">
                  <c:v>5235</c:v>
                </c:pt>
                <c:pt idx="948">
                  <c:v>5240</c:v>
                </c:pt>
                <c:pt idx="949">
                  <c:v>5245</c:v>
                </c:pt>
                <c:pt idx="950">
                  <c:v>5250</c:v>
                </c:pt>
                <c:pt idx="951">
                  <c:v>5255</c:v>
                </c:pt>
                <c:pt idx="952">
                  <c:v>5260</c:v>
                </c:pt>
                <c:pt idx="953">
                  <c:v>5265</c:v>
                </c:pt>
                <c:pt idx="954">
                  <c:v>5270</c:v>
                </c:pt>
                <c:pt idx="955">
                  <c:v>5275</c:v>
                </c:pt>
                <c:pt idx="956">
                  <c:v>5280</c:v>
                </c:pt>
                <c:pt idx="957">
                  <c:v>5285</c:v>
                </c:pt>
                <c:pt idx="958">
                  <c:v>5290</c:v>
                </c:pt>
                <c:pt idx="959">
                  <c:v>5295</c:v>
                </c:pt>
                <c:pt idx="960">
                  <c:v>5300</c:v>
                </c:pt>
                <c:pt idx="961">
                  <c:v>5305</c:v>
                </c:pt>
                <c:pt idx="962">
                  <c:v>5310</c:v>
                </c:pt>
                <c:pt idx="963">
                  <c:v>5315</c:v>
                </c:pt>
                <c:pt idx="964">
                  <c:v>5320</c:v>
                </c:pt>
                <c:pt idx="965">
                  <c:v>5325</c:v>
                </c:pt>
                <c:pt idx="966">
                  <c:v>5330</c:v>
                </c:pt>
                <c:pt idx="967">
                  <c:v>5335</c:v>
                </c:pt>
                <c:pt idx="968">
                  <c:v>5340</c:v>
                </c:pt>
                <c:pt idx="969">
                  <c:v>5345</c:v>
                </c:pt>
                <c:pt idx="970">
                  <c:v>5350</c:v>
                </c:pt>
                <c:pt idx="971">
                  <c:v>5355</c:v>
                </c:pt>
                <c:pt idx="972">
                  <c:v>5360</c:v>
                </c:pt>
                <c:pt idx="973">
                  <c:v>5365</c:v>
                </c:pt>
                <c:pt idx="974">
                  <c:v>5370</c:v>
                </c:pt>
                <c:pt idx="975">
                  <c:v>5375</c:v>
                </c:pt>
                <c:pt idx="976">
                  <c:v>5380</c:v>
                </c:pt>
                <c:pt idx="977">
                  <c:v>5385</c:v>
                </c:pt>
                <c:pt idx="978">
                  <c:v>5390</c:v>
                </c:pt>
                <c:pt idx="979">
                  <c:v>5395</c:v>
                </c:pt>
                <c:pt idx="980">
                  <c:v>5400</c:v>
                </c:pt>
                <c:pt idx="981">
                  <c:v>5405</c:v>
                </c:pt>
                <c:pt idx="982">
                  <c:v>5410</c:v>
                </c:pt>
                <c:pt idx="983">
                  <c:v>5415</c:v>
                </c:pt>
                <c:pt idx="984">
                  <c:v>5420</c:v>
                </c:pt>
                <c:pt idx="985">
                  <c:v>5425</c:v>
                </c:pt>
                <c:pt idx="986">
                  <c:v>5430</c:v>
                </c:pt>
                <c:pt idx="987">
                  <c:v>5435</c:v>
                </c:pt>
                <c:pt idx="988">
                  <c:v>5440</c:v>
                </c:pt>
                <c:pt idx="989">
                  <c:v>5445</c:v>
                </c:pt>
                <c:pt idx="990">
                  <c:v>5450</c:v>
                </c:pt>
                <c:pt idx="991">
                  <c:v>5455</c:v>
                </c:pt>
                <c:pt idx="992">
                  <c:v>5460</c:v>
                </c:pt>
                <c:pt idx="993">
                  <c:v>5465</c:v>
                </c:pt>
                <c:pt idx="994">
                  <c:v>5470</c:v>
                </c:pt>
                <c:pt idx="995">
                  <c:v>5475</c:v>
                </c:pt>
                <c:pt idx="996">
                  <c:v>5480</c:v>
                </c:pt>
                <c:pt idx="997">
                  <c:v>5485</c:v>
                </c:pt>
                <c:pt idx="998">
                  <c:v>5490</c:v>
                </c:pt>
                <c:pt idx="999">
                  <c:v>5495</c:v>
                </c:pt>
                <c:pt idx="1000">
                  <c:v>5500</c:v>
                </c:pt>
                <c:pt idx="1001">
                  <c:v>5505</c:v>
                </c:pt>
                <c:pt idx="1002">
                  <c:v>5510</c:v>
                </c:pt>
                <c:pt idx="1003">
                  <c:v>5515</c:v>
                </c:pt>
                <c:pt idx="1004">
                  <c:v>5520</c:v>
                </c:pt>
                <c:pt idx="1005">
                  <c:v>5525</c:v>
                </c:pt>
                <c:pt idx="1006">
                  <c:v>5530</c:v>
                </c:pt>
                <c:pt idx="1007">
                  <c:v>5535</c:v>
                </c:pt>
                <c:pt idx="1008">
                  <c:v>5540</c:v>
                </c:pt>
                <c:pt idx="1009">
                  <c:v>5545</c:v>
                </c:pt>
                <c:pt idx="1010">
                  <c:v>5550</c:v>
                </c:pt>
                <c:pt idx="1011">
                  <c:v>5555</c:v>
                </c:pt>
                <c:pt idx="1012">
                  <c:v>5560</c:v>
                </c:pt>
                <c:pt idx="1013">
                  <c:v>5565</c:v>
                </c:pt>
                <c:pt idx="1014">
                  <c:v>5570</c:v>
                </c:pt>
                <c:pt idx="1015">
                  <c:v>5575</c:v>
                </c:pt>
                <c:pt idx="1016">
                  <c:v>5580</c:v>
                </c:pt>
                <c:pt idx="1017">
                  <c:v>5585</c:v>
                </c:pt>
                <c:pt idx="1018">
                  <c:v>5590</c:v>
                </c:pt>
                <c:pt idx="1019">
                  <c:v>5595</c:v>
                </c:pt>
                <c:pt idx="1020">
                  <c:v>5600</c:v>
                </c:pt>
                <c:pt idx="1021">
                  <c:v>5605</c:v>
                </c:pt>
                <c:pt idx="1022">
                  <c:v>5610</c:v>
                </c:pt>
                <c:pt idx="1023">
                  <c:v>5615</c:v>
                </c:pt>
                <c:pt idx="1024">
                  <c:v>5620</c:v>
                </c:pt>
                <c:pt idx="1025">
                  <c:v>5625</c:v>
                </c:pt>
                <c:pt idx="1026">
                  <c:v>5630</c:v>
                </c:pt>
                <c:pt idx="1027">
                  <c:v>5635</c:v>
                </c:pt>
                <c:pt idx="1028">
                  <c:v>5640</c:v>
                </c:pt>
                <c:pt idx="1029">
                  <c:v>5645</c:v>
                </c:pt>
                <c:pt idx="1030">
                  <c:v>5650</c:v>
                </c:pt>
                <c:pt idx="1031">
                  <c:v>5655</c:v>
                </c:pt>
                <c:pt idx="1032">
                  <c:v>5660</c:v>
                </c:pt>
                <c:pt idx="1033">
                  <c:v>5665</c:v>
                </c:pt>
                <c:pt idx="1034">
                  <c:v>5670</c:v>
                </c:pt>
                <c:pt idx="1035">
                  <c:v>5675</c:v>
                </c:pt>
                <c:pt idx="1036">
                  <c:v>5680</c:v>
                </c:pt>
                <c:pt idx="1037">
                  <c:v>5685</c:v>
                </c:pt>
                <c:pt idx="1038">
                  <c:v>5690</c:v>
                </c:pt>
                <c:pt idx="1039">
                  <c:v>5695</c:v>
                </c:pt>
                <c:pt idx="1040">
                  <c:v>5700</c:v>
                </c:pt>
                <c:pt idx="1041">
                  <c:v>5705</c:v>
                </c:pt>
                <c:pt idx="1042">
                  <c:v>5710</c:v>
                </c:pt>
                <c:pt idx="1043">
                  <c:v>5715</c:v>
                </c:pt>
                <c:pt idx="1044">
                  <c:v>5720</c:v>
                </c:pt>
                <c:pt idx="1045">
                  <c:v>5725</c:v>
                </c:pt>
                <c:pt idx="1046">
                  <c:v>5730</c:v>
                </c:pt>
                <c:pt idx="1047">
                  <c:v>5735</c:v>
                </c:pt>
                <c:pt idx="1048">
                  <c:v>5740</c:v>
                </c:pt>
                <c:pt idx="1049">
                  <c:v>5745</c:v>
                </c:pt>
                <c:pt idx="1050">
                  <c:v>5750</c:v>
                </c:pt>
                <c:pt idx="1051">
                  <c:v>5755</c:v>
                </c:pt>
                <c:pt idx="1052">
                  <c:v>5760</c:v>
                </c:pt>
                <c:pt idx="1053">
                  <c:v>5765</c:v>
                </c:pt>
                <c:pt idx="1054">
                  <c:v>5770</c:v>
                </c:pt>
                <c:pt idx="1055">
                  <c:v>5775</c:v>
                </c:pt>
                <c:pt idx="1056">
                  <c:v>5780</c:v>
                </c:pt>
                <c:pt idx="1057">
                  <c:v>5785</c:v>
                </c:pt>
                <c:pt idx="1058">
                  <c:v>5790</c:v>
                </c:pt>
                <c:pt idx="1059">
                  <c:v>5795</c:v>
                </c:pt>
                <c:pt idx="1060">
                  <c:v>5800</c:v>
                </c:pt>
                <c:pt idx="1061">
                  <c:v>5805</c:v>
                </c:pt>
                <c:pt idx="1062">
                  <c:v>5810</c:v>
                </c:pt>
                <c:pt idx="1063">
                  <c:v>5815</c:v>
                </c:pt>
                <c:pt idx="1064">
                  <c:v>5820</c:v>
                </c:pt>
                <c:pt idx="1065">
                  <c:v>5825</c:v>
                </c:pt>
                <c:pt idx="1066">
                  <c:v>5830</c:v>
                </c:pt>
                <c:pt idx="1067">
                  <c:v>5835</c:v>
                </c:pt>
                <c:pt idx="1068">
                  <c:v>5840</c:v>
                </c:pt>
                <c:pt idx="1069">
                  <c:v>5845</c:v>
                </c:pt>
                <c:pt idx="1070">
                  <c:v>5850</c:v>
                </c:pt>
                <c:pt idx="1071">
                  <c:v>5855</c:v>
                </c:pt>
                <c:pt idx="1072">
                  <c:v>5860</c:v>
                </c:pt>
                <c:pt idx="1073">
                  <c:v>5865</c:v>
                </c:pt>
                <c:pt idx="1074">
                  <c:v>5870</c:v>
                </c:pt>
                <c:pt idx="1075">
                  <c:v>5875</c:v>
                </c:pt>
                <c:pt idx="1076">
                  <c:v>5880</c:v>
                </c:pt>
                <c:pt idx="1077">
                  <c:v>5885</c:v>
                </c:pt>
                <c:pt idx="1078">
                  <c:v>5890</c:v>
                </c:pt>
                <c:pt idx="1079">
                  <c:v>5895</c:v>
                </c:pt>
                <c:pt idx="1080">
                  <c:v>5900</c:v>
                </c:pt>
                <c:pt idx="1081">
                  <c:v>5905</c:v>
                </c:pt>
                <c:pt idx="1082">
                  <c:v>5910</c:v>
                </c:pt>
                <c:pt idx="1083">
                  <c:v>5915</c:v>
                </c:pt>
                <c:pt idx="1084">
                  <c:v>5920</c:v>
                </c:pt>
                <c:pt idx="1085">
                  <c:v>5925</c:v>
                </c:pt>
                <c:pt idx="1086">
                  <c:v>5930</c:v>
                </c:pt>
                <c:pt idx="1087">
                  <c:v>5935</c:v>
                </c:pt>
                <c:pt idx="1088">
                  <c:v>5940</c:v>
                </c:pt>
                <c:pt idx="1089">
                  <c:v>5945</c:v>
                </c:pt>
                <c:pt idx="1090">
                  <c:v>5950</c:v>
                </c:pt>
                <c:pt idx="1091">
                  <c:v>5955</c:v>
                </c:pt>
                <c:pt idx="1092">
                  <c:v>5960</c:v>
                </c:pt>
                <c:pt idx="1093">
                  <c:v>5965</c:v>
                </c:pt>
                <c:pt idx="1094">
                  <c:v>5970</c:v>
                </c:pt>
                <c:pt idx="1095">
                  <c:v>5975</c:v>
                </c:pt>
                <c:pt idx="1096">
                  <c:v>5980</c:v>
                </c:pt>
                <c:pt idx="1097">
                  <c:v>5985</c:v>
                </c:pt>
                <c:pt idx="1098">
                  <c:v>5990</c:v>
                </c:pt>
                <c:pt idx="1099">
                  <c:v>5995</c:v>
                </c:pt>
                <c:pt idx="1100">
                  <c:v>6000</c:v>
                </c:pt>
                <c:pt idx="1101">
                  <c:v>6005</c:v>
                </c:pt>
                <c:pt idx="1102">
                  <c:v>6010</c:v>
                </c:pt>
                <c:pt idx="1103">
                  <c:v>6015</c:v>
                </c:pt>
                <c:pt idx="1104">
                  <c:v>6020</c:v>
                </c:pt>
                <c:pt idx="1105">
                  <c:v>6025</c:v>
                </c:pt>
                <c:pt idx="1106">
                  <c:v>6030</c:v>
                </c:pt>
                <c:pt idx="1107">
                  <c:v>6035</c:v>
                </c:pt>
                <c:pt idx="1108">
                  <c:v>6040</c:v>
                </c:pt>
                <c:pt idx="1109">
                  <c:v>6045</c:v>
                </c:pt>
                <c:pt idx="1110">
                  <c:v>6050</c:v>
                </c:pt>
                <c:pt idx="1111">
                  <c:v>6055</c:v>
                </c:pt>
                <c:pt idx="1112">
                  <c:v>6060</c:v>
                </c:pt>
                <c:pt idx="1113">
                  <c:v>6065</c:v>
                </c:pt>
                <c:pt idx="1114">
                  <c:v>6070</c:v>
                </c:pt>
                <c:pt idx="1115">
                  <c:v>6075</c:v>
                </c:pt>
                <c:pt idx="1116">
                  <c:v>6080</c:v>
                </c:pt>
                <c:pt idx="1117">
                  <c:v>6085</c:v>
                </c:pt>
                <c:pt idx="1118">
                  <c:v>6090</c:v>
                </c:pt>
                <c:pt idx="1119">
                  <c:v>6095</c:v>
                </c:pt>
                <c:pt idx="1120">
                  <c:v>6100</c:v>
                </c:pt>
                <c:pt idx="1121">
                  <c:v>6105</c:v>
                </c:pt>
                <c:pt idx="1122">
                  <c:v>6110</c:v>
                </c:pt>
                <c:pt idx="1123">
                  <c:v>6115</c:v>
                </c:pt>
                <c:pt idx="1124">
                  <c:v>6120</c:v>
                </c:pt>
                <c:pt idx="1125">
                  <c:v>6125</c:v>
                </c:pt>
                <c:pt idx="1126">
                  <c:v>6130</c:v>
                </c:pt>
                <c:pt idx="1127">
                  <c:v>6135</c:v>
                </c:pt>
                <c:pt idx="1128">
                  <c:v>6140</c:v>
                </c:pt>
                <c:pt idx="1129">
                  <c:v>6145</c:v>
                </c:pt>
                <c:pt idx="1130">
                  <c:v>6150</c:v>
                </c:pt>
                <c:pt idx="1131">
                  <c:v>6155</c:v>
                </c:pt>
                <c:pt idx="1132">
                  <c:v>6160</c:v>
                </c:pt>
                <c:pt idx="1133">
                  <c:v>6165</c:v>
                </c:pt>
                <c:pt idx="1134">
                  <c:v>6170</c:v>
                </c:pt>
                <c:pt idx="1135">
                  <c:v>6175</c:v>
                </c:pt>
                <c:pt idx="1136">
                  <c:v>6180</c:v>
                </c:pt>
                <c:pt idx="1137">
                  <c:v>6185</c:v>
                </c:pt>
                <c:pt idx="1138">
                  <c:v>6190</c:v>
                </c:pt>
                <c:pt idx="1139">
                  <c:v>6195</c:v>
                </c:pt>
                <c:pt idx="1140">
                  <c:v>6200</c:v>
                </c:pt>
                <c:pt idx="1141">
                  <c:v>6205</c:v>
                </c:pt>
                <c:pt idx="1142">
                  <c:v>6210</c:v>
                </c:pt>
                <c:pt idx="1143">
                  <c:v>6215</c:v>
                </c:pt>
                <c:pt idx="1144">
                  <c:v>6220</c:v>
                </c:pt>
                <c:pt idx="1145">
                  <c:v>6225</c:v>
                </c:pt>
                <c:pt idx="1146">
                  <c:v>6230</c:v>
                </c:pt>
                <c:pt idx="1147">
                  <c:v>6235</c:v>
                </c:pt>
                <c:pt idx="1148">
                  <c:v>6240</c:v>
                </c:pt>
                <c:pt idx="1149">
                  <c:v>6245</c:v>
                </c:pt>
                <c:pt idx="1150">
                  <c:v>6250</c:v>
                </c:pt>
                <c:pt idx="1151">
                  <c:v>6255</c:v>
                </c:pt>
                <c:pt idx="1152">
                  <c:v>6260</c:v>
                </c:pt>
                <c:pt idx="1153">
                  <c:v>6265</c:v>
                </c:pt>
                <c:pt idx="1154">
                  <c:v>6270</c:v>
                </c:pt>
                <c:pt idx="1155">
                  <c:v>6275</c:v>
                </c:pt>
                <c:pt idx="1156">
                  <c:v>6280</c:v>
                </c:pt>
                <c:pt idx="1157">
                  <c:v>6285</c:v>
                </c:pt>
                <c:pt idx="1158">
                  <c:v>6290</c:v>
                </c:pt>
                <c:pt idx="1159">
                  <c:v>6295</c:v>
                </c:pt>
                <c:pt idx="1160">
                  <c:v>6300</c:v>
                </c:pt>
                <c:pt idx="1161">
                  <c:v>6305</c:v>
                </c:pt>
                <c:pt idx="1162">
                  <c:v>6310</c:v>
                </c:pt>
                <c:pt idx="1163">
                  <c:v>6315</c:v>
                </c:pt>
                <c:pt idx="1164">
                  <c:v>6320</c:v>
                </c:pt>
                <c:pt idx="1165">
                  <c:v>6325</c:v>
                </c:pt>
                <c:pt idx="1166">
                  <c:v>6330</c:v>
                </c:pt>
                <c:pt idx="1167">
                  <c:v>6335</c:v>
                </c:pt>
                <c:pt idx="1168">
                  <c:v>6340</c:v>
                </c:pt>
                <c:pt idx="1169">
                  <c:v>6345</c:v>
                </c:pt>
                <c:pt idx="1170">
                  <c:v>6350</c:v>
                </c:pt>
                <c:pt idx="1171">
                  <c:v>6355</c:v>
                </c:pt>
                <c:pt idx="1172">
                  <c:v>6360</c:v>
                </c:pt>
                <c:pt idx="1173">
                  <c:v>6365</c:v>
                </c:pt>
                <c:pt idx="1174">
                  <c:v>6370</c:v>
                </c:pt>
                <c:pt idx="1175">
                  <c:v>6375</c:v>
                </c:pt>
                <c:pt idx="1176">
                  <c:v>6380</c:v>
                </c:pt>
                <c:pt idx="1177">
                  <c:v>6385</c:v>
                </c:pt>
                <c:pt idx="1178">
                  <c:v>6390</c:v>
                </c:pt>
                <c:pt idx="1179">
                  <c:v>6395</c:v>
                </c:pt>
                <c:pt idx="1180">
                  <c:v>6400</c:v>
                </c:pt>
                <c:pt idx="1181">
                  <c:v>6405</c:v>
                </c:pt>
                <c:pt idx="1182">
                  <c:v>6410</c:v>
                </c:pt>
                <c:pt idx="1183">
                  <c:v>6415</c:v>
                </c:pt>
                <c:pt idx="1184">
                  <c:v>6420</c:v>
                </c:pt>
                <c:pt idx="1185">
                  <c:v>6425</c:v>
                </c:pt>
                <c:pt idx="1186">
                  <c:v>6430</c:v>
                </c:pt>
                <c:pt idx="1187">
                  <c:v>6435</c:v>
                </c:pt>
                <c:pt idx="1188">
                  <c:v>6440</c:v>
                </c:pt>
                <c:pt idx="1189">
                  <c:v>6445</c:v>
                </c:pt>
                <c:pt idx="1190">
                  <c:v>6450</c:v>
                </c:pt>
                <c:pt idx="1191">
                  <c:v>6455</c:v>
                </c:pt>
                <c:pt idx="1192">
                  <c:v>6460</c:v>
                </c:pt>
                <c:pt idx="1193">
                  <c:v>6465</c:v>
                </c:pt>
                <c:pt idx="1194">
                  <c:v>6470</c:v>
                </c:pt>
                <c:pt idx="1195">
                  <c:v>6475</c:v>
                </c:pt>
                <c:pt idx="1196">
                  <c:v>6480</c:v>
                </c:pt>
                <c:pt idx="1197">
                  <c:v>6485</c:v>
                </c:pt>
                <c:pt idx="1198">
                  <c:v>6490</c:v>
                </c:pt>
                <c:pt idx="1199">
                  <c:v>6495</c:v>
                </c:pt>
                <c:pt idx="1200">
                  <c:v>6500</c:v>
                </c:pt>
                <c:pt idx="1201">
                  <c:v>6505</c:v>
                </c:pt>
                <c:pt idx="1202">
                  <c:v>6510</c:v>
                </c:pt>
                <c:pt idx="1203">
                  <c:v>6515</c:v>
                </c:pt>
                <c:pt idx="1204">
                  <c:v>6520</c:v>
                </c:pt>
                <c:pt idx="1205">
                  <c:v>6525</c:v>
                </c:pt>
                <c:pt idx="1206">
                  <c:v>6530</c:v>
                </c:pt>
                <c:pt idx="1207">
                  <c:v>6535</c:v>
                </c:pt>
                <c:pt idx="1208">
                  <c:v>6540</c:v>
                </c:pt>
                <c:pt idx="1209">
                  <c:v>6545</c:v>
                </c:pt>
                <c:pt idx="1210">
                  <c:v>6550</c:v>
                </c:pt>
                <c:pt idx="1211">
                  <c:v>6555</c:v>
                </c:pt>
                <c:pt idx="1212">
                  <c:v>6560</c:v>
                </c:pt>
                <c:pt idx="1213">
                  <c:v>6565</c:v>
                </c:pt>
                <c:pt idx="1214">
                  <c:v>6570</c:v>
                </c:pt>
                <c:pt idx="1215">
                  <c:v>6575</c:v>
                </c:pt>
                <c:pt idx="1216">
                  <c:v>6580</c:v>
                </c:pt>
                <c:pt idx="1217">
                  <c:v>6585</c:v>
                </c:pt>
                <c:pt idx="1218">
                  <c:v>6590</c:v>
                </c:pt>
                <c:pt idx="1219">
                  <c:v>6595</c:v>
                </c:pt>
                <c:pt idx="1220">
                  <c:v>6600</c:v>
                </c:pt>
                <c:pt idx="1221">
                  <c:v>6605</c:v>
                </c:pt>
                <c:pt idx="1222">
                  <c:v>6610</c:v>
                </c:pt>
                <c:pt idx="1223">
                  <c:v>6615</c:v>
                </c:pt>
                <c:pt idx="1224">
                  <c:v>6620</c:v>
                </c:pt>
                <c:pt idx="1225">
                  <c:v>6625</c:v>
                </c:pt>
                <c:pt idx="1226">
                  <c:v>6630</c:v>
                </c:pt>
                <c:pt idx="1227">
                  <c:v>6635</c:v>
                </c:pt>
                <c:pt idx="1228">
                  <c:v>6640</c:v>
                </c:pt>
                <c:pt idx="1229">
                  <c:v>6645</c:v>
                </c:pt>
                <c:pt idx="1230">
                  <c:v>6650</c:v>
                </c:pt>
                <c:pt idx="1231">
                  <c:v>6655</c:v>
                </c:pt>
                <c:pt idx="1232">
                  <c:v>6660</c:v>
                </c:pt>
                <c:pt idx="1233">
                  <c:v>6665</c:v>
                </c:pt>
                <c:pt idx="1234">
                  <c:v>6670</c:v>
                </c:pt>
                <c:pt idx="1235">
                  <c:v>6675</c:v>
                </c:pt>
                <c:pt idx="1236">
                  <c:v>6680</c:v>
                </c:pt>
                <c:pt idx="1237">
                  <c:v>6685</c:v>
                </c:pt>
                <c:pt idx="1238">
                  <c:v>6690</c:v>
                </c:pt>
                <c:pt idx="1239">
                  <c:v>6695</c:v>
                </c:pt>
                <c:pt idx="1240">
                  <c:v>6700</c:v>
                </c:pt>
                <c:pt idx="1241">
                  <c:v>6705</c:v>
                </c:pt>
                <c:pt idx="1242">
                  <c:v>6710</c:v>
                </c:pt>
                <c:pt idx="1243">
                  <c:v>6715</c:v>
                </c:pt>
                <c:pt idx="1244">
                  <c:v>6720</c:v>
                </c:pt>
                <c:pt idx="1245">
                  <c:v>6725</c:v>
                </c:pt>
                <c:pt idx="1246">
                  <c:v>6730</c:v>
                </c:pt>
                <c:pt idx="1247">
                  <c:v>6735</c:v>
                </c:pt>
                <c:pt idx="1248">
                  <c:v>6740</c:v>
                </c:pt>
                <c:pt idx="1249">
                  <c:v>6745</c:v>
                </c:pt>
                <c:pt idx="1250">
                  <c:v>6750</c:v>
                </c:pt>
                <c:pt idx="1251">
                  <c:v>6755</c:v>
                </c:pt>
                <c:pt idx="1252">
                  <c:v>6760</c:v>
                </c:pt>
                <c:pt idx="1253">
                  <c:v>6765</c:v>
                </c:pt>
                <c:pt idx="1254">
                  <c:v>6770</c:v>
                </c:pt>
                <c:pt idx="1255">
                  <c:v>6775</c:v>
                </c:pt>
                <c:pt idx="1256">
                  <c:v>6780</c:v>
                </c:pt>
                <c:pt idx="1257">
                  <c:v>6785</c:v>
                </c:pt>
                <c:pt idx="1258">
                  <c:v>6790</c:v>
                </c:pt>
                <c:pt idx="1259">
                  <c:v>6795</c:v>
                </c:pt>
                <c:pt idx="1260">
                  <c:v>6800</c:v>
                </c:pt>
                <c:pt idx="1261">
                  <c:v>6805</c:v>
                </c:pt>
                <c:pt idx="1262">
                  <c:v>6810</c:v>
                </c:pt>
                <c:pt idx="1263">
                  <c:v>6815</c:v>
                </c:pt>
                <c:pt idx="1264">
                  <c:v>6820</c:v>
                </c:pt>
                <c:pt idx="1265">
                  <c:v>6825</c:v>
                </c:pt>
                <c:pt idx="1266">
                  <c:v>6830</c:v>
                </c:pt>
                <c:pt idx="1267">
                  <c:v>6835</c:v>
                </c:pt>
                <c:pt idx="1268">
                  <c:v>6840</c:v>
                </c:pt>
                <c:pt idx="1269">
                  <c:v>6845</c:v>
                </c:pt>
                <c:pt idx="1270">
                  <c:v>6850</c:v>
                </c:pt>
                <c:pt idx="1271">
                  <c:v>6855</c:v>
                </c:pt>
                <c:pt idx="1272">
                  <c:v>6860</c:v>
                </c:pt>
                <c:pt idx="1273">
                  <c:v>6865</c:v>
                </c:pt>
                <c:pt idx="1274">
                  <c:v>6870</c:v>
                </c:pt>
                <c:pt idx="1275">
                  <c:v>6875</c:v>
                </c:pt>
                <c:pt idx="1276">
                  <c:v>6880</c:v>
                </c:pt>
                <c:pt idx="1277">
                  <c:v>6885</c:v>
                </c:pt>
                <c:pt idx="1278">
                  <c:v>6890</c:v>
                </c:pt>
                <c:pt idx="1279">
                  <c:v>6895</c:v>
                </c:pt>
                <c:pt idx="1280">
                  <c:v>6900</c:v>
                </c:pt>
                <c:pt idx="1281">
                  <c:v>6905</c:v>
                </c:pt>
                <c:pt idx="1282">
                  <c:v>6910</c:v>
                </c:pt>
                <c:pt idx="1283">
                  <c:v>6915</c:v>
                </c:pt>
                <c:pt idx="1284">
                  <c:v>6920</c:v>
                </c:pt>
                <c:pt idx="1285">
                  <c:v>6925</c:v>
                </c:pt>
                <c:pt idx="1286">
                  <c:v>6930</c:v>
                </c:pt>
                <c:pt idx="1287">
                  <c:v>6935</c:v>
                </c:pt>
                <c:pt idx="1288">
                  <c:v>6940</c:v>
                </c:pt>
                <c:pt idx="1289">
                  <c:v>6945</c:v>
                </c:pt>
                <c:pt idx="1290">
                  <c:v>6950</c:v>
                </c:pt>
                <c:pt idx="1291">
                  <c:v>6955</c:v>
                </c:pt>
                <c:pt idx="1292">
                  <c:v>6960</c:v>
                </c:pt>
                <c:pt idx="1293">
                  <c:v>6965</c:v>
                </c:pt>
                <c:pt idx="1294">
                  <c:v>6970</c:v>
                </c:pt>
                <c:pt idx="1295">
                  <c:v>6975</c:v>
                </c:pt>
                <c:pt idx="1296">
                  <c:v>6980</c:v>
                </c:pt>
                <c:pt idx="1297">
                  <c:v>6985</c:v>
                </c:pt>
                <c:pt idx="1298">
                  <c:v>6990</c:v>
                </c:pt>
                <c:pt idx="1299">
                  <c:v>6995</c:v>
                </c:pt>
                <c:pt idx="1300">
                  <c:v>7000</c:v>
                </c:pt>
                <c:pt idx="1301">
                  <c:v>7005</c:v>
                </c:pt>
                <c:pt idx="1302">
                  <c:v>7010</c:v>
                </c:pt>
                <c:pt idx="1303">
                  <c:v>7015</c:v>
                </c:pt>
                <c:pt idx="1304">
                  <c:v>7020</c:v>
                </c:pt>
                <c:pt idx="1305">
                  <c:v>7025</c:v>
                </c:pt>
                <c:pt idx="1306">
                  <c:v>7030</c:v>
                </c:pt>
                <c:pt idx="1307">
                  <c:v>7035</c:v>
                </c:pt>
                <c:pt idx="1308">
                  <c:v>7040</c:v>
                </c:pt>
                <c:pt idx="1309">
                  <c:v>7045</c:v>
                </c:pt>
                <c:pt idx="1310">
                  <c:v>7050</c:v>
                </c:pt>
                <c:pt idx="1311">
                  <c:v>7055</c:v>
                </c:pt>
                <c:pt idx="1312">
                  <c:v>7060</c:v>
                </c:pt>
                <c:pt idx="1313">
                  <c:v>7065</c:v>
                </c:pt>
                <c:pt idx="1314">
                  <c:v>7070</c:v>
                </c:pt>
                <c:pt idx="1315">
                  <c:v>7075</c:v>
                </c:pt>
                <c:pt idx="1316">
                  <c:v>7080</c:v>
                </c:pt>
                <c:pt idx="1317">
                  <c:v>7085</c:v>
                </c:pt>
                <c:pt idx="1318">
                  <c:v>7090</c:v>
                </c:pt>
                <c:pt idx="1319">
                  <c:v>7095</c:v>
                </c:pt>
                <c:pt idx="1320">
                  <c:v>7100</c:v>
                </c:pt>
                <c:pt idx="1321">
                  <c:v>7105</c:v>
                </c:pt>
                <c:pt idx="1322">
                  <c:v>7110</c:v>
                </c:pt>
                <c:pt idx="1323">
                  <c:v>7115</c:v>
                </c:pt>
                <c:pt idx="1324">
                  <c:v>7120</c:v>
                </c:pt>
                <c:pt idx="1325">
                  <c:v>7125</c:v>
                </c:pt>
                <c:pt idx="1326">
                  <c:v>7130</c:v>
                </c:pt>
                <c:pt idx="1327">
                  <c:v>7135</c:v>
                </c:pt>
                <c:pt idx="1328">
                  <c:v>7140</c:v>
                </c:pt>
                <c:pt idx="1329">
                  <c:v>7145</c:v>
                </c:pt>
                <c:pt idx="1330">
                  <c:v>7150</c:v>
                </c:pt>
                <c:pt idx="1331">
                  <c:v>7155</c:v>
                </c:pt>
                <c:pt idx="1332">
                  <c:v>7160</c:v>
                </c:pt>
                <c:pt idx="1333">
                  <c:v>7165</c:v>
                </c:pt>
                <c:pt idx="1334">
                  <c:v>7170</c:v>
                </c:pt>
                <c:pt idx="1335">
                  <c:v>7175</c:v>
                </c:pt>
                <c:pt idx="1336">
                  <c:v>7180</c:v>
                </c:pt>
                <c:pt idx="1337">
                  <c:v>7185</c:v>
                </c:pt>
                <c:pt idx="1338">
                  <c:v>7190</c:v>
                </c:pt>
                <c:pt idx="1339">
                  <c:v>7195</c:v>
                </c:pt>
                <c:pt idx="1340">
                  <c:v>7200</c:v>
                </c:pt>
                <c:pt idx="1341">
                  <c:v>7205</c:v>
                </c:pt>
                <c:pt idx="1342">
                  <c:v>7210</c:v>
                </c:pt>
                <c:pt idx="1343">
                  <c:v>7215</c:v>
                </c:pt>
                <c:pt idx="1344">
                  <c:v>7220</c:v>
                </c:pt>
                <c:pt idx="1345">
                  <c:v>7225</c:v>
                </c:pt>
                <c:pt idx="1346">
                  <c:v>7230</c:v>
                </c:pt>
                <c:pt idx="1347">
                  <c:v>7235</c:v>
                </c:pt>
                <c:pt idx="1348">
                  <c:v>7240</c:v>
                </c:pt>
                <c:pt idx="1349">
                  <c:v>7245</c:v>
                </c:pt>
                <c:pt idx="1350">
                  <c:v>7250</c:v>
                </c:pt>
                <c:pt idx="1351">
                  <c:v>7255</c:v>
                </c:pt>
                <c:pt idx="1352">
                  <c:v>7260</c:v>
                </c:pt>
                <c:pt idx="1353">
                  <c:v>7265</c:v>
                </c:pt>
                <c:pt idx="1354">
                  <c:v>7270</c:v>
                </c:pt>
                <c:pt idx="1355">
                  <c:v>7275</c:v>
                </c:pt>
                <c:pt idx="1356">
                  <c:v>7280</c:v>
                </c:pt>
                <c:pt idx="1357">
                  <c:v>7285</c:v>
                </c:pt>
                <c:pt idx="1358">
                  <c:v>7290</c:v>
                </c:pt>
                <c:pt idx="1359">
                  <c:v>7295</c:v>
                </c:pt>
                <c:pt idx="1360">
                  <c:v>7300</c:v>
                </c:pt>
                <c:pt idx="1361">
                  <c:v>7305</c:v>
                </c:pt>
                <c:pt idx="1362">
                  <c:v>7310</c:v>
                </c:pt>
                <c:pt idx="1363">
                  <c:v>7315</c:v>
                </c:pt>
                <c:pt idx="1364">
                  <c:v>7320</c:v>
                </c:pt>
                <c:pt idx="1365">
                  <c:v>7325</c:v>
                </c:pt>
                <c:pt idx="1366">
                  <c:v>7330</c:v>
                </c:pt>
                <c:pt idx="1367">
                  <c:v>7335</c:v>
                </c:pt>
                <c:pt idx="1368">
                  <c:v>7340</c:v>
                </c:pt>
                <c:pt idx="1369">
                  <c:v>7345</c:v>
                </c:pt>
                <c:pt idx="1370">
                  <c:v>7350</c:v>
                </c:pt>
                <c:pt idx="1371">
                  <c:v>7355</c:v>
                </c:pt>
                <c:pt idx="1372">
                  <c:v>7360</c:v>
                </c:pt>
                <c:pt idx="1373">
                  <c:v>7365</c:v>
                </c:pt>
                <c:pt idx="1374">
                  <c:v>7370</c:v>
                </c:pt>
                <c:pt idx="1375">
                  <c:v>7375</c:v>
                </c:pt>
                <c:pt idx="1376">
                  <c:v>7380</c:v>
                </c:pt>
                <c:pt idx="1377">
                  <c:v>7385</c:v>
                </c:pt>
                <c:pt idx="1378">
                  <c:v>7390</c:v>
                </c:pt>
                <c:pt idx="1379">
                  <c:v>7395</c:v>
                </c:pt>
                <c:pt idx="1380">
                  <c:v>7400</c:v>
                </c:pt>
                <c:pt idx="1381">
                  <c:v>7405</c:v>
                </c:pt>
                <c:pt idx="1382">
                  <c:v>7410</c:v>
                </c:pt>
                <c:pt idx="1383">
                  <c:v>7415</c:v>
                </c:pt>
                <c:pt idx="1384">
                  <c:v>7420</c:v>
                </c:pt>
                <c:pt idx="1385">
                  <c:v>7425</c:v>
                </c:pt>
                <c:pt idx="1386">
                  <c:v>7430</c:v>
                </c:pt>
                <c:pt idx="1387">
                  <c:v>7435</c:v>
                </c:pt>
                <c:pt idx="1388">
                  <c:v>7440</c:v>
                </c:pt>
                <c:pt idx="1389">
                  <c:v>7445</c:v>
                </c:pt>
                <c:pt idx="1390">
                  <c:v>7450</c:v>
                </c:pt>
                <c:pt idx="1391">
                  <c:v>7455</c:v>
                </c:pt>
                <c:pt idx="1392">
                  <c:v>7460</c:v>
                </c:pt>
                <c:pt idx="1393">
                  <c:v>7465</c:v>
                </c:pt>
                <c:pt idx="1394">
                  <c:v>7470</c:v>
                </c:pt>
                <c:pt idx="1395">
                  <c:v>7475</c:v>
                </c:pt>
                <c:pt idx="1396">
                  <c:v>7480</c:v>
                </c:pt>
                <c:pt idx="1397">
                  <c:v>7485</c:v>
                </c:pt>
                <c:pt idx="1398">
                  <c:v>7490</c:v>
                </c:pt>
                <c:pt idx="1399">
                  <c:v>7495</c:v>
                </c:pt>
                <c:pt idx="1400">
                  <c:v>7500</c:v>
                </c:pt>
                <c:pt idx="1401">
                  <c:v>7505</c:v>
                </c:pt>
                <c:pt idx="1402">
                  <c:v>7510</c:v>
                </c:pt>
                <c:pt idx="1403">
                  <c:v>7515</c:v>
                </c:pt>
                <c:pt idx="1404">
                  <c:v>7520</c:v>
                </c:pt>
                <c:pt idx="1405">
                  <c:v>7525</c:v>
                </c:pt>
                <c:pt idx="1406">
                  <c:v>7530</c:v>
                </c:pt>
                <c:pt idx="1407">
                  <c:v>7535</c:v>
                </c:pt>
                <c:pt idx="1408">
                  <c:v>7540</c:v>
                </c:pt>
                <c:pt idx="1409">
                  <c:v>7545</c:v>
                </c:pt>
                <c:pt idx="1410">
                  <c:v>7550</c:v>
                </c:pt>
                <c:pt idx="1411">
                  <c:v>7555</c:v>
                </c:pt>
                <c:pt idx="1412">
                  <c:v>7560</c:v>
                </c:pt>
                <c:pt idx="1413">
                  <c:v>7565</c:v>
                </c:pt>
                <c:pt idx="1414">
                  <c:v>7570</c:v>
                </c:pt>
                <c:pt idx="1415">
                  <c:v>7575</c:v>
                </c:pt>
                <c:pt idx="1416">
                  <c:v>7580</c:v>
                </c:pt>
                <c:pt idx="1417">
                  <c:v>7585</c:v>
                </c:pt>
                <c:pt idx="1418">
                  <c:v>7590</c:v>
                </c:pt>
                <c:pt idx="1419">
                  <c:v>7595</c:v>
                </c:pt>
                <c:pt idx="1420">
                  <c:v>7600</c:v>
                </c:pt>
                <c:pt idx="1421">
                  <c:v>7605</c:v>
                </c:pt>
                <c:pt idx="1422">
                  <c:v>7610</c:v>
                </c:pt>
                <c:pt idx="1423">
                  <c:v>7615</c:v>
                </c:pt>
                <c:pt idx="1424">
                  <c:v>7620</c:v>
                </c:pt>
                <c:pt idx="1425">
                  <c:v>7625</c:v>
                </c:pt>
                <c:pt idx="1426">
                  <c:v>7630</c:v>
                </c:pt>
                <c:pt idx="1427">
                  <c:v>7635</c:v>
                </c:pt>
                <c:pt idx="1428">
                  <c:v>7640</c:v>
                </c:pt>
                <c:pt idx="1429">
                  <c:v>7645</c:v>
                </c:pt>
                <c:pt idx="1430">
                  <c:v>7650</c:v>
                </c:pt>
                <c:pt idx="1431">
                  <c:v>7655</c:v>
                </c:pt>
                <c:pt idx="1432">
                  <c:v>7660</c:v>
                </c:pt>
                <c:pt idx="1433">
                  <c:v>7665</c:v>
                </c:pt>
                <c:pt idx="1434">
                  <c:v>7670</c:v>
                </c:pt>
                <c:pt idx="1435">
                  <c:v>7675</c:v>
                </c:pt>
                <c:pt idx="1436">
                  <c:v>7680</c:v>
                </c:pt>
                <c:pt idx="1437">
                  <c:v>7685</c:v>
                </c:pt>
                <c:pt idx="1438">
                  <c:v>7690</c:v>
                </c:pt>
                <c:pt idx="1439">
                  <c:v>7695</c:v>
                </c:pt>
                <c:pt idx="1440">
                  <c:v>7700</c:v>
                </c:pt>
                <c:pt idx="1441">
                  <c:v>7705</c:v>
                </c:pt>
                <c:pt idx="1442">
                  <c:v>7710</c:v>
                </c:pt>
                <c:pt idx="1443">
                  <c:v>7715</c:v>
                </c:pt>
                <c:pt idx="1444">
                  <c:v>7720</c:v>
                </c:pt>
                <c:pt idx="1445">
                  <c:v>7725</c:v>
                </c:pt>
                <c:pt idx="1446">
                  <c:v>7730</c:v>
                </c:pt>
                <c:pt idx="1447">
                  <c:v>7735</c:v>
                </c:pt>
                <c:pt idx="1448">
                  <c:v>7740</c:v>
                </c:pt>
                <c:pt idx="1449">
                  <c:v>7745</c:v>
                </c:pt>
                <c:pt idx="1450">
                  <c:v>7750</c:v>
                </c:pt>
                <c:pt idx="1451">
                  <c:v>7755</c:v>
                </c:pt>
                <c:pt idx="1452">
                  <c:v>7760</c:v>
                </c:pt>
                <c:pt idx="1453">
                  <c:v>7765</c:v>
                </c:pt>
                <c:pt idx="1454">
                  <c:v>7770</c:v>
                </c:pt>
                <c:pt idx="1455">
                  <c:v>7775</c:v>
                </c:pt>
                <c:pt idx="1456">
                  <c:v>7780</c:v>
                </c:pt>
                <c:pt idx="1457">
                  <c:v>7785</c:v>
                </c:pt>
                <c:pt idx="1458">
                  <c:v>7790</c:v>
                </c:pt>
                <c:pt idx="1459">
                  <c:v>7795</c:v>
                </c:pt>
                <c:pt idx="1460">
                  <c:v>7800</c:v>
                </c:pt>
                <c:pt idx="1461">
                  <c:v>7805</c:v>
                </c:pt>
                <c:pt idx="1462">
                  <c:v>7810</c:v>
                </c:pt>
                <c:pt idx="1463">
                  <c:v>7815</c:v>
                </c:pt>
                <c:pt idx="1464">
                  <c:v>7820</c:v>
                </c:pt>
                <c:pt idx="1465">
                  <c:v>7825</c:v>
                </c:pt>
                <c:pt idx="1466">
                  <c:v>7830</c:v>
                </c:pt>
                <c:pt idx="1467">
                  <c:v>7835</c:v>
                </c:pt>
                <c:pt idx="1468">
                  <c:v>7840</c:v>
                </c:pt>
                <c:pt idx="1469">
                  <c:v>7845</c:v>
                </c:pt>
                <c:pt idx="1470">
                  <c:v>7850</c:v>
                </c:pt>
                <c:pt idx="1471">
                  <c:v>7855</c:v>
                </c:pt>
                <c:pt idx="1472">
                  <c:v>7860</c:v>
                </c:pt>
                <c:pt idx="1473">
                  <c:v>7865</c:v>
                </c:pt>
                <c:pt idx="1474">
                  <c:v>7870</c:v>
                </c:pt>
                <c:pt idx="1475">
                  <c:v>7875</c:v>
                </c:pt>
                <c:pt idx="1476">
                  <c:v>7880</c:v>
                </c:pt>
                <c:pt idx="1477">
                  <c:v>7885</c:v>
                </c:pt>
                <c:pt idx="1478">
                  <c:v>7890</c:v>
                </c:pt>
                <c:pt idx="1479">
                  <c:v>7895</c:v>
                </c:pt>
                <c:pt idx="1480">
                  <c:v>7900</c:v>
                </c:pt>
                <c:pt idx="1481">
                  <c:v>7905</c:v>
                </c:pt>
                <c:pt idx="1482">
                  <c:v>7910</c:v>
                </c:pt>
                <c:pt idx="1483">
                  <c:v>7915</c:v>
                </c:pt>
                <c:pt idx="1484">
                  <c:v>7920</c:v>
                </c:pt>
                <c:pt idx="1485">
                  <c:v>7925</c:v>
                </c:pt>
                <c:pt idx="1486">
                  <c:v>7930</c:v>
                </c:pt>
                <c:pt idx="1487">
                  <c:v>7935</c:v>
                </c:pt>
                <c:pt idx="1488">
                  <c:v>7940</c:v>
                </c:pt>
                <c:pt idx="1489">
                  <c:v>7945</c:v>
                </c:pt>
                <c:pt idx="1490">
                  <c:v>7950</c:v>
                </c:pt>
                <c:pt idx="1491">
                  <c:v>7955</c:v>
                </c:pt>
                <c:pt idx="1492">
                  <c:v>7960</c:v>
                </c:pt>
                <c:pt idx="1493">
                  <c:v>7965</c:v>
                </c:pt>
                <c:pt idx="1494">
                  <c:v>7970</c:v>
                </c:pt>
                <c:pt idx="1495">
                  <c:v>7975</c:v>
                </c:pt>
                <c:pt idx="1496">
                  <c:v>7980</c:v>
                </c:pt>
                <c:pt idx="1497">
                  <c:v>7985</c:v>
                </c:pt>
                <c:pt idx="1498">
                  <c:v>7990</c:v>
                </c:pt>
                <c:pt idx="1499">
                  <c:v>7995</c:v>
                </c:pt>
                <c:pt idx="1500">
                  <c:v>8000</c:v>
                </c:pt>
                <c:pt idx="1501">
                  <c:v>8005</c:v>
                </c:pt>
                <c:pt idx="1502">
                  <c:v>8010</c:v>
                </c:pt>
                <c:pt idx="1503">
                  <c:v>8015</c:v>
                </c:pt>
                <c:pt idx="1504">
                  <c:v>8020</c:v>
                </c:pt>
                <c:pt idx="1505">
                  <c:v>8025</c:v>
                </c:pt>
                <c:pt idx="1506">
                  <c:v>8030</c:v>
                </c:pt>
                <c:pt idx="1507">
                  <c:v>8035</c:v>
                </c:pt>
                <c:pt idx="1508">
                  <c:v>8040</c:v>
                </c:pt>
                <c:pt idx="1509">
                  <c:v>8045</c:v>
                </c:pt>
                <c:pt idx="1510">
                  <c:v>8050</c:v>
                </c:pt>
                <c:pt idx="1511">
                  <c:v>8055</c:v>
                </c:pt>
                <c:pt idx="1512">
                  <c:v>8060</c:v>
                </c:pt>
                <c:pt idx="1513">
                  <c:v>8065</c:v>
                </c:pt>
                <c:pt idx="1514">
                  <c:v>8070</c:v>
                </c:pt>
                <c:pt idx="1515">
                  <c:v>8075</c:v>
                </c:pt>
                <c:pt idx="1516">
                  <c:v>8080</c:v>
                </c:pt>
                <c:pt idx="1517">
                  <c:v>8085</c:v>
                </c:pt>
                <c:pt idx="1518">
                  <c:v>8090</c:v>
                </c:pt>
                <c:pt idx="1519">
                  <c:v>8095</c:v>
                </c:pt>
                <c:pt idx="1520">
                  <c:v>8100</c:v>
                </c:pt>
                <c:pt idx="1521">
                  <c:v>8105</c:v>
                </c:pt>
                <c:pt idx="1522">
                  <c:v>8110</c:v>
                </c:pt>
                <c:pt idx="1523">
                  <c:v>8115</c:v>
                </c:pt>
                <c:pt idx="1524">
                  <c:v>8120</c:v>
                </c:pt>
                <c:pt idx="1525">
                  <c:v>8125</c:v>
                </c:pt>
                <c:pt idx="1526">
                  <c:v>8130</c:v>
                </c:pt>
                <c:pt idx="1527">
                  <c:v>8135</c:v>
                </c:pt>
                <c:pt idx="1528">
                  <c:v>8140</c:v>
                </c:pt>
                <c:pt idx="1529">
                  <c:v>8145</c:v>
                </c:pt>
                <c:pt idx="1530">
                  <c:v>8150</c:v>
                </c:pt>
                <c:pt idx="1531">
                  <c:v>8155</c:v>
                </c:pt>
                <c:pt idx="1532">
                  <c:v>8160</c:v>
                </c:pt>
                <c:pt idx="1533">
                  <c:v>8165</c:v>
                </c:pt>
                <c:pt idx="1534">
                  <c:v>8170</c:v>
                </c:pt>
                <c:pt idx="1535">
                  <c:v>8175</c:v>
                </c:pt>
                <c:pt idx="1536">
                  <c:v>8180</c:v>
                </c:pt>
                <c:pt idx="1537">
                  <c:v>8185</c:v>
                </c:pt>
                <c:pt idx="1538">
                  <c:v>8190</c:v>
                </c:pt>
                <c:pt idx="1539">
                  <c:v>8195</c:v>
                </c:pt>
                <c:pt idx="1540">
                  <c:v>8200</c:v>
                </c:pt>
                <c:pt idx="1541">
                  <c:v>8205</c:v>
                </c:pt>
                <c:pt idx="1542">
                  <c:v>8210</c:v>
                </c:pt>
                <c:pt idx="1543">
                  <c:v>8215</c:v>
                </c:pt>
                <c:pt idx="1544">
                  <c:v>8220</c:v>
                </c:pt>
                <c:pt idx="1545">
                  <c:v>8225</c:v>
                </c:pt>
                <c:pt idx="1546">
                  <c:v>8230</c:v>
                </c:pt>
                <c:pt idx="1547">
                  <c:v>8235</c:v>
                </c:pt>
                <c:pt idx="1548">
                  <c:v>8240</c:v>
                </c:pt>
                <c:pt idx="1549">
                  <c:v>8245</c:v>
                </c:pt>
                <c:pt idx="1550">
                  <c:v>8250</c:v>
                </c:pt>
                <c:pt idx="1551">
                  <c:v>8255</c:v>
                </c:pt>
                <c:pt idx="1552">
                  <c:v>8260</c:v>
                </c:pt>
                <c:pt idx="1553">
                  <c:v>8265</c:v>
                </c:pt>
                <c:pt idx="1554">
                  <c:v>8270</c:v>
                </c:pt>
                <c:pt idx="1555">
                  <c:v>8275</c:v>
                </c:pt>
                <c:pt idx="1556">
                  <c:v>8280</c:v>
                </c:pt>
                <c:pt idx="1557">
                  <c:v>8285</c:v>
                </c:pt>
                <c:pt idx="1558">
                  <c:v>8290</c:v>
                </c:pt>
                <c:pt idx="1559">
                  <c:v>8295</c:v>
                </c:pt>
                <c:pt idx="1560">
                  <c:v>8300</c:v>
                </c:pt>
                <c:pt idx="1561">
                  <c:v>8305</c:v>
                </c:pt>
                <c:pt idx="1562">
                  <c:v>8310</c:v>
                </c:pt>
                <c:pt idx="1563">
                  <c:v>8315</c:v>
                </c:pt>
                <c:pt idx="1564">
                  <c:v>8320</c:v>
                </c:pt>
                <c:pt idx="1565">
                  <c:v>8325</c:v>
                </c:pt>
                <c:pt idx="1566">
                  <c:v>8330</c:v>
                </c:pt>
                <c:pt idx="1567">
                  <c:v>8335</c:v>
                </c:pt>
                <c:pt idx="1568">
                  <c:v>8340</c:v>
                </c:pt>
                <c:pt idx="1569">
                  <c:v>8345</c:v>
                </c:pt>
                <c:pt idx="1570">
                  <c:v>8350</c:v>
                </c:pt>
                <c:pt idx="1571">
                  <c:v>8355</c:v>
                </c:pt>
                <c:pt idx="1572">
                  <c:v>8360</c:v>
                </c:pt>
                <c:pt idx="1573">
                  <c:v>8365</c:v>
                </c:pt>
                <c:pt idx="1574">
                  <c:v>8370</c:v>
                </c:pt>
                <c:pt idx="1575">
                  <c:v>8375</c:v>
                </c:pt>
                <c:pt idx="1576">
                  <c:v>8380</c:v>
                </c:pt>
                <c:pt idx="1577">
                  <c:v>8385</c:v>
                </c:pt>
                <c:pt idx="1578">
                  <c:v>8390</c:v>
                </c:pt>
                <c:pt idx="1579">
                  <c:v>8395</c:v>
                </c:pt>
                <c:pt idx="1580">
                  <c:v>8400</c:v>
                </c:pt>
                <c:pt idx="1581">
                  <c:v>8405</c:v>
                </c:pt>
                <c:pt idx="1582">
                  <c:v>8410</c:v>
                </c:pt>
                <c:pt idx="1583">
                  <c:v>8415</c:v>
                </c:pt>
                <c:pt idx="1584">
                  <c:v>8420</c:v>
                </c:pt>
                <c:pt idx="1585">
                  <c:v>8425</c:v>
                </c:pt>
                <c:pt idx="1586">
                  <c:v>8430</c:v>
                </c:pt>
                <c:pt idx="1587">
                  <c:v>8435</c:v>
                </c:pt>
                <c:pt idx="1588">
                  <c:v>8440</c:v>
                </c:pt>
                <c:pt idx="1589">
                  <c:v>8445</c:v>
                </c:pt>
                <c:pt idx="1590">
                  <c:v>8450</c:v>
                </c:pt>
                <c:pt idx="1591">
                  <c:v>8455</c:v>
                </c:pt>
                <c:pt idx="1592">
                  <c:v>8460</c:v>
                </c:pt>
                <c:pt idx="1593">
                  <c:v>8465</c:v>
                </c:pt>
                <c:pt idx="1594">
                  <c:v>8470</c:v>
                </c:pt>
                <c:pt idx="1595">
                  <c:v>8475</c:v>
                </c:pt>
                <c:pt idx="1596">
                  <c:v>8480</c:v>
                </c:pt>
                <c:pt idx="1597">
                  <c:v>8485</c:v>
                </c:pt>
                <c:pt idx="1598">
                  <c:v>8490</c:v>
                </c:pt>
                <c:pt idx="1599">
                  <c:v>8495</c:v>
                </c:pt>
                <c:pt idx="1600">
                  <c:v>8500</c:v>
                </c:pt>
                <c:pt idx="1601">
                  <c:v>8505</c:v>
                </c:pt>
                <c:pt idx="1602">
                  <c:v>8510</c:v>
                </c:pt>
                <c:pt idx="1603">
                  <c:v>8515</c:v>
                </c:pt>
                <c:pt idx="1604">
                  <c:v>8520</c:v>
                </c:pt>
                <c:pt idx="1605">
                  <c:v>8525</c:v>
                </c:pt>
                <c:pt idx="1606">
                  <c:v>8530</c:v>
                </c:pt>
                <c:pt idx="1607">
                  <c:v>8535</c:v>
                </c:pt>
                <c:pt idx="1608">
                  <c:v>8540</c:v>
                </c:pt>
                <c:pt idx="1609">
                  <c:v>8545</c:v>
                </c:pt>
                <c:pt idx="1610">
                  <c:v>8550</c:v>
                </c:pt>
                <c:pt idx="1611">
                  <c:v>8555</c:v>
                </c:pt>
                <c:pt idx="1612">
                  <c:v>8560</c:v>
                </c:pt>
                <c:pt idx="1613">
                  <c:v>8565</c:v>
                </c:pt>
                <c:pt idx="1614">
                  <c:v>8570</c:v>
                </c:pt>
                <c:pt idx="1615">
                  <c:v>8575</c:v>
                </c:pt>
                <c:pt idx="1616">
                  <c:v>8580</c:v>
                </c:pt>
                <c:pt idx="1617">
                  <c:v>8585</c:v>
                </c:pt>
                <c:pt idx="1618">
                  <c:v>8590</c:v>
                </c:pt>
                <c:pt idx="1619">
                  <c:v>8595</c:v>
                </c:pt>
                <c:pt idx="1620">
                  <c:v>8600</c:v>
                </c:pt>
                <c:pt idx="1621">
                  <c:v>8605</c:v>
                </c:pt>
                <c:pt idx="1622">
                  <c:v>8610</c:v>
                </c:pt>
                <c:pt idx="1623">
                  <c:v>8615</c:v>
                </c:pt>
                <c:pt idx="1624">
                  <c:v>8620</c:v>
                </c:pt>
                <c:pt idx="1625">
                  <c:v>8625</c:v>
                </c:pt>
                <c:pt idx="1626">
                  <c:v>8630</c:v>
                </c:pt>
                <c:pt idx="1627">
                  <c:v>8635</c:v>
                </c:pt>
                <c:pt idx="1628">
                  <c:v>8640</c:v>
                </c:pt>
                <c:pt idx="1629">
                  <c:v>8645</c:v>
                </c:pt>
                <c:pt idx="1630">
                  <c:v>8650</c:v>
                </c:pt>
                <c:pt idx="1631">
                  <c:v>8655</c:v>
                </c:pt>
                <c:pt idx="1632">
                  <c:v>8660</c:v>
                </c:pt>
                <c:pt idx="1633">
                  <c:v>8665</c:v>
                </c:pt>
                <c:pt idx="1634">
                  <c:v>8670</c:v>
                </c:pt>
                <c:pt idx="1635">
                  <c:v>8675</c:v>
                </c:pt>
                <c:pt idx="1636">
                  <c:v>8680</c:v>
                </c:pt>
                <c:pt idx="1637">
                  <c:v>8685</c:v>
                </c:pt>
                <c:pt idx="1638">
                  <c:v>8690</c:v>
                </c:pt>
                <c:pt idx="1639">
                  <c:v>8695</c:v>
                </c:pt>
                <c:pt idx="1640">
                  <c:v>8700</c:v>
                </c:pt>
                <c:pt idx="1641">
                  <c:v>8705</c:v>
                </c:pt>
                <c:pt idx="1642">
                  <c:v>8710</c:v>
                </c:pt>
                <c:pt idx="1643">
                  <c:v>8715</c:v>
                </c:pt>
                <c:pt idx="1644">
                  <c:v>8720</c:v>
                </c:pt>
                <c:pt idx="1645">
                  <c:v>8725</c:v>
                </c:pt>
                <c:pt idx="1646">
                  <c:v>8730</c:v>
                </c:pt>
                <c:pt idx="1647">
                  <c:v>8735</c:v>
                </c:pt>
                <c:pt idx="1648">
                  <c:v>8740</c:v>
                </c:pt>
                <c:pt idx="1649">
                  <c:v>8745</c:v>
                </c:pt>
                <c:pt idx="1650">
                  <c:v>8750</c:v>
                </c:pt>
                <c:pt idx="1651">
                  <c:v>8755</c:v>
                </c:pt>
                <c:pt idx="1652">
                  <c:v>8760</c:v>
                </c:pt>
                <c:pt idx="1653">
                  <c:v>8765</c:v>
                </c:pt>
                <c:pt idx="1654">
                  <c:v>8770</c:v>
                </c:pt>
                <c:pt idx="1655">
                  <c:v>8775</c:v>
                </c:pt>
                <c:pt idx="1656">
                  <c:v>8780</c:v>
                </c:pt>
                <c:pt idx="1657">
                  <c:v>8785</c:v>
                </c:pt>
                <c:pt idx="1658">
                  <c:v>8790</c:v>
                </c:pt>
                <c:pt idx="1659">
                  <c:v>8795</c:v>
                </c:pt>
                <c:pt idx="1660">
                  <c:v>8800</c:v>
                </c:pt>
                <c:pt idx="1661">
                  <c:v>8805</c:v>
                </c:pt>
                <c:pt idx="1662">
                  <c:v>8810</c:v>
                </c:pt>
                <c:pt idx="1663">
                  <c:v>8815</c:v>
                </c:pt>
                <c:pt idx="1664">
                  <c:v>8820</c:v>
                </c:pt>
                <c:pt idx="1665">
                  <c:v>8825</c:v>
                </c:pt>
                <c:pt idx="1666">
                  <c:v>8830</c:v>
                </c:pt>
                <c:pt idx="1667">
                  <c:v>8835</c:v>
                </c:pt>
                <c:pt idx="1668">
                  <c:v>8840</c:v>
                </c:pt>
                <c:pt idx="1669">
                  <c:v>8845</c:v>
                </c:pt>
                <c:pt idx="1670">
                  <c:v>8850</c:v>
                </c:pt>
                <c:pt idx="1671">
                  <c:v>8855</c:v>
                </c:pt>
                <c:pt idx="1672">
                  <c:v>8860</c:v>
                </c:pt>
                <c:pt idx="1673">
                  <c:v>8865</c:v>
                </c:pt>
                <c:pt idx="1674">
                  <c:v>8870</c:v>
                </c:pt>
                <c:pt idx="1675">
                  <c:v>8875</c:v>
                </c:pt>
                <c:pt idx="1676">
                  <c:v>8880</c:v>
                </c:pt>
                <c:pt idx="1677">
                  <c:v>8885</c:v>
                </c:pt>
                <c:pt idx="1678">
                  <c:v>8890</c:v>
                </c:pt>
                <c:pt idx="1679">
                  <c:v>8895</c:v>
                </c:pt>
                <c:pt idx="1680">
                  <c:v>8900</c:v>
                </c:pt>
                <c:pt idx="1681">
                  <c:v>8905</c:v>
                </c:pt>
                <c:pt idx="1682">
                  <c:v>8910</c:v>
                </c:pt>
                <c:pt idx="1683">
                  <c:v>8915</c:v>
                </c:pt>
                <c:pt idx="1684">
                  <c:v>8920</c:v>
                </c:pt>
                <c:pt idx="1685">
                  <c:v>8925</c:v>
                </c:pt>
                <c:pt idx="1686">
                  <c:v>8930</c:v>
                </c:pt>
                <c:pt idx="1687">
                  <c:v>8935</c:v>
                </c:pt>
                <c:pt idx="1688">
                  <c:v>8940</c:v>
                </c:pt>
                <c:pt idx="1689">
                  <c:v>8945</c:v>
                </c:pt>
                <c:pt idx="1690">
                  <c:v>8950</c:v>
                </c:pt>
                <c:pt idx="1691">
                  <c:v>8955</c:v>
                </c:pt>
                <c:pt idx="1692">
                  <c:v>8960</c:v>
                </c:pt>
                <c:pt idx="1693">
                  <c:v>8965</c:v>
                </c:pt>
                <c:pt idx="1694">
                  <c:v>8970</c:v>
                </c:pt>
                <c:pt idx="1695">
                  <c:v>8975</c:v>
                </c:pt>
                <c:pt idx="1696">
                  <c:v>8980</c:v>
                </c:pt>
                <c:pt idx="1697">
                  <c:v>8985</c:v>
                </c:pt>
                <c:pt idx="1698">
                  <c:v>8990</c:v>
                </c:pt>
                <c:pt idx="1699">
                  <c:v>8995</c:v>
                </c:pt>
                <c:pt idx="1700">
                  <c:v>9000</c:v>
                </c:pt>
                <c:pt idx="1701">
                  <c:v>9005</c:v>
                </c:pt>
                <c:pt idx="1702">
                  <c:v>9010</c:v>
                </c:pt>
                <c:pt idx="1703">
                  <c:v>9015</c:v>
                </c:pt>
                <c:pt idx="1704">
                  <c:v>9020</c:v>
                </c:pt>
                <c:pt idx="1705">
                  <c:v>9025</c:v>
                </c:pt>
                <c:pt idx="1706">
                  <c:v>9030</c:v>
                </c:pt>
                <c:pt idx="1707">
                  <c:v>9035</c:v>
                </c:pt>
                <c:pt idx="1708">
                  <c:v>9040</c:v>
                </c:pt>
                <c:pt idx="1709">
                  <c:v>9045</c:v>
                </c:pt>
                <c:pt idx="1710">
                  <c:v>9050</c:v>
                </c:pt>
                <c:pt idx="1711">
                  <c:v>9055</c:v>
                </c:pt>
                <c:pt idx="1712">
                  <c:v>9060</c:v>
                </c:pt>
                <c:pt idx="1713">
                  <c:v>9065</c:v>
                </c:pt>
                <c:pt idx="1714">
                  <c:v>9070</c:v>
                </c:pt>
                <c:pt idx="1715">
                  <c:v>9075</c:v>
                </c:pt>
                <c:pt idx="1716">
                  <c:v>9080</c:v>
                </c:pt>
                <c:pt idx="1717">
                  <c:v>9085</c:v>
                </c:pt>
                <c:pt idx="1718">
                  <c:v>9090</c:v>
                </c:pt>
                <c:pt idx="1719">
                  <c:v>9095</c:v>
                </c:pt>
                <c:pt idx="1720">
                  <c:v>9100</c:v>
                </c:pt>
                <c:pt idx="1721">
                  <c:v>9105</c:v>
                </c:pt>
                <c:pt idx="1722">
                  <c:v>9110</c:v>
                </c:pt>
                <c:pt idx="1723">
                  <c:v>9115</c:v>
                </c:pt>
                <c:pt idx="1724">
                  <c:v>9120</c:v>
                </c:pt>
                <c:pt idx="1725">
                  <c:v>9125</c:v>
                </c:pt>
                <c:pt idx="1726">
                  <c:v>9130</c:v>
                </c:pt>
                <c:pt idx="1727">
                  <c:v>9135</c:v>
                </c:pt>
                <c:pt idx="1728">
                  <c:v>9140</c:v>
                </c:pt>
                <c:pt idx="1729">
                  <c:v>9145</c:v>
                </c:pt>
                <c:pt idx="1730">
                  <c:v>9150</c:v>
                </c:pt>
                <c:pt idx="1731">
                  <c:v>9155</c:v>
                </c:pt>
                <c:pt idx="1732">
                  <c:v>9160</c:v>
                </c:pt>
                <c:pt idx="1733">
                  <c:v>9165</c:v>
                </c:pt>
                <c:pt idx="1734">
                  <c:v>9170</c:v>
                </c:pt>
                <c:pt idx="1735">
                  <c:v>9175</c:v>
                </c:pt>
                <c:pt idx="1736">
                  <c:v>9180</c:v>
                </c:pt>
                <c:pt idx="1737">
                  <c:v>9185</c:v>
                </c:pt>
                <c:pt idx="1738">
                  <c:v>9190</c:v>
                </c:pt>
                <c:pt idx="1739">
                  <c:v>9195</c:v>
                </c:pt>
                <c:pt idx="1740">
                  <c:v>9200</c:v>
                </c:pt>
                <c:pt idx="1741">
                  <c:v>9205</c:v>
                </c:pt>
                <c:pt idx="1742">
                  <c:v>9210</c:v>
                </c:pt>
                <c:pt idx="1743">
                  <c:v>9215</c:v>
                </c:pt>
                <c:pt idx="1744">
                  <c:v>9220</c:v>
                </c:pt>
                <c:pt idx="1745">
                  <c:v>9225</c:v>
                </c:pt>
                <c:pt idx="1746">
                  <c:v>9230</c:v>
                </c:pt>
                <c:pt idx="1747">
                  <c:v>9235</c:v>
                </c:pt>
                <c:pt idx="1748">
                  <c:v>9240</c:v>
                </c:pt>
                <c:pt idx="1749">
                  <c:v>9245</c:v>
                </c:pt>
                <c:pt idx="1750">
                  <c:v>9250</c:v>
                </c:pt>
                <c:pt idx="1751">
                  <c:v>9255</c:v>
                </c:pt>
                <c:pt idx="1752">
                  <c:v>9260</c:v>
                </c:pt>
                <c:pt idx="1753">
                  <c:v>9265</c:v>
                </c:pt>
                <c:pt idx="1754">
                  <c:v>9270</c:v>
                </c:pt>
                <c:pt idx="1755">
                  <c:v>9275</c:v>
                </c:pt>
                <c:pt idx="1756">
                  <c:v>9280</c:v>
                </c:pt>
                <c:pt idx="1757">
                  <c:v>9285</c:v>
                </c:pt>
                <c:pt idx="1758">
                  <c:v>9290</c:v>
                </c:pt>
                <c:pt idx="1759">
                  <c:v>9295</c:v>
                </c:pt>
                <c:pt idx="1760">
                  <c:v>9300</c:v>
                </c:pt>
                <c:pt idx="1761">
                  <c:v>9305</c:v>
                </c:pt>
                <c:pt idx="1762">
                  <c:v>9310</c:v>
                </c:pt>
                <c:pt idx="1763">
                  <c:v>9315</c:v>
                </c:pt>
                <c:pt idx="1764">
                  <c:v>9320</c:v>
                </c:pt>
                <c:pt idx="1765">
                  <c:v>9325</c:v>
                </c:pt>
                <c:pt idx="1766">
                  <c:v>9330</c:v>
                </c:pt>
                <c:pt idx="1767">
                  <c:v>9335</c:v>
                </c:pt>
                <c:pt idx="1768">
                  <c:v>9340</c:v>
                </c:pt>
                <c:pt idx="1769">
                  <c:v>9345</c:v>
                </c:pt>
                <c:pt idx="1770">
                  <c:v>9350</c:v>
                </c:pt>
                <c:pt idx="1771">
                  <c:v>9355</c:v>
                </c:pt>
                <c:pt idx="1772">
                  <c:v>9360</c:v>
                </c:pt>
                <c:pt idx="1773">
                  <c:v>9365</c:v>
                </c:pt>
                <c:pt idx="1774">
                  <c:v>9370</c:v>
                </c:pt>
                <c:pt idx="1775">
                  <c:v>9375</c:v>
                </c:pt>
                <c:pt idx="1776">
                  <c:v>9380</c:v>
                </c:pt>
                <c:pt idx="1777">
                  <c:v>9385</c:v>
                </c:pt>
                <c:pt idx="1778">
                  <c:v>9390</c:v>
                </c:pt>
                <c:pt idx="1779">
                  <c:v>9395</c:v>
                </c:pt>
                <c:pt idx="1780">
                  <c:v>9400</c:v>
                </c:pt>
                <c:pt idx="1781">
                  <c:v>9405</c:v>
                </c:pt>
                <c:pt idx="1782">
                  <c:v>9410</c:v>
                </c:pt>
                <c:pt idx="1783">
                  <c:v>9415</c:v>
                </c:pt>
                <c:pt idx="1784">
                  <c:v>9420</c:v>
                </c:pt>
                <c:pt idx="1785">
                  <c:v>9425</c:v>
                </c:pt>
                <c:pt idx="1786">
                  <c:v>9430</c:v>
                </c:pt>
                <c:pt idx="1787">
                  <c:v>9435</c:v>
                </c:pt>
                <c:pt idx="1788">
                  <c:v>9440</c:v>
                </c:pt>
                <c:pt idx="1789">
                  <c:v>9445</c:v>
                </c:pt>
                <c:pt idx="1790">
                  <c:v>9450</c:v>
                </c:pt>
                <c:pt idx="1791">
                  <c:v>9455</c:v>
                </c:pt>
                <c:pt idx="1792">
                  <c:v>9460</c:v>
                </c:pt>
                <c:pt idx="1793">
                  <c:v>9465</c:v>
                </c:pt>
                <c:pt idx="1794">
                  <c:v>9470</c:v>
                </c:pt>
                <c:pt idx="1795">
                  <c:v>9475</c:v>
                </c:pt>
                <c:pt idx="1796">
                  <c:v>9480</c:v>
                </c:pt>
                <c:pt idx="1797">
                  <c:v>9485</c:v>
                </c:pt>
                <c:pt idx="1798">
                  <c:v>9490</c:v>
                </c:pt>
                <c:pt idx="1799">
                  <c:v>9495</c:v>
                </c:pt>
                <c:pt idx="1800">
                  <c:v>9500</c:v>
                </c:pt>
                <c:pt idx="1801">
                  <c:v>9505</c:v>
                </c:pt>
                <c:pt idx="1802">
                  <c:v>9510</c:v>
                </c:pt>
                <c:pt idx="1803">
                  <c:v>9515</c:v>
                </c:pt>
                <c:pt idx="1804">
                  <c:v>9520</c:v>
                </c:pt>
                <c:pt idx="1805">
                  <c:v>9525</c:v>
                </c:pt>
                <c:pt idx="1806">
                  <c:v>9530</c:v>
                </c:pt>
                <c:pt idx="1807">
                  <c:v>9535</c:v>
                </c:pt>
                <c:pt idx="1808">
                  <c:v>9540</c:v>
                </c:pt>
                <c:pt idx="1809">
                  <c:v>9545</c:v>
                </c:pt>
                <c:pt idx="1810">
                  <c:v>9550</c:v>
                </c:pt>
                <c:pt idx="1811">
                  <c:v>9555</c:v>
                </c:pt>
                <c:pt idx="1812">
                  <c:v>9560</c:v>
                </c:pt>
                <c:pt idx="1813">
                  <c:v>9565</c:v>
                </c:pt>
                <c:pt idx="1814">
                  <c:v>9570</c:v>
                </c:pt>
                <c:pt idx="1815">
                  <c:v>9575</c:v>
                </c:pt>
                <c:pt idx="1816">
                  <c:v>9580</c:v>
                </c:pt>
                <c:pt idx="1817">
                  <c:v>9585</c:v>
                </c:pt>
                <c:pt idx="1818">
                  <c:v>9590</c:v>
                </c:pt>
                <c:pt idx="1819">
                  <c:v>9595</c:v>
                </c:pt>
                <c:pt idx="1820">
                  <c:v>9600</c:v>
                </c:pt>
                <c:pt idx="1821">
                  <c:v>9605</c:v>
                </c:pt>
                <c:pt idx="1822">
                  <c:v>9610</c:v>
                </c:pt>
                <c:pt idx="1823">
                  <c:v>9615</c:v>
                </c:pt>
                <c:pt idx="1824">
                  <c:v>9620</c:v>
                </c:pt>
                <c:pt idx="1825">
                  <c:v>9625</c:v>
                </c:pt>
                <c:pt idx="1826">
                  <c:v>9630</c:v>
                </c:pt>
                <c:pt idx="1827">
                  <c:v>9635</c:v>
                </c:pt>
                <c:pt idx="1828">
                  <c:v>9640</c:v>
                </c:pt>
                <c:pt idx="1829">
                  <c:v>9645</c:v>
                </c:pt>
                <c:pt idx="1830">
                  <c:v>9650</c:v>
                </c:pt>
                <c:pt idx="1831">
                  <c:v>9655</c:v>
                </c:pt>
                <c:pt idx="1832">
                  <c:v>9660</c:v>
                </c:pt>
                <c:pt idx="1833">
                  <c:v>9665</c:v>
                </c:pt>
                <c:pt idx="1834">
                  <c:v>9670</c:v>
                </c:pt>
                <c:pt idx="1835">
                  <c:v>9675</c:v>
                </c:pt>
                <c:pt idx="1836">
                  <c:v>9680</c:v>
                </c:pt>
                <c:pt idx="1837">
                  <c:v>9685</c:v>
                </c:pt>
                <c:pt idx="1838">
                  <c:v>9690</c:v>
                </c:pt>
                <c:pt idx="1839">
                  <c:v>9695</c:v>
                </c:pt>
                <c:pt idx="1840">
                  <c:v>9700</c:v>
                </c:pt>
                <c:pt idx="1841">
                  <c:v>9705</c:v>
                </c:pt>
                <c:pt idx="1842">
                  <c:v>9710</c:v>
                </c:pt>
                <c:pt idx="1843">
                  <c:v>9715</c:v>
                </c:pt>
                <c:pt idx="1844">
                  <c:v>9720</c:v>
                </c:pt>
                <c:pt idx="1845">
                  <c:v>9725</c:v>
                </c:pt>
                <c:pt idx="1846">
                  <c:v>9730</c:v>
                </c:pt>
                <c:pt idx="1847">
                  <c:v>9735</c:v>
                </c:pt>
                <c:pt idx="1848">
                  <c:v>9740</c:v>
                </c:pt>
                <c:pt idx="1849">
                  <c:v>9745</c:v>
                </c:pt>
                <c:pt idx="1850">
                  <c:v>9750</c:v>
                </c:pt>
                <c:pt idx="1851">
                  <c:v>9755</c:v>
                </c:pt>
                <c:pt idx="1852">
                  <c:v>9760</c:v>
                </c:pt>
                <c:pt idx="1853">
                  <c:v>9765</c:v>
                </c:pt>
                <c:pt idx="1854">
                  <c:v>9770</c:v>
                </c:pt>
                <c:pt idx="1855">
                  <c:v>9775</c:v>
                </c:pt>
                <c:pt idx="1856">
                  <c:v>9780</c:v>
                </c:pt>
                <c:pt idx="1857">
                  <c:v>9785</c:v>
                </c:pt>
                <c:pt idx="1858">
                  <c:v>9790</c:v>
                </c:pt>
                <c:pt idx="1859">
                  <c:v>9795</c:v>
                </c:pt>
                <c:pt idx="1860">
                  <c:v>9800</c:v>
                </c:pt>
                <c:pt idx="1861">
                  <c:v>9805</c:v>
                </c:pt>
                <c:pt idx="1862">
                  <c:v>9810</c:v>
                </c:pt>
                <c:pt idx="1863">
                  <c:v>9815</c:v>
                </c:pt>
                <c:pt idx="1864">
                  <c:v>9820</c:v>
                </c:pt>
                <c:pt idx="1865">
                  <c:v>9825</c:v>
                </c:pt>
                <c:pt idx="1866">
                  <c:v>9830</c:v>
                </c:pt>
                <c:pt idx="1867">
                  <c:v>9835</c:v>
                </c:pt>
                <c:pt idx="1868">
                  <c:v>9840</c:v>
                </c:pt>
                <c:pt idx="1869">
                  <c:v>9845</c:v>
                </c:pt>
                <c:pt idx="1870">
                  <c:v>9850</c:v>
                </c:pt>
                <c:pt idx="1871">
                  <c:v>9855</c:v>
                </c:pt>
                <c:pt idx="1872">
                  <c:v>9860</c:v>
                </c:pt>
                <c:pt idx="1873">
                  <c:v>9865</c:v>
                </c:pt>
                <c:pt idx="1874">
                  <c:v>9870</c:v>
                </c:pt>
                <c:pt idx="1875">
                  <c:v>9875</c:v>
                </c:pt>
                <c:pt idx="1876">
                  <c:v>9880</c:v>
                </c:pt>
                <c:pt idx="1877">
                  <c:v>9885</c:v>
                </c:pt>
                <c:pt idx="1878">
                  <c:v>9890</c:v>
                </c:pt>
                <c:pt idx="1879">
                  <c:v>9895</c:v>
                </c:pt>
                <c:pt idx="1880">
                  <c:v>9900</c:v>
                </c:pt>
                <c:pt idx="1881">
                  <c:v>9905</c:v>
                </c:pt>
                <c:pt idx="1882">
                  <c:v>9910</c:v>
                </c:pt>
                <c:pt idx="1883">
                  <c:v>9915</c:v>
                </c:pt>
                <c:pt idx="1884">
                  <c:v>9920</c:v>
                </c:pt>
                <c:pt idx="1885">
                  <c:v>9925</c:v>
                </c:pt>
                <c:pt idx="1886">
                  <c:v>9930</c:v>
                </c:pt>
                <c:pt idx="1887">
                  <c:v>9935</c:v>
                </c:pt>
                <c:pt idx="1888">
                  <c:v>9940</c:v>
                </c:pt>
                <c:pt idx="1889">
                  <c:v>9945</c:v>
                </c:pt>
                <c:pt idx="1890">
                  <c:v>9950</c:v>
                </c:pt>
                <c:pt idx="1891">
                  <c:v>9955</c:v>
                </c:pt>
                <c:pt idx="1892">
                  <c:v>9960</c:v>
                </c:pt>
                <c:pt idx="1893">
                  <c:v>9965</c:v>
                </c:pt>
                <c:pt idx="1894">
                  <c:v>9970</c:v>
                </c:pt>
                <c:pt idx="1895">
                  <c:v>9975</c:v>
                </c:pt>
                <c:pt idx="1896">
                  <c:v>9980</c:v>
                </c:pt>
                <c:pt idx="1897">
                  <c:v>9985</c:v>
                </c:pt>
                <c:pt idx="1898">
                  <c:v>9990</c:v>
                </c:pt>
                <c:pt idx="1899">
                  <c:v>9995</c:v>
                </c:pt>
                <c:pt idx="1900">
                  <c:v>10000</c:v>
                </c:pt>
              </c:numCache>
            </c:numRef>
          </c:cat>
          <c:val>
            <c:numRef>
              <c:f>'Profit-Volume Data'!$H$2:$H$1902</c:f>
              <c:numCache>
                <c:formatCode>#,##0_ ;[Red]\-#,##0\ </c:formatCode>
                <c:ptCount val="1901"/>
                <c:pt idx="0">
                  <c:v>743.10678902699237</c:v>
                </c:pt>
                <c:pt idx="1">
                  <c:v>743.0730344733114</c:v>
                </c:pt>
                <c:pt idx="2">
                  <c:v>743.03911855630679</c:v>
                </c:pt>
                <c:pt idx="3">
                  <c:v>743.0050405431092</c:v>
                </c:pt>
                <c:pt idx="4">
                  <c:v>742.97079969789888</c:v>
                </c:pt>
                <c:pt idx="5">
                  <c:v>742.93639528189783</c:v>
                </c:pt>
                <c:pt idx="6">
                  <c:v>742.90182655336173</c:v>
                </c:pt>
                <c:pt idx="7">
                  <c:v>742.86709276757119</c:v>
                </c:pt>
                <c:pt idx="8">
                  <c:v>742.83219317682517</c:v>
                </c:pt>
                <c:pt idx="9">
                  <c:v>742.7971270304314</c:v>
                </c:pt>
                <c:pt idx="10">
                  <c:v>742.76189357469923</c:v>
                </c:pt>
                <c:pt idx="11">
                  <c:v>742.72649205293146</c:v>
                </c:pt>
                <c:pt idx="12">
                  <c:v>742.6909217054166</c:v>
                </c:pt>
                <c:pt idx="13">
                  <c:v>742.65518176942032</c:v>
                </c:pt>
                <c:pt idx="14">
                  <c:v>742.61927147917822</c:v>
                </c:pt>
                <c:pt idx="15">
                  <c:v>742.58319006588727</c:v>
                </c:pt>
                <c:pt idx="16">
                  <c:v>742.54693675769897</c:v>
                </c:pt>
                <c:pt idx="17">
                  <c:v>742.51051077970999</c:v>
                </c:pt>
                <c:pt idx="18">
                  <c:v>742.47391135395605</c:v>
                </c:pt>
                <c:pt idx="19">
                  <c:v>742.43713769940268</c:v>
                </c:pt>
                <c:pt idx="20">
                  <c:v>742.40018903193845</c:v>
                </c:pt>
                <c:pt idx="21">
                  <c:v>742.3630645643666</c:v>
                </c:pt>
                <c:pt idx="22">
                  <c:v>742.32576350639772</c:v>
                </c:pt>
                <c:pt idx="23">
                  <c:v>742.28828506464174</c:v>
                </c:pt>
                <c:pt idx="24">
                  <c:v>742.25062844260083</c:v>
                </c:pt>
                <c:pt idx="25">
                  <c:v>742.21279284066088</c:v>
                </c:pt>
                <c:pt idx="26">
                  <c:v>742.17477745608517</c:v>
                </c:pt>
                <c:pt idx="27">
                  <c:v>742.13658148300533</c:v>
                </c:pt>
                <c:pt idx="28">
                  <c:v>742.09820411241503</c:v>
                </c:pt>
                <c:pt idx="29">
                  <c:v>742.05964453216188</c:v>
                </c:pt>
                <c:pt idx="30">
                  <c:v>742.02090192694027</c:v>
                </c:pt>
                <c:pt idx="31">
                  <c:v>741.98197547828352</c:v>
                </c:pt>
                <c:pt idx="32">
                  <c:v>741.94286436455707</c:v>
                </c:pt>
                <c:pt idx="33">
                  <c:v>741.90356776095064</c:v>
                </c:pt>
                <c:pt idx="34">
                  <c:v>741.86408483947116</c:v>
                </c:pt>
                <c:pt idx="35">
                  <c:v>741.82441476893518</c:v>
                </c:pt>
                <c:pt idx="36">
                  <c:v>741.78455671496226</c:v>
                </c:pt>
                <c:pt idx="37">
                  <c:v>741.74450983996724</c:v>
                </c:pt>
                <c:pt idx="38">
                  <c:v>741.70427330315306</c:v>
                </c:pt>
                <c:pt idx="39">
                  <c:v>741.66384626050387</c:v>
                </c:pt>
                <c:pt idx="40">
                  <c:v>741.62322786477807</c:v>
                </c:pt>
                <c:pt idx="41">
                  <c:v>741.58241726550068</c:v>
                </c:pt>
                <c:pt idx="42">
                  <c:v>741.54141360895721</c:v>
                </c:pt>
                <c:pt idx="43">
                  <c:v>741.50021603818573</c:v>
                </c:pt>
                <c:pt idx="44">
                  <c:v>741.45882369297078</c:v>
                </c:pt>
                <c:pt idx="45">
                  <c:v>741.41723570983618</c:v>
                </c:pt>
                <c:pt idx="46">
                  <c:v>741.37545122203801</c:v>
                </c:pt>
                <c:pt idx="47">
                  <c:v>741.33346935955831</c:v>
                </c:pt>
                <c:pt idx="48">
                  <c:v>741.29128924909776</c:v>
                </c:pt>
                <c:pt idx="49">
                  <c:v>741.24891001406979</c:v>
                </c:pt>
                <c:pt idx="50">
                  <c:v>741.20633077459308</c:v>
                </c:pt>
                <c:pt idx="51">
                  <c:v>741.16355064748575</c:v>
                </c:pt>
                <c:pt idx="52">
                  <c:v>741.12056874625819</c:v>
                </c:pt>
                <c:pt idx="53">
                  <c:v>741.07738418110728</c:v>
                </c:pt>
                <c:pt idx="54">
                  <c:v>741.03399605890911</c:v>
                </c:pt>
                <c:pt idx="55">
                  <c:v>740.99040348321364</c:v>
                </c:pt>
                <c:pt idx="56">
                  <c:v>740.94660555423718</c:v>
                </c:pt>
                <c:pt idx="57">
                  <c:v>740.90260136885763</c:v>
                </c:pt>
                <c:pt idx="58">
                  <c:v>740.85839002060675</c:v>
                </c:pt>
                <c:pt idx="59">
                  <c:v>740.81397059966514</c:v>
                </c:pt>
                <c:pt idx="60">
                  <c:v>740.76934219285556</c:v>
                </c:pt>
                <c:pt idx="61">
                  <c:v>740.72450388363723</c:v>
                </c:pt>
                <c:pt idx="62">
                  <c:v>740.67945475209979</c:v>
                </c:pt>
                <c:pt idx="63">
                  <c:v>740.63419387495708</c:v>
                </c:pt>
                <c:pt idx="64">
                  <c:v>740.58872032554177</c:v>
                </c:pt>
                <c:pt idx="65">
                  <c:v>740.54303317379959</c:v>
                </c:pt>
                <c:pt idx="66">
                  <c:v>740.49713148628302</c:v>
                </c:pt>
                <c:pt idx="67">
                  <c:v>740.45101432614649</c:v>
                </c:pt>
                <c:pt idx="68">
                  <c:v>740.40468075313993</c:v>
                </c:pt>
                <c:pt idx="69">
                  <c:v>740.35812982360426</c:v>
                </c:pt>
                <c:pt idx="70">
                  <c:v>740.3113605904648</c:v>
                </c:pt>
                <c:pt idx="71">
                  <c:v>740.26437210322706</c:v>
                </c:pt>
                <c:pt idx="72">
                  <c:v>740.21716340797025</c:v>
                </c:pt>
                <c:pt idx="73">
                  <c:v>740.16973354734341</c:v>
                </c:pt>
                <c:pt idx="74">
                  <c:v>740.1220815605592</c:v>
                </c:pt>
                <c:pt idx="75">
                  <c:v>740.07420648338871</c:v>
                </c:pt>
                <c:pt idx="76">
                  <c:v>740.02610734815778</c:v>
                </c:pt>
                <c:pt idx="77">
                  <c:v>739.97778318374048</c:v>
                </c:pt>
                <c:pt idx="78">
                  <c:v>739.92923301555527</c:v>
                </c:pt>
                <c:pt idx="79">
                  <c:v>739.88045586555984</c:v>
                </c:pt>
                <c:pt idx="80">
                  <c:v>739.83145075224661</c:v>
                </c:pt>
                <c:pt idx="81">
                  <c:v>739.78221669063771</c:v>
                </c:pt>
                <c:pt idx="82">
                  <c:v>739.73275269228134</c:v>
                </c:pt>
                <c:pt idx="83">
                  <c:v>739.68305776524585</c:v>
                </c:pt>
                <c:pt idx="84">
                  <c:v>739.63313091411703</c:v>
                </c:pt>
                <c:pt idx="85">
                  <c:v>739.58297113999276</c:v>
                </c:pt>
                <c:pt idx="86">
                  <c:v>739.53257744047892</c:v>
                </c:pt>
                <c:pt idx="87">
                  <c:v>739.48194880968583</c:v>
                </c:pt>
                <c:pt idx="88">
                  <c:v>739.43108423822355</c:v>
                </c:pt>
                <c:pt idx="89">
                  <c:v>739.3799827131985</c:v>
                </c:pt>
                <c:pt idx="90">
                  <c:v>739.32864321820909</c:v>
                </c:pt>
                <c:pt idx="91">
                  <c:v>739.27706473334285</c:v>
                </c:pt>
                <c:pt idx="92">
                  <c:v>739.22524623517143</c:v>
                </c:pt>
                <c:pt idx="93">
                  <c:v>739.17318669674864</c:v>
                </c:pt>
                <c:pt idx="94">
                  <c:v>739.12088508760553</c:v>
                </c:pt>
                <c:pt idx="95">
                  <c:v>739.0683403737479</c:v>
                </c:pt>
                <c:pt idx="96">
                  <c:v>739.01555151765308</c:v>
                </c:pt>
                <c:pt idx="97">
                  <c:v>738.96251747826602</c:v>
                </c:pt>
                <c:pt idx="98">
                  <c:v>738.90923721099693</c:v>
                </c:pt>
                <c:pt idx="99">
                  <c:v>738.85570966771809</c:v>
                </c:pt>
                <c:pt idx="100">
                  <c:v>738.80193379676109</c:v>
                </c:pt>
                <c:pt idx="101">
                  <c:v>738.74790854291393</c:v>
                </c:pt>
                <c:pt idx="102">
                  <c:v>738.69363284741826</c:v>
                </c:pt>
                <c:pt idx="103">
                  <c:v>738.63910564796709</c:v>
                </c:pt>
                <c:pt idx="104">
                  <c:v>738.58432587870243</c:v>
                </c:pt>
                <c:pt idx="105">
                  <c:v>738.52929247021257</c:v>
                </c:pt>
                <c:pt idx="106">
                  <c:v>738.47400434953033</c:v>
                </c:pt>
                <c:pt idx="107">
                  <c:v>738.41846044013084</c:v>
                </c:pt>
                <c:pt idx="108">
                  <c:v>738.36265966192923</c:v>
                </c:pt>
                <c:pt idx="109">
                  <c:v>738.30660093127904</c:v>
                </c:pt>
                <c:pt idx="110">
                  <c:v>738.25028316097075</c:v>
                </c:pt>
                <c:pt idx="111">
                  <c:v>738.19370526022942</c:v>
                </c:pt>
                <c:pt idx="112">
                  <c:v>738.13686613471418</c:v>
                </c:pt>
                <c:pt idx="113">
                  <c:v>738.07976468651566</c:v>
                </c:pt>
                <c:pt idx="114">
                  <c:v>738.02239981415585</c:v>
                </c:pt>
                <c:pt idx="115">
                  <c:v>737.96477041258629</c:v>
                </c:pt>
                <c:pt idx="116">
                  <c:v>737.90687537318729</c:v>
                </c:pt>
                <c:pt idx="117">
                  <c:v>737.84871358376677</c:v>
                </c:pt>
                <c:pt idx="118">
                  <c:v>737.79028392856003</c:v>
                </c:pt>
                <c:pt idx="119">
                  <c:v>737.73158528822876</c:v>
                </c:pt>
                <c:pt idx="120">
                  <c:v>737.67261653986054</c:v>
                </c:pt>
                <c:pt idx="121">
                  <c:v>737.61337655696843</c:v>
                </c:pt>
                <c:pt idx="122">
                  <c:v>737.55386420949128</c:v>
                </c:pt>
                <c:pt idx="123">
                  <c:v>737.49407836379271</c:v>
                </c:pt>
                <c:pt idx="124">
                  <c:v>737.43401788266215</c:v>
                </c:pt>
                <c:pt idx="125">
                  <c:v>737.37368162531425</c:v>
                </c:pt>
                <c:pt idx="126">
                  <c:v>737.31306844738992</c:v>
                </c:pt>
                <c:pt idx="127">
                  <c:v>737.25217720095577</c:v>
                </c:pt>
                <c:pt idx="128">
                  <c:v>737.19100673450589</c:v>
                </c:pt>
                <c:pt idx="129">
                  <c:v>737.12955589296189</c:v>
                </c:pt>
                <c:pt idx="130">
                  <c:v>737.06782351767424</c:v>
                </c:pt>
                <c:pt idx="131">
                  <c:v>737.00580844642263</c:v>
                </c:pt>
                <c:pt idx="132">
                  <c:v>736.94350951341835</c:v>
                </c:pt>
                <c:pt idx="133">
                  <c:v>736.88092554930438</c:v>
                </c:pt>
                <c:pt idx="134">
                  <c:v>736.81805538115759</c:v>
                </c:pt>
                <c:pt idx="135">
                  <c:v>736.75489783249066</c:v>
                </c:pt>
                <c:pt idx="136">
                  <c:v>736.69145172325307</c:v>
                </c:pt>
                <c:pt idx="137">
                  <c:v>736.62771586983411</c:v>
                </c:pt>
                <c:pt idx="138">
                  <c:v>736.56368908506397</c:v>
                </c:pt>
                <c:pt idx="139">
                  <c:v>736.49937017821708</c:v>
                </c:pt>
                <c:pt idx="140">
                  <c:v>736.43475795501377</c:v>
                </c:pt>
                <c:pt idx="141">
                  <c:v>736.36985121762336</c:v>
                </c:pt>
                <c:pt idx="142">
                  <c:v>736.30464876466692</c:v>
                </c:pt>
                <c:pt idx="143">
                  <c:v>736.23914939121994</c:v>
                </c:pt>
                <c:pt idx="144">
                  <c:v>736.17335188881611</c:v>
                </c:pt>
                <c:pt idx="145">
                  <c:v>736.10725504544985</c:v>
                </c:pt>
                <c:pt idx="146">
                  <c:v>736.04085764558056</c:v>
                </c:pt>
                <c:pt idx="147">
                  <c:v>735.97415847013565</c:v>
                </c:pt>
                <c:pt idx="148">
                  <c:v>735.90715629651493</c:v>
                </c:pt>
                <c:pt idx="149">
                  <c:v>735.83984989859425</c:v>
                </c:pt>
                <c:pt idx="150">
                  <c:v>735.77223804672997</c:v>
                </c:pt>
                <c:pt idx="151">
                  <c:v>735.7043195077631</c:v>
                </c:pt>
                <c:pt idx="152">
                  <c:v>735.63609304502427</c:v>
                </c:pt>
                <c:pt idx="153">
                  <c:v>735.5675574183382</c:v>
                </c:pt>
                <c:pt idx="154">
                  <c:v>735.49871138402841</c:v>
                </c:pt>
                <c:pt idx="155">
                  <c:v>735.42955369492313</c:v>
                </c:pt>
                <c:pt idx="156">
                  <c:v>735.36008310036004</c:v>
                </c:pt>
                <c:pt idx="157">
                  <c:v>735.29029834619178</c:v>
                </c:pt>
                <c:pt idx="158">
                  <c:v>735.22019817479202</c:v>
                </c:pt>
                <c:pt idx="159">
                  <c:v>735.14978132506133</c:v>
                </c:pt>
                <c:pt idx="160">
                  <c:v>735.07904653243293</c:v>
                </c:pt>
                <c:pt idx="161">
                  <c:v>735.00799252887975</c:v>
                </c:pt>
                <c:pt idx="162">
                  <c:v>734.93661804292003</c:v>
                </c:pt>
                <c:pt idx="163">
                  <c:v>734.86492179962488</c:v>
                </c:pt>
                <c:pt idx="164">
                  <c:v>734.79290252062481</c:v>
                </c:pt>
                <c:pt idx="165">
                  <c:v>734.72055892411697</c:v>
                </c:pt>
                <c:pt idx="166">
                  <c:v>734.64788972487258</c:v>
                </c:pt>
                <c:pt idx="167">
                  <c:v>734.57489363424429</c:v>
                </c:pt>
                <c:pt idx="168">
                  <c:v>734.50156936017447</c:v>
                </c:pt>
                <c:pt idx="169">
                  <c:v>734.42791560720286</c:v>
                </c:pt>
                <c:pt idx="170">
                  <c:v>734.35393107647462</c:v>
                </c:pt>
                <c:pt idx="171">
                  <c:v>734.27961446574932</c:v>
                </c:pt>
                <c:pt idx="172">
                  <c:v>734.20496446940911</c:v>
                </c:pt>
                <c:pt idx="173">
                  <c:v>734.12997977846805</c:v>
                </c:pt>
                <c:pt idx="174">
                  <c:v>734.0546590805809</c:v>
                </c:pt>
                <c:pt idx="175">
                  <c:v>733.97900106005272</c:v>
                </c:pt>
                <c:pt idx="176">
                  <c:v>733.90300439784846</c:v>
                </c:pt>
                <c:pt idx="177">
                  <c:v>733.8266677716025</c:v>
                </c:pt>
                <c:pt idx="178">
                  <c:v>733.74998985562922</c:v>
                </c:pt>
                <c:pt idx="179">
                  <c:v>733.67296932093268</c:v>
                </c:pt>
                <c:pt idx="180">
                  <c:v>733.59560483521773</c:v>
                </c:pt>
                <c:pt idx="181">
                  <c:v>733.51789506290061</c:v>
                </c:pt>
                <c:pt idx="182">
                  <c:v>733.43983866511974</c:v>
                </c:pt>
                <c:pt idx="183">
                  <c:v>733.3614342997472</c:v>
                </c:pt>
                <c:pt idx="184">
                  <c:v>733.28268062140035</c:v>
                </c:pt>
                <c:pt idx="185">
                  <c:v>733.20357628145348</c:v>
                </c:pt>
                <c:pt idx="186">
                  <c:v>733.12411992804982</c:v>
                </c:pt>
                <c:pt idx="187">
                  <c:v>733.04431020611366</c:v>
                </c:pt>
                <c:pt idx="188">
                  <c:v>732.96414575736344</c:v>
                </c:pt>
                <c:pt idx="189">
                  <c:v>732.88362522032389</c:v>
                </c:pt>
                <c:pt idx="190">
                  <c:v>732.80274723033938</c:v>
                </c:pt>
                <c:pt idx="191">
                  <c:v>732.72151041958739</c:v>
                </c:pt>
                <c:pt idx="192">
                  <c:v>732.63991341709163</c:v>
                </c:pt>
                <c:pt idx="193">
                  <c:v>732.5579548487367</c:v>
                </c:pt>
                <c:pt idx="194">
                  <c:v>732.47563333728112</c:v>
                </c:pt>
                <c:pt idx="195">
                  <c:v>732.39294750237264</c:v>
                </c:pt>
                <c:pt idx="196">
                  <c:v>732.30989596056247</c:v>
                </c:pt>
                <c:pt idx="197">
                  <c:v>732.22647732532027</c:v>
                </c:pt>
                <c:pt idx="198">
                  <c:v>732.14269020704955</c:v>
                </c:pt>
                <c:pt idx="199">
                  <c:v>732.05853321310281</c:v>
                </c:pt>
                <c:pt idx="200">
                  <c:v>731.97400494779765</c:v>
                </c:pt>
                <c:pt idx="201">
                  <c:v>731.88910401243288</c:v>
                </c:pt>
                <c:pt idx="202">
                  <c:v>731.80382900530435</c:v>
                </c:pt>
                <c:pt idx="203">
                  <c:v>731.71817852172228</c:v>
                </c:pt>
                <c:pt idx="204">
                  <c:v>731.63215115402761</c:v>
                </c:pt>
                <c:pt idx="205">
                  <c:v>731.54574549160975</c:v>
                </c:pt>
                <c:pt idx="206">
                  <c:v>731.45896012092339</c:v>
                </c:pt>
                <c:pt idx="207">
                  <c:v>731.37179362550739</c:v>
                </c:pt>
                <c:pt idx="208">
                  <c:v>731.28424458600171</c:v>
                </c:pt>
                <c:pt idx="209">
                  <c:v>731.19631158016659</c:v>
                </c:pt>
                <c:pt idx="210">
                  <c:v>731.10799318290105</c:v>
                </c:pt>
                <c:pt idx="211">
                  <c:v>731.01928796626203</c:v>
                </c:pt>
                <c:pt idx="212">
                  <c:v>730.93019449948338</c:v>
                </c:pt>
                <c:pt idx="213">
                  <c:v>730.84071134899614</c:v>
                </c:pt>
                <c:pt idx="214">
                  <c:v>730.75083707844783</c:v>
                </c:pt>
                <c:pt idx="215">
                  <c:v>730.66057024872316</c:v>
                </c:pt>
                <c:pt idx="216">
                  <c:v>730.56990941796437</c:v>
                </c:pt>
                <c:pt idx="217">
                  <c:v>730.47885314159248</c:v>
                </c:pt>
                <c:pt idx="218">
                  <c:v>730.38739997232824</c:v>
                </c:pt>
                <c:pt idx="219">
                  <c:v>730.29554846021369</c:v>
                </c:pt>
                <c:pt idx="220">
                  <c:v>730.20329715263438</c:v>
                </c:pt>
                <c:pt idx="221">
                  <c:v>730.11064459434112</c:v>
                </c:pt>
                <c:pt idx="222">
                  <c:v>730.01758932747282</c:v>
                </c:pt>
                <c:pt idx="223">
                  <c:v>729.92412989157935</c:v>
                </c:pt>
                <c:pt idx="224">
                  <c:v>729.83026482364494</c:v>
                </c:pt>
                <c:pt idx="225">
                  <c:v>729.73599265811129</c:v>
                </c:pt>
                <c:pt idx="226">
                  <c:v>729.64131192690161</c:v>
                </c:pt>
                <c:pt idx="227">
                  <c:v>729.54622115944539</c:v>
                </c:pt>
                <c:pt idx="228">
                  <c:v>729.45071888270218</c:v>
                </c:pt>
                <c:pt idx="229">
                  <c:v>729.3548036211871</c:v>
                </c:pt>
                <c:pt idx="230">
                  <c:v>729.25847389699595</c:v>
                </c:pt>
                <c:pt idx="231">
                  <c:v>729.16172822983083</c:v>
                </c:pt>
                <c:pt idx="232">
                  <c:v>729.06456513702597</c:v>
                </c:pt>
                <c:pt idx="233">
                  <c:v>728.96698313357456</c:v>
                </c:pt>
                <c:pt idx="234">
                  <c:v>728.8689807321548</c:v>
                </c:pt>
                <c:pt idx="235">
                  <c:v>728.77055644315783</c:v>
                </c:pt>
                <c:pt idx="236">
                  <c:v>728.67170877471392</c:v>
                </c:pt>
                <c:pt idx="237">
                  <c:v>728.57243623272143</c:v>
                </c:pt>
                <c:pt idx="238">
                  <c:v>728.47273732087467</c:v>
                </c:pt>
                <c:pt idx="239">
                  <c:v>728.37261054069177</c:v>
                </c:pt>
                <c:pt idx="240">
                  <c:v>728.27205439154466</c:v>
                </c:pt>
                <c:pt idx="241">
                  <c:v>728.17106737068741</c:v>
                </c:pt>
                <c:pt idx="242">
                  <c:v>728.06964797328646</c:v>
                </c:pt>
                <c:pt idx="243">
                  <c:v>727.96779469245052</c:v>
                </c:pt>
                <c:pt idx="244">
                  <c:v>727.86550601926047</c:v>
                </c:pt>
                <c:pt idx="245">
                  <c:v>727.76278044280104</c:v>
                </c:pt>
                <c:pt idx="246">
                  <c:v>727.65961645019161</c:v>
                </c:pt>
                <c:pt idx="247">
                  <c:v>727.55601252661734</c:v>
                </c:pt>
                <c:pt idx="248">
                  <c:v>727.45196715536201</c:v>
                </c:pt>
                <c:pt idx="249">
                  <c:v>727.34747881783949</c:v>
                </c:pt>
                <c:pt idx="250">
                  <c:v>727.242545993627</c:v>
                </c:pt>
                <c:pt idx="251">
                  <c:v>727.13716716049805</c:v>
                </c:pt>
                <c:pt idx="252">
                  <c:v>727.03134079445636</c:v>
                </c:pt>
                <c:pt idx="253">
                  <c:v>726.92506536976919</c:v>
                </c:pt>
                <c:pt idx="254">
                  <c:v>726.81833935900204</c:v>
                </c:pt>
                <c:pt idx="255">
                  <c:v>726.71116123305353</c:v>
                </c:pt>
                <c:pt idx="256">
                  <c:v>726.60352946119008</c:v>
                </c:pt>
                <c:pt idx="257">
                  <c:v>726.49544251108205</c:v>
                </c:pt>
                <c:pt idx="258">
                  <c:v>726.38689884883945</c:v>
                </c:pt>
                <c:pt idx="259">
                  <c:v>726.27789693904788</c:v>
                </c:pt>
                <c:pt idx="260">
                  <c:v>726.16843524480646</c:v>
                </c:pt>
                <c:pt idx="261">
                  <c:v>726.0585122277638</c:v>
                </c:pt>
                <c:pt idx="262">
                  <c:v>725.94812634815628</c:v>
                </c:pt>
                <c:pt idx="263">
                  <c:v>725.83727606484638</c:v>
                </c:pt>
                <c:pt idx="264">
                  <c:v>725.72595983536041</c:v>
                </c:pt>
                <c:pt idx="265">
                  <c:v>725.6141761159281</c:v>
                </c:pt>
                <c:pt idx="266">
                  <c:v>725.50192336152156</c:v>
                </c:pt>
                <c:pt idx="267">
                  <c:v>725.38920002589532</c:v>
                </c:pt>
                <c:pt idx="268">
                  <c:v>725.27600456162622</c:v>
                </c:pt>
                <c:pt idx="269">
                  <c:v>725.16233542015402</c:v>
                </c:pt>
                <c:pt idx="270">
                  <c:v>725.04819105182332</c:v>
                </c:pt>
                <c:pt idx="271">
                  <c:v>724.9335699059236</c:v>
                </c:pt>
                <c:pt idx="272">
                  <c:v>724.81847043073253</c:v>
                </c:pt>
                <c:pt idx="273">
                  <c:v>724.70289107355768</c:v>
                </c:pt>
                <c:pt idx="274">
                  <c:v>724.58683028077928</c:v>
                </c:pt>
                <c:pt idx="275">
                  <c:v>724.47028649789399</c:v>
                </c:pt>
                <c:pt idx="276">
                  <c:v>724.3532581695581</c:v>
                </c:pt>
                <c:pt idx="277">
                  <c:v>724.23574373963208</c:v>
                </c:pt>
                <c:pt idx="278">
                  <c:v>724.11774165122495</c:v>
                </c:pt>
                <c:pt idx="279">
                  <c:v>723.99925034673981</c:v>
                </c:pt>
                <c:pt idx="280">
                  <c:v>723.88026826791861</c:v>
                </c:pt>
                <c:pt idx="281">
                  <c:v>723.76079385588878</c:v>
                </c:pt>
                <c:pt idx="282">
                  <c:v>723.64082555120967</c:v>
                </c:pt>
                <c:pt idx="283">
                  <c:v>723.52036179391871</c:v>
                </c:pt>
                <c:pt idx="284">
                  <c:v>723.39940102357991</c:v>
                </c:pt>
                <c:pt idx="285">
                  <c:v>723.27794167933109</c:v>
                </c:pt>
                <c:pt idx="286">
                  <c:v>723.1559821999316</c:v>
                </c:pt>
                <c:pt idx="287">
                  <c:v>723.03352102381223</c:v>
                </c:pt>
                <c:pt idx="288">
                  <c:v>722.91055658912398</c:v>
                </c:pt>
                <c:pt idx="289">
                  <c:v>722.78708733378744</c:v>
                </c:pt>
                <c:pt idx="290">
                  <c:v>722.66311169554319</c:v>
                </c:pt>
                <c:pt idx="291">
                  <c:v>722.53862811200247</c:v>
                </c:pt>
                <c:pt idx="292">
                  <c:v>722.41363502069873</c:v>
                </c:pt>
                <c:pt idx="293">
                  <c:v>722.28813085913816</c:v>
                </c:pt>
                <c:pt idx="294">
                  <c:v>722.16211406485286</c:v>
                </c:pt>
                <c:pt idx="295">
                  <c:v>722.03558307545291</c:v>
                </c:pt>
                <c:pt idx="296">
                  <c:v>721.90853632867925</c:v>
                </c:pt>
                <c:pt idx="297">
                  <c:v>721.78097226245768</c:v>
                </c:pt>
                <c:pt idx="298">
                  <c:v>721.65288931495229</c:v>
                </c:pt>
                <c:pt idx="299">
                  <c:v>721.52428592462036</c:v>
                </c:pt>
                <c:pt idx="300">
                  <c:v>721.39516053026716</c:v>
                </c:pt>
                <c:pt idx="301">
                  <c:v>721.26551157110168</c:v>
                </c:pt>
                <c:pt idx="302">
                  <c:v>721.1353374867922</c:v>
                </c:pt>
                <c:pt idx="303">
                  <c:v>721.00463671752266</c:v>
                </c:pt>
                <c:pt idx="304">
                  <c:v>720.87340770405024</c:v>
                </c:pt>
                <c:pt idx="305">
                  <c:v>720.74164888776227</c:v>
                </c:pt>
                <c:pt idx="306">
                  <c:v>720.60935871073377</c:v>
                </c:pt>
                <c:pt idx="307">
                  <c:v>720.47653561578693</c:v>
                </c:pt>
                <c:pt idx="308">
                  <c:v>720.34317804654916</c:v>
                </c:pt>
                <c:pt idx="309">
                  <c:v>720.20928444751269</c:v>
                </c:pt>
                <c:pt idx="310">
                  <c:v>720.07485326409449</c:v>
                </c:pt>
                <c:pt idx="311">
                  <c:v>719.93988294269684</c:v>
                </c:pt>
                <c:pt idx="312">
                  <c:v>719.80437193076796</c:v>
                </c:pt>
                <c:pt idx="313">
                  <c:v>719.66831867686358</c:v>
                </c:pt>
                <c:pt idx="314">
                  <c:v>719.53172163070906</c:v>
                </c:pt>
                <c:pt idx="315">
                  <c:v>719.39457924326086</c:v>
                </c:pt>
                <c:pt idx="316">
                  <c:v>719.25688996677081</c:v>
                </c:pt>
                <c:pt idx="317">
                  <c:v>719.11865225484837</c:v>
                </c:pt>
                <c:pt idx="318">
                  <c:v>718.97986456252511</c:v>
                </c:pt>
                <c:pt idx="319">
                  <c:v>718.84052534631917</c:v>
                </c:pt>
                <c:pt idx="320">
                  <c:v>718.70063306429961</c:v>
                </c:pt>
                <c:pt idx="321">
                  <c:v>718.56018617615268</c:v>
                </c:pt>
                <c:pt idx="322">
                  <c:v>718.4191831432471</c:v>
                </c:pt>
                <c:pt idx="323">
                  <c:v>718.27762242870062</c:v>
                </c:pt>
                <c:pt idx="324">
                  <c:v>718.13550249744731</c:v>
                </c:pt>
                <c:pt idx="325">
                  <c:v>717.99282181630463</c:v>
                </c:pt>
                <c:pt idx="326">
                  <c:v>717.84957885404151</c:v>
                </c:pt>
                <c:pt idx="327">
                  <c:v>717.70577208144698</c:v>
                </c:pt>
                <c:pt idx="328">
                  <c:v>717.56139997139894</c:v>
                </c:pt>
                <c:pt idx="329">
                  <c:v>717.41646099893364</c:v>
                </c:pt>
                <c:pt idx="330">
                  <c:v>717.27095364131617</c:v>
                </c:pt>
                <c:pt idx="331">
                  <c:v>717.12487637811</c:v>
                </c:pt>
                <c:pt idx="332">
                  <c:v>716.97822769124912</c:v>
                </c:pt>
                <c:pt idx="333">
                  <c:v>716.8310060651088</c:v>
                </c:pt>
                <c:pt idx="334">
                  <c:v>716.68320998657771</c:v>
                </c:pt>
                <c:pt idx="335">
                  <c:v>716.53483794513102</c:v>
                </c:pt>
                <c:pt idx="336">
                  <c:v>716.3858884329029</c:v>
                </c:pt>
                <c:pt idx="337">
                  <c:v>716.23635994476012</c:v>
                </c:pt>
                <c:pt idx="338">
                  <c:v>716.08625097837637</c:v>
                </c:pt>
                <c:pt idx="339">
                  <c:v>715.93556003430672</c:v>
                </c:pt>
                <c:pt idx="340">
                  <c:v>715.78428561606279</c:v>
                </c:pt>
                <c:pt idx="341">
                  <c:v>715.63242623018823</c:v>
                </c:pt>
                <c:pt idx="342">
                  <c:v>715.47998038633511</c:v>
                </c:pt>
                <c:pt idx="343">
                  <c:v>715.32694659734</c:v>
                </c:pt>
                <c:pt idx="344">
                  <c:v>715.17332337930156</c:v>
                </c:pt>
                <c:pt idx="345">
                  <c:v>715.01910925165816</c:v>
                </c:pt>
                <c:pt idx="346">
                  <c:v>714.8643027372658</c:v>
                </c:pt>
                <c:pt idx="347">
                  <c:v>714.70890236247692</c:v>
                </c:pt>
                <c:pt idx="348">
                  <c:v>714.55290665721918</c:v>
                </c:pt>
                <c:pt idx="349">
                  <c:v>714.39631415507563</c:v>
                </c:pt>
                <c:pt idx="350">
                  <c:v>714.23912339336471</c:v>
                </c:pt>
                <c:pt idx="351">
                  <c:v>714.08133291322065</c:v>
                </c:pt>
                <c:pt idx="352">
                  <c:v>713.92294125967476</c:v>
                </c:pt>
                <c:pt idx="353">
                  <c:v>713.76394698173715</c:v>
                </c:pt>
                <c:pt idx="354">
                  <c:v>713.60434863247895</c:v>
                </c:pt>
                <c:pt idx="355">
                  <c:v>713.44414476911459</c:v>
                </c:pt>
                <c:pt idx="356">
                  <c:v>713.28333395308539</c:v>
                </c:pt>
                <c:pt idx="357">
                  <c:v>713.12191475014276</c:v>
                </c:pt>
                <c:pt idx="358">
                  <c:v>712.9598857304328</c:v>
                </c:pt>
                <c:pt idx="359">
                  <c:v>712.79724546858051</c:v>
                </c:pt>
                <c:pt idx="360">
                  <c:v>712.63399254377509</c:v>
                </c:pt>
                <c:pt idx="361">
                  <c:v>712.47012553985542</c:v>
                </c:pt>
                <c:pt idx="362">
                  <c:v>712.30564304539632</c:v>
                </c:pt>
                <c:pt idx="363">
                  <c:v>712.14054365379491</c:v>
                </c:pt>
                <c:pt idx="364">
                  <c:v>711.97482596335772</c:v>
                </c:pt>
                <c:pt idx="365">
                  <c:v>711.80848857738852</c:v>
                </c:pt>
                <c:pt idx="366">
                  <c:v>711.6415301042756</c:v>
                </c:pt>
                <c:pt idx="367">
                  <c:v>711.47394915758105</c:v>
                </c:pt>
                <c:pt idx="368">
                  <c:v>711.30574435612925</c:v>
                </c:pt>
                <c:pt idx="369">
                  <c:v>711.13691432409655</c:v>
                </c:pt>
                <c:pt idx="370">
                  <c:v>710.96745769110066</c:v>
                </c:pt>
                <c:pt idx="371">
                  <c:v>710.79737309229176</c:v>
                </c:pt>
                <c:pt idx="372">
                  <c:v>710.62665916844298</c:v>
                </c:pt>
                <c:pt idx="373">
                  <c:v>710.45531456604147</c:v>
                </c:pt>
                <c:pt idx="374">
                  <c:v>710.28333793738045</c:v>
                </c:pt>
                <c:pt idx="375">
                  <c:v>710.11072794065126</c:v>
                </c:pt>
                <c:pt idx="376">
                  <c:v>709.93748324003627</c:v>
                </c:pt>
                <c:pt idx="377">
                  <c:v>709.76360250580171</c:v>
                </c:pt>
                <c:pt idx="378">
                  <c:v>709.58908441439155</c:v>
                </c:pt>
                <c:pt idx="379">
                  <c:v>709.41392764852117</c:v>
                </c:pt>
                <c:pt idx="380">
                  <c:v>709.23813089727162</c:v>
                </c:pt>
                <c:pt idx="381">
                  <c:v>709.06169285618591</c:v>
                </c:pt>
                <c:pt idx="382">
                  <c:v>708.88461222736214</c:v>
                </c:pt>
                <c:pt idx="383">
                  <c:v>708.7068877195511</c:v>
                </c:pt>
                <c:pt idx="384">
                  <c:v>708.52851804825184</c:v>
                </c:pt>
                <c:pt idx="385">
                  <c:v>708.34950193580789</c:v>
                </c:pt>
                <c:pt idx="386">
                  <c:v>708.16983811150499</c:v>
                </c:pt>
                <c:pt idx="387">
                  <c:v>707.98952531166822</c:v>
                </c:pt>
                <c:pt idx="388">
                  <c:v>707.80856227975983</c:v>
                </c:pt>
                <c:pt idx="389">
                  <c:v>707.62694776647754</c:v>
                </c:pt>
                <c:pt idx="390">
                  <c:v>707.4446805298536</c:v>
                </c:pt>
                <c:pt idx="391">
                  <c:v>707.26175933535364</c:v>
                </c:pt>
                <c:pt idx="392">
                  <c:v>707.07818295597576</c:v>
                </c:pt>
                <c:pt idx="393">
                  <c:v>706.8939501723512</c:v>
                </c:pt>
                <c:pt idx="394">
                  <c:v>706.7090597728444</c:v>
                </c:pt>
                <c:pt idx="395">
                  <c:v>706.52351055365307</c:v>
                </c:pt>
                <c:pt idx="396">
                  <c:v>706.33730131891036</c:v>
                </c:pt>
                <c:pt idx="397">
                  <c:v>706.15043088078539</c:v>
                </c:pt>
                <c:pt idx="398">
                  <c:v>705.9628980595852</c:v>
                </c:pt>
                <c:pt idx="399">
                  <c:v>705.77470168385776</c:v>
                </c:pt>
                <c:pt idx="400">
                  <c:v>705.58584059049315</c:v>
                </c:pt>
                <c:pt idx="401">
                  <c:v>705.39631362482783</c:v>
                </c:pt>
                <c:pt idx="402">
                  <c:v>705.20611964074692</c:v>
                </c:pt>
                <c:pt idx="403">
                  <c:v>705.01525750078838</c:v>
                </c:pt>
                <c:pt idx="404">
                  <c:v>704.82372607624677</c:v>
                </c:pt>
                <c:pt idx="405">
                  <c:v>704.63152424727775</c:v>
                </c:pt>
                <c:pt idx="406">
                  <c:v>704.43865090300221</c:v>
                </c:pt>
                <c:pt idx="407">
                  <c:v>704.24510494161188</c:v>
                </c:pt>
                <c:pt idx="408">
                  <c:v>704.05088527047417</c:v>
                </c:pt>
                <c:pt idx="409">
                  <c:v>703.85599080623797</c:v>
                </c:pt>
                <c:pt idx="410">
                  <c:v>703.66042047493966</c:v>
                </c:pt>
                <c:pt idx="411">
                  <c:v>703.4641732121089</c:v>
                </c:pt>
                <c:pt idx="412">
                  <c:v>703.26724796287579</c:v>
                </c:pt>
                <c:pt idx="413">
                  <c:v>703.06964368207719</c:v>
                </c:pt>
                <c:pt idx="414">
                  <c:v>702.87135933436423</c:v>
                </c:pt>
                <c:pt idx="415">
                  <c:v>702.67239389430893</c:v>
                </c:pt>
                <c:pt idx="416">
                  <c:v>702.47274634651319</c:v>
                </c:pt>
                <c:pt idx="417">
                  <c:v>702.27241568571549</c:v>
                </c:pt>
                <c:pt idx="418">
                  <c:v>702.07140091689928</c:v>
                </c:pt>
                <c:pt idx="419">
                  <c:v>701.8697010554024</c:v>
                </c:pt>
                <c:pt idx="420">
                  <c:v>701.66731512702438</c:v>
                </c:pt>
                <c:pt idx="421">
                  <c:v>701.46424216813682</c:v>
                </c:pt>
                <c:pt idx="422">
                  <c:v>701.26048122579118</c:v>
                </c:pt>
                <c:pt idx="423">
                  <c:v>701.05603135782928</c:v>
                </c:pt>
                <c:pt idx="424">
                  <c:v>700.85089163299233</c:v>
                </c:pt>
                <c:pt idx="425">
                  <c:v>700.64506113103107</c:v>
                </c:pt>
                <c:pt idx="426">
                  <c:v>700.43853894281563</c:v>
                </c:pt>
                <c:pt idx="427">
                  <c:v>700.23132417044599</c:v>
                </c:pt>
                <c:pt idx="428">
                  <c:v>700.02341592736207</c:v>
                </c:pt>
                <c:pt idx="429">
                  <c:v>699.81481333845511</c:v>
                </c:pt>
                <c:pt idx="430">
                  <c:v>699.60551554017729</c:v>
                </c:pt>
                <c:pt idx="431">
                  <c:v>699.39552168065416</c:v>
                </c:pt>
                <c:pt idx="432">
                  <c:v>699.18483091979442</c:v>
                </c:pt>
                <c:pt idx="433">
                  <c:v>698.9734424294021</c:v>
                </c:pt>
                <c:pt idx="434">
                  <c:v>698.76135539328766</c:v>
                </c:pt>
                <c:pt idx="435">
                  <c:v>698.5485690073798</c:v>
                </c:pt>
                <c:pt idx="436">
                  <c:v>698.33508247983661</c:v>
                </c:pt>
                <c:pt idx="437">
                  <c:v>698.1208950311584</c:v>
                </c:pt>
                <c:pt idx="438">
                  <c:v>697.90600589429846</c:v>
                </c:pt>
                <c:pt idx="439">
                  <c:v>697.69041431477615</c:v>
                </c:pt>
                <c:pt idx="440">
                  <c:v>697.47411955078803</c:v>
                </c:pt>
                <c:pt idx="441">
                  <c:v>697.25712087332136</c:v>
                </c:pt>
                <c:pt idx="442">
                  <c:v>697.039417566265</c:v>
                </c:pt>
                <c:pt idx="443">
                  <c:v>696.82100892652295</c:v>
                </c:pt>
                <c:pt idx="444">
                  <c:v>696.60189426412603</c:v>
                </c:pt>
                <c:pt idx="445">
                  <c:v>696.38207290234493</c:v>
                </c:pt>
                <c:pt idx="446">
                  <c:v>696.16154417780194</c:v>
                </c:pt>
                <c:pt idx="447">
                  <c:v>695.94030744058466</c:v>
                </c:pt>
                <c:pt idx="448">
                  <c:v>695.71836205435739</c:v>
                </c:pt>
                <c:pt idx="449">
                  <c:v>695.49570739647459</c:v>
                </c:pt>
                <c:pt idx="450">
                  <c:v>695.27234285809311</c:v>
                </c:pt>
                <c:pt idx="451">
                  <c:v>695.04826784428474</c:v>
                </c:pt>
                <c:pt idx="452">
                  <c:v>694.82348177414872</c:v>
                </c:pt>
                <c:pt idx="453">
                  <c:v>694.5979840809249</c:v>
                </c:pt>
                <c:pt idx="454">
                  <c:v>694.37177421210538</c:v>
                </c:pt>
                <c:pt idx="455">
                  <c:v>694.14485162954747</c:v>
                </c:pt>
                <c:pt idx="456">
                  <c:v>693.91721580958608</c:v>
                </c:pt>
                <c:pt idx="457">
                  <c:v>693.68886624314609</c:v>
                </c:pt>
                <c:pt idx="458">
                  <c:v>693.45980243585416</c:v>
                </c:pt>
                <c:pt idx="459">
                  <c:v>693.23002390815168</c:v>
                </c:pt>
                <c:pt idx="460">
                  <c:v>692.99953019540612</c:v>
                </c:pt>
                <c:pt idx="461">
                  <c:v>692.76832084802345</c:v>
                </c:pt>
                <c:pt idx="462">
                  <c:v>692.53639543155975</c:v>
                </c:pt>
                <c:pt idx="463">
                  <c:v>692.30375352683313</c:v>
                </c:pt>
                <c:pt idx="464">
                  <c:v>692.0703947300351</c:v>
                </c:pt>
                <c:pt idx="465">
                  <c:v>691.83631865284201</c:v>
                </c:pt>
                <c:pt idx="466">
                  <c:v>691.60152492252655</c:v>
                </c:pt>
                <c:pt idx="467">
                  <c:v>691.36601318206874</c:v>
                </c:pt>
                <c:pt idx="468">
                  <c:v>691.1297830902663</c:v>
                </c:pt>
                <c:pt idx="469">
                  <c:v>690.89283432184618</c:v>
                </c:pt>
                <c:pt idx="470">
                  <c:v>690.6551665675745</c:v>
                </c:pt>
                <c:pt idx="471">
                  <c:v>690.41677953436715</c:v>
                </c:pt>
                <c:pt idx="472">
                  <c:v>690.17767294539942</c:v>
                </c:pt>
                <c:pt idx="473">
                  <c:v>689.93784654021624</c:v>
                </c:pt>
                <c:pt idx="474">
                  <c:v>689.69730007484122</c:v>
                </c:pt>
                <c:pt idx="475">
                  <c:v>689.45603332188637</c:v>
                </c:pt>
                <c:pt idx="476">
                  <c:v>689.21404607066086</c:v>
                </c:pt>
                <c:pt idx="477">
                  <c:v>688.97133812727986</c:v>
                </c:pt>
                <c:pt idx="478">
                  <c:v>688.72790931477255</c:v>
                </c:pt>
                <c:pt idx="479">
                  <c:v>688.48375947319062</c:v>
                </c:pt>
                <c:pt idx="480">
                  <c:v>688.23888845971578</c:v>
                </c:pt>
                <c:pt idx="481">
                  <c:v>687.99329614876751</c:v>
                </c:pt>
                <c:pt idx="482">
                  <c:v>687.74698243210935</c:v>
                </c:pt>
                <c:pt idx="483">
                  <c:v>687.49994721895632</c:v>
                </c:pt>
                <c:pt idx="484">
                  <c:v>687.25219043608104</c:v>
                </c:pt>
                <c:pt idx="485">
                  <c:v>687.00371202791928</c:v>
                </c:pt>
                <c:pt idx="486">
                  <c:v>686.75451195667586</c:v>
                </c:pt>
                <c:pt idx="487">
                  <c:v>686.50459020242965</c:v>
                </c:pt>
                <c:pt idx="488">
                  <c:v>686.25394676323822</c:v>
                </c:pt>
                <c:pt idx="489">
                  <c:v>686.0025816552419</c:v>
                </c:pt>
                <c:pt idx="490">
                  <c:v>685.75049491276764</c:v>
                </c:pt>
                <c:pt idx="491">
                  <c:v>685.49768658843232</c:v>
                </c:pt>
                <c:pt idx="492">
                  <c:v>685.24415675324565</c:v>
                </c:pt>
                <c:pt idx="493">
                  <c:v>684.98990549671237</c:v>
                </c:pt>
                <c:pt idx="494">
                  <c:v>684.73493292693377</c:v>
                </c:pt>
                <c:pt idx="495">
                  <c:v>684.47923917070966</c:v>
                </c:pt>
                <c:pt idx="496">
                  <c:v>684.22282437363856</c:v>
                </c:pt>
                <c:pt idx="497">
                  <c:v>683.9656887002177</c:v>
                </c:pt>
                <c:pt idx="498">
                  <c:v>683.70783233394366</c:v>
                </c:pt>
                <c:pt idx="499">
                  <c:v>683.44925547741013</c:v>
                </c:pt>
                <c:pt idx="500">
                  <c:v>683.1899583524073</c:v>
                </c:pt>
                <c:pt idx="501">
                  <c:v>682.92994120001947</c:v>
                </c:pt>
                <c:pt idx="502">
                  <c:v>682.66920428072206</c:v>
                </c:pt>
                <c:pt idx="503">
                  <c:v>682.40774787447845</c:v>
                </c:pt>
                <c:pt idx="504">
                  <c:v>682.14557228083618</c:v>
                </c:pt>
                <c:pt idx="505">
                  <c:v>681.88267781902152</c:v>
                </c:pt>
                <c:pt idx="506">
                  <c:v>681.61906482803511</c:v>
                </c:pt>
                <c:pt idx="507">
                  <c:v>681.35473366674512</c:v>
                </c:pt>
                <c:pt idx="508">
                  <c:v>681.08968471398055</c:v>
                </c:pt>
                <c:pt idx="509">
                  <c:v>680.82391836862462</c:v>
                </c:pt>
                <c:pt idx="510">
                  <c:v>680.5574350497053</c:v>
                </c:pt>
                <c:pt idx="511">
                  <c:v>680.29023519648752</c:v>
                </c:pt>
                <c:pt idx="512">
                  <c:v>680.0223192685628</c:v>
                </c:pt>
                <c:pt idx="513">
                  <c:v>679.75368774593915</c:v>
                </c:pt>
                <c:pt idx="514">
                  <c:v>679.48434112912935</c:v>
                </c:pt>
                <c:pt idx="515">
                  <c:v>679.21427993923976</c:v>
                </c:pt>
                <c:pt idx="516">
                  <c:v>678.9435047180566</c:v>
                </c:pt>
                <c:pt idx="517">
                  <c:v>678.67201602813282</c:v>
                </c:pt>
                <c:pt idx="518">
                  <c:v>678.3998144528731</c:v>
                </c:pt>
                <c:pt idx="519">
                  <c:v>678.12690059661929</c:v>
                </c:pt>
                <c:pt idx="520">
                  <c:v>677.85327508473324</c:v>
                </c:pt>
                <c:pt idx="521">
                  <c:v>677.57893856368048</c:v>
                </c:pt>
                <c:pt idx="522">
                  <c:v>677.30389170111141</c:v>
                </c:pt>
                <c:pt idx="523">
                  <c:v>677.02813518594314</c:v>
                </c:pt>
                <c:pt idx="524">
                  <c:v>676.75166972843908</c:v>
                </c:pt>
                <c:pt idx="525">
                  <c:v>676.47449606028852</c:v>
                </c:pt>
                <c:pt idx="526">
                  <c:v>676.19661493468436</c:v>
                </c:pt>
                <c:pt idx="527">
                  <c:v>675.91802712640128</c:v>
                </c:pt>
                <c:pt idx="528">
                  <c:v>675.63873343187106</c:v>
                </c:pt>
                <c:pt idx="529">
                  <c:v>675.35873466925841</c:v>
                </c:pt>
                <c:pt idx="530">
                  <c:v>675.07803167853535</c:v>
                </c:pt>
                <c:pt idx="531">
                  <c:v>674.79662532155396</c:v>
                </c:pt>
                <c:pt idx="532">
                  <c:v>674.51451648211923</c:v>
                </c:pt>
                <c:pt idx="533">
                  <c:v>674.23170606605993</c:v>
                </c:pt>
                <c:pt idx="534">
                  <c:v>673.9481950012987</c:v>
                </c:pt>
                <c:pt idx="535">
                  <c:v>673.66398423792077</c:v>
                </c:pt>
                <c:pt idx="536">
                  <c:v>673.37907474824272</c:v>
                </c:pt>
                <c:pt idx="537">
                  <c:v>673.09346752687861</c:v>
                </c:pt>
                <c:pt idx="538">
                  <c:v>672.80716359080577</c:v>
                </c:pt>
                <c:pt idx="539">
                  <c:v>672.52016397942941</c:v>
                </c:pt>
                <c:pt idx="540">
                  <c:v>672.2324697546461</c:v>
                </c:pt>
                <c:pt idx="541">
                  <c:v>671.94408200090629</c:v>
                </c:pt>
                <c:pt idx="542">
                  <c:v>671.65500182527467</c:v>
                </c:pt>
                <c:pt idx="543">
                  <c:v>671.36523035749042</c:v>
                </c:pt>
                <c:pt idx="544">
                  <c:v>671.07476875002601</c:v>
                </c:pt>
                <c:pt idx="545">
                  <c:v>670.78361817814448</c:v>
                </c:pt>
                <c:pt idx="546">
                  <c:v>670.4917798399556</c:v>
                </c:pt>
                <c:pt idx="547">
                  <c:v>670.1992549564709</c:v>
                </c:pt>
                <c:pt idx="548">
                  <c:v>669.90604477165721</c:v>
                </c:pt>
                <c:pt idx="549">
                  <c:v>669.61215055248954</c:v>
                </c:pt>
                <c:pt idx="550">
                  <c:v>669.31757358900143</c:v>
                </c:pt>
                <c:pt idx="551">
                  <c:v>669.02231519433565</c:v>
                </c:pt>
                <c:pt idx="552">
                  <c:v>668.72637670479196</c:v>
                </c:pt>
                <c:pt idx="553">
                  <c:v>668.42975947987475</c:v>
                </c:pt>
                <c:pt idx="554">
                  <c:v>668.13246490233882</c:v>
                </c:pt>
                <c:pt idx="555">
                  <c:v>667.83449437823379</c:v>
                </c:pt>
                <c:pt idx="556">
                  <c:v>667.53584933694697</c:v>
                </c:pt>
                <c:pt idx="557">
                  <c:v>667.23653123124552</c:v>
                </c:pt>
                <c:pt idx="558">
                  <c:v>666.93654153731688</c:v>
                </c:pt>
                <c:pt idx="559">
                  <c:v>666.6358817548072</c:v>
                </c:pt>
                <c:pt idx="560">
                  <c:v>666.33455340685896</c:v>
                </c:pt>
                <c:pt idx="561">
                  <c:v>666.03255804014736</c:v>
                </c:pt>
                <c:pt idx="562">
                  <c:v>665.72989722491525</c:v>
                </c:pt>
                <c:pt idx="563">
                  <c:v>665.42657255500501</c:v>
                </c:pt>
                <c:pt idx="564">
                  <c:v>665.12258564789181</c:v>
                </c:pt>
                <c:pt idx="565">
                  <c:v>664.81793814471291</c:v>
                </c:pt>
                <c:pt idx="566">
                  <c:v>664.51263171029689</c:v>
                </c:pt>
                <c:pt idx="567">
                  <c:v>664.20666803319045</c:v>
                </c:pt>
                <c:pt idx="568">
                  <c:v>663.90004882568451</c:v>
                </c:pt>
                <c:pt idx="569">
                  <c:v>663.59277582383811</c:v>
                </c:pt>
                <c:pt idx="570">
                  <c:v>663.28485078750111</c:v>
                </c:pt>
                <c:pt idx="571">
                  <c:v>662.97627550033599</c:v>
                </c:pt>
                <c:pt idx="572">
                  <c:v>662.66705176983589</c:v>
                </c:pt>
                <c:pt idx="573">
                  <c:v>662.35718142734436</c:v>
                </c:pt>
                <c:pt idx="574">
                  <c:v>662.04666632807016</c:v>
                </c:pt>
                <c:pt idx="575">
                  <c:v>661.73550835110336</c:v>
                </c:pt>
                <c:pt idx="576">
                  <c:v>661.42370939942737</c:v>
                </c:pt>
                <c:pt idx="577">
                  <c:v>661.11127139993118</c:v>
                </c:pt>
                <c:pt idx="578">
                  <c:v>660.79819630341945</c:v>
                </c:pt>
                <c:pt idx="579">
                  <c:v>660.48448608462013</c:v>
                </c:pt>
                <c:pt idx="580">
                  <c:v>660.17014274219196</c:v>
                </c:pt>
                <c:pt idx="581">
                  <c:v>659.85516829872824</c:v>
                </c:pt>
                <c:pt idx="582">
                  <c:v>659.53956480076158</c:v>
                </c:pt>
                <c:pt idx="583">
                  <c:v>659.22333431876473</c:v>
                </c:pt>
                <c:pt idx="584">
                  <c:v>658.90647894715016</c:v>
                </c:pt>
                <c:pt idx="585">
                  <c:v>658.58900080426963</c:v>
                </c:pt>
                <c:pt idx="586">
                  <c:v>658.27090203240914</c:v>
                </c:pt>
                <c:pt idx="587">
                  <c:v>657.95218479778498</c:v>
                </c:pt>
                <c:pt idx="588">
                  <c:v>657.63285129053634</c:v>
                </c:pt>
                <c:pt idx="589">
                  <c:v>657.31290372471688</c:v>
                </c:pt>
                <c:pt idx="590">
                  <c:v>656.99234433828371</c:v>
                </c:pt>
                <c:pt idx="591">
                  <c:v>656.6711753930864</c:v>
                </c:pt>
                <c:pt idx="592">
                  <c:v>656.34939917485212</c:v>
                </c:pt>
                <c:pt idx="593">
                  <c:v>656.02701799317049</c:v>
                </c:pt>
                <c:pt idx="594">
                  <c:v>655.70403418147612</c:v>
                </c:pt>
                <c:pt idx="595">
                  <c:v>655.38045009702921</c:v>
                </c:pt>
                <c:pt idx="596">
                  <c:v>655.05626812089463</c:v>
                </c:pt>
                <c:pt idx="597">
                  <c:v>654.73149065791949</c:v>
                </c:pt>
                <c:pt idx="598">
                  <c:v>654.40612013670761</c:v>
                </c:pt>
                <c:pt idx="599">
                  <c:v>654.08015900959447</c:v>
                </c:pt>
                <c:pt idx="600">
                  <c:v>653.75360975261788</c:v>
                </c:pt>
                <c:pt idx="601">
                  <c:v>653.42647486548822</c:v>
                </c:pt>
                <c:pt idx="602">
                  <c:v>653.09875687155682</c:v>
                </c:pt>
                <c:pt idx="603">
                  <c:v>652.77045831778219</c:v>
                </c:pt>
                <c:pt idx="604">
                  <c:v>652.4415817746941</c:v>
                </c:pt>
                <c:pt idx="605">
                  <c:v>652.11212983635642</c:v>
                </c:pt>
                <c:pt idx="606">
                  <c:v>651.78210512032808</c:v>
                </c:pt>
                <c:pt idx="607">
                  <c:v>651.45151026762176</c:v>
                </c:pt>
                <c:pt idx="608">
                  <c:v>651.1203479426606</c:v>
                </c:pt>
                <c:pt idx="609">
                  <c:v>650.78862083323372</c:v>
                </c:pt>
                <c:pt idx="610">
                  <c:v>650.45633165044978</c:v>
                </c:pt>
                <c:pt idx="611">
                  <c:v>650.12348312868755</c:v>
                </c:pt>
                <c:pt idx="612">
                  <c:v>649.79007802554599</c:v>
                </c:pt>
                <c:pt idx="613">
                  <c:v>649.45611912179197</c:v>
                </c:pt>
                <c:pt idx="614">
                  <c:v>649.12160922130579</c:v>
                </c:pt>
                <c:pt idx="615">
                  <c:v>648.7865511510247</c:v>
                </c:pt>
                <c:pt idx="616">
                  <c:v>648.45094776088558</c:v>
                </c:pt>
                <c:pt idx="617">
                  <c:v>648.11480192376484</c:v>
                </c:pt>
                <c:pt idx="618">
                  <c:v>647.77811653541562</c:v>
                </c:pt>
                <c:pt idx="619">
                  <c:v>647.4408945144055</c:v>
                </c:pt>
                <c:pt idx="620">
                  <c:v>647.10313880204967</c:v>
                </c:pt>
                <c:pt idx="621">
                  <c:v>646.76485236234407</c:v>
                </c:pt>
                <c:pt idx="622">
                  <c:v>646.42603818189571</c:v>
                </c:pt>
                <c:pt idx="623">
                  <c:v>646.08669926985124</c:v>
                </c:pt>
                <c:pt idx="624">
                  <c:v>645.74683865782333</c:v>
                </c:pt>
                <c:pt idx="625">
                  <c:v>645.40645939981619</c:v>
                </c:pt>
                <c:pt idx="626">
                  <c:v>645.06556457214799</c:v>
                </c:pt>
                <c:pt idx="627">
                  <c:v>644.72415727337193</c:v>
                </c:pt>
                <c:pt idx="628">
                  <c:v>644.38224062419499</c:v>
                </c:pt>
                <c:pt idx="629">
                  <c:v>644.03981776739556</c:v>
                </c:pt>
                <c:pt idx="630">
                  <c:v>643.6968918677386</c:v>
                </c:pt>
                <c:pt idx="631">
                  <c:v>643.35346611188845</c:v>
                </c:pt>
                <c:pt idx="632">
                  <c:v>643.00954370832051</c:v>
                </c:pt>
                <c:pt idx="633">
                  <c:v>642.66512788723128</c:v>
                </c:pt>
                <c:pt idx="634">
                  <c:v>642.32022190044506</c:v>
                </c:pt>
                <c:pt idx="635">
                  <c:v>641.97482902132015</c:v>
                </c:pt>
                <c:pt idx="636">
                  <c:v>641.62895254465252</c:v>
                </c:pt>
                <c:pt idx="637">
                  <c:v>641.28259578657753</c:v>
                </c:pt>
                <c:pt idx="638">
                  <c:v>640.93576208446996</c:v>
                </c:pt>
                <c:pt idx="639">
                  <c:v>640.58845479684203</c:v>
                </c:pt>
                <c:pt idx="640">
                  <c:v>640.2406773032402</c:v>
                </c:pt>
                <c:pt idx="641">
                  <c:v>639.89243300413818</c:v>
                </c:pt>
                <c:pt idx="642">
                  <c:v>639.5437253208305</c:v>
                </c:pt>
                <c:pt idx="643">
                  <c:v>639.19455769532226</c:v>
                </c:pt>
                <c:pt idx="644">
                  <c:v>638.84493359021837</c:v>
                </c:pt>
                <c:pt idx="645">
                  <c:v>638.4948564886098</c:v>
                </c:pt>
                <c:pt idx="646">
                  <c:v>638.14432989395868</c:v>
                </c:pt>
                <c:pt idx="647">
                  <c:v>637.79335732998118</c:v>
                </c:pt>
                <c:pt idx="648">
                  <c:v>637.44194234052873</c:v>
                </c:pt>
                <c:pt idx="649">
                  <c:v>637.0900884894678</c:v>
                </c:pt>
                <c:pt idx="650">
                  <c:v>636.73779936055644</c:v>
                </c:pt>
                <c:pt idx="651">
                  <c:v>636.38507855732041</c:v>
                </c:pt>
                <c:pt idx="652">
                  <c:v>636.03192970292707</c:v>
                </c:pt>
                <c:pt idx="653">
                  <c:v>635.67835644005709</c:v>
                </c:pt>
                <c:pt idx="654">
                  <c:v>635.32436243077473</c:v>
                </c:pt>
                <c:pt idx="655">
                  <c:v>634.96995135639588</c:v>
                </c:pt>
                <c:pt idx="656">
                  <c:v>634.61512691735459</c:v>
                </c:pt>
                <c:pt idx="657">
                  <c:v>634.25989283306853</c:v>
                </c:pt>
                <c:pt idx="658">
                  <c:v>633.90425284180071</c:v>
                </c:pt>
                <c:pt idx="659">
                  <c:v>633.54821070052105</c:v>
                </c:pt>
                <c:pt idx="660">
                  <c:v>633.1917701847666</c:v>
                </c:pt>
                <c:pt idx="661">
                  <c:v>632.83493508849756</c:v>
                </c:pt>
                <c:pt idx="662">
                  <c:v>632.47770922395432</c:v>
                </c:pt>
                <c:pt idx="663">
                  <c:v>632.12009642151111</c:v>
                </c:pt>
                <c:pt idx="664">
                  <c:v>631.7621005295282</c:v>
                </c:pt>
                <c:pt idx="665">
                  <c:v>631.40372541420277</c:v>
                </c:pt>
                <c:pt idx="666">
                  <c:v>631.04497495941791</c:v>
                </c:pt>
                <c:pt idx="667">
                  <c:v>630.68585306658929</c:v>
                </c:pt>
                <c:pt idx="668">
                  <c:v>630.32636365451094</c:v>
                </c:pt>
                <c:pt idx="669">
                  <c:v>629.96651065919946</c:v>
                </c:pt>
                <c:pt idx="670">
                  <c:v>629.60629803373558</c:v>
                </c:pt>
                <c:pt idx="671">
                  <c:v>629.24572974810485</c:v>
                </c:pt>
                <c:pt idx="672">
                  <c:v>628.88480978903635</c:v>
                </c:pt>
                <c:pt idx="673">
                  <c:v>628.52354215984008</c:v>
                </c:pt>
                <c:pt idx="674">
                  <c:v>628.16193088024272</c:v>
                </c:pt>
                <c:pt idx="675">
                  <c:v>627.79997998622093</c:v>
                </c:pt>
                <c:pt idx="676">
                  <c:v>627.43769352983395</c:v>
                </c:pt>
                <c:pt idx="677">
                  <c:v>627.07507557905501</c:v>
                </c:pt>
                <c:pt idx="678">
                  <c:v>626.71213021759957</c:v>
                </c:pt>
                <c:pt idx="679">
                  <c:v>626.34886154475339</c:v>
                </c:pt>
                <c:pt idx="680">
                  <c:v>625.98527367519898</c:v>
                </c:pt>
                <c:pt idx="681">
                  <c:v>625.62137073883957</c:v>
                </c:pt>
                <c:pt idx="682">
                  <c:v>625.25715688062223</c:v>
                </c:pt>
                <c:pt idx="683">
                  <c:v>624.89263626035995</c:v>
                </c:pt>
                <c:pt idx="684">
                  <c:v>624.52781305255087</c:v>
                </c:pt>
                <c:pt idx="685">
                  <c:v>624.16269144619798</c:v>
                </c:pt>
                <c:pt idx="686">
                  <c:v>623.79727564462473</c:v>
                </c:pt>
                <c:pt idx="687">
                  <c:v>623.43156986529277</c:v>
                </c:pt>
                <c:pt idx="688">
                  <c:v>623.06557833961392</c:v>
                </c:pt>
                <c:pt idx="689">
                  <c:v>622.69930531276475</c:v>
                </c:pt>
                <c:pt idx="690">
                  <c:v>622.33275504349774</c:v>
                </c:pt>
                <c:pt idx="691">
                  <c:v>621.96593180395041</c:v>
                </c:pt>
                <c:pt idx="692">
                  <c:v>621.59883987945557</c:v>
                </c:pt>
                <c:pt idx="693">
                  <c:v>621.23148356834747</c:v>
                </c:pt>
                <c:pt idx="694">
                  <c:v>620.86386718176868</c:v>
                </c:pt>
                <c:pt idx="695">
                  <c:v>620.49599504347441</c:v>
                </c:pt>
                <c:pt idx="696">
                  <c:v>620.12787148963628</c:v>
                </c:pt>
                <c:pt idx="697">
                  <c:v>619.75950086864452</c:v>
                </c:pt>
                <c:pt idx="698">
                  <c:v>619.39088754090881</c:v>
                </c:pt>
                <c:pt idx="699">
                  <c:v>619.02203587865802</c:v>
                </c:pt>
                <c:pt idx="700">
                  <c:v>618.65295026573949</c:v>
                </c:pt>
                <c:pt idx="701">
                  <c:v>618.28363509741484</c:v>
                </c:pt>
                <c:pt idx="702">
                  <c:v>617.91409478015794</c:v>
                </c:pt>
                <c:pt idx="703">
                  <c:v>617.54433373144843</c:v>
                </c:pt>
                <c:pt idx="704">
                  <c:v>617.17435637956669</c:v>
                </c:pt>
                <c:pt idx="705">
                  <c:v>616.80416716338596</c:v>
                </c:pt>
                <c:pt idx="706">
                  <c:v>616.43377053216443</c:v>
                </c:pt>
                <c:pt idx="707">
                  <c:v>616.06317094533551</c:v>
                </c:pt>
                <c:pt idx="708">
                  <c:v>615.6923728722976</c:v>
                </c:pt>
                <c:pt idx="709">
                  <c:v>615.3213807922026</c:v>
                </c:pt>
                <c:pt idx="710">
                  <c:v>614.9501991937434</c:v>
                </c:pt>
                <c:pt idx="711">
                  <c:v>614.57883257494029</c:v>
                </c:pt>
                <c:pt idx="712">
                  <c:v>614.20728544292683</c:v>
                </c:pt>
                <c:pt idx="713">
                  <c:v>613.83556231373382</c:v>
                </c:pt>
                <c:pt idx="714">
                  <c:v>613.46366771207397</c:v>
                </c:pt>
                <c:pt idx="715">
                  <c:v>613.09160617112366</c:v>
                </c:pt>
                <c:pt idx="716">
                  <c:v>612.71938223230529</c:v>
                </c:pt>
                <c:pt idx="717">
                  <c:v>612.34700044506837</c:v>
                </c:pt>
                <c:pt idx="718">
                  <c:v>611.97446536666973</c:v>
                </c:pt>
                <c:pt idx="719">
                  <c:v>611.60178156195241</c:v>
                </c:pt>
                <c:pt idx="720">
                  <c:v>611.22895360312486</c:v>
                </c:pt>
                <c:pt idx="721">
                  <c:v>610.8559860695384</c:v>
                </c:pt>
                <c:pt idx="722">
                  <c:v>610.48288354746433</c:v>
                </c:pt>
                <c:pt idx="723">
                  <c:v>610.1096506298702</c:v>
                </c:pt>
                <c:pt idx="724">
                  <c:v>609.73629191619568</c:v>
                </c:pt>
                <c:pt idx="725">
                  <c:v>609.36281201212694</c:v>
                </c:pt>
                <c:pt idx="726">
                  <c:v>608.98921552937156</c:v>
                </c:pt>
                <c:pt idx="727">
                  <c:v>608.61550708543189</c:v>
                </c:pt>
                <c:pt idx="728">
                  <c:v>608.24169130337816</c:v>
                </c:pt>
                <c:pt idx="729">
                  <c:v>607.86777281162063</c:v>
                </c:pt>
                <c:pt idx="730">
                  <c:v>607.49375624368201</c:v>
                </c:pt>
                <c:pt idx="731">
                  <c:v>607.11964623796825</c:v>
                </c:pt>
                <c:pt idx="732">
                  <c:v>606.74544743754007</c:v>
                </c:pt>
                <c:pt idx="733">
                  <c:v>606.37116448988229</c:v>
                </c:pt>
                <c:pt idx="734">
                  <c:v>605.99680204667459</c:v>
                </c:pt>
                <c:pt idx="735">
                  <c:v>605.62236476356065</c:v>
                </c:pt>
                <c:pt idx="736">
                  <c:v>605.24785729991697</c:v>
                </c:pt>
                <c:pt idx="737">
                  <c:v>604.87328431862181</c:v>
                </c:pt>
                <c:pt idx="738">
                  <c:v>604.49865048582296</c:v>
                </c:pt>
                <c:pt idx="739">
                  <c:v>604.12396047070638</c:v>
                </c:pt>
                <c:pt idx="740">
                  <c:v>603.74921894526301</c:v>
                </c:pt>
                <c:pt idx="741">
                  <c:v>603.37443058405643</c:v>
                </c:pt>
                <c:pt idx="742">
                  <c:v>602.99960006398965</c:v>
                </c:pt>
                <c:pt idx="743">
                  <c:v>602.62473206407208</c:v>
                </c:pt>
                <c:pt idx="744">
                  <c:v>602.24983126518612</c:v>
                </c:pt>
                <c:pt idx="745">
                  <c:v>601.87490234985319</c:v>
                </c:pt>
                <c:pt idx="746">
                  <c:v>601.49995000199988</c:v>
                </c:pt>
                <c:pt idx="747">
                  <c:v>601.12497890672466</c:v>
                </c:pt>
                <c:pt idx="748">
                  <c:v>600.74999375006246</c:v>
                </c:pt>
                <c:pt idx="749">
                  <c:v>600.3749992187519</c:v>
                </c:pt>
                <c:pt idx="750">
                  <c:v>600</c:v>
                </c:pt>
                <c:pt idx="751">
                  <c:v>599.6250007812481</c:v>
                </c:pt>
                <c:pt idx="752">
                  <c:v>599.25000624993754</c:v>
                </c:pt>
                <c:pt idx="753">
                  <c:v>598.87502109327545</c:v>
                </c:pt>
                <c:pt idx="754">
                  <c:v>598.50004999800012</c:v>
                </c:pt>
                <c:pt idx="755">
                  <c:v>598.12509765014693</c:v>
                </c:pt>
                <c:pt idx="756">
                  <c:v>597.75016873481388</c:v>
                </c:pt>
                <c:pt idx="757">
                  <c:v>597.37526793592781</c:v>
                </c:pt>
                <c:pt idx="758">
                  <c:v>597.00039993601035</c:v>
                </c:pt>
                <c:pt idx="759">
                  <c:v>596.62556941594357</c:v>
                </c:pt>
                <c:pt idx="760">
                  <c:v>596.25078105473688</c:v>
                </c:pt>
                <c:pt idx="761">
                  <c:v>595.87603952929351</c:v>
                </c:pt>
                <c:pt idx="762">
                  <c:v>595.50134951417704</c:v>
                </c:pt>
                <c:pt idx="763">
                  <c:v>595.12671568137819</c:v>
                </c:pt>
                <c:pt idx="764">
                  <c:v>594.75214270008303</c:v>
                </c:pt>
                <c:pt idx="765">
                  <c:v>594.37763523643935</c:v>
                </c:pt>
                <c:pt idx="766">
                  <c:v>594.00319795332541</c:v>
                </c:pt>
                <c:pt idx="767">
                  <c:v>593.62883551011771</c:v>
                </c:pt>
                <c:pt idx="768">
                  <c:v>593.25455256245993</c:v>
                </c:pt>
                <c:pt idx="769">
                  <c:v>592.88035376203163</c:v>
                </c:pt>
                <c:pt idx="770">
                  <c:v>592.50624375631799</c:v>
                </c:pt>
                <c:pt idx="771">
                  <c:v>592.13222718837937</c:v>
                </c:pt>
                <c:pt idx="772">
                  <c:v>591.75830869662184</c:v>
                </c:pt>
                <c:pt idx="773">
                  <c:v>591.38449291456811</c:v>
                </c:pt>
                <c:pt idx="774">
                  <c:v>591.01078447062844</c:v>
                </c:pt>
                <c:pt idx="775">
                  <c:v>590.63718798787306</c:v>
                </c:pt>
                <c:pt idx="776">
                  <c:v>590.26370808380432</c:v>
                </c:pt>
                <c:pt idx="777">
                  <c:v>589.8903493701298</c:v>
                </c:pt>
                <c:pt idx="778">
                  <c:v>589.51711645253567</c:v>
                </c:pt>
                <c:pt idx="779">
                  <c:v>589.1440139304616</c:v>
                </c:pt>
                <c:pt idx="780">
                  <c:v>588.77104639687502</c:v>
                </c:pt>
                <c:pt idx="781">
                  <c:v>588.39821843804759</c:v>
                </c:pt>
                <c:pt idx="782">
                  <c:v>588.02553463333027</c:v>
                </c:pt>
                <c:pt idx="783">
                  <c:v>587.65299955493163</c:v>
                </c:pt>
                <c:pt idx="784">
                  <c:v>587.28061776769471</c:v>
                </c:pt>
                <c:pt idx="785">
                  <c:v>586.90839382887634</c:v>
                </c:pt>
                <c:pt idx="786">
                  <c:v>586.53633228792603</c:v>
                </c:pt>
                <c:pt idx="787">
                  <c:v>586.16443768626618</c:v>
                </c:pt>
                <c:pt idx="788">
                  <c:v>585.79271455707317</c:v>
                </c:pt>
                <c:pt idx="789">
                  <c:v>585.42116742505971</c:v>
                </c:pt>
                <c:pt idx="790">
                  <c:v>585.0498008062566</c:v>
                </c:pt>
                <c:pt idx="791">
                  <c:v>584.6786192077974</c:v>
                </c:pt>
                <c:pt idx="792">
                  <c:v>584.3076271277024</c:v>
                </c:pt>
                <c:pt idx="793">
                  <c:v>583.93682905466449</c:v>
                </c:pt>
                <c:pt idx="794">
                  <c:v>583.56622946783568</c:v>
                </c:pt>
                <c:pt idx="795">
                  <c:v>583.19583283661404</c:v>
                </c:pt>
                <c:pt idx="796">
                  <c:v>582.82564362043331</c:v>
                </c:pt>
                <c:pt idx="797">
                  <c:v>582.45566626855157</c:v>
                </c:pt>
                <c:pt idx="798">
                  <c:v>582.08590521984218</c:v>
                </c:pt>
                <c:pt idx="799">
                  <c:v>581.71636490258516</c:v>
                </c:pt>
                <c:pt idx="800">
                  <c:v>581.34704973426051</c:v>
                </c:pt>
                <c:pt idx="801">
                  <c:v>580.97796412134187</c:v>
                </c:pt>
                <c:pt idx="802">
                  <c:v>580.60911245909131</c:v>
                </c:pt>
                <c:pt idx="803">
                  <c:v>580.24049913135559</c:v>
                </c:pt>
                <c:pt idx="804">
                  <c:v>579.87212851036372</c:v>
                </c:pt>
                <c:pt idx="805">
                  <c:v>579.50400495652559</c:v>
                </c:pt>
                <c:pt idx="806">
                  <c:v>579.13613281823132</c:v>
                </c:pt>
                <c:pt idx="807">
                  <c:v>578.76851643165253</c:v>
                </c:pt>
                <c:pt idx="808">
                  <c:v>578.40116012054443</c:v>
                </c:pt>
                <c:pt idx="809">
                  <c:v>578.03406819604947</c:v>
                </c:pt>
                <c:pt idx="810">
                  <c:v>577.66724495650226</c:v>
                </c:pt>
                <c:pt idx="811">
                  <c:v>577.30069468723514</c:v>
                </c:pt>
                <c:pt idx="812">
                  <c:v>576.93442166038608</c:v>
                </c:pt>
                <c:pt idx="813">
                  <c:v>576.56843013470723</c:v>
                </c:pt>
                <c:pt idx="814">
                  <c:v>576.20272435537515</c:v>
                </c:pt>
                <c:pt idx="815">
                  <c:v>575.83730855380202</c:v>
                </c:pt>
                <c:pt idx="816">
                  <c:v>575.47218694744913</c:v>
                </c:pt>
                <c:pt idx="817">
                  <c:v>575.10736373964016</c:v>
                </c:pt>
                <c:pt idx="818">
                  <c:v>574.74284311937788</c:v>
                </c:pt>
                <c:pt idx="819">
                  <c:v>574.37862926116043</c:v>
                </c:pt>
                <c:pt idx="820">
                  <c:v>574.01472632480102</c:v>
                </c:pt>
                <c:pt idx="821">
                  <c:v>573.6511384552465</c:v>
                </c:pt>
                <c:pt idx="822">
                  <c:v>573.28786978240043</c:v>
                </c:pt>
                <c:pt idx="823">
                  <c:v>572.92492442094499</c:v>
                </c:pt>
                <c:pt idx="824">
                  <c:v>572.56230647016594</c:v>
                </c:pt>
                <c:pt idx="825">
                  <c:v>572.20002001377907</c:v>
                </c:pt>
                <c:pt idx="826">
                  <c:v>571.83806911975717</c:v>
                </c:pt>
                <c:pt idx="827">
                  <c:v>571.47645784015981</c:v>
                </c:pt>
                <c:pt idx="828">
                  <c:v>571.11519021096365</c:v>
                </c:pt>
                <c:pt idx="829">
                  <c:v>570.75427025189515</c:v>
                </c:pt>
                <c:pt idx="830">
                  <c:v>570.3937019662643</c:v>
                </c:pt>
                <c:pt idx="831">
                  <c:v>570.03348934080054</c:v>
                </c:pt>
                <c:pt idx="832">
                  <c:v>569.67363634548906</c:v>
                </c:pt>
                <c:pt idx="833">
                  <c:v>569.31414693341083</c:v>
                </c:pt>
                <c:pt idx="834">
                  <c:v>568.95502504058209</c:v>
                </c:pt>
                <c:pt idx="835">
                  <c:v>568.59627458579723</c:v>
                </c:pt>
                <c:pt idx="836">
                  <c:v>568.2378994704718</c:v>
                </c:pt>
                <c:pt idx="837">
                  <c:v>567.87990357848901</c:v>
                </c:pt>
                <c:pt idx="838">
                  <c:v>567.52229077604557</c:v>
                </c:pt>
                <c:pt idx="839">
                  <c:v>567.16506491150244</c:v>
                </c:pt>
                <c:pt idx="840">
                  <c:v>566.8082298152334</c:v>
                </c:pt>
                <c:pt idx="841">
                  <c:v>566.45178929947883</c:v>
                </c:pt>
                <c:pt idx="842">
                  <c:v>566.0957471581994</c:v>
                </c:pt>
                <c:pt idx="843">
                  <c:v>565.74010716693147</c:v>
                </c:pt>
                <c:pt idx="844">
                  <c:v>565.38487308264541</c:v>
                </c:pt>
                <c:pt idx="845">
                  <c:v>565.03004864360423</c:v>
                </c:pt>
                <c:pt idx="846">
                  <c:v>564.67563756922527</c:v>
                </c:pt>
                <c:pt idx="847">
                  <c:v>564.32164355994291</c:v>
                </c:pt>
                <c:pt idx="848">
                  <c:v>563.96807029707293</c:v>
                </c:pt>
                <c:pt idx="849">
                  <c:v>563.6149214426797</c:v>
                </c:pt>
                <c:pt idx="850">
                  <c:v>563.26220063944368</c:v>
                </c:pt>
                <c:pt idx="851">
                  <c:v>562.9099115105322</c:v>
                </c:pt>
                <c:pt idx="852">
                  <c:v>562.55805765947127</c:v>
                </c:pt>
                <c:pt idx="853">
                  <c:v>562.20664267001894</c:v>
                </c:pt>
                <c:pt idx="854">
                  <c:v>561.85567010604132</c:v>
                </c:pt>
                <c:pt idx="855">
                  <c:v>561.50514351139009</c:v>
                </c:pt>
                <c:pt idx="856">
                  <c:v>561.15506640978151</c:v>
                </c:pt>
                <c:pt idx="857">
                  <c:v>560.80544230467774</c:v>
                </c:pt>
                <c:pt idx="858">
                  <c:v>560.4562746791695</c:v>
                </c:pt>
                <c:pt idx="859">
                  <c:v>560.10756699586182</c:v>
                </c:pt>
                <c:pt idx="860">
                  <c:v>559.7593226967598</c:v>
                </c:pt>
                <c:pt idx="861">
                  <c:v>559.41154520315797</c:v>
                </c:pt>
                <c:pt idx="862">
                  <c:v>559.06423791553016</c:v>
                </c:pt>
                <c:pt idx="863">
                  <c:v>558.71740421342247</c:v>
                </c:pt>
                <c:pt idx="864">
                  <c:v>558.37104745534737</c:v>
                </c:pt>
                <c:pt idx="865">
                  <c:v>558.02517097867974</c:v>
                </c:pt>
                <c:pt idx="866">
                  <c:v>557.67977809955482</c:v>
                </c:pt>
                <c:pt idx="867">
                  <c:v>557.33487211276861</c:v>
                </c:pt>
                <c:pt idx="868">
                  <c:v>556.99045629167949</c:v>
                </c:pt>
                <c:pt idx="869">
                  <c:v>556.64653388811166</c:v>
                </c:pt>
                <c:pt idx="870">
                  <c:v>556.3031081322614</c:v>
                </c:pt>
                <c:pt idx="871">
                  <c:v>555.96018223260432</c:v>
                </c:pt>
                <c:pt idx="872">
                  <c:v>555.61775937580489</c:v>
                </c:pt>
                <c:pt idx="873">
                  <c:v>555.27584272662796</c:v>
                </c:pt>
                <c:pt idx="874">
                  <c:v>554.93443542785189</c:v>
                </c:pt>
                <c:pt idx="875">
                  <c:v>554.59354060018381</c:v>
                </c:pt>
                <c:pt idx="876">
                  <c:v>554.25316134217667</c:v>
                </c:pt>
                <c:pt idx="877">
                  <c:v>553.91330073014876</c:v>
                </c:pt>
                <c:pt idx="878">
                  <c:v>553.57396181810429</c:v>
                </c:pt>
                <c:pt idx="879">
                  <c:v>553.23514763765593</c:v>
                </c:pt>
                <c:pt idx="880">
                  <c:v>552.89686119795033</c:v>
                </c:pt>
                <c:pt idx="881">
                  <c:v>552.5591054855945</c:v>
                </c:pt>
                <c:pt idx="882">
                  <c:v>552.22188346458438</c:v>
                </c:pt>
                <c:pt idx="883">
                  <c:v>551.88519807623516</c:v>
                </c:pt>
                <c:pt idx="884">
                  <c:v>551.5490522391143</c:v>
                </c:pt>
                <c:pt idx="885">
                  <c:v>551.21344884897519</c:v>
                </c:pt>
                <c:pt idx="886">
                  <c:v>550.87839077869432</c:v>
                </c:pt>
                <c:pt idx="887">
                  <c:v>550.54388087820791</c:v>
                </c:pt>
                <c:pt idx="888">
                  <c:v>550.20992197445389</c:v>
                </c:pt>
                <c:pt idx="889">
                  <c:v>549.87651687131245</c:v>
                </c:pt>
                <c:pt idx="890">
                  <c:v>549.5436683495501</c:v>
                </c:pt>
                <c:pt idx="891">
                  <c:v>549.21137916676616</c:v>
                </c:pt>
                <c:pt idx="892">
                  <c:v>548.8796520573394</c:v>
                </c:pt>
                <c:pt idx="893">
                  <c:v>548.54848973237824</c:v>
                </c:pt>
                <c:pt idx="894">
                  <c:v>548.21789487967192</c:v>
                </c:pt>
                <c:pt idx="895">
                  <c:v>547.88787016364358</c:v>
                </c:pt>
                <c:pt idx="896">
                  <c:v>547.5584182253059</c:v>
                </c:pt>
                <c:pt idx="897">
                  <c:v>547.2295416822177</c:v>
                </c:pt>
                <c:pt idx="898">
                  <c:v>546.90124312844307</c:v>
                </c:pt>
                <c:pt idx="899">
                  <c:v>546.57352513451167</c:v>
                </c:pt>
                <c:pt idx="900">
                  <c:v>546.24639024738212</c:v>
                </c:pt>
                <c:pt idx="901">
                  <c:v>545.91984099040542</c:v>
                </c:pt>
                <c:pt idx="902">
                  <c:v>545.59387986329239</c:v>
                </c:pt>
                <c:pt idx="903">
                  <c:v>545.26850934208062</c:v>
                </c:pt>
                <c:pt idx="904">
                  <c:v>544.94373187910537</c:v>
                </c:pt>
                <c:pt idx="905">
                  <c:v>544.61954990297079</c:v>
                </c:pt>
                <c:pt idx="906">
                  <c:v>544.29596581852377</c:v>
                </c:pt>
                <c:pt idx="907">
                  <c:v>543.97298200682951</c:v>
                </c:pt>
                <c:pt idx="908">
                  <c:v>543.65060082514788</c:v>
                </c:pt>
                <c:pt idx="909">
                  <c:v>543.3288246069136</c:v>
                </c:pt>
                <c:pt idx="910">
                  <c:v>543.00765566171617</c:v>
                </c:pt>
                <c:pt idx="911">
                  <c:v>542.68709627528324</c:v>
                </c:pt>
                <c:pt idx="912">
                  <c:v>542.36714870946355</c:v>
                </c:pt>
                <c:pt idx="913">
                  <c:v>542.04781520221491</c:v>
                </c:pt>
                <c:pt idx="914">
                  <c:v>541.72909796759086</c:v>
                </c:pt>
                <c:pt idx="915">
                  <c:v>541.41099919573037</c:v>
                </c:pt>
                <c:pt idx="916">
                  <c:v>541.09352105284972</c:v>
                </c:pt>
                <c:pt idx="917">
                  <c:v>540.77666568123539</c:v>
                </c:pt>
                <c:pt idx="918">
                  <c:v>540.46043519923842</c:v>
                </c:pt>
                <c:pt idx="919">
                  <c:v>540.14483170127176</c:v>
                </c:pt>
                <c:pt idx="920">
                  <c:v>539.82985725780816</c:v>
                </c:pt>
                <c:pt idx="921">
                  <c:v>539.51551391537976</c:v>
                </c:pt>
                <c:pt idx="922">
                  <c:v>539.20180369658044</c:v>
                </c:pt>
                <c:pt idx="923">
                  <c:v>538.88872860006882</c:v>
                </c:pt>
                <c:pt idx="924">
                  <c:v>538.57629060057275</c:v>
                </c:pt>
                <c:pt idx="925">
                  <c:v>538.26449164889664</c:v>
                </c:pt>
                <c:pt idx="926">
                  <c:v>537.95333367192973</c:v>
                </c:pt>
                <c:pt idx="927">
                  <c:v>537.64281857265564</c:v>
                </c:pt>
                <c:pt idx="928">
                  <c:v>537.33294823016411</c:v>
                </c:pt>
                <c:pt idx="929">
                  <c:v>537.02372449966401</c:v>
                </c:pt>
                <c:pt idx="930">
                  <c:v>536.71514921249877</c:v>
                </c:pt>
                <c:pt idx="931">
                  <c:v>536.40722417616189</c:v>
                </c:pt>
                <c:pt idx="932">
                  <c:v>536.09995117431549</c:v>
                </c:pt>
                <c:pt idx="933">
                  <c:v>535.79333196680955</c:v>
                </c:pt>
                <c:pt idx="934">
                  <c:v>535.48736828970311</c:v>
                </c:pt>
                <c:pt idx="935">
                  <c:v>535.18206185528709</c:v>
                </c:pt>
                <c:pt idx="936">
                  <c:v>534.8774143521083</c:v>
                </c:pt>
                <c:pt idx="937">
                  <c:v>534.57342744499499</c:v>
                </c:pt>
                <c:pt idx="938">
                  <c:v>534.27010277508475</c:v>
                </c:pt>
                <c:pt idx="939">
                  <c:v>533.96744195985252</c:v>
                </c:pt>
                <c:pt idx="940">
                  <c:v>533.66544659314104</c:v>
                </c:pt>
                <c:pt idx="941">
                  <c:v>533.3641182451928</c:v>
                </c:pt>
                <c:pt idx="942">
                  <c:v>533.063458462683</c:v>
                </c:pt>
                <c:pt idx="943">
                  <c:v>532.76346876875436</c:v>
                </c:pt>
                <c:pt idx="944">
                  <c:v>532.46415066305315</c:v>
                </c:pt>
                <c:pt idx="945">
                  <c:v>532.16550562176621</c:v>
                </c:pt>
                <c:pt idx="946">
                  <c:v>531.86753509766106</c:v>
                </c:pt>
                <c:pt idx="947">
                  <c:v>531.57024052012514</c:v>
                </c:pt>
                <c:pt idx="948">
                  <c:v>531.27362329520804</c:v>
                </c:pt>
                <c:pt idx="949">
                  <c:v>530.97768480566435</c:v>
                </c:pt>
                <c:pt idx="950">
                  <c:v>530.68242641099846</c:v>
                </c:pt>
                <c:pt idx="951">
                  <c:v>530.38784944751046</c:v>
                </c:pt>
                <c:pt idx="952">
                  <c:v>530.09395522834279</c:v>
                </c:pt>
                <c:pt idx="953">
                  <c:v>529.8007450435291</c:v>
                </c:pt>
                <c:pt idx="954">
                  <c:v>529.5082201600444</c:v>
                </c:pt>
                <c:pt idx="955">
                  <c:v>529.21638182185541</c:v>
                </c:pt>
                <c:pt idx="956">
                  <c:v>528.92523124997388</c:v>
                </c:pt>
                <c:pt idx="957">
                  <c:v>528.63476964250958</c:v>
                </c:pt>
                <c:pt idx="958">
                  <c:v>528.34499817472533</c:v>
                </c:pt>
                <c:pt idx="959">
                  <c:v>528.05591799909371</c:v>
                </c:pt>
                <c:pt idx="960">
                  <c:v>527.76753024535378</c:v>
                </c:pt>
                <c:pt idx="961">
                  <c:v>527.47983602057059</c:v>
                </c:pt>
                <c:pt idx="962">
                  <c:v>527.19283640919423</c:v>
                </c:pt>
                <c:pt idx="963">
                  <c:v>526.90653247312139</c:v>
                </c:pt>
                <c:pt idx="964">
                  <c:v>526.62092525175717</c:v>
                </c:pt>
                <c:pt idx="965">
                  <c:v>526.33601576207911</c:v>
                </c:pt>
                <c:pt idx="966">
                  <c:v>526.0518049987013</c:v>
                </c:pt>
                <c:pt idx="967">
                  <c:v>525.76829393393996</c:v>
                </c:pt>
                <c:pt idx="968">
                  <c:v>525.48548351788077</c:v>
                </c:pt>
                <c:pt idx="969">
                  <c:v>525.20337467844615</c:v>
                </c:pt>
                <c:pt idx="970">
                  <c:v>524.92196832146476</c:v>
                </c:pt>
                <c:pt idx="971">
                  <c:v>524.64126533074159</c:v>
                </c:pt>
                <c:pt idx="972">
                  <c:v>524.36126656812894</c:v>
                </c:pt>
                <c:pt idx="973">
                  <c:v>524.08197287359872</c:v>
                </c:pt>
                <c:pt idx="974">
                  <c:v>523.80338506531552</c:v>
                </c:pt>
                <c:pt idx="975">
                  <c:v>523.52550393971148</c:v>
                </c:pt>
                <c:pt idx="976">
                  <c:v>523.24833027156092</c:v>
                </c:pt>
                <c:pt idx="977">
                  <c:v>522.97186481405686</c:v>
                </c:pt>
                <c:pt idx="978">
                  <c:v>522.69610829888848</c:v>
                </c:pt>
                <c:pt idx="979">
                  <c:v>522.42106143631952</c:v>
                </c:pt>
                <c:pt idx="980">
                  <c:v>522.14672491526665</c:v>
                </c:pt>
                <c:pt idx="981">
                  <c:v>521.87309940338059</c:v>
                </c:pt>
                <c:pt idx="982">
                  <c:v>521.60018554712678</c:v>
                </c:pt>
                <c:pt idx="983">
                  <c:v>521.32798397186718</c:v>
                </c:pt>
                <c:pt idx="984">
                  <c:v>521.0564952819434</c:v>
                </c:pt>
                <c:pt idx="985">
                  <c:v>520.78572006076013</c:v>
                </c:pt>
                <c:pt idx="986">
                  <c:v>520.51565887087054</c:v>
                </c:pt>
                <c:pt idx="987">
                  <c:v>520.24631225406085</c:v>
                </c:pt>
                <c:pt idx="988">
                  <c:v>519.9776807314372</c:v>
                </c:pt>
                <c:pt idx="989">
                  <c:v>519.70976480351248</c:v>
                </c:pt>
                <c:pt idx="990">
                  <c:v>519.4425649502947</c:v>
                </c:pt>
                <c:pt idx="991">
                  <c:v>519.17608163137538</c:v>
                </c:pt>
                <c:pt idx="992">
                  <c:v>518.91031528601945</c:v>
                </c:pt>
                <c:pt idx="993">
                  <c:v>518.64526633325488</c:v>
                </c:pt>
                <c:pt idx="994">
                  <c:v>518.38093517196489</c:v>
                </c:pt>
                <c:pt idx="995">
                  <c:v>518.11732218097848</c:v>
                </c:pt>
                <c:pt idx="996">
                  <c:v>517.85442771916394</c:v>
                </c:pt>
                <c:pt idx="997">
                  <c:v>517.59225212552155</c:v>
                </c:pt>
                <c:pt idx="998">
                  <c:v>517.33079571927794</c:v>
                </c:pt>
                <c:pt idx="999">
                  <c:v>517.07005879998053</c:v>
                </c:pt>
                <c:pt idx="1000">
                  <c:v>516.8100416475927</c:v>
                </c:pt>
                <c:pt idx="1001">
                  <c:v>516.55074452258987</c:v>
                </c:pt>
                <c:pt idx="1002">
                  <c:v>516.29216766605634</c:v>
                </c:pt>
                <c:pt idx="1003">
                  <c:v>516.0343112997823</c:v>
                </c:pt>
                <c:pt idx="1004">
                  <c:v>515.77717562636155</c:v>
                </c:pt>
                <c:pt idx="1005">
                  <c:v>515.52076082929034</c:v>
                </c:pt>
                <c:pt idx="1006">
                  <c:v>515.26506707306623</c:v>
                </c:pt>
                <c:pt idx="1007">
                  <c:v>515.01009450328775</c:v>
                </c:pt>
                <c:pt idx="1008">
                  <c:v>514.75584324675435</c:v>
                </c:pt>
                <c:pt idx="1009">
                  <c:v>514.50231341156768</c:v>
                </c:pt>
                <c:pt idx="1010">
                  <c:v>514.24950508723236</c:v>
                </c:pt>
                <c:pt idx="1011">
                  <c:v>513.99741834475822</c:v>
                </c:pt>
                <c:pt idx="1012">
                  <c:v>513.74605323676178</c:v>
                </c:pt>
                <c:pt idx="1013">
                  <c:v>513.49540979757035</c:v>
                </c:pt>
                <c:pt idx="1014">
                  <c:v>513.24548804332414</c:v>
                </c:pt>
                <c:pt idx="1015">
                  <c:v>512.99628797208072</c:v>
                </c:pt>
                <c:pt idx="1016">
                  <c:v>512.74780956391896</c:v>
                </c:pt>
                <c:pt idx="1017">
                  <c:v>512.50005278104368</c:v>
                </c:pt>
                <c:pt idx="1018">
                  <c:v>512.25301756789065</c:v>
                </c:pt>
                <c:pt idx="1019">
                  <c:v>512.00670385123249</c:v>
                </c:pt>
                <c:pt idx="1020">
                  <c:v>511.76111154028422</c:v>
                </c:pt>
                <c:pt idx="1021">
                  <c:v>511.51624052680944</c:v>
                </c:pt>
                <c:pt idx="1022">
                  <c:v>511.27209068522757</c:v>
                </c:pt>
                <c:pt idx="1023">
                  <c:v>511.02866187272025</c:v>
                </c:pt>
                <c:pt idx="1024">
                  <c:v>510.78595392933914</c:v>
                </c:pt>
                <c:pt idx="1025">
                  <c:v>510.54396667811363</c:v>
                </c:pt>
                <c:pt idx="1026">
                  <c:v>510.30269992515878</c:v>
                </c:pt>
                <c:pt idx="1027">
                  <c:v>510.06215345978381</c:v>
                </c:pt>
                <c:pt idx="1028">
                  <c:v>509.82232705460052</c:v>
                </c:pt>
                <c:pt idx="1029">
                  <c:v>509.58322046563285</c:v>
                </c:pt>
                <c:pt idx="1030">
                  <c:v>509.34483343242545</c:v>
                </c:pt>
                <c:pt idx="1031">
                  <c:v>509.10716567815382</c:v>
                </c:pt>
                <c:pt idx="1032">
                  <c:v>508.8702169097337</c:v>
                </c:pt>
                <c:pt idx="1033">
                  <c:v>508.63398681793132</c:v>
                </c:pt>
                <c:pt idx="1034">
                  <c:v>508.39847507747339</c:v>
                </c:pt>
                <c:pt idx="1035">
                  <c:v>508.16368134715793</c:v>
                </c:pt>
                <c:pt idx="1036">
                  <c:v>507.9296052699649</c:v>
                </c:pt>
                <c:pt idx="1037">
                  <c:v>507.69624647316687</c:v>
                </c:pt>
                <c:pt idx="1038">
                  <c:v>507.46360456844019</c:v>
                </c:pt>
                <c:pt idx="1039">
                  <c:v>507.23167915197661</c:v>
                </c:pt>
                <c:pt idx="1040">
                  <c:v>507.00046980459382</c:v>
                </c:pt>
                <c:pt idx="1041">
                  <c:v>506.76997609184832</c:v>
                </c:pt>
                <c:pt idx="1042">
                  <c:v>506.54019756414579</c:v>
                </c:pt>
                <c:pt idx="1043">
                  <c:v>506.31113375685402</c:v>
                </c:pt>
                <c:pt idx="1044">
                  <c:v>506.08278419041386</c:v>
                </c:pt>
                <c:pt idx="1045">
                  <c:v>505.85514837045253</c:v>
                </c:pt>
                <c:pt idx="1046">
                  <c:v>505.62822578789468</c:v>
                </c:pt>
                <c:pt idx="1047">
                  <c:v>505.40201591907515</c:v>
                </c:pt>
                <c:pt idx="1048">
                  <c:v>505.17651822585128</c:v>
                </c:pt>
                <c:pt idx="1049">
                  <c:v>504.95173215571526</c:v>
                </c:pt>
                <c:pt idx="1050">
                  <c:v>504.72765714190689</c:v>
                </c:pt>
                <c:pt idx="1051">
                  <c:v>504.50429260352536</c:v>
                </c:pt>
                <c:pt idx="1052">
                  <c:v>504.28163794564256</c:v>
                </c:pt>
                <c:pt idx="1053">
                  <c:v>504.05969255941534</c:v>
                </c:pt>
                <c:pt idx="1054">
                  <c:v>503.838455822198</c:v>
                </c:pt>
                <c:pt idx="1055">
                  <c:v>503.61792709765513</c:v>
                </c:pt>
                <c:pt idx="1056">
                  <c:v>503.39810573587397</c:v>
                </c:pt>
                <c:pt idx="1057">
                  <c:v>503.17899107347705</c:v>
                </c:pt>
                <c:pt idx="1058">
                  <c:v>502.96058243373494</c:v>
                </c:pt>
                <c:pt idx="1059">
                  <c:v>502.74287912667864</c:v>
                </c:pt>
                <c:pt idx="1060">
                  <c:v>502.52588044921191</c:v>
                </c:pt>
                <c:pt idx="1061">
                  <c:v>502.30958568522396</c:v>
                </c:pt>
                <c:pt idx="1062">
                  <c:v>502.09399410570154</c:v>
                </c:pt>
                <c:pt idx="1063">
                  <c:v>501.8791049688416</c:v>
                </c:pt>
                <c:pt idx="1064">
                  <c:v>501.66491752016327</c:v>
                </c:pt>
                <c:pt idx="1065">
                  <c:v>501.4514309926202</c:v>
                </c:pt>
                <c:pt idx="1066">
                  <c:v>501.23864460671234</c:v>
                </c:pt>
                <c:pt idx="1067">
                  <c:v>501.02655757059796</c:v>
                </c:pt>
                <c:pt idx="1068">
                  <c:v>500.81516908020558</c:v>
                </c:pt>
                <c:pt idx="1069">
                  <c:v>500.60447831934584</c:v>
                </c:pt>
                <c:pt idx="1070">
                  <c:v>500.39448445982271</c:v>
                </c:pt>
                <c:pt idx="1071">
                  <c:v>500.18518666154489</c:v>
                </c:pt>
                <c:pt idx="1072">
                  <c:v>499.97658407263788</c:v>
                </c:pt>
                <c:pt idx="1073">
                  <c:v>499.76867582955401</c:v>
                </c:pt>
                <c:pt idx="1074">
                  <c:v>499.56146105718432</c:v>
                </c:pt>
                <c:pt idx="1075">
                  <c:v>499.35493886896893</c:v>
                </c:pt>
                <c:pt idx="1076">
                  <c:v>499.14910836700761</c:v>
                </c:pt>
                <c:pt idx="1077">
                  <c:v>498.94396864217077</c:v>
                </c:pt>
                <c:pt idx="1078">
                  <c:v>498.73951877420882</c:v>
                </c:pt>
                <c:pt idx="1079">
                  <c:v>498.53575783186324</c:v>
                </c:pt>
                <c:pt idx="1080">
                  <c:v>498.33268487297556</c:v>
                </c:pt>
                <c:pt idx="1081">
                  <c:v>498.1302989445976</c:v>
                </c:pt>
                <c:pt idx="1082">
                  <c:v>497.92859908310072</c:v>
                </c:pt>
                <c:pt idx="1083">
                  <c:v>497.72758431428457</c:v>
                </c:pt>
                <c:pt idx="1084">
                  <c:v>497.52725365348675</c:v>
                </c:pt>
                <c:pt idx="1085">
                  <c:v>497.32760610569102</c:v>
                </c:pt>
                <c:pt idx="1086">
                  <c:v>497.12864066563583</c:v>
                </c:pt>
                <c:pt idx="1087">
                  <c:v>496.93035631792276</c:v>
                </c:pt>
                <c:pt idx="1088">
                  <c:v>496.73275203712416</c:v>
                </c:pt>
                <c:pt idx="1089">
                  <c:v>496.5358267878911</c:v>
                </c:pt>
                <c:pt idx="1090">
                  <c:v>496.33957952506046</c:v>
                </c:pt>
                <c:pt idx="1091">
                  <c:v>496.14400919376197</c:v>
                </c:pt>
                <c:pt idx="1092">
                  <c:v>495.94911472952583</c:v>
                </c:pt>
                <c:pt idx="1093">
                  <c:v>495.75489505838806</c:v>
                </c:pt>
                <c:pt idx="1094">
                  <c:v>495.56134909699779</c:v>
                </c:pt>
                <c:pt idx="1095">
                  <c:v>495.36847575272225</c:v>
                </c:pt>
                <c:pt idx="1096">
                  <c:v>495.17627392375317</c:v>
                </c:pt>
                <c:pt idx="1097">
                  <c:v>494.98474249921156</c:v>
                </c:pt>
                <c:pt idx="1098">
                  <c:v>494.79388035925308</c:v>
                </c:pt>
                <c:pt idx="1099">
                  <c:v>494.60368637517217</c:v>
                </c:pt>
                <c:pt idx="1100">
                  <c:v>494.41415940950679</c:v>
                </c:pt>
                <c:pt idx="1101">
                  <c:v>494.22529831614224</c:v>
                </c:pt>
                <c:pt idx="1102">
                  <c:v>494.03710194041469</c:v>
                </c:pt>
                <c:pt idx="1103">
                  <c:v>493.84956911921461</c:v>
                </c:pt>
                <c:pt idx="1104">
                  <c:v>493.66269868108958</c:v>
                </c:pt>
                <c:pt idx="1105">
                  <c:v>493.47648944634687</c:v>
                </c:pt>
                <c:pt idx="1106">
                  <c:v>493.2909402271556</c:v>
                </c:pt>
                <c:pt idx="1107">
                  <c:v>493.10604982764869</c:v>
                </c:pt>
                <c:pt idx="1108">
                  <c:v>492.92181704402424</c:v>
                </c:pt>
                <c:pt idx="1109">
                  <c:v>492.73824066464641</c:v>
                </c:pt>
                <c:pt idx="1110">
                  <c:v>492.55531947014634</c:v>
                </c:pt>
                <c:pt idx="1111">
                  <c:v>492.37305223352246</c:v>
                </c:pt>
                <c:pt idx="1112">
                  <c:v>492.19143772024023</c:v>
                </c:pt>
                <c:pt idx="1113">
                  <c:v>492.01047468833178</c:v>
                </c:pt>
                <c:pt idx="1114">
                  <c:v>491.83016188849501</c:v>
                </c:pt>
                <c:pt idx="1115">
                  <c:v>491.65049806419211</c:v>
                </c:pt>
                <c:pt idx="1116">
                  <c:v>491.47148195174822</c:v>
                </c:pt>
                <c:pt idx="1117">
                  <c:v>491.2931122804489</c:v>
                </c:pt>
                <c:pt idx="1118">
                  <c:v>491.11538777263786</c:v>
                </c:pt>
                <c:pt idx="1119">
                  <c:v>490.9383071438142</c:v>
                </c:pt>
                <c:pt idx="1120">
                  <c:v>490.76186910272821</c:v>
                </c:pt>
                <c:pt idx="1121">
                  <c:v>490.58607235147883</c:v>
                </c:pt>
                <c:pt idx="1122">
                  <c:v>490.41091558560845</c:v>
                </c:pt>
                <c:pt idx="1123">
                  <c:v>490.23639749419817</c:v>
                </c:pt>
                <c:pt idx="1124">
                  <c:v>490.06251675996373</c:v>
                </c:pt>
                <c:pt idx="1125">
                  <c:v>489.88927205934874</c:v>
                </c:pt>
                <c:pt idx="1126">
                  <c:v>489.71666206261955</c:v>
                </c:pt>
                <c:pt idx="1127">
                  <c:v>489.54468543395853</c:v>
                </c:pt>
                <c:pt idx="1128">
                  <c:v>489.37334083155702</c:v>
                </c:pt>
                <c:pt idx="1129">
                  <c:v>489.20262690770818</c:v>
                </c:pt>
                <c:pt idx="1130">
                  <c:v>489.03254230889934</c:v>
                </c:pt>
                <c:pt idx="1131">
                  <c:v>488.86308567590345</c:v>
                </c:pt>
                <c:pt idx="1132">
                  <c:v>488.69425564387069</c:v>
                </c:pt>
                <c:pt idx="1133">
                  <c:v>488.5260508424189</c:v>
                </c:pt>
                <c:pt idx="1134">
                  <c:v>488.3584698957244</c:v>
                </c:pt>
                <c:pt idx="1135">
                  <c:v>488.19151142261154</c:v>
                </c:pt>
                <c:pt idx="1136">
                  <c:v>488.02517403664223</c:v>
                </c:pt>
                <c:pt idx="1137">
                  <c:v>487.85945634620504</c:v>
                </c:pt>
                <c:pt idx="1138">
                  <c:v>487.69435695460368</c:v>
                </c:pt>
                <c:pt idx="1139">
                  <c:v>487.52987446014453</c:v>
                </c:pt>
                <c:pt idx="1140">
                  <c:v>487.36600745622491</c:v>
                </c:pt>
                <c:pt idx="1141">
                  <c:v>487.20275453141943</c:v>
                </c:pt>
                <c:pt idx="1142">
                  <c:v>487.0401142695672</c:v>
                </c:pt>
                <c:pt idx="1143">
                  <c:v>486.87808524985724</c:v>
                </c:pt>
                <c:pt idx="1144">
                  <c:v>486.71666604691461</c:v>
                </c:pt>
                <c:pt idx="1145">
                  <c:v>486.55585523088541</c:v>
                </c:pt>
                <c:pt idx="1146">
                  <c:v>486.395651367521</c:v>
                </c:pt>
                <c:pt idx="1147">
                  <c:v>486.23605301826279</c:v>
                </c:pt>
                <c:pt idx="1148">
                  <c:v>486.07705874032524</c:v>
                </c:pt>
                <c:pt idx="1149">
                  <c:v>485.91866708677935</c:v>
                </c:pt>
                <c:pt idx="1150">
                  <c:v>485.76087660663529</c:v>
                </c:pt>
                <c:pt idx="1151">
                  <c:v>485.60368584492431</c:v>
                </c:pt>
                <c:pt idx="1152">
                  <c:v>485.44709334278082</c:v>
                </c:pt>
                <c:pt idx="1153">
                  <c:v>485.29109763752314</c:v>
                </c:pt>
                <c:pt idx="1154">
                  <c:v>485.13569726273414</c:v>
                </c:pt>
                <c:pt idx="1155">
                  <c:v>484.98089074834184</c:v>
                </c:pt>
                <c:pt idx="1156">
                  <c:v>484.82667662069844</c:v>
                </c:pt>
                <c:pt idx="1157">
                  <c:v>484.67305340266012</c:v>
                </c:pt>
                <c:pt idx="1158">
                  <c:v>484.52001961366494</c:v>
                </c:pt>
                <c:pt idx="1159">
                  <c:v>484.36757376981171</c:v>
                </c:pt>
                <c:pt idx="1160">
                  <c:v>484.21571438393721</c:v>
                </c:pt>
                <c:pt idx="1161">
                  <c:v>484.0644399656934</c:v>
                </c:pt>
                <c:pt idx="1162">
                  <c:v>483.91374902162363</c:v>
                </c:pt>
                <c:pt idx="1163">
                  <c:v>483.76364005523988</c:v>
                </c:pt>
                <c:pt idx="1164">
                  <c:v>483.61411156709704</c:v>
                </c:pt>
                <c:pt idx="1165">
                  <c:v>483.46516205486893</c:v>
                </c:pt>
                <c:pt idx="1166">
                  <c:v>483.31679001342224</c:v>
                </c:pt>
                <c:pt idx="1167">
                  <c:v>483.16899393489126</c:v>
                </c:pt>
                <c:pt idx="1168">
                  <c:v>483.02177230875088</c:v>
                </c:pt>
                <c:pt idx="1169">
                  <c:v>482.87512362189</c:v>
                </c:pt>
                <c:pt idx="1170">
                  <c:v>482.72904635868383</c:v>
                </c:pt>
                <c:pt idx="1171">
                  <c:v>482.5835390010663</c:v>
                </c:pt>
                <c:pt idx="1172">
                  <c:v>482.43860002860106</c:v>
                </c:pt>
                <c:pt idx="1173">
                  <c:v>482.29422791855296</c:v>
                </c:pt>
                <c:pt idx="1174">
                  <c:v>482.15042114595838</c:v>
                </c:pt>
                <c:pt idx="1175">
                  <c:v>482.00717818369537</c:v>
                </c:pt>
                <c:pt idx="1176">
                  <c:v>481.86449750255269</c:v>
                </c:pt>
                <c:pt idx="1177">
                  <c:v>481.72237757129932</c:v>
                </c:pt>
                <c:pt idx="1178">
                  <c:v>481.58081685675296</c:v>
                </c:pt>
                <c:pt idx="1179">
                  <c:v>481.43981382384732</c:v>
                </c:pt>
                <c:pt idx="1180">
                  <c:v>481.29936693570039</c:v>
                </c:pt>
                <c:pt idx="1181">
                  <c:v>481.15947465368083</c:v>
                </c:pt>
                <c:pt idx="1182">
                  <c:v>481.02013543747483</c:v>
                </c:pt>
                <c:pt idx="1183">
                  <c:v>480.88134774515157</c:v>
                </c:pt>
                <c:pt idx="1184">
                  <c:v>480.74311003322913</c:v>
                </c:pt>
                <c:pt idx="1185">
                  <c:v>480.60542075673908</c:v>
                </c:pt>
                <c:pt idx="1186">
                  <c:v>480.468278369291</c:v>
                </c:pt>
                <c:pt idx="1187">
                  <c:v>480.33168132313637</c:v>
                </c:pt>
                <c:pt idx="1188">
                  <c:v>480.1956280692321</c:v>
                </c:pt>
                <c:pt idx="1189">
                  <c:v>480.06011705730316</c:v>
                </c:pt>
                <c:pt idx="1190">
                  <c:v>479.92514673590551</c:v>
                </c:pt>
                <c:pt idx="1191">
                  <c:v>479.79071555248731</c:v>
                </c:pt>
                <c:pt idx="1192">
                  <c:v>479.65682195345079</c:v>
                </c:pt>
                <c:pt idx="1193">
                  <c:v>479.52346438421301</c:v>
                </c:pt>
                <c:pt idx="1194">
                  <c:v>479.39064128926623</c:v>
                </c:pt>
                <c:pt idx="1195">
                  <c:v>479.25835111223773</c:v>
                </c:pt>
                <c:pt idx="1196">
                  <c:v>479.12659229594959</c:v>
                </c:pt>
                <c:pt idx="1197">
                  <c:v>478.99536328247729</c:v>
                </c:pt>
                <c:pt idx="1198">
                  <c:v>478.8646625132078</c:v>
                </c:pt>
                <c:pt idx="1199">
                  <c:v>478.73448842889832</c:v>
                </c:pt>
                <c:pt idx="1200">
                  <c:v>478.60483946973278</c:v>
                </c:pt>
                <c:pt idx="1201">
                  <c:v>478.4757140753797</c:v>
                </c:pt>
                <c:pt idx="1202">
                  <c:v>478.34711068504771</c:v>
                </c:pt>
                <c:pt idx="1203">
                  <c:v>478.21902773754232</c:v>
                </c:pt>
                <c:pt idx="1204">
                  <c:v>478.0914636713207</c:v>
                </c:pt>
                <c:pt idx="1205">
                  <c:v>477.96441692454709</c:v>
                </c:pt>
                <c:pt idx="1206">
                  <c:v>477.83788593514709</c:v>
                </c:pt>
                <c:pt idx="1207">
                  <c:v>477.71186914086184</c:v>
                </c:pt>
                <c:pt idx="1208">
                  <c:v>477.58636497930127</c:v>
                </c:pt>
                <c:pt idx="1209">
                  <c:v>477.46137188799747</c:v>
                </c:pt>
                <c:pt idx="1210">
                  <c:v>477.33688830445686</c:v>
                </c:pt>
                <c:pt idx="1211">
                  <c:v>477.21291266621262</c:v>
                </c:pt>
                <c:pt idx="1212">
                  <c:v>477.0894434108759</c:v>
                </c:pt>
                <c:pt idx="1213">
                  <c:v>476.9664789761876</c:v>
                </c:pt>
                <c:pt idx="1214">
                  <c:v>476.84401780006846</c:v>
                </c:pt>
                <c:pt idx="1215">
                  <c:v>476.72205832066891</c:v>
                </c:pt>
                <c:pt idx="1216">
                  <c:v>476.60059897642003</c:v>
                </c:pt>
                <c:pt idx="1217">
                  <c:v>476.47963820608118</c:v>
                </c:pt>
                <c:pt idx="1218">
                  <c:v>476.35917444879033</c:v>
                </c:pt>
                <c:pt idx="1219">
                  <c:v>476.23920614411117</c:v>
                </c:pt>
                <c:pt idx="1220">
                  <c:v>476.11973173208133</c:v>
                </c:pt>
                <c:pt idx="1221">
                  <c:v>476.00074965326019</c:v>
                </c:pt>
                <c:pt idx="1222">
                  <c:v>475.882258348775</c:v>
                </c:pt>
                <c:pt idx="1223">
                  <c:v>475.76425626036797</c:v>
                </c:pt>
                <c:pt idx="1224">
                  <c:v>475.6467418304419</c:v>
                </c:pt>
                <c:pt idx="1225">
                  <c:v>475.52971350210606</c:v>
                </c:pt>
                <c:pt idx="1226">
                  <c:v>475.41316971922066</c:v>
                </c:pt>
                <c:pt idx="1227">
                  <c:v>475.29710892644232</c:v>
                </c:pt>
                <c:pt idx="1228">
                  <c:v>475.18152956926741</c:v>
                </c:pt>
                <c:pt idx="1229">
                  <c:v>475.0664300940764</c:v>
                </c:pt>
                <c:pt idx="1230">
                  <c:v>474.95180894817668</c:v>
                </c:pt>
                <c:pt idx="1231">
                  <c:v>474.83766457984592</c:v>
                </c:pt>
                <c:pt idx="1232">
                  <c:v>474.72399543837389</c:v>
                </c:pt>
                <c:pt idx="1233">
                  <c:v>474.61079997410462</c:v>
                </c:pt>
                <c:pt idx="1234">
                  <c:v>474.49807663847838</c:v>
                </c:pt>
                <c:pt idx="1235">
                  <c:v>474.3858238840719</c:v>
                </c:pt>
                <c:pt idx="1236">
                  <c:v>474.27404016463964</c:v>
                </c:pt>
                <c:pt idx="1237">
                  <c:v>474.16272393515368</c:v>
                </c:pt>
                <c:pt idx="1238">
                  <c:v>474.05187365184366</c:v>
                </c:pt>
                <c:pt idx="1239">
                  <c:v>473.9414877722362</c:v>
                </c:pt>
                <c:pt idx="1240">
                  <c:v>473.83156475519348</c:v>
                </c:pt>
                <c:pt idx="1241">
                  <c:v>473.72210306095207</c:v>
                </c:pt>
                <c:pt idx="1242">
                  <c:v>473.61310115116049</c:v>
                </c:pt>
                <c:pt idx="1243">
                  <c:v>473.50455748891784</c:v>
                </c:pt>
                <c:pt idx="1244">
                  <c:v>473.39647053880992</c:v>
                </c:pt>
                <c:pt idx="1245">
                  <c:v>473.28883876694653</c:v>
                </c:pt>
                <c:pt idx="1246">
                  <c:v>473.1816606409979</c:v>
                </c:pt>
                <c:pt idx="1247">
                  <c:v>473.07493463023081</c:v>
                </c:pt>
                <c:pt idx="1248">
                  <c:v>472.96865920554364</c:v>
                </c:pt>
                <c:pt idx="1249">
                  <c:v>472.86283283950195</c:v>
                </c:pt>
                <c:pt idx="1250">
                  <c:v>472.75745400637305</c:v>
                </c:pt>
                <c:pt idx="1251">
                  <c:v>472.65252118216051</c:v>
                </c:pt>
                <c:pt idx="1252">
                  <c:v>472.54803284463799</c:v>
                </c:pt>
                <c:pt idx="1253">
                  <c:v>472.44398747338261</c:v>
                </c:pt>
                <c:pt idx="1254">
                  <c:v>472.34038354980839</c:v>
                </c:pt>
                <c:pt idx="1255">
                  <c:v>472.23721955719896</c:v>
                </c:pt>
                <c:pt idx="1256">
                  <c:v>472.13449398073953</c:v>
                </c:pt>
                <c:pt idx="1257">
                  <c:v>472.03220530754948</c:v>
                </c:pt>
                <c:pt idx="1258">
                  <c:v>471.93035202671348</c:v>
                </c:pt>
                <c:pt idx="1259">
                  <c:v>471.82893262931242</c:v>
                </c:pt>
                <c:pt idx="1260">
                  <c:v>471.72794560845534</c:v>
                </c:pt>
                <c:pt idx="1261">
                  <c:v>471.62738945930818</c:v>
                </c:pt>
                <c:pt idx="1262">
                  <c:v>471.52726267912544</c:v>
                </c:pt>
                <c:pt idx="1263">
                  <c:v>471.42756376727851</c:v>
                </c:pt>
                <c:pt idx="1264">
                  <c:v>471.32829122528608</c:v>
                </c:pt>
                <c:pt idx="1265">
                  <c:v>471.22944355684223</c:v>
                </c:pt>
                <c:pt idx="1266">
                  <c:v>471.13101926784509</c:v>
                </c:pt>
                <c:pt idx="1267">
                  <c:v>471.03301686642538</c:v>
                </c:pt>
                <c:pt idx="1268">
                  <c:v>470.93543486297403</c:v>
                </c:pt>
                <c:pt idx="1269">
                  <c:v>470.83827177016923</c:v>
                </c:pt>
                <c:pt idx="1270">
                  <c:v>470.74152610300411</c:v>
                </c:pt>
                <c:pt idx="1271">
                  <c:v>470.6451963788129</c:v>
                </c:pt>
                <c:pt idx="1272">
                  <c:v>470.54928111729777</c:v>
                </c:pt>
                <c:pt idx="1273">
                  <c:v>470.45377884055461</c:v>
                </c:pt>
                <c:pt idx="1274">
                  <c:v>470.35868807309834</c:v>
                </c:pt>
                <c:pt idx="1275">
                  <c:v>470.26400734188871</c:v>
                </c:pt>
                <c:pt idx="1276">
                  <c:v>470.16973517635495</c:v>
                </c:pt>
                <c:pt idx="1277">
                  <c:v>470.07587010842059</c:v>
                </c:pt>
                <c:pt idx="1278">
                  <c:v>469.98241067252718</c:v>
                </c:pt>
                <c:pt idx="1279">
                  <c:v>469.88935540565899</c:v>
                </c:pt>
                <c:pt idx="1280">
                  <c:v>469.79670284736562</c:v>
                </c:pt>
                <c:pt idx="1281">
                  <c:v>469.70445153978625</c:v>
                </c:pt>
                <c:pt idx="1282">
                  <c:v>469.61260002767182</c:v>
                </c:pt>
                <c:pt idx="1283">
                  <c:v>469.52114685840752</c:v>
                </c:pt>
                <c:pt idx="1284">
                  <c:v>469.43009058203569</c:v>
                </c:pt>
                <c:pt idx="1285">
                  <c:v>469.3394297512769</c:v>
                </c:pt>
                <c:pt idx="1286">
                  <c:v>469.24916292155211</c:v>
                </c:pt>
                <c:pt idx="1287">
                  <c:v>469.15928865100392</c:v>
                </c:pt>
                <c:pt idx="1288">
                  <c:v>469.06980550051657</c:v>
                </c:pt>
                <c:pt idx="1289">
                  <c:v>468.98071203373797</c:v>
                </c:pt>
                <c:pt idx="1290">
                  <c:v>468.89200681709889</c:v>
                </c:pt>
                <c:pt idx="1291">
                  <c:v>468.80368841983341</c:v>
                </c:pt>
                <c:pt idx="1292">
                  <c:v>468.71575541399835</c:v>
                </c:pt>
                <c:pt idx="1293">
                  <c:v>468.62820637449261</c:v>
                </c:pt>
                <c:pt idx="1294">
                  <c:v>468.54103987907655</c:v>
                </c:pt>
                <c:pt idx="1295">
                  <c:v>468.45425450839036</c:v>
                </c:pt>
                <c:pt idx="1296">
                  <c:v>468.36784884597233</c:v>
                </c:pt>
                <c:pt idx="1297">
                  <c:v>468.28182147827772</c:v>
                </c:pt>
                <c:pt idx="1298">
                  <c:v>468.19617099469565</c:v>
                </c:pt>
                <c:pt idx="1299">
                  <c:v>468.11089598756712</c:v>
                </c:pt>
                <c:pt idx="1300">
                  <c:v>468.02599505220229</c:v>
                </c:pt>
                <c:pt idx="1301">
                  <c:v>467.94146678689714</c:v>
                </c:pt>
                <c:pt idx="1302">
                  <c:v>467.85730979295045</c:v>
                </c:pt>
                <c:pt idx="1303">
                  <c:v>467.77352267467973</c:v>
                </c:pt>
                <c:pt idx="1304">
                  <c:v>467.69010403943753</c:v>
                </c:pt>
                <c:pt idx="1305">
                  <c:v>467.60705249762736</c:v>
                </c:pt>
                <c:pt idx="1306">
                  <c:v>467.52436666271888</c:v>
                </c:pt>
                <c:pt idx="1307">
                  <c:v>467.44204515126324</c:v>
                </c:pt>
                <c:pt idx="1308">
                  <c:v>467.36008658290831</c:v>
                </c:pt>
                <c:pt idx="1309">
                  <c:v>467.27848958041261</c:v>
                </c:pt>
                <c:pt idx="1310">
                  <c:v>467.19725276966062</c:v>
                </c:pt>
                <c:pt idx="1311">
                  <c:v>467.11637477967611</c:v>
                </c:pt>
                <c:pt idx="1312">
                  <c:v>467.03585424263656</c:v>
                </c:pt>
                <c:pt idx="1313">
                  <c:v>466.95568979388622</c:v>
                </c:pt>
                <c:pt idx="1314">
                  <c:v>466.87588007195018</c:v>
                </c:pt>
                <c:pt idx="1315">
                  <c:v>466.79642371854646</c:v>
                </c:pt>
                <c:pt idx="1316">
                  <c:v>466.7173193785996</c:v>
                </c:pt>
                <c:pt idx="1317">
                  <c:v>466.6385657002528</c:v>
                </c:pt>
                <c:pt idx="1318">
                  <c:v>466.56016133488026</c:v>
                </c:pt>
                <c:pt idx="1319">
                  <c:v>466.48210493709934</c:v>
                </c:pt>
                <c:pt idx="1320">
                  <c:v>466.40439516478222</c:v>
                </c:pt>
                <c:pt idx="1321">
                  <c:v>466.32703067906726</c:v>
                </c:pt>
                <c:pt idx="1322">
                  <c:v>466.25001014437078</c:v>
                </c:pt>
                <c:pt idx="1323">
                  <c:v>466.17333222839744</c:v>
                </c:pt>
                <c:pt idx="1324">
                  <c:v>466.09699560215154</c:v>
                </c:pt>
                <c:pt idx="1325">
                  <c:v>466.02099893994728</c:v>
                </c:pt>
                <c:pt idx="1326">
                  <c:v>465.94534091941915</c:v>
                </c:pt>
                <c:pt idx="1327">
                  <c:v>465.870020221532</c:v>
                </c:pt>
                <c:pt idx="1328">
                  <c:v>465.79503553059084</c:v>
                </c:pt>
                <c:pt idx="1329">
                  <c:v>465.72038553425068</c:v>
                </c:pt>
                <c:pt idx="1330">
                  <c:v>465.64606892352526</c:v>
                </c:pt>
                <c:pt idx="1331">
                  <c:v>465.57208439279708</c:v>
                </c:pt>
                <c:pt idx="1332">
                  <c:v>465.49843063982547</c:v>
                </c:pt>
                <c:pt idx="1333">
                  <c:v>465.42510636575565</c:v>
                </c:pt>
                <c:pt idx="1334">
                  <c:v>465.35211027512742</c:v>
                </c:pt>
                <c:pt idx="1335">
                  <c:v>465.27944107588303</c:v>
                </c:pt>
                <c:pt idx="1336">
                  <c:v>465.20709747937519</c:v>
                </c:pt>
                <c:pt idx="1337">
                  <c:v>465.13507820037506</c:v>
                </c:pt>
                <c:pt idx="1338">
                  <c:v>465.06338195707997</c:v>
                </c:pt>
                <c:pt idx="1339">
                  <c:v>464.99200747112025</c:v>
                </c:pt>
                <c:pt idx="1340">
                  <c:v>464.92095346756696</c:v>
                </c:pt>
                <c:pt idx="1341">
                  <c:v>464.85021867493867</c:v>
                </c:pt>
                <c:pt idx="1342">
                  <c:v>464.77980182520798</c:v>
                </c:pt>
                <c:pt idx="1343">
                  <c:v>464.70970165380828</c:v>
                </c:pt>
                <c:pt idx="1344">
                  <c:v>464.63991689963996</c:v>
                </c:pt>
                <c:pt idx="1345">
                  <c:v>464.57044630507681</c:v>
                </c:pt>
                <c:pt idx="1346">
                  <c:v>464.50128861597148</c:v>
                </c:pt>
                <c:pt idx="1347">
                  <c:v>464.43244258166186</c:v>
                </c:pt>
                <c:pt idx="1348">
                  <c:v>464.36390695497568</c:v>
                </c:pt>
                <c:pt idx="1349">
                  <c:v>464.29568049223678</c:v>
                </c:pt>
                <c:pt idx="1350">
                  <c:v>464.22776195327003</c:v>
                </c:pt>
                <c:pt idx="1351">
                  <c:v>464.16015010140569</c:v>
                </c:pt>
                <c:pt idx="1352">
                  <c:v>464.09284370348507</c:v>
                </c:pt>
                <c:pt idx="1353">
                  <c:v>464.02584152986429</c:v>
                </c:pt>
                <c:pt idx="1354">
                  <c:v>463.95914235441944</c:v>
                </c:pt>
                <c:pt idx="1355">
                  <c:v>463.89274495455004</c:v>
                </c:pt>
                <c:pt idx="1356">
                  <c:v>463.82664811118389</c:v>
                </c:pt>
                <c:pt idx="1357">
                  <c:v>463.76085060878</c:v>
                </c:pt>
                <c:pt idx="1358">
                  <c:v>463.69535123533308</c:v>
                </c:pt>
                <c:pt idx="1359">
                  <c:v>463.63014878237658</c:v>
                </c:pt>
                <c:pt idx="1360">
                  <c:v>463.56524204498623</c:v>
                </c:pt>
                <c:pt idx="1361">
                  <c:v>463.50062982178287</c:v>
                </c:pt>
                <c:pt idx="1362">
                  <c:v>463.43631091493603</c:v>
                </c:pt>
                <c:pt idx="1363">
                  <c:v>463.37228413016589</c:v>
                </c:pt>
                <c:pt idx="1364">
                  <c:v>463.30854827674688</c:v>
                </c:pt>
                <c:pt idx="1365">
                  <c:v>463.24510216750934</c:v>
                </c:pt>
                <c:pt idx="1366">
                  <c:v>463.18194461884235</c:v>
                </c:pt>
                <c:pt idx="1367">
                  <c:v>463.11907445069562</c:v>
                </c:pt>
                <c:pt idx="1368">
                  <c:v>463.05649048658165</c:v>
                </c:pt>
                <c:pt idx="1369">
                  <c:v>462.99419155357737</c:v>
                </c:pt>
                <c:pt idx="1370">
                  <c:v>462.93217648232581</c:v>
                </c:pt>
                <c:pt idx="1371">
                  <c:v>462.87044410703811</c:v>
                </c:pt>
                <c:pt idx="1372">
                  <c:v>462.80899326549411</c:v>
                </c:pt>
                <c:pt idx="1373">
                  <c:v>462.74782279904429</c:v>
                </c:pt>
                <c:pt idx="1374">
                  <c:v>462.68693155261008</c:v>
                </c:pt>
                <c:pt idx="1375">
                  <c:v>462.6263183746857</c:v>
                </c:pt>
                <c:pt idx="1376">
                  <c:v>462.5659821173378</c:v>
                </c:pt>
                <c:pt idx="1377">
                  <c:v>462.50592163620723</c:v>
                </c:pt>
                <c:pt idx="1378">
                  <c:v>462.44613579050872</c:v>
                </c:pt>
                <c:pt idx="1379">
                  <c:v>462.38662344303151</c:v>
                </c:pt>
                <c:pt idx="1380">
                  <c:v>462.32738346013946</c:v>
                </c:pt>
                <c:pt idx="1381">
                  <c:v>462.26841471177124</c:v>
                </c:pt>
                <c:pt idx="1382">
                  <c:v>462.20971607143986</c:v>
                </c:pt>
                <c:pt idx="1383">
                  <c:v>462.15128641623318</c:v>
                </c:pt>
                <c:pt idx="1384">
                  <c:v>462.09312462681277</c:v>
                </c:pt>
                <c:pt idx="1385">
                  <c:v>462.03522958741365</c:v>
                </c:pt>
                <c:pt idx="1386">
                  <c:v>461.97760018584415</c:v>
                </c:pt>
                <c:pt idx="1387">
                  <c:v>461.92023531348434</c:v>
                </c:pt>
                <c:pt idx="1388">
                  <c:v>461.86313386528587</c:v>
                </c:pt>
                <c:pt idx="1389">
                  <c:v>461.80629473977052</c:v>
                </c:pt>
                <c:pt idx="1390">
                  <c:v>461.74971683902925</c:v>
                </c:pt>
                <c:pt idx="1391">
                  <c:v>461.69339906872096</c:v>
                </c:pt>
                <c:pt idx="1392">
                  <c:v>461.63734033807077</c:v>
                </c:pt>
                <c:pt idx="1393">
                  <c:v>461.58153955986916</c:v>
                </c:pt>
                <c:pt idx="1394">
                  <c:v>461.52599565046961</c:v>
                </c:pt>
                <c:pt idx="1395">
                  <c:v>461.47070752978743</c:v>
                </c:pt>
                <c:pt idx="1396">
                  <c:v>461.41567412129763</c:v>
                </c:pt>
                <c:pt idx="1397">
                  <c:v>461.36089435203291</c:v>
                </c:pt>
                <c:pt idx="1398">
                  <c:v>461.30636715258174</c:v>
                </c:pt>
                <c:pt idx="1399">
                  <c:v>461.25209145708601</c:v>
                </c:pt>
                <c:pt idx="1400">
                  <c:v>461.1980662032388</c:v>
                </c:pt>
                <c:pt idx="1401">
                  <c:v>461.1442903322818</c:v>
                </c:pt>
                <c:pt idx="1402">
                  <c:v>461.09076278900318</c:v>
                </c:pt>
                <c:pt idx="1403">
                  <c:v>461.03748252173403</c:v>
                </c:pt>
                <c:pt idx="1404">
                  <c:v>460.98444848234698</c:v>
                </c:pt>
                <c:pt idx="1405">
                  <c:v>460.9316596262521</c:v>
                </c:pt>
                <c:pt idx="1406">
                  <c:v>460.87911491239447</c:v>
                </c:pt>
                <c:pt idx="1407">
                  <c:v>460.82681330325136</c:v>
                </c:pt>
                <c:pt idx="1408">
                  <c:v>460.77475376482846</c:v>
                </c:pt>
                <c:pt idx="1409">
                  <c:v>460.72293526665715</c:v>
                </c:pt>
                <c:pt idx="1410">
                  <c:v>460.67135678179085</c:v>
                </c:pt>
                <c:pt idx="1411">
                  <c:v>460.6200172868015</c:v>
                </c:pt>
                <c:pt idx="1412">
                  <c:v>460.5689157617764</c:v>
                </c:pt>
                <c:pt idx="1413">
                  <c:v>460.51805119031417</c:v>
                </c:pt>
                <c:pt idx="1414">
                  <c:v>460.46742255952108</c:v>
                </c:pt>
                <c:pt idx="1415">
                  <c:v>460.41702886000729</c:v>
                </c:pt>
                <c:pt idx="1416">
                  <c:v>460.36686908588291</c:v>
                </c:pt>
                <c:pt idx="1417">
                  <c:v>460.31694223475415</c:v>
                </c:pt>
                <c:pt idx="1418">
                  <c:v>460.26724730771878</c:v>
                </c:pt>
                <c:pt idx="1419">
                  <c:v>460.21778330936229</c:v>
                </c:pt>
                <c:pt idx="1420">
                  <c:v>460.16854924775339</c:v>
                </c:pt>
                <c:pt idx="1421">
                  <c:v>460.11954413444022</c:v>
                </c:pt>
                <c:pt idx="1422">
                  <c:v>460.07076698444473</c:v>
                </c:pt>
                <c:pt idx="1423">
                  <c:v>460.02221681625952</c:v>
                </c:pt>
                <c:pt idx="1424">
                  <c:v>459.97389265184222</c:v>
                </c:pt>
                <c:pt idx="1425">
                  <c:v>459.92579351661124</c:v>
                </c:pt>
                <c:pt idx="1426">
                  <c:v>459.87791843944086</c:v>
                </c:pt>
                <c:pt idx="1427">
                  <c:v>459.83026645265653</c:v>
                </c:pt>
                <c:pt idx="1428">
                  <c:v>459.7828365920297</c:v>
                </c:pt>
                <c:pt idx="1429">
                  <c:v>459.73562789677305</c:v>
                </c:pt>
                <c:pt idx="1430">
                  <c:v>459.68863940953514</c:v>
                </c:pt>
                <c:pt idx="1431">
                  <c:v>459.64187017639568</c:v>
                </c:pt>
                <c:pt idx="1432">
                  <c:v>459.5953192468599</c:v>
                </c:pt>
                <c:pt idx="1433">
                  <c:v>459.54898567385351</c:v>
                </c:pt>
                <c:pt idx="1434">
                  <c:v>459.50286851371692</c:v>
                </c:pt>
                <c:pt idx="1435">
                  <c:v>459.45696682620036</c:v>
                </c:pt>
                <c:pt idx="1436">
                  <c:v>459.41127967445817</c:v>
                </c:pt>
                <c:pt idx="1437">
                  <c:v>459.36580612504292</c:v>
                </c:pt>
                <c:pt idx="1438">
                  <c:v>459.32054524790027</c:v>
                </c:pt>
                <c:pt idx="1439">
                  <c:v>459.27549611636272</c:v>
                </c:pt>
                <c:pt idx="1440">
                  <c:v>459.23065780714444</c:v>
                </c:pt>
                <c:pt idx="1441">
                  <c:v>459.18602940033486</c:v>
                </c:pt>
                <c:pt idx="1442">
                  <c:v>459.14160997939319</c:v>
                </c:pt>
                <c:pt idx="1443">
                  <c:v>459.09739863114243</c:v>
                </c:pt>
                <c:pt idx="1444">
                  <c:v>459.05339444576282</c:v>
                </c:pt>
                <c:pt idx="1445">
                  <c:v>459.00959651678647</c:v>
                </c:pt>
                <c:pt idx="1446">
                  <c:v>458.96600394109083</c:v>
                </c:pt>
                <c:pt idx="1447">
                  <c:v>458.92261581889278</c:v>
                </c:pt>
                <c:pt idx="1448">
                  <c:v>458.8794312537417</c:v>
                </c:pt>
                <c:pt idx="1449">
                  <c:v>458.83644935251425</c:v>
                </c:pt>
                <c:pt idx="1450">
                  <c:v>458.79366922540686</c:v>
                </c:pt>
                <c:pt idx="1451">
                  <c:v>458.75108998593021</c:v>
                </c:pt>
                <c:pt idx="1452">
                  <c:v>458.70871075090218</c:v>
                </c:pt>
                <c:pt idx="1453">
                  <c:v>458.66653064044175</c:v>
                </c:pt>
                <c:pt idx="1454">
                  <c:v>458.62454877796199</c:v>
                </c:pt>
                <c:pt idx="1455">
                  <c:v>458.58276429016382</c:v>
                </c:pt>
                <c:pt idx="1456">
                  <c:v>458.5411763070291</c:v>
                </c:pt>
                <c:pt idx="1457">
                  <c:v>458.49978396181422</c:v>
                </c:pt>
                <c:pt idx="1458">
                  <c:v>458.45858639104273</c:v>
                </c:pt>
                <c:pt idx="1459">
                  <c:v>458.41758273449915</c:v>
                </c:pt>
                <c:pt idx="1460">
                  <c:v>458.37677213522187</c:v>
                </c:pt>
                <c:pt idx="1461">
                  <c:v>458.33615373949607</c:v>
                </c:pt>
                <c:pt idx="1462">
                  <c:v>458.29572669684688</c:v>
                </c:pt>
                <c:pt idx="1463">
                  <c:v>458.25549016003276</c:v>
                </c:pt>
                <c:pt idx="1464">
                  <c:v>458.21544328503768</c:v>
                </c:pt>
                <c:pt idx="1465">
                  <c:v>458.17558523106476</c:v>
                </c:pt>
                <c:pt idx="1466">
                  <c:v>458.13591516052895</c:v>
                </c:pt>
                <c:pt idx="1467">
                  <c:v>458.09643223904931</c:v>
                </c:pt>
                <c:pt idx="1468">
                  <c:v>458.05713563544288</c:v>
                </c:pt>
                <c:pt idx="1469">
                  <c:v>458.01802452171643</c:v>
                </c:pt>
                <c:pt idx="1470">
                  <c:v>457.97909807305973</c:v>
                </c:pt>
                <c:pt idx="1471">
                  <c:v>457.94035546783812</c:v>
                </c:pt>
                <c:pt idx="1472">
                  <c:v>457.90179588758491</c:v>
                </c:pt>
                <c:pt idx="1473">
                  <c:v>457.86341851699467</c:v>
                </c:pt>
                <c:pt idx="1474">
                  <c:v>457.82522254391489</c:v>
                </c:pt>
                <c:pt idx="1475">
                  <c:v>457.78720715933906</c:v>
                </c:pt>
                <c:pt idx="1476">
                  <c:v>457.74937155739917</c:v>
                </c:pt>
                <c:pt idx="1477">
                  <c:v>457.71171493535826</c:v>
                </c:pt>
                <c:pt idx="1478">
                  <c:v>457.67423649360228</c:v>
                </c:pt>
                <c:pt idx="1479">
                  <c:v>457.6369354356334</c:v>
                </c:pt>
                <c:pt idx="1480">
                  <c:v>457.59981096806143</c:v>
                </c:pt>
                <c:pt idx="1481">
                  <c:v>457.56286230059726</c:v>
                </c:pt>
                <c:pt idx="1482">
                  <c:v>457.52608864604389</c:v>
                </c:pt>
                <c:pt idx="1483">
                  <c:v>457.48948922028995</c:v>
                </c:pt>
                <c:pt idx="1484">
                  <c:v>457.45306324230108</c:v>
                </c:pt>
                <c:pt idx="1485">
                  <c:v>457.41680993411268</c:v>
                </c:pt>
                <c:pt idx="1486">
                  <c:v>457.38072852082189</c:v>
                </c:pt>
                <c:pt idx="1487">
                  <c:v>457.34481823057962</c:v>
                </c:pt>
                <c:pt idx="1488">
                  <c:v>457.30907829458334</c:v>
                </c:pt>
                <c:pt idx="1489">
                  <c:v>457.27350794706837</c:v>
                </c:pt>
                <c:pt idx="1490">
                  <c:v>457.23810642530077</c:v>
                </c:pt>
                <c:pt idx="1491">
                  <c:v>457.2028729695686</c:v>
                </c:pt>
                <c:pt idx="1492">
                  <c:v>457.16780682317483</c:v>
                </c:pt>
                <c:pt idx="1493">
                  <c:v>457.13290723242875</c:v>
                </c:pt>
                <c:pt idx="1494">
                  <c:v>457.09817344663833</c:v>
                </c:pt>
                <c:pt idx="1495">
                  <c:v>457.06360471810211</c:v>
                </c:pt>
                <c:pt idx="1496">
                  <c:v>457.02920030210112</c:v>
                </c:pt>
                <c:pt idx="1497">
                  <c:v>456.9949594568908</c:v>
                </c:pt>
                <c:pt idx="1498">
                  <c:v>456.96088144369321</c:v>
                </c:pt>
                <c:pt idx="1499">
                  <c:v>456.9269655266886</c:v>
                </c:pt>
                <c:pt idx="1500">
                  <c:v>456.89321097300763</c:v>
                </c:pt>
                <c:pt idx="1501">
                  <c:v>456.85961705272297</c:v>
                </c:pt>
                <c:pt idx="1502">
                  <c:v>456.82618303884118</c:v>
                </c:pt>
                <c:pt idx="1503">
                  <c:v>456.79290820729489</c:v>
                </c:pt>
                <c:pt idx="1504">
                  <c:v>456.7597918369342</c:v>
                </c:pt>
                <c:pt idx="1505">
                  <c:v>456.72683320951876</c:v>
                </c:pt>
                <c:pt idx="1506">
                  <c:v>456.69403160970967</c:v>
                </c:pt>
                <c:pt idx="1507">
                  <c:v>456.66138632506079</c:v>
                </c:pt>
                <c:pt idx="1508">
                  <c:v>456.62889664601113</c:v>
                </c:pt>
                <c:pt idx="1509">
                  <c:v>456.59656186587586</c:v>
                </c:pt>
                <c:pt idx="1510">
                  <c:v>456.56438128083914</c:v>
                </c:pt>
                <c:pt idx="1511">
                  <c:v>456.53235418994473</c:v>
                </c:pt>
                <c:pt idx="1512">
                  <c:v>456.50047989508812</c:v>
                </c:pt>
                <c:pt idx="1513">
                  <c:v>456.46875770100883</c:v>
                </c:pt>
                <c:pt idx="1514">
                  <c:v>456.43718691528102</c:v>
                </c:pt>
                <c:pt idx="1515">
                  <c:v>456.40576684830614</c:v>
                </c:pt>
                <c:pt idx="1516">
                  <c:v>456.37449681330406</c:v>
                </c:pt>
                <c:pt idx="1517">
                  <c:v>456.3433761263048</c:v>
                </c:pt>
                <c:pt idx="1518">
                  <c:v>456.31240410614049</c:v>
                </c:pt>
                <c:pt idx="1519">
                  <c:v>456.28158007443659</c:v>
                </c:pt>
                <c:pt idx="1520">
                  <c:v>456.25090335560412</c:v>
                </c:pt>
                <c:pt idx="1521">
                  <c:v>456.22037327683046</c:v>
                </c:pt>
                <c:pt idx="1522">
                  <c:v>456.18998916807186</c:v>
                </c:pt>
                <c:pt idx="1523">
                  <c:v>456.15975036204441</c:v>
                </c:pt>
                <c:pt idx="1524">
                  <c:v>456.12965619421584</c:v>
                </c:pt>
                <c:pt idx="1525">
                  <c:v>456.09970600279763</c:v>
                </c:pt>
                <c:pt idx="1526">
                  <c:v>456.06989912873559</c:v>
                </c:pt>
                <c:pt idx="1527">
                  <c:v>456.04023491570246</c:v>
                </c:pt>
                <c:pt idx="1528">
                  <c:v>456.01071271008891</c:v>
                </c:pt>
                <c:pt idx="1529">
                  <c:v>455.98133186099528</c:v>
                </c:pt>
                <c:pt idx="1530">
                  <c:v>455.95209172022317</c:v>
                </c:pt>
                <c:pt idx="1531">
                  <c:v>455.92299164226739</c:v>
                </c:pt>
                <c:pt idx="1532">
                  <c:v>455.8940309843066</c:v>
                </c:pt>
                <c:pt idx="1533">
                  <c:v>455.86520910619595</c:v>
                </c:pt>
                <c:pt idx="1534">
                  <c:v>455.83652537045793</c:v>
                </c:pt>
                <c:pt idx="1535">
                  <c:v>455.80797914227423</c:v>
                </c:pt>
                <c:pt idx="1536">
                  <c:v>455.77956978947753</c:v>
                </c:pt>
                <c:pt idx="1537">
                  <c:v>455.75129668254237</c:v>
                </c:pt>
                <c:pt idx="1538">
                  <c:v>455.72315919457742</c:v>
                </c:pt>
                <c:pt idx="1539">
                  <c:v>455.69515670131693</c:v>
                </c:pt>
                <c:pt idx="1540">
                  <c:v>455.66728858111173</c:v>
                </c:pt>
                <c:pt idx="1541">
                  <c:v>455.63955421492159</c:v>
                </c:pt>
                <c:pt idx="1542">
                  <c:v>455.61195298630633</c:v>
                </c:pt>
                <c:pt idx="1543">
                  <c:v>455.58448428141742</c:v>
                </c:pt>
                <c:pt idx="1544">
                  <c:v>455.55714748898981</c:v>
                </c:pt>
                <c:pt idx="1545">
                  <c:v>455.52994200033294</c:v>
                </c:pt>
                <c:pt idx="1546">
                  <c:v>455.50286720932303</c:v>
                </c:pt>
                <c:pt idx="1547">
                  <c:v>455.47592251239405</c:v>
                </c:pt>
                <c:pt idx="1548">
                  <c:v>455.44910730852979</c:v>
                </c:pt>
                <c:pt idx="1549">
                  <c:v>455.422420999255</c:v>
                </c:pt>
                <c:pt idx="1550">
                  <c:v>455.39586298862741</c:v>
                </c:pt>
                <c:pt idx="1551">
                  <c:v>455.36943268322898</c:v>
                </c:pt>
                <c:pt idx="1552">
                  <c:v>455.34312949215757</c:v>
                </c:pt>
                <c:pt idx="1553">
                  <c:v>455.31695282701861</c:v>
                </c:pt>
                <c:pt idx="1554">
                  <c:v>455.29090210191686</c:v>
                </c:pt>
                <c:pt idx="1555">
                  <c:v>455.26497673344733</c:v>
                </c:pt>
                <c:pt idx="1556">
                  <c:v>455.2391761406879</c:v>
                </c:pt>
                <c:pt idx="1557">
                  <c:v>455.21349974519029</c:v>
                </c:pt>
                <c:pt idx="1558">
                  <c:v>455.18794697097155</c:v>
                </c:pt>
                <c:pt idx="1559">
                  <c:v>455.16251724450655</c:v>
                </c:pt>
                <c:pt idx="1560">
                  <c:v>455.13720999471832</c:v>
                </c:pt>
                <c:pt idx="1561">
                  <c:v>455.11202465297083</c:v>
                </c:pt>
                <c:pt idx="1562">
                  <c:v>455.0869606530602</c:v>
                </c:pt>
                <c:pt idx="1563">
                  <c:v>455.06201743120624</c:v>
                </c:pt>
                <c:pt idx="1564">
                  <c:v>455.0371944260441</c:v>
                </c:pt>
                <c:pt idx="1565">
                  <c:v>455.01249107861645</c:v>
                </c:pt>
                <c:pt idx="1566">
                  <c:v>454.9879068323645</c:v>
                </c:pt>
                <c:pt idx="1567">
                  <c:v>454.96344113311994</c:v>
                </c:pt>
                <c:pt idx="1568">
                  <c:v>454.93909342909689</c:v>
                </c:pt>
                <c:pt idx="1569">
                  <c:v>454.91486317088317</c:v>
                </c:pt>
                <c:pt idx="1570">
                  <c:v>454.89074981143222</c:v>
                </c:pt>
                <c:pt idx="1571">
                  <c:v>454.8667528060551</c:v>
                </c:pt>
                <c:pt idx="1572">
                  <c:v>454.84287161241156</c:v>
                </c:pt>
                <c:pt idx="1573">
                  <c:v>454.81910569050228</c:v>
                </c:pt>
                <c:pt idx="1574">
                  <c:v>454.79545450266079</c:v>
                </c:pt>
                <c:pt idx="1575">
                  <c:v>454.77191751354439</c:v>
                </c:pt>
                <c:pt idx="1576">
                  <c:v>454.74849419012691</c:v>
                </c:pt>
                <c:pt idx="1577">
                  <c:v>454.72518400168991</c:v>
                </c:pt>
                <c:pt idx="1578">
                  <c:v>454.7019864198146</c:v>
                </c:pt>
                <c:pt idx="1579">
                  <c:v>454.67890091837347</c:v>
                </c:pt>
                <c:pt idx="1580">
                  <c:v>454.65592697352264</c:v>
                </c:pt>
                <c:pt idx="1581">
                  <c:v>454.6330640636931</c:v>
                </c:pt>
                <c:pt idx="1582">
                  <c:v>454.6103116695827</c:v>
                </c:pt>
                <c:pt idx="1583">
                  <c:v>454.58766927414808</c:v>
                </c:pt>
                <c:pt idx="1584">
                  <c:v>454.56513636259689</c:v>
                </c:pt>
                <c:pt idx="1585">
                  <c:v>454.5427124223786</c:v>
                </c:pt>
                <c:pt idx="1586">
                  <c:v>454.52039694317784</c:v>
                </c:pt>
                <c:pt idx="1587">
                  <c:v>454.49818941690478</c:v>
                </c:pt>
                <c:pt idx="1588">
                  <c:v>454.47608933768822</c:v>
                </c:pt>
                <c:pt idx="1589">
                  <c:v>454.454096201867</c:v>
                </c:pt>
                <c:pt idx="1590">
                  <c:v>454.43220950798195</c:v>
                </c:pt>
                <c:pt idx="1591">
                  <c:v>454.41042875676771</c:v>
                </c:pt>
                <c:pt idx="1592">
                  <c:v>454.38875345114531</c:v>
                </c:pt>
                <c:pt idx="1593">
                  <c:v>454.36718309621318</c:v>
                </c:pt>
                <c:pt idx="1594">
                  <c:v>454.34571719924003</c:v>
                </c:pt>
                <c:pt idx="1595">
                  <c:v>454.32435526965634</c:v>
                </c:pt>
                <c:pt idx="1596">
                  <c:v>454.3030968190464</c:v>
                </c:pt>
                <c:pt idx="1597">
                  <c:v>454.28194136114064</c:v>
                </c:pt>
                <c:pt idx="1598">
                  <c:v>454.26088841180734</c:v>
                </c:pt>
                <c:pt idx="1599">
                  <c:v>454.23993748904485</c:v>
                </c:pt>
                <c:pt idx="1600">
                  <c:v>454.21908811297368</c:v>
                </c:pt>
                <c:pt idx="1601">
                  <c:v>454.19833980582837</c:v>
                </c:pt>
                <c:pt idx="1602">
                  <c:v>454.17769209195012</c:v>
                </c:pt>
                <c:pt idx="1603">
                  <c:v>454.15714449777818</c:v>
                </c:pt>
                <c:pt idx="1604">
                  <c:v>454.13669655184242</c:v>
                </c:pt>
                <c:pt idx="1605">
                  <c:v>454.1163477847557</c:v>
                </c:pt>
                <c:pt idx="1606">
                  <c:v>454.09609772920527</c:v>
                </c:pt>
                <c:pt idx="1607">
                  <c:v>454.07594591994575</c:v>
                </c:pt>
                <c:pt idx="1608">
                  <c:v>454.05589189379089</c:v>
                </c:pt>
                <c:pt idx="1609">
                  <c:v>454.03593518960577</c:v>
                </c:pt>
                <c:pt idx="1610">
                  <c:v>454.01607534829947</c:v>
                </c:pt>
                <c:pt idx="1611">
                  <c:v>453.9963119128164</c:v>
                </c:pt>
                <c:pt idx="1612">
                  <c:v>453.97664442812965</c:v>
                </c:pt>
                <c:pt idx="1613">
                  <c:v>453.95707244123247</c:v>
                </c:pt>
                <c:pt idx="1614">
                  <c:v>453.93759550113083</c:v>
                </c:pt>
                <c:pt idx="1615">
                  <c:v>453.9182131588359</c:v>
                </c:pt>
                <c:pt idx="1616">
                  <c:v>453.89892496735598</c:v>
                </c:pt>
                <c:pt idx="1617">
                  <c:v>453.87973048168925</c:v>
                </c:pt>
                <c:pt idx="1618">
                  <c:v>453.86062925881566</c:v>
                </c:pt>
                <c:pt idx="1619">
                  <c:v>453.84162085769003</c:v>
                </c:pt>
                <c:pt idx="1620">
                  <c:v>453.82270483923344</c:v>
                </c:pt>
                <c:pt idx="1621">
                  <c:v>453.80388076632659</c:v>
                </c:pt>
                <c:pt idx="1622">
                  <c:v>453.78514820380161</c:v>
                </c:pt>
                <c:pt idx="1623">
                  <c:v>453.76650671843475</c:v>
                </c:pt>
                <c:pt idx="1624">
                  <c:v>453.7479558789388</c:v>
                </c:pt>
                <c:pt idx="1625">
                  <c:v>453.72949525595573</c:v>
                </c:pt>
                <c:pt idx="1626">
                  <c:v>453.71112442204867</c:v>
                </c:pt>
                <c:pt idx="1627">
                  <c:v>453.69284295169513</c:v>
                </c:pt>
                <c:pt idx="1628">
                  <c:v>453.67465042127895</c:v>
                </c:pt>
                <c:pt idx="1629">
                  <c:v>453.65654640908309</c:v>
                </c:pt>
                <c:pt idx="1630">
                  <c:v>453.63853049528228</c:v>
                </c:pt>
                <c:pt idx="1631">
                  <c:v>453.62060226193535</c:v>
                </c:pt>
                <c:pt idx="1632">
                  <c:v>453.60276129297819</c:v>
                </c:pt>
                <c:pt idx="1633">
                  <c:v>453.58500717421606</c:v>
                </c:pt>
                <c:pt idx="1634">
                  <c:v>453.56733949331607</c:v>
                </c:pt>
                <c:pt idx="1635">
                  <c:v>453.54975783980063</c:v>
                </c:pt>
                <c:pt idx="1636">
                  <c:v>453.53226180503913</c:v>
                </c:pt>
                <c:pt idx="1637">
                  <c:v>453.5148509822414</c:v>
                </c:pt>
                <c:pt idx="1638">
                  <c:v>453.49752496644993</c:v>
                </c:pt>
                <c:pt idx="1639">
                  <c:v>453.48028335453279</c:v>
                </c:pt>
                <c:pt idx="1640">
                  <c:v>453.46312574517668</c:v>
                </c:pt>
                <c:pt idx="1641">
                  <c:v>453.44605173887896</c:v>
                </c:pt>
                <c:pt idx="1642">
                  <c:v>453.42906093794119</c:v>
                </c:pt>
                <c:pt idx="1643">
                  <c:v>453.41215294646156</c:v>
                </c:pt>
                <c:pt idx="1644">
                  <c:v>453.39532737032766</c:v>
                </c:pt>
                <c:pt idx="1645">
                  <c:v>453.37858381720969</c:v>
                </c:pt>
                <c:pt idx="1646">
                  <c:v>453.36192189655281</c:v>
                </c:pt>
                <c:pt idx="1647">
                  <c:v>453.34534121957051</c:v>
                </c:pt>
                <c:pt idx="1648">
                  <c:v>453.32884139923726</c:v>
                </c:pt>
                <c:pt idx="1649">
                  <c:v>453.31242205028133</c:v>
                </c:pt>
                <c:pt idx="1650">
                  <c:v>453.29608278917789</c:v>
                </c:pt>
                <c:pt idx="1651">
                  <c:v>453.27982323414221</c:v>
                </c:pt>
                <c:pt idx="1652">
                  <c:v>453.26364300512216</c:v>
                </c:pt>
                <c:pt idx="1653">
                  <c:v>453.24754172379136</c:v>
                </c:pt>
                <c:pt idx="1654">
                  <c:v>453.23151901354242</c:v>
                </c:pt>
                <c:pt idx="1655">
                  <c:v>453.21557449947989</c:v>
                </c:pt>
                <c:pt idx="1656">
                  <c:v>453.19970780841305</c:v>
                </c:pt>
                <c:pt idx="1657">
                  <c:v>453.18391856884915</c:v>
                </c:pt>
                <c:pt idx="1658">
                  <c:v>453.16820641098695</c:v>
                </c:pt>
                <c:pt idx="1659">
                  <c:v>453.15257096670899</c:v>
                </c:pt>
                <c:pt idx="1660">
                  <c:v>453.13701186957547</c:v>
                </c:pt>
                <c:pt idx="1661">
                  <c:v>453.12152875481684</c:v>
                </c:pt>
                <c:pt idx="1662">
                  <c:v>453.10612125932749</c:v>
                </c:pt>
                <c:pt idx="1663">
                  <c:v>453.09078902165868</c:v>
                </c:pt>
                <c:pt idx="1664">
                  <c:v>453.07553168201156</c:v>
                </c:pt>
                <c:pt idx="1665">
                  <c:v>453.06034888223093</c:v>
                </c:pt>
                <c:pt idx="1666">
                  <c:v>453.04524026579782</c:v>
                </c:pt>
                <c:pt idx="1667">
                  <c:v>453.03020547782342</c:v>
                </c:pt>
                <c:pt idx="1668">
                  <c:v>453.01524416504208</c:v>
                </c:pt>
                <c:pt idx="1669">
                  <c:v>453.00035597580455</c:v>
                </c:pt>
                <c:pt idx="1670">
                  <c:v>452.98554056007129</c:v>
                </c:pt>
                <c:pt idx="1671">
                  <c:v>452.97079756940616</c:v>
                </c:pt>
                <c:pt idx="1672">
                  <c:v>452.95612665696939</c:v>
                </c:pt>
                <c:pt idx="1673">
                  <c:v>452.94152747751122</c:v>
                </c:pt>
                <c:pt idx="1674">
                  <c:v>452.92699968736537</c:v>
                </c:pt>
                <c:pt idx="1675">
                  <c:v>452.91254294444224</c:v>
                </c:pt>
                <c:pt idx="1676">
                  <c:v>452.89815690822229</c:v>
                </c:pt>
                <c:pt idx="1677">
                  <c:v>452.88384123975021</c:v>
                </c:pt>
                <c:pt idx="1678">
                  <c:v>452.86959560162751</c:v>
                </c:pt>
                <c:pt idx="1679">
                  <c:v>452.85541965800644</c:v>
                </c:pt>
                <c:pt idx="1680">
                  <c:v>452.84131307458381</c:v>
                </c:pt>
                <c:pt idx="1681">
                  <c:v>452.82727551859404</c:v>
                </c:pt>
                <c:pt idx="1682">
                  <c:v>452.81330665880301</c:v>
                </c:pt>
                <c:pt idx="1683">
                  <c:v>452.79940616550169</c:v>
                </c:pt>
                <c:pt idx="1684">
                  <c:v>452.78557371049959</c:v>
                </c:pt>
                <c:pt idx="1685">
                  <c:v>452.7718089671186</c:v>
                </c:pt>
                <c:pt idx="1686">
                  <c:v>452.7581116101864</c:v>
                </c:pt>
                <c:pt idx="1687">
                  <c:v>452.74448131603037</c:v>
                </c:pt>
                <c:pt idx="1688">
                  <c:v>452.73091776247105</c:v>
                </c:pt>
                <c:pt idx="1689">
                  <c:v>452.71742062881628</c:v>
                </c:pt>
                <c:pt idx="1690">
                  <c:v>452.70398959585435</c:v>
                </c:pt>
                <c:pt idx="1691">
                  <c:v>452.69062434584833</c:v>
                </c:pt>
                <c:pt idx="1692">
                  <c:v>452.67732456252929</c:v>
                </c:pt>
                <c:pt idx="1693">
                  <c:v>452.66408993109087</c:v>
                </c:pt>
                <c:pt idx="1694">
                  <c:v>452.65092013818236</c:v>
                </c:pt>
                <c:pt idx="1695">
                  <c:v>452.63781487190249</c:v>
                </c:pt>
                <c:pt idx="1696">
                  <c:v>452.62477382179412</c:v>
                </c:pt>
                <c:pt idx="1697">
                  <c:v>452.61179667883738</c:v>
                </c:pt>
                <c:pt idx="1698">
                  <c:v>452.59888313544394</c:v>
                </c:pt>
                <c:pt idx="1699">
                  <c:v>452.58603288545061</c:v>
                </c:pt>
                <c:pt idx="1700">
                  <c:v>452.57324562411355</c:v>
                </c:pt>
                <c:pt idx="1701">
                  <c:v>452.56052104810226</c:v>
                </c:pt>
                <c:pt idx="1702">
                  <c:v>452.54785885549325</c:v>
                </c:pt>
                <c:pt idx="1703">
                  <c:v>452.53525874576439</c:v>
                </c:pt>
                <c:pt idx="1704">
                  <c:v>452.52272041978893</c:v>
                </c:pt>
                <c:pt idx="1705">
                  <c:v>452.51024357982891</c:v>
                </c:pt>
                <c:pt idx="1706">
                  <c:v>452.49782792953016</c:v>
                </c:pt>
                <c:pt idx="1707">
                  <c:v>452.48547317391581</c:v>
                </c:pt>
                <c:pt idx="1708">
                  <c:v>452.47317901938044</c:v>
                </c:pt>
                <c:pt idx="1709">
                  <c:v>452.46094517368454</c:v>
                </c:pt>
                <c:pt idx="1710">
                  <c:v>452.44877134594799</c:v>
                </c:pt>
                <c:pt idx="1711">
                  <c:v>452.43665724664493</c:v>
                </c:pt>
                <c:pt idx="1712">
                  <c:v>452.42460258759763</c:v>
                </c:pt>
                <c:pt idx="1713">
                  <c:v>452.41260708197052</c:v>
                </c:pt>
                <c:pt idx="1714">
                  <c:v>452.40067044426485</c:v>
                </c:pt>
                <c:pt idx="1715">
                  <c:v>452.38879239031246</c:v>
                </c:pt>
                <c:pt idx="1716">
                  <c:v>452.37697263727051</c:v>
                </c:pt>
                <c:pt idx="1717">
                  <c:v>452.36521090361521</c:v>
                </c:pt>
                <c:pt idx="1718">
                  <c:v>452.35350690913674</c:v>
                </c:pt>
                <c:pt idx="1719">
                  <c:v>452.34186037493299</c:v>
                </c:pt>
                <c:pt idx="1720">
                  <c:v>452.33027102340446</c:v>
                </c:pt>
                <c:pt idx="1721">
                  <c:v>452.3187385782482</c:v>
                </c:pt>
                <c:pt idx="1722">
                  <c:v>452.3072627644525</c:v>
                </c:pt>
                <c:pt idx="1723">
                  <c:v>452.29584330829073</c:v>
                </c:pt>
                <c:pt idx="1724">
                  <c:v>452.28447993731669</c:v>
                </c:pt>
                <c:pt idx="1725">
                  <c:v>452.27317238035818</c:v>
                </c:pt>
                <c:pt idx="1726">
                  <c:v>452.261920367512</c:v>
                </c:pt>
                <c:pt idx="1727">
                  <c:v>452.25072363013811</c:v>
                </c:pt>
                <c:pt idx="1728">
                  <c:v>452.23958190085426</c:v>
                </c:pt>
                <c:pt idx="1729">
                  <c:v>452.22849491353071</c:v>
                </c:pt>
                <c:pt idx="1730">
                  <c:v>452.21746240328451</c:v>
                </c:pt>
                <c:pt idx="1731">
                  <c:v>452.20648410647414</c:v>
                </c:pt>
                <c:pt idx="1732">
                  <c:v>452.19555976069381</c:v>
                </c:pt>
                <c:pt idx="1733">
                  <c:v>452.18468910476884</c:v>
                </c:pt>
                <c:pt idx="1734">
                  <c:v>452.17387187874942</c:v>
                </c:pt>
                <c:pt idx="1735">
                  <c:v>452.1631078239057</c:v>
                </c:pt>
                <c:pt idx="1736">
                  <c:v>452.15239668272244</c:v>
                </c:pt>
                <c:pt idx="1737">
                  <c:v>452.14173819889339</c:v>
                </c:pt>
                <c:pt idx="1738">
                  <c:v>452.13113211731667</c:v>
                </c:pt>
                <c:pt idx="1739">
                  <c:v>452.1205781840884</c:v>
                </c:pt>
                <c:pt idx="1740">
                  <c:v>452.1100761464985</c:v>
                </c:pt>
                <c:pt idx="1741">
                  <c:v>452.09962575302501</c:v>
                </c:pt>
                <c:pt idx="1742">
                  <c:v>452.08922675332866</c:v>
                </c:pt>
                <c:pt idx="1743">
                  <c:v>452.07887889824786</c:v>
                </c:pt>
                <c:pt idx="1744">
                  <c:v>452.06858193979377</c:v>
                </c:pt>
                <c:pt idx="1745">
                  <c:v>452.05833563114476</c:v>
                </c:pt>
                <c:pt idx="1746">
                  <c:v>452.04813972664147</c:v>
                </c:pt>
                <c:pt idx="1747">
                  <c:v>452.03799398178126</c:v>
                </c:pt>
                <c:pt idx="1748">
                  <c:v>452.02789815321393</c:v>
                </c:pt>
                <c:pt idx="1749">
                  <c:v>452.01785199873598</c:v>
                </c:pt>
                <c:pt idx="1750">
                  <c:v>452.00785527728539</c:v>
                </c:pt>
                <c:pt idx="1751">
                  <c:v>451.99790774893751</c:v>
                </c:pt>
                <c:pt idx="1752">
                  <c:v>451.98800917489893</c:v>
                </c:pt>
                <c:pt idx="1753">
                  <c:v>451.9781593175029</c:v>
                </c:pt>
                <c:pt idx="1754">
                  <c:v>451.96835794020484</c:v>
                </c:pt>
                <c:pt idx="1755">
                  <c:v>451.95860480757648</c:v>
                </c:pt>
                <c:pt idx="1756">
                  <c:v>451.94889968530151</c:v>
                </c:pt>
                <c:pt idx="1757">
                  <c:v>451.93924234017044</c:v>
                </c:pt>
                <c:pt idx="1758">
                  <c:v>451.92963254007566</c:v>
                </c:pt>
                <c:pt idx="1759">
                  <c:v>451.92007005400643</c:v>
                </c:pt>
                <c:pt idx="1760">
                  <c:v>451.91055465204465</c:v>
                </c:pt>
                <c:pt idx="1761">
                  <c:v>451.90108610535901</c:v>
                </c:pt>
                <c:pt idx="1762">
                  <c:v>451.89166418620073</c:v>
                </c:pt>
                <c:pt idx="1763">
                  <c:v>451.88228866789882</c:v>
                </c:pt>
                <c:pt idx="1764">
                  <c:v>451.87295932485489</c:v>
                </c:pt>
                <c:pt idx="1765">
                  <c:v>451.8636759325388</c:v>
                </c:pt>
                <c:pt idx="1766">
                  <c:v>451.85443826748332</c:v>
                </c:pt>
                <c:pt idx="1767">
                  <c:v>451.84524610727999</c:v>
                </c:pt>
                <c:pt idx="1768">
                  <c:v>451.83609923057401</c:v>
                </c:pt>
                <c:pt idx="1769">
                  <c:v>451.82699741705954</c:v>
                </c:pt>
                <c:pt idx="1770">
                  <c:v>451.81794044747522</c:v>
                </c:pt>
                <c:pt idx="1771">
                  <c:v>451.80892810359938</c:v>
                </c:pt>
                <c:pt idx="1772">
                  <c:v>451.79996016824515</c:v>
                </c:pt>
                <c:pt idx="1773">
                  <c:v>451.79103642525632</c:v>
                </c:pt>
                <c:pt idx="1774">
                  <c:v>451.78215665950205</c:v>
                </c:pt>
                <c:pt idx="1775">
                  <c:v>451.77332065687312</c:v>
                </c:pt>
                <c:pt idx="1776">
                  <c:v>451.76452820427642</c:v>
                </c:pt>
                <c:pt idx="1777">
                  <c:v>451.75577908963106</c:v>
                </c:pt>
                <c:pt idx="1778">
                  <c:v>451.74707310186341</c:v>
                </c:pt>
                <c:pt idx="1779">
                  <c:v>451.73841003090303</c:v>
                </c:pt>
                <c:pt idx="1780">
                  <c:v>451.72978966767744</c:v>
                </c:pt>
                <c:pt idx="1781">
                  <c:v>451.72121180410846</c:v>
                </c:pt>
                <c:pt idx="1782">
                  <c:v>451.712676233107</c:v>
                </c:pt>
                <c:pt idx="1783">
                  <c:v>451.70418274856911</c:v>
                </c:pt>
                <c:pt idx="1784">
                  <c:v>451.6957311453711</c:v>
                </c:pt>
                <c:pt idx="1785">
                  <c:v>451.68732121936569</c:v>
                </c:pt>
                <c:pt idx="1786">
                  <c:v>451.67895276737698</c:v>
                </c:pt>
                <c:pt idx="1787">
                  <c:v>451.6706255871963</c:v>
                </c:pt>
                <c:pt idx="1788">
                  <c:v>451.6623394775782</c:v>
                </c:pt>
                <c:pt idx="1789">
                  <c:v>451.65409423823547</c:v>
                </c:pt>
                <c:pt idx="1790">
                  <c:v>451.64588966983513</c:v>
                </c:pt>
                <c:pt idx="1791">
                  <c:v>451.63772557399415</c:v>
                </c:pt>
                <c:pt idx="1792">
                  <c:v>451.62960175327498</c:v>
                </c:pt>
                <c:pt idx="1793">
                  <c:v>451.62151801118154</c:v>
                </c:pt>
                <c:pt idx="1794">
                  <c:v>451.61347415215459</c:v>
                </c:pt>
                <c:pt idx="1795">
                  <c:v>451.60546998156758</c:v>
                </c:pt>
                <c:pt idx="1796">
                  <c:v>451.59750530572268</c:v>
                </c:pt>
                <c:pt idx="1797">
                  <c:v>451.58957993184617</c:v>
                </c:pt>
                <c:pt idx="1798">
                  <c:v>451.5816936680846</c:v>
                </c:pt>
                <c:pt idx="1799">
                  <c:v>451.57384632350033</c:v>
                </c:pt>
                <c:pt idx="1800">
                  <c:v>451.56603770806748</c:v>
                </c:pt>
                <c:pt idx="1801">
                  <c:v>451.55826763266788</c:v>
                </c:pt>
                <c:pt idx="1802">
                  <c:v>451.55053590908659</c:v>
                </c:pt>
                <c:pt idx="1803">
                  <c:v>451.54284235000813</c:v>
                </c:pt>
                <c:pt idx="1804">
                  <c:v>451.53518676901245</c:v>
                </c:pt>
                <c:pt idx="1805">
                  <c:v>451.52756898057032</c:v>
                </c:pt>
                <c:pt idx="1806">
                  <c:v>451.51998880003981</c:v>
                </c:pt>
                <c:pt idx="1807">
                  <c:v>451.51244604366207</c:v>
                </c:pt>
                <c:pt idx="1808">
                  <c:v>451.50494052855726</c:v>
                </c:pt>
                <c:pt idx="1809">
                  <c:v>451.49747207272014</c:v>
                </c:pt>
                <c:pt idx="1810">
                  <c:v>451.49004049501707</c:v>
                </c:pt>
                <c:pt idx="1811">
                  <c:v>451.48264561518096</c:v>
                </c:pt>
                <c:pt idx="1812">
                  <c:v>451.47528725380806</c:v>
                </c:pt>
                <c:pt idx="1813">
                  <c:v>451.46796523235349</c:v>
                </c:pt>
                <c:pt idx="1814">
                  <c:v>451.46067937312756</c:v>
                </c:pt>
                <c:pt idx="1815">
                  <c:v>451.45342949929199</c:v>
                </c:pt>
                <c:pt idx="1816">
                  <c:v>451.44621543485545</c:v>
                </c:pt>
                <c:pt idx="1817">
                  <c:v>451.43903700467047</c:v>
                </c:pt>
                <c:pt idx="1818">
                  <c:v>451.43189403442898</c:v>
                </c:pt>
                <c:pt idx="1819">
                  <c:v>451.42478635065851</c:v>
                </c:pt>
                <c:pt idx="1820">
                  <c:v>451.41771378071854</c:v>
                </c:pt>
                <c:pt idx="1821">
                  <c:v>451.41067615279695</c:v>
                </c:pt>
                <c:pt idx="1822">
                  <c:v>451.40367329590521</c:v>
                </c:pt>
                <c:pt idx="1823">
                  <c:v>451.39670503987566</c:v>
                </c:pt>
                <c:pt idx="1824">
                  <c:v>451.38977121535743</c:v>
                </c:pt>
                <c:pt idx="1825">
                  <c:v>451.38287165381217</c:v>
                </c:pt>
                <c:pt idx="1826">
                  <c:v>451.37600618751122</c:v>
                </c:pt>
                <c:pt idx="1827">
                  <c:v>451.36917464953081</c:v>
                </c:pt>
                <c:pt idx="1828">
                  <c:v>451.36237687374921</c:v>
                </c:pt>
                <c:pt idx="1829">
                  <c:v>451.35561269484288</c:v>
                </c:pt>
                <c:pt idx="1830">
                  <c:v>451.34888194828227</c:v>
                </c:pt>
                <c:pt idx="1831">
                  <c:v>451.34218447032896</c:v>
                </c:pt>
                <c:pt idx="1832">
                  <c:v>451.33552009803105</c:v>
                </c:pt>
                <c:pt idx="1833">
                  <c:v>451.32888866922053</c:v>
                </c:pt>
                <c:pt idx="1834">
                  <c:v>451.32229002250887</c:v>
                </c:pt>
                <c:pt idx="1835">
                  <c:v>451.31572399728384</c:v>
                </c:pt>
                <c:pt idx="1836">
                  <c:v>451.30919043370574</c:v>
                </c:pt>
                <c:pt idx="1837">
                  <c:v>451.30268917270411</c:v>
                </c:pt>
                <c:pt idx="1838">
                  <c:v>451.29622005597355</c:v>
                </c:pt>
                <c:pt idx="1839">
                  <c:v>451.289782925971</c:v>
                </c:pt>
                <c:pt idx="1840">
                  <c:v>451.28337762591144</c:v>
                </c:pt>
                <c:pt idx="1841">
                  <c:v>451.27700399976504</c:v>
                </c:pt>
                <c:pt idx="1842">
                  <c:v>451.27066189225297</c:v>
                </c:pt>
                <c:pt idx="1843">
                  <c:v>451.2643511488447</c:v>
                </c:pt>
                <c:pt idx="1844">
                  <c:v>451.25807161575381</c:v>
                </c:pt>
                <c:pt idx="1845">
                  <c:v>451.25182313993486</c:v>
                </c:pt>
                <c:pt idx="1846">
                  <c:v>451.24560556908017</c:v>
                </c:pt>
                <c:pt idx="1847">
                  <c:v>451.23941875161591</c:v>
                </c:pt>
                <c:pt idx="1848">
                  <c:v>451.23326253669916</c:v>
                </c:pt>
                <c:pt idx="1849">
                  <c:v>451.2271367742141</c:v>
                </c:pt>
                <c:pt idx="1850">
                  <c:v>451.2210413147688</c:v>
                </c:pt>
                <c:pt idx="1851">
                  <c:v>451.21497600969212</c:v>
                </c:pt>
                <c:pt idx="1852">
                  <c:v>451.20894071102987</c:v>
                </c:pt>
                <c:pt idx="1853">
                  <c:v>451.20293527154183</c:v>
                </c:pt>
                <c:pt idx="1854">
                  <c:v>451.19695954469813</c:v>
                </c:pt>
                <c:pt idx="1855">
                  <c:v>451.19101338467664</c:v>
                </c:pt>
                <c:pt idx="1856">
                  <c:v>451.18509664635832</c:v>
                </c:pt>
                <c:pt idx="1857">
                  <c:v>451.17920918532548</c:v>
                </c:pt>
                <c:pt idx="1858">
                  <c:v>451.17335085785749</c:v>
                </c:pt>
                <c:pt idx="1859">
                  <c:v>451.16752152092801</c:v>
                </c:pt>
                <c:pt idx="1860">
                  <c:v>451.16172103220134</c:v>
                </c:pt>
                <c:pt idx="1861">
                  <c:v>451.15594925002949</c:v>
                </c:pt>
                <c:pt idx="1862">
                  <c:v>451.15020603344914</c:v>
                </c:pt>
                <c:pt idx="1863">
                  <c:v>451.14449124217822</c:v>
                </c:pt>
                <c:pt idx="1864">
                  <c:v>451.1388047366122</c:v>
                </c:pt>
                <c:pt idx="1865">
                  <c:v>451.13314637782207</c:v>
                </c:pt>
                <c:pt idx="1866">
                  <c:v>451.12751602755014</c:v>
                </c:pt>
                <c:pt idx="1867">
                  <c:v>451.12191354820771</c:v>
                </c:pt>
                <c:pt idx="1868">
                  <c:v>451.11633880287127</c:v>
                </c:pt>
                <c:pt idx="1869">
                  <c:v>451.11079165527951</c:v>
                </c:pt>
                <c:pt idx="1870">
                  <c:v>451.10527196983071</c:v>
                </c:pt>
                <c:pt idx="1871">
                  <c:v>451.09977961157927</c:v>
                </c:pt>
                <c:pt idx="1872">
                  <c:v>451.09431444623249</c:v>
                </c:pt>
                <c:pt idx="1873">
                  <c:v>451.08887634014769</c:v>
                </c:pt>
                <c:pt idx="1874">
                  <c:v>451.08346516032941</c:v>
                </c:pt>
                <c:pt idx="1875">
                  <c:v>451.07808077442604</c:v>
                </c:pt>
                <c:pt idx="1876">
                  <c:v>451.07272305072667</c:v>
                </c:pt>
                <c:pt idx="1877">
                  <c:v>451.0673918581586</c:v>
                </c:pt>
                <c:pt idx="1878">
                  <c:v>451.06208706628388</c:v>
                </c:pt>
                <c:pt idx="1879">
                  <c:v>451.05680854529669</c:v>
                </c:pt>
                <c:pt idx="1880">
                  <c:v>451.05155616601991</c:v>
                </c:pt>
                <c:pt idx="1881">
                  <c:v>451.04632979990259</c:v>
                </c:pt>
                <c:pt idx="1882">
                  <c:v>451.04112931901676</c:v>
                </c:pt>
                <c:pt idx="1883">
                  <c:v>451.03595459605486</c:v>
                </c:pt>
                <c:pt idx="1884">
                  <c:v>451.03080550432617</c:v>
                </c:pt>
                <c:pt idx="1885">
                  <c:v>451.02568191775447</c:v>
                </c:pt>
                <c:pt idx="1886">
                  <c:v>451.02058371087514</c:v>
                </c:pt>
                <c:pt idx="1887">
                  <c:v>451.01551075883185</c:v>
                </c:pt>
                <c:pt idx="1888">
                  <c:v>451.01046293737403</c:v>
                </c:pt>
                <c:pt idx="1889">
                  <c:v>451.005440122854</c:v>
                </c:pt>
                <c:pt idx="1890">
                  <c:v>451.00044219222394</c:v>
                </c:pt>
                <c:pt idx="1891">
                  <c:v>450.99546902303348</c:v>
                </c:pt>
                <c:pt idx="1892">
                  <c:v>450.99052049342623</c:v>
                </c:pt>
                <c:pt idx="1893">
                  <c:v>450.98559648213762</c:v>
                </c:pt>
                <c:pt idx="1894">
                  <c:v>450.98069686849158</c:v>
                </c:pt>
                <c:pt idx="1895">
                  <c:v>450.9758215323983</c:v>
                </c:pt>
                <c:pt idx="1896">
                  <c:v>450.97097035435104</c:v>
                </c:pt>
                <c:pt idx="1897">
                  <c:v>450.96614321542347</c:v>
                </c:pt>
                <c:pt idx="1898">
                  <c:v>450.96133999726709</c:v>
                </c:pt>
                <c:pt idx="1899">
                  <c:v>450.95656058210818</c:v>
                </c:pt>
                <c:pt idx="1900">
                  <c:v>450.95180485274557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3-4CB0-9E1A-D483A2E2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02815"/>
        <c:axId val="1290400735"/>
      </c:lineChart>
      <c:catAx>
        <c:axId val="1290402815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0735"/>
        <c:crosses val="autoZero"/>
        <c:auto val="1"/>
        <c:lblAlgn val="ctr"/>
        <c:lblOffset val="100"/>
        <c:noMultiLvlLbl val="0"/>
      </c:catAx>
      <c:valAx>
        <c:axId val="1290400735"/>
        <c:scaling>
          <c:orientation val="minMax"/>
          <c:max val="7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Cost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Variable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'Profit-Volume Data'!$A$2:$A$1902</c:f>
              <c:numCache>
                <c:formatCode>#,##0_ ;[Red]\-#,##0\ </c:formatCode>
                <c:ptCount val="190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  <c:pt idx="71">
                  <c:v>855</c:v>
                </c:pt>
                <c:pt idx="72">
                  <c:v>860</c:v>
                </c:pt>
                <c:pt idx="73">
                  <c:v>865</c:v>
                </c:pt>
                <c:pt idx="74">
                  <c:v>870</c:v>
                </c:pt>
                <c:pt idx="75">
                  <c:v>875</c:v>
                </c:pt>
                <c:pt idx="76">
                  <c:v>880</c:v>
                </c:pt>
                <c:pt idx="77">
                  <c:v>885</c:v>
                </c:pt>
                <c:pt idx="78">
                  <c:v>890</c:v>
                </c:pt>
                <c:pt idx="79">
                  <c:v>895</c:v>
                </c:pt>
                <c:pt idx="80">
                  <c:v>900</c:v>
                </c:pt>
                <c:pt idx="81">
                  <c:v>905</c:v>
                </c:pt>
                <c:pt idx="82">
                  <c:v>910</c:v>
                </c:pt>
                <c:pt idx="83">
                  <c:v>915</c:v>
                </c:pt>
                <c:pt idx="84">
                  <c:v>920</c:v>
                </c:pt>
                <c:pt idx="85">
                  <c:v>925</c:v>
                </c:pt>
                <c:pt idx="86">
                  <c:v>930</c:v>
                </c:pt>
                <c:pt idx="87">
                  <c:v>935</c:v>
                </c:pt>
                <c:pt idx="88">
                  <c:v>940</c:v>
                </c:pt>
                <c:pt idx="89">
                  <c:v>945</c:v>
                </c:pt>
                <c:pt idx="90">
                  <c:v>950</c:v>
                </c:pt>
                <c:pt idx="91">
                  <c:v>955</c:v>
                </c:pt>
                <c:pt idx="92">
                  <c:v>960</c:v>
                </c:pt>
                <c:pt idx="93">
                  <c:v>965</c:v>
                </c:pt>
                <c:pt idx="94">
                  <c:v>970</c:v>
                </c:pt>
                <c:pt idx="95">
                  <c:v>975</c:v>
                </c:pt>
                <c:pt idx="96">
                  <c:v>980</c:v>
                </c:pt>
                <c:pt idx="97">
                  <c:v>985</c:v>
                </c:pt>
                <c:pt idx="98">
                  <c:v>990</c:v>
                </c:pt>
                <c:pt idx="99">
                  <c:v>995</c:v>
                </c:pt>
                <c:pt idx="100">
                  <c:v>1000</c:v>
                </c:pt>
                <c:pt idx="101">
                  <c:v>1005</c:v>
                </c:pt>
                <c:pt idx="102">
                  <c:v>1010</c:v>
                </c:pt>
                <c:pt idx="103">
                  <c:v>1015</c:v>
                </c:pt>
                <c:pt idx="104">
                  <c:v>1020</c:v>
                </c:pt>
                <c:pt idx="105">
                  <c:v>1025</c:v>
                </c:pt>
                <c:pt idx="106">
                  <c:v>1030</c:v>
                </c:pt>
                <c:pt idx="107">
                  <c:v>1035</c:v>
                </c:pt>
                <c:pt idx="108">
                  <c:v>1040</c:v>
                </c:pt>
                <c:pt idx="109">
                  <c:v>1045</c:v>
                </c:pt>
                <c:pt idx="110">
                  <c:v>1050</c:v>
                </c:pt>
                <c:pt idx="111">
                  <c:v>1055</c:v>
                </c:pt>
                <c:pt idx="112">
                  <c:v>1060</c:v>
                </c:pt>
                <c:pt idx="113">
                  <c:v>1065</c:v>
                </c:pt>
                <c:pt idx="114">
                  <c:v>1070</c:v>
                </c:pt>
                <c:pt idx="115">
                  <c:v>1075</c:v>
                </c:pt>
                <c:pt idx="116">
                  <c:v>1080</c:v>
                </c:pt>
                <c:pt idx="117">
                  <c:v>1085</c:v>
                </c:pt>
                <c:pt idx="118">
                  <c:v>1090</c:v>
                </c:pt>
                <c:pt idx="119">
                  <c:v>1095</c:v>
                </c:pt>
                <c:pt idx="120">
                  <c:v>1100</c:v>
                </c:pt>
                <c:pt idx="121">
                  <c:v>1105</c:v>
                </c:pt>
                <c:pt idx="122">
                  <c:v>1110</c:v>
                </c:pt>
                <c:pt idx="123">
                  <c:v>1115</c:v>
                </c:pt>
                <c:pt idx="124">
                  <c:v>1120</c:v>
                </c:pt>
                <c:pt idx="125">
                  <c:v>1125</c:v>
                </c:pt>
                <c:pt idx="126">
                  <c:v>1130</c:v>
                </c:pt>
                <c:pt idx="127">
                  <c:v>1135</c:v>
                </c:pt>
                <c:pt idx="128">
                  <c:v>1140</c:v>
                </c:pt>
                <c:pt idx="129">
                  <c:v>1145</c:v>
                </c:pt>
                <c:pt idx="130">
                  <c:v>1150</c:v>
                </c:pt>
                <c:pt idx="131">
                  <c:v>1155</c:v>
                </c:pt>
                <c:pt idx="132">
                  <c:v>1160</c:v>
                </c:pt>
                <c:pt idx="133">
                  <c:v>1165</c:v>
                </c:pt>
                <c:pt idx="134">
                  <c:v>1170</c:v>
                </c:pt>
                <c:pt idx="135">
                  <c:v>1175</c:v>
                </c:pt>
                <c:pt idx="136">
                  <c:v>1180</c:v>
                </c:pt>
                <c:pt idx="137">
                  <c:v>1185</c:v>
                </c:pt>
                <c:pt idx="138">
                  <c:v>1190</c:v>
                </c:pt>
                <c:pt idx="139">
                  <c:v>1195</c:v>
                </c:pt>
                <c:pt idx="140">
                  <c:v>1200</c:v>
                </c:pt>
                <c:pt idx="141">
                  <c:v>1205</c:v>
                </c:pt>
                <c:pt idx="142">
                  <c:v>1210</c:v>
                </c:pt>
                <c:pt idx="143">
                  <c:v>1215</c:v>
                </c:pt>
                <c:pt idx="144">
                  <c:v>1220</c:v>
                </c:pt>
                <c:pt idx="145">
                  <c:v>1225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1250</c:v>
                </c:pt>
                <c:pt idx="151">
                  <c:v>1255</c:v>
                </c:pt>
                <c:pt idx="152">
                  <c:v>1260</c:v>
                </c:pt>
                <c:pt idx="153">
                  <c:v>1265</c:v>
                </c:pt>
                <c:pt idx="154">
                  <c:v>1270</c:v>
                </c:pt>
                <c:pt idx="155">
                  <c:v>1275</c:v>
                </c:pt>
                <c:pt idx="156">
                  <c:v>1280</c:v>
                </c:pt>
                <c:pt idx="157">
                  <c:v>1285</c:v>
                </c:pt>
                <c:pt idx="158">
                  <c:v>1290</c:v>
                </c:pt>
                <c:pt idx="159">
                  <c:v>1295</c:v>
                </c:pt>
                <c:pt idx="160">
                  <c:v>1300</c:v>
                </c:pt>
                <c:pt idx="161">
                  <c:v>1305</c:v>
                </c:pt>
                <c:pt idx="162">
                  <c:v>1310</c:v>
                </c:pt>
                <c:pt idx="163">
                  <c:v>1315</c:v>
                </c:pt>
                <c:pt idx="164">
                  <c:v>1320</c:v>
                </c:pt>
                <c:pt idx="165">
                  <c:v>1325</c:v>
                </c:pt>
                <c:pt idx="166">
                  <c:v>1330</c:v>
                </c:pt>
                <c:pt idx="167">
                  <c:v>1335</c:v>
                </c:pt>
                <c:pt idx="168">
                  <c:v>1340</c:v>
                </c:pt>
                <c:pt idx="169">
                  <c:v>1345</c:v>
                </c:pt>
                <c:pt idx="170">
                  <c:v>1350</c:v>
                </c:pt>
                <c:pt idx="171">
                  <c:v>1355</c:v>
                </c:pt>
                <c:pt idx="172">
                  <c:v>1360</c:v>
                </c:pt>
                <c:pt idx="173">
                  <c:v>1365</c:v>
                </c:pt>
                <c:pt idx="174">
                  <c:v>1370</c:v>
                </c:pt>
                <c:pt idx="175">
                  <c:v>1375</c:v>
                </c:pt>
                <c:pt idx="176">
                  <c:v>1380</c:v>
                </c:pt>
                <c:pt idx="177">
                  <c:v>1385</c:v>
                </c:pt>
                <c:pt idx="178">
                  <c:v>1390</c:v>
                </c:pt>
                <c:pt idx="179">
                  <c:v>1395</c:v>
                </c:pt>
                <c:pt idx="180">
                  <c:v>1400</c:v>
                </c:pt>
                <c:pt idx="181">
                  <c:v>1405</c:v>
                </c:pt>
                <c:pt idx="182">
                  <c:v>1410</c:v>
                </c:pt>
                <c:pt idx="183">
                  <c:v>1415</c:v>
                </c:pt>
                <c:pt idx="184">
                  <c:v>1420</c:v>
                </c:pt>
                <c:pt idx="185">
                  <c:v>1425</c:v>
                </c:pt>
                <c:pt idx="186">
                  <c:v>1430</c:v>
                </c:pt>
                <c:pt idx="187">
                  <c:v>1435</c:v>
                </c:pt>
                <c:pt idx="188">
                  <c:v>1440</c:v>
                </c:pt>
                <c:pt idx="189">
                  <c:v>1445</c:v>
                </c:pt>
                <c:pt idx="190">
                  <c:v>1450</c:v>
                </c:pt>
                <c:pt idx="191">
                  <c:v>1455</c:v>
                </c:pt>
                <c:pt idx="192">
                  <c:v>1460</c:v>
                </c:pt>
                <c:pt idx="193">
                  <c:v>1465</c:v>
                </c:pt>
                <c:pt idx="194">
                  <c:v>1470</c:v>
                </c:pt>
                <c:pt idx="195">
                  <c:v>1475</c:v>
                </c:pt>
                <c:pt idx="196">
                  <c:v>1480</c:v>
                </c:pt>
                <c:pt idx="197">
                  <c:v>1485</c:v>
                </c:pt>
                <c:pt idx="198">
                  <c:v>1490</c:v>
                </c:pt>
                <c:pt idx="199">
                  <c:v>1495</c:v>
                </c:pt>
                <c:pt idx="200">
                  <c:v>1500</c:v>
                </c:pt>
                <c:pt idx="201">
                  <c:v>1505</c:v>
                </c:pt>
                <c:pt idx="202">
                  <c:v>1510</c:v>
                </c:pt>
                <c:pt idx="203">
                  <c:v>1515</c:v>
                </c:pt>
                <c:pt idx="204">
                  <c:v>1520</c:v>
                </c:pt>
                <c:pt idx="205">
                  <c:v>1525</c:v>
                </c:pt>
                <c:pt idx="206">
                  <c:v>1530</c:v>
                </c:pt>
                <c:pt idx="207">
                  <c:v>1535</c:v>
                </c:pt>
                <c:pt idx="208">
                  <c:v>1540</c:v>
                </c:pt>
                <c:pt idx="209">
                  <c:v>1545</c:v>
                </c:pt>
                <c:pt idx="210">
                  <c:v>1550</c:v>
                </c:pt>
                <c:pt idx="211">
                  <c:v>1555</c:v>
                </c:pt>
                <c:pt idx="212">
                  <c:v>1560</c:v>
                </c:pt>
                <c:pt idx="213">
                  <c:v>1565</c:v>
                </c:pt>
                <c:pt idx="214">
                  <c:v>1570</c:v>
                </c:pt>
                <c:pt idx="215">
                  <c:v>1575</c:v>
                </c:pt>
                <c:pt idx="216">
                  <c:v>1580</c:v>
                </c:pt>
                <c:pt idx="217">
                  <c:v>1585</c:v>
                </c:pt>
                <c:pt idx="218">
                  <c:v>1590</c:v>
                </c:pt>
                <c:pt idx="219">
                  <c:v>1595</c:v>
                </c:pt>
                <c:pt idx="220">
                  <c:v>1600</c:v>
                </c:pt>
                <c:pt idx="221">
                  <c:v>1605</c:v>
                </c:pt>
                <c:pt idx="222">
                  <c:v>1610</c:v>
                </c:pt>
                <c:pt idx="223">
                  <c:v>1615</c:v>
                </c:pt>
                <c:pt idx="224">
                  <c:v>1620</c:v>
                </c:pt>
                <c:pt idx="225">
                  <c:v>1625</c:v>
                </c:pt>
                <c:pt idx="226">
                  <c:v>1630</c:v>
                </c:pt>
                <c:pt idx="227">
                  <c:v>1635</c:v>
                </c:pt>
                <c:pt idx="228">
                  <c:v>1640</c:v>
                </c:pt>
                <c:pt idx="229">
                  <c:v>1645</c:v>
                </c:pt>
                <c:pt idx="230">
                  <c:v>1650</c:v>
                </c:pt>
                <c:pt idx="231">
                  <c:v>1655</c:v>
                </c:pt>
                <c:pt idx="232">
                  <c:v>1660</c:v>
                </c:pt>
                <c:pt idx="233">
                  <c:v>1665</c:v>
                </c:pt>
                <c:pt idx="234">
                  <c:v>1670</c:v>
                </c:pt>
                <c:pt idx="235">
                  <c:v>1675</c:v>
                </c:pt>
                <c:pt idx="236">
                  <c:v>1680</c:v>
                </c:pt>
                <c:pt idx="237">
                  <c:v>1685</c:v>
                </c:pt>
                <c:pt idx="238">
                  <c:v>1690</c:v>
                </c:pt>
                <c:pt idx="239">
                  <c:v>1695</c:v>
                </c:pt>
                <c:pt idx="240">
                  <c:v>1700</c:v>
                </c:pt>
                <c:pt idx="241">
                  <c:v>1705</c:v>
                </c:pt>
                <c:pt idx="242">
                  <c:v>1710</c:v>
                </c:pt>
                <c:pt idx="243">
                  <c:v>1715</c:v>
                </c:pt>
                <c:pt idx="244">
                  <c:v>1720</c:v>
                </c:pt>
                <c:pt idx="245">
                  <c:v>1725</c:v>
                </c:pt>
                <c:pt idx="246">
                  <c:v>1730</c:v>
                </c:pt>
                <c:pt idx="247">
                  <c:v>1735</c:v>
                </c:pt>
                <c:pt idx="248">
                  <c:v>1740</c:v>
                </c:pt>
                <c:pt idx="249">
                  <c:v>1745</c:v>
                </c:pt>
                <c:pt idx="250">
                  <c:v>1750</c:v>
                </c:pt>
                <c:pt idx="251">
                  <c:v>1755</c:v>
                </c:pt>
                <c:pt idx="252">
                  <c:v>1760</c:v>
                </c:pt>
                <c:pt idx="253">
                  <c:v>1765</c:v>
                </c:pt>
                <c:pt idx="254">
                  <c:v>1770</c:v>
                </c:pt>
                <c:pt idx="255">
                  <c:v>1775</c:v>
                </c:pt>
                <c:pt idx="256">
                  <c:v>1780</c:v>
                </c:pt>
                <c:pt idx="257">
                  <c:v>1785</c:v>
                </c:pt>
                <c:pt idx="258">
                  <c:v>1790</c:v>
                </c:pt>
                <c:pt idx="259">
                  <c:v>1795</c:v>
                </c:pt>
                <c:pt idx="260">
                  <c:v>1800</c:v>
                </c:pt>
                <c:pt idx="261">
                  <c:v>1805</c:v>
                </c:pt>
                <c:pt idx="262">
                  <c:v>1810</c:v>
                </c:pt>
                <c:pt idx="263">
                  <c:v>1815</c:v>
                </c:pt>
                <c:pt idx="264">
                  <c:v>1820</c:v>
                </c:pt>
                <c:pt idx="265">
                  <c:v>1825</c:v>
                </c:pt>
                <c:pt idx="266">
                  <c:v>1830</c:v>
                </c:pt>
                <c:pt idx="267">
                  <c:v>1835</c:v>
                </c:pt>
                <c:pt idx="268">
                  <c:v>1840</c:v>
                </c:pt>
                <c:pt idx="269">
                  <c:v>1845</c:v>
                </c:pt>
                <c:pt idx="270">
                  <c:v>1850</c:v>
                </c:pt>
                <c:pt idx="271">
                  <c:v>1855</c:v>
                </c:pt>
                <c:pt idx="272">
                  <c:v>1860</c:v>
                </c:pt>
                <c:pt idx="273">
                  <c:v>1865</c:v>
                </c:pt>
                <c:pt idx="274">
                  <c:v>1870</c:v>
                </c:pt>
                <c:pt idx="275">
                  <c:v>1875</c:v>
                </c:pt>
                <c:pt idx="276">
                  <c:v>1880</c:v>
                </c:pt>
                <c:pt idx="277">
                  <c:v>1885</c:v>
                </c:pt>
                <c:pt idx="278">
                  <c:v>1890</c:v>
                </c:pt>
                <c:pt idx="279">
                  <c:v>1895</c:v>
                </c:pt>
                <c:pt idx="280">
                  <c:v>1900</c:v>
                </c:pt>
                <c:pt idx="281">
                  <c:v>1905</c:v>
                </c:pt>
                <c:pt idx="282">
                  <c:v>1910</c:v>
                </c:pt>
                <c:pt idx="283">
                  <c:v>1915</c:v>
                </c:pt>
                <c:pt idx="284">
                  <c:v>1920</c:v>
                </c:pt>
                <c:pt idx="285">
                  <c:v>1925</c:v>
                </c:pt>
                <c:pt idx="286">
                  <c:v>1930</c:v>
                </c:pt>
                <c:pt idx="287">
                  <c:v>1935</c:v>
                </c:pt>
                <c:pt idx="288">
                  <c:v>1940</c:v>
                </c:pt>
                <c:pt idx="289">
                  <c:v>1945</c:v>
                </c:pt>
                <c:pt idx="290">
                  <c:v>1950</c:v>
                </c:pt>
                <c:pt idx="291">
                  <c:v>1955</c:v>
                </c:pt>
                <c:pt idx="292">
                  <c:v>1960</c:v>
                </c:pt>
                <c:pt idx="293">
                  <c:v>1965</c:v>
                </c:pt>
                <c:pt idx="294">
                  <c:v>1970</c:v>
                </c:pt>
                <c:pt idx="295">
                  <c:v>1975</c:v>
                </c:pt>
                <c:pt idx="296">
                  <c:v>1980</c:v>
                </c:pt>
                <c:pt idx="297">
                  <c:v>1985</c:v>
                </c:pt>
                <c:pt idx="298">
                  <c:v>1990</c:v>
                </c:pt>
                <c:pt idx="299">
                  <c:v>1995</c:v>
                </c:pt>
                <c:pt idx="300">
                  <c:v>2000</c:v>
                </c:pt>
                <c:pt idx="301">
                  <c:v>2005</c:v>
                </c:pt>
                <c:pt idx="302">
                  <c:v>2010</c:v>
                </c:pt>
                <c:pt idx="303">
                  <c:v>2015</c:v>
                </c:pt>
                <c:pt idx="304">
                  <c:v>2020</c:v>
                </c:pt>
                <c:pt idx="305">
                  <c:v>2025</c:v>
                </c:pt>
                <c:pt idx="306">
                  <c:v>2030</c:v>
                </c:pt>
                <c:pt idx="307">
                  <c:v>2035</c:v>
                </c:pt>
                <c:pt idx="308">
                  <c:v>2040</c:v>
                </c:pt>
                <c:pt idx="309">
                  <c:v>2045</c:v>
                </c:pt>
                <c:pt idx="310">
                  <c:v>2050</c:v>
                </c:pt>
                <c:pt idx="311">
                  <c:v>2055</c:v>
                </c:pt>
                <c:pt idx="312">
                  <c:v>2060</c:v>
                </c:pt>
                <c:pt idx="313">
                  <c:v>2065</c:v>
                </c:pt>
                <c:pt idx="314">
                  <c:v>2070</c:v>
                </c:pt>
                <c:pt idx="315">
                  <c:v>2075</c:v>
                </c:pt>
                <c:pt idx="316">
                  <c:v>2080</c:v>
                </c:pt>
                <c:pt idx="317">
                  <c:v>2085</c:v>
                </c:pt>
                <c:pt idx="318">
                  <c:v>2090</c:v>
                </c:pt>
                <c:pt idx="319">
                  <c:v>2095</c:v>
                </c:pt>
                <c:pt idx="320">
                  <c:v>2100</c:v>
                </c:pt>
                <c:pt idx="321">
                  <c:v>2105</c:v>
                </c:pt>
                <c:pt idx="322">
                  <c:v>2110</c:v>
                </c:pt>
                <c:pt idx="323">
                  <c:v>2115</c:v>
                </c:pt>
                <c:pt idx="324">
                  <c:v>2120</c:v>
                </c:pt>
                <c:pt idx="325">
                  <c:v>2125</c:v>
                </c:pt>
                <c:pt idx="326">
                  <c:v>2130</c:v>
                </c:pt>
                <c:pt idx="327">
                  <c:v>2135</c:v>
                </c:pt>
                <c:pt idx="328">
                  <c:v>2140</c:v>
                </c:pt>
                <c:pt idx="329">
                  <c:v>2145</c:v>
                </c:pt>
                <c:pt idx="330">
                  <c:v>2150</c:v>
                </c:pt>
                <c:pt idx="331">
                  <c:v>2155</c:v>
                </c:pt>
                <c:pt idx="332">
                  <c:v>2160</c:v>
                </c:pt>
                <c:pt idx="333">
                  <c:v>2165</c:v>
                </c:pt>
                <c:pt idx="334">
                  <c:v>2170</c:v>
                </c:pt>
                <c:pt idx="335">
                  <c:v>2175</c:v>
                </c:pt>
                <c:pt idx="336">
                  <c:v>2180</c:v>
                </c:pt>
                <c:pt idx="337">
                  <c:v>2185</c:v>
                </c:pt>
                <c:pt idx="338">
                  <c:v>2190</c:v>
                </c:pt>
                <c:pt idx="339">
                  <c:v>2195</c:v>
                </c:pt>
                <c:pt idx="340">
                  <c:v>2200</c:v>
                </c:pt>
                <c:pt idx="341">
                  <c:v>2205</c:v>
                </c:pt>
                <c:pt idx="342">
                  <c:v>2210</c:v>
                </c:pt>
                <c:pt idx="343">
                  <c:v>2215</c:v>
                </c:pt>
                <c:pt idx="344">
                  <c:v>2220</c:v>
                </c:pt>
                <c:pt idx="345">
                  <c:v>2225</c:v>
                </c:pt>
                <c:pt idx="346">
                  <c:v>2230</c:v>
                </c:pt>
                <c:pt idx="347">
                  <c:v>2235</c:v>
                </c:pt>
                <c:pt idx="348">
                  <c:v>2240</c:v>
                </c:pt>
                <c:pt idx="349">
                  <c:v>2245</c:v>
                </c:pt>
                <c:pt idx="350">
                  <c:v>2250</c:v>
                </c:pt>
                <c:pt idx="351">
                  <c:v>2255</c:v>
                </c:pt>
                <c:pt idx="352">
                  <c:v>2260</c:v>
                </c:pt>
                <c:pt idx="353">
                  <c:v>2265</c:v>
                </c:pt>
                <c:pt idx="354">
                  <c:v>2270</c:v>
                </c:pt>
                <c:pt idx="355">
                  <c:v>2275</c:v>
                </c:pt>
                <c:pt idx="356">
                  <c:v>2280</c:v>
                </c:pt>
                <c:pt idx="357">
                  <c:v>2285</c:v>
                </c:pt>
                <c:pt idx="358">
                  <c:v>2290</c:v>
                </c:pt>
                <c:pt idx="359">
                  <c:v>2295</c:v>
                </c:pt>
                <c:pt idx="360">
                  <c:v>2300</c:v>
                </c:pt>
                <c:pt idx="361">
                  <c:v>2305</c:v>
                </c:pt>
                <c:pt idx="362">
                  <c:v>2310</c:v>
                </c:pt>
                <c:pt idx="363">
                  <c:v>2315</c:v>
                </c:pt>
                <c:pt idx="364">
                  <c:v>2320</c:v>
                </c:pt>
                <c:pt idx="365">
                  <c:v>2325</c:v>
                </c:pt>
                <c:pt idx="366">
                  <c:v>2330</c:v>
                </c:pt>
                <c:pt idx="367">
                  <c:v>2335</c:v>
                </c:pt>
                <c:pt idx="368">
                  <c:v>2340</c:v>
                </c:pt>
                <c:pt idx="369">
                  <c:v>2345</c:v>
                </c:pt>
                <c:pt idx="370">
                  <c:v>2350</c:v>
                </c:pt>
                <c:pt idx="371">
                  <c:v>2355</c:v>
                </c:pt>
                <c:pt idx="372">
                  <c:v>2360</c:v>
                </c:pt>
                <c:pt idx="373">
                  <c:v>2365</c:v>
                </c:pt>
                <c:pt idx="374">
                  <c:v>2370</c:v>
                </c:pt>
                <c:pt idx="375">
                  <c:v>2375</c:v>
                </c:pt>
                <c:pt idx="376">
                  <c:v>2380</c:v>
                </c:pt>
                <c:pt idx="377">
                  <c:v>2385</c:v>
                </c:pt>
                <c:pt idx="378">
                  <c:v>2390</c:v>
                </c:pt>
                <c:pt idx="379">
                  <c:v>2395</c:v>
                </c:pt>
                <c:pt idx="380">
                  <c:v>2400</c:v>
                </c:pt>
                <c:pt idx="381">
                  <c:v>2405</c:v>
                </c:pt>
                <c:pt idx="382">
                  <c:v>2410</c:v>
                </c:pt>
                <c:pt idx="383">
                  <c:v>2415</c:v>
                </c:pt>
                <c:pt idx="384">
                  <c:v>2420</c:v>
                </c:pt>
                <c:pt idx="385">
                  <c:v>2425</c:v>
                </c:pt>
                <c:pt idx="386">
                  <c:v>2430</c:v>
                </c:pt>
                <c:pt idx="387">
                  <c:v>2435</c:v>
                </c:pt>
                <c:pt idx="388">
                  <c:v>2440</c:v>
                </c:pt>
                <c:pt idx="389">
                  <c:v>2445</c:v>
                </c:pt>
                <c:pt idx="390">
                  <c:v>2450</c:v>
                </c:pt>
                <c:pt idx="391">
                  <c:v>2455</c:v>
                </c:pt>
                <c:pt idx="392">
                  <c:v>2460</c:v>
                </c:pt>
                <c:pt idx="393">
                  <c:v>2465</c:v>
                </c:pt>
                <c:pt idx="394">
                  <c:v>2470</c:v>
                </c:pt>
                <c:pt idx="395">
                  <c:v>2475</c:v>
                </c:pt>
                <c:pt idx="396">
                  <c:v>2480</c:v>
                </c:pt>
                <c:pt idx="397">
                  <c:v>2485</c:v>
                </c:pt>
                <c:pt idx="398">
                  <c:v>2490</c:v>
                </c:pt>
                <c:pt idx="399">
                  <c:v>2495</c:v>
                </c:pt>
                <c:pt idx="400">
                  <c:v>2500</c:v>
                </c:pt>
                <c:pt idx="401">
                  <c:v>2505</c:v>
                </c:pt>
                <c:pt idx="402">
                  <c:v>2510</c:v>
                </c:pt>
                <c:pt idx="403">
                  <c:v>2515</c:v>
                </c:pt>
                <c:pt idx="404">
                  <c:v>2520</c:v>
                </c:pt>
                <c:pt idx="405">
                  <c:v>2525</c:v>
                </c:pt>
                <c:pt idx="406">
                  <c:v>2530</c:v>
                </c:pt>
                <c:pt idx="407">
                  <c:v>2535</c:v>
                </c:pt>
                <c:pt idx="408">
                  <c:v>2540</c:v>
                </c:pt>
                <c:pt idx="409">
                  <c:v>2545</c:v>
                </c:pt>
                <c:pt idx="410">
                  <c:v>2550</c:v>
                </c:pt>
                <c:pt idx="411">
                  <c:v>2555</c:v>
                </c:pt>
                <c:pt idx="412">
                  <c:v>2560</c:v>
                </c:pt>
                <c:pt idx="413">
                  <c:v>2565</c:v>
                </c:pt>
                <c:pt idx="414">
                  <c:v>2570</c:v>
                </c:pt>
                <c:pt idx="415">
                  <c:v>2575</c:v>
                </c:pt>
                <c:pt idx="416">
                  <c:v>2580</c:v>
                </c:pt>
                <c:pt idx="417">
                  <c:v>2585</c:v>
                </c:pt>
                <c:pt idx="418">
                  <c:v>2590</c:v>
                </c:pt>
                <c:pt idx="419">
                  <c:v>2595</c:v>
                </c:pt>
                <c:pt idx="420">
                  <c:v>2600</c:v>
                </c:pt>
                <c:pt idx="421">
                  <c:v>2605</c:v>
                </c:pt>
                <c:pt idx="422">
                  <c:v>2610</c:v>
                </c:pt>
                <c:pt idx="423">
                  <c:v>2615</c:v>
                </c:pt>
                <c:pt idx="424">
                  <c:v>2620</c:v>
                </c:pt>
                <c:pt idx="425">
                  <c:v>2625</c:v>
                </c:pt>
                <c:pt idx="426">
                  <c:v>2630</c:v>
                </c:pt>
                <c:pt idx="427">
                  <c:v>2635</c:v>
                </c:pt>
                <c:pt idx="428">
                  <c:v>2640</c:v>
                </c:pt>
                <c:pt idx="429">
                  <c:v>2645</c:v>
                </c:pt>
                <c:pt idx="430">
                  <c:v>2650</c:v>
                </c:pt>
                <c:pt idx="431">
                  <c:v>2655</c:v>
                </c:pt>
                <c:pt idx="432">
                  <c:v>2660</c:v>
                </c:pt>
                <c:pt idx="433">
                  <c:v>2665</c:v>
                </c:pt>
                <c:pt idx="434">
                  <c:v>2670</c:v>
                </c:pt>
                <c:pt idx="435">
                  <c:v>2675</c:v>
                </c:pt>
                <c:pt idx="436">
                  <c:v>2680</c:v>
                </c:pt>
                <c:pt idx="437">
                  <c:v>2685</c:v>
                </c:pt>
                <c:pt idx="438">
                  <c:v>2690</c:v>
                </c:pt>
                <c:pt idx="439">
                  <c:v>2695</c:v>
                </c:pt>
                <c:pt idx="440">
                  <c:v>2700</c:v>
                </c:pt>
                <c:pt idx="441">
                  <c:v>2705</c:v>
                </c:pt>
                <c:pt idx="442">
                  <c:v>2710</c:v>
                </c:pt>
                <c:pt idx="443">
                  <c:v>2715</c:v>
                </c:pt>
                <c:pt idx="444">
                  <c:v>2720</c:v>
                </c:pt>
                <c:pt idx="445">
                  <c:v>2725</c:v>
                </c:pt>
                <c:pt idx="446">
                  <c:v>2730</c:v>
                </c:pt>
                <c:pt idx="447">
                  <c:v>2735</c:v>
                </c:pt>
                <c:pt idx="448">
                  <c:v>2740</c:v>
                </c:pt>
                <c:pt idx="449">
                  <c:v>2745</c:v>
                </c:pt>
                <c:pt idx="450">
                  <c:v>2750</c:v>
                </c:pt>
                <c:pt idx="451">
                  <c:v>2755</c:v>
                </c:pt>
                <c:pt idx="452">
                  <c:v>2760</c:v>
                </c:pt>
                <c:pt idx="453">
                  <c:v>2765</c:v>
                </c:pt>
                <c:pt idx="454">
                  <c:v>2770</c:v>
                </c:pt>
                <c:pt idx="455">
                  <c:v>2775</c:v>
                </c:pt>
                <c:pt idx="456">
                  <c:v>2780</c:v>
                </c:pt>
                <c:pt idx="457">
                  <c:v>2785</c:v>
                </c:pt>
                <c:pt idx="458">
                  <c:v>2790</c:v>
                </c:pt>
                <c:pt idx="459">
                  <c:v>2795</c:v>
                </c:pt>
                <c:pt idx="460">
                  <c:v>2800</c:v>
                </c:pt>
                <c:pt idx="461">
                  <c:v>2805</c:v>
                </c:pt>
                <c:pt idx="462">
                  <c:v>2810</c:v>
                </c:pt>
                <c:pt idx="463">
                  <c:v>2815</c:v>
                </c:pt>
                <c:pt idx="464">
                  <c:v>2820</c:v>
                </c:pt>
                <c:pt idx="465">
                  <c:v>2825</c:v>
                </c:pt>
                <c:pt idx="466">
                  <c:v>2830</c:v>
                </c:pt>
                <c:pt idx="467">
                  <c:v>2835</c:v>
                </c:pt>
                <c:pt idx="468">
                  <c:v>2840</c:v>
                </c:pt>
                <c:pt idx="469">
                  <c:v>2845</c:v>
                </c:pt>
                <c:pt idx="470">
                  <c:v>2850</c:v>
                </c:pt>
                <c:pt idx="471">
                  <c:v>2855</c:v>
                </c:pt>
                <c:pt idx="472">
                  <c:v>2860</c:v>
                </c:pt>
                <c:pt idx="473">
                  <c:v>2865</c:v>
                </c:pt>
                <c:pt idx="474">
                  <c:v>2870</c:v>
                </c:pt>
                <c:pt idx="475">
                  <c:v>2875</c:v>
                </c:pt>
                <c:pt idx="476">
                  <c:v>2880</c:v>
                </c:pt>
                <c:pt idx="477">
                  <c:v>2885</c:v>
                </c:pt>
                <c:pt idx="478">
                  <c:v>2890</c:v>
                </c:pt>
                <c:pt idx="479">
                  <c:v>2895</c:v>
                </c:pt>
                <c:pt idx="480">
                  <c:v>2900</c:v>
                </c:pt>
                <c:pt idx="481">
                  <c:v>2905</c:v>
                </c:pt>
                <c:pt idx="482">
                  <c:v>2910</c:v>
                </c:pt>
                <c:pt idx="483">
                  <c:v>2915</c:v>
                </c:pt>
                <c:pt idx="484">
                  <c:v>2920</c:v>
                </c:pt>
                <c:pt idx="485">
                  <c:v>2925</c:v>
                </c:pt>
                <c:pt idx="486">
                  <c:v>2930</c:v>
                </c:pt>
                <c:pt idx="487">
                  <c:v>2935</c:v>
                </c:pt>
                <c:pt idx="488">
                  <c:v>2940</c:v>
                </c:pt>
                <c:pt idx="489">
                  <c:v>2945</c:v>
                </c:pt>
                <c:pt idx="490">
                  <c:v>2950</c:v>
                </c:pt>
                <c:pt idx="491">
                  <c:v>2955</c:v>
                </c:pt>
                <c:pt idx="492">
                  <c:v>2960</c:v>
                </c:pt>
                <c:pt idx="493">
                  <c:v>2965</c:v>
                </c:pt>
                <c:pt idx="494">
                  <c:v>2970</c:v>
                </c:pt>
                <c:pt idx="495">
                  <c:v>2975</c:v>
                </c:pt>
                <c:pt idx="496">
                  <c:v>2980</c:v>
                </c:pt>
                <c:pt idx="497">
                  <c:v>2985</c:v>
                </c:pt>
                <c:pt idx="498">
                  <c:v>2990</c:v>
                </c:pt>
                <c:pt idx="499">
                  <c:v>2995</c:v>
                </c:pt>
                <c:pt idx="500">
                  <c:v>3000</c:v>
                </c:pt>
                <c:pt idx="501">
                  <c:v>3005</c:v>
                </c:pt>
                <c:pt idx="502">
                  <c:v>3010</c:v>
                </c:pt>
                <c:pt idx="503">
                  <c:v>3015</c:v>
                </c:pt>
                <c:pt idx="504">
                  <c:v>3020</c:v>
                </c:pt>
                <c:pt idx="505">
                  <c:v>3025</c:v>
                </c:pt>
                <c:pt idx="506">
                  <c:v>3030</c:v>
                </c:pt>
                <c:pt idx="507">
                  <c:v>3035</c:v>
                </c:pt>
                <c:pt idx="508">
                  <c:v>3040</c:v>
                </c:pt>
                <c:pt idx="509">
                  <c:v>3045</c:v>
                </c:pt>
                <c:pt idx="510">
                  <c:v>3050</c:v>
                </c:pt>
                <c:pt idx="511">
                  <c:v>3055</c:v>
                </c:pt>
                <c:pt idx="512">
                  <c:v>3060</c:v>
                </c:pt>
                <c:pt idx="513">
                  <c:v>3065</c:v>
                </c:pt>
                <c:pt idx="514">
                  <c:v>3070</c:v>
                </c:pt>
                <c:pt idx="515">
                  <c:v>3075</c:v>
                </c:pt>
                <c:pt idx="516">
                  <c:v>3080</c:v>
                </c:pt>
                <c:pt idx="517">
                  <c:v>3085</c:v>
                </c:pt>
                <c:pt idx="518">
                  <c:v>3090</c:v>
                </c:pt>
                <c:pt idx="519">
                  <c:v>3095</c:v>
                </c:pt>
                <c:pt idx="520">
                  <c:v>3100</c:v>
                </c:pt>
                <c:pt idx="521">
                  <c:v>3105</c:v>
                </c:pt>
                <c:pt idx="522">
                  <c:v>3110</c:v>
                </c:pt>
                <c:pt idx="523">
                  <c:v>3115</c:v>
                </c:pt>
                <c:pt idx="524">
                  <c:v>3120</c:v>
                </c:pt>
                <c:pt idx="525">
                  <c:v>3125</c:v>
                </c:pt>
                <c:pt idx="526">
                  <c:v>3130</c:v>
                </c:pt>
                <c:pt idx="527">
                  <c:v>3135</c:v>
                </c:pt>
                <c:pt idx="528">
                  <c:v>3140</c:v>
                </c:pt>
                <c:pt idx="529">
                  <c:v>3145</c:v>
                </c:pt>
                <c:pt idx="530">
                  <c:v>3150</c:v>
                </c:pt>
                <c:pt idx="531">
                  <c:v>3155</c:v>
                </c:pt>
                <c:pt idx="532">
                  <c:v>3160</c:v>
                </c:pt>
                <c:pt idx="533">
                  <c:v>3165</c:v>
                </c:pt>
                <c:pt idx="534">
                  <c:v>3170</c:v>
                </c:pt>
                <c:pt idx="535">
                  <c:v>3175</c:v>
                </c:pt>
                <c:pt idx="536">
                  <c:v>3180</c:v>
                </c:pt>
                <c:pt idx="537">
                  <c:v>3185</c:v>
                </c:pt>
                <c:pt idx="538">
                  <c:v>3190</c:v>
                </c:pt>
                <c:pt idx="539">
                  <c:v>3195</c:v>
                </c:pt>
                <c:pt idx="540">
                  <c:v>3200</c:v>
                </c:pt>
                <c:pt idx="541">
                  <c:v>3205</c:v>
                </c:pt>
                <c:pt idx="542">
                  <c:v>3210</c:v>
                </c:pt>
                <c:pt idx="543">
                  <c:v>3215</c:v>
                </c:pt>
                <c:pt idx="544">
                  <c:v>3220</c:v>
                </c:pt>
                <c:pt idx="545">
                  <c:v>3225</c:v>
                </c:pt>
                <c:pt idx="546">
                  <c:v>3230</c:v>
                </c:pt>
                <c:pt idx="547">
                  <c:v>3235</c:v>
                </c:pt>
                <c:pt idx="548">
                  <c:v>3240</c:v>
                </c:pt>
                <c:pt idx="549">
                  <c:v>3245</c:v>
                </c:pt>
                <c:pt idx="550">
                  <c:v>3250</c:v>
                </c:pt>
                <c:pt idx="551">
                  <c:v>3255</c:v>
                </c:pt>
                <c:pt idx="552">
                  <c:v>3260</c:v>
                </c:pt>
                <c:pt idx="553">
                  <c:v>3265</c:v>
                </c:pt>
                <c:pt idx="554">
                  <c:v>3270</c:v>
                </c:pt>
                <c:pt idx="555">
                  <c:v>3275</c:v>
                </c:pt>
                <c:pt idx="556">
                  <c:v>3280</c:v>
                </c:pt>
                <c:pt idx="557">
                  <c:v>3285</c:v>
                </c:pt>
                <c:pt idx="558">
                  <c:v>3290</c:v>
                </c:pt>
                <c:pt idx="559">
                  <c:v>3295</c:v>
                </c:pt>
                <c:pt idx="560">
                  <c:v>3300</c:v>
                </c:pt>
                <c:pt idx="561">
                  <c:v>3305</c:v>
                </c:pt>
                <c:pt idx="562">
                  <c:v>3310</c:v>
                </c:pt>
                <c:pt idx="563">
                  <c:v>3315</c:v>
                </c:pt>
                <c:pt idx="564">
                  <c:v>3320</c:v>
                </c:pt>
                <c:pt idx="565">
                  <c:v>3325</c:v>
                </c:pt>
                <c:pt idx="566">
                  <c:v>3330</c:v>
                </c:pt>
                <c:pt idx="567">
                  <c:v>3335</c:v>
                </c:pt>
                <c:pt idx="568">
                  <c:v>3340</c:v>
                </c:pt>
                <c:pt idx="569">
                  <c:v>3345</c:v>
                </c:pt>
                <c:pt idx="570">
                  <c:v>3350</c:v>
                </c:pt>
                <c:pt idx="571">
                  <c:v>3355</c:v>
                </c:pt>
                <c:pt idx="572">
                  <c:v>3360</c:v>
                </c:pt>
                <c:pt idx="573">
                  <c:v>3365</c:v>
                </c:pt>
                <c:pt idx="574">
                  <c:v>3370</c:v>
                </c:pt>
                <c:pt idx="575">
                  <c:v>3375</c:v>
                </c:pt>
                <c:pt idx="576">
                  <c:v>3380</c:v>
                </c:pt>
                <c:pt idx="577">
                  <c:v>3385</c:v>
                </c:pt>
                <c:pt idx="578">
                  <c:v>3390</c:v>
                </c:pt>
                <c:pt idx="579">
                  <c:v>3395</c:v>
                </c:pt>
                <c:pt idx="580">
                  <c:v>3400</c:v>
                </c:pt>
                <c:pt idx="581">
                  <c:v>3405</c:v>
                </c:pt>
                <c:pt idx="582">
                  <c:v>3410</c:v>
                </c:pt>
                <c:pt idx="583">
                  <c:v>3415</c:v>
                </c:pt>
                <c:pt idx="584">
                  <c:v>3420</c:v>
                </c:pt>
                <c:pt idx="585">
                  <c:v>3425</c:v>
                </c:pt>
                <c:pt idx="586">
                  <c:v>3430</c:v>
                </c:pt>
                <c:pt idx="587">
                  <c:v>3435</c:v>
                </c:pt>
                <c:pt idx="588">
                  <c:v>3440</c:v>
                </c:pt>
                <c:pt idx="589">
                  <c:v>3445</c:v>
                </c:pt>
                <c:pt idx="590">
                  <c:v>3450</c:v>
                </c:pt>
                <c:pt idx="591">
                  <c:v>3455</c:v>
                </c:pt>
                <c:pt idx="592">
                  <c:v>3460</c:v>
                </c:pt>
                <c:pt idx="593">
                  <c:v>3465</c:v>
                </c:pt>
                <c:pt idx="594">
                  <c:v>3470</c:v>
                </c:pt>
                <c:pt idx="595">
                  <c:v>3475</c:v>
                </c:pt>
                <c:pt idx="596">
                  <c:v>3480</c:v>
                </c:pt>
                <c:pt idx="597">
                  <c:v>3485</c:v>
                </c:pt>
                <c:pt idx="598">
                  <c:v>3490</c:v>
                </c:pt>
                <c:pt idx="599">
                  <c:v>3495</c:v>
                </c:pt>
                <c:pt idx="600">
                  <c:v>3500</c:v>
                </c:pt>
                <c:pt idx="601">
                  <c:v>3505</c:v>
                </c:pt>
                <c:pt idx="602">
                  <c:v>3510</c:v>
                </c:pt>
                <c:pt idx="603">
                  <c:v>3515</c:v>
                </c:pt>
                <c:pt idx="604">
                  <c:v>3520</c:v>
                </c:pt>
                <c:pt idx="605">
                  <c:v>3525</c:v>
                </c:pt>
                <c:pt idx="606">
                  <c:v>3530</c:v>
                </c:pt>
                <c:pt idx="607">
                  <c:v>3535</c:v>
                </c:pt>
                <c:pt idx="608">
                  <c:v>3540</c:v>
                </c:pt>
                <c:pt idx="609">
                  <c:v>3545</c:v>
                </c:pt>
                <c:pt idx="610">
                  <c:v>3550</c:v>
                </c:pt>
                <c:pt idx="611">
                  <c:v>3555</c:v>
                </c:pt>
                <c:pt idx="612">
                  <c:v>3560</c:v>
                </c:pt>
                <c:pt idx="613">
                  <c:v>3565</c:v>
                </c:pt>
                <c:pt idx="614">
                  <c:v>3570</c:v>
                </c:pt>
                <c:pt idx="615">
                  <c:v>3575</c:v>
                </c:pt>
                <c:pt idx="616">
                  <c:v>3580</c:v>
                </c:pt>
                <c:pt idx="617">
                  <c:v>3585</c:v>
                </c:pt>
                <c:pt idx="618">
                  <c:v>3590</c:v>
                </c:pt>
                <c:pt idx="619">
                  <c:v>3595</c:v>
                </c:pt>
                <c:pt idx="620">
                  <c:v>3600</c:v>
                </c:pt>
                <c:pt idx="621">
                  <c:v>3605</c:v>
                </c:pt>
                <c:pt idx="622">
                  <c:v>3610</c:v>
                </c:pt>
                <c:pt idx="623">
                  <c:v>3615</c:v>
                </c:pt>
                <c:pt idx="624">
                  <c:v>3620</c:v>
                </c:pt>
                <c:pt idx="625">
                  <c:v>3625</c:v>
                </c:pt>
                <c:pt idx="626">
                  <c:v>3630</c:v>
                </c:pt>
                <c:pt idx="627">
                  <c:v>3635</c:v>
                </c:pt>
                <c:pt idx="628">
                  <c:v>3640</c:v>
                </c:pt>
                <c:pt idx="629">
                  <c:v>3645</c:v>
                </c:pt>
                <c:pt idx="630">
                  <c:v>3650</c:v>
                </c:pt>
                <c:pt idx="631">
                  <c:v>3655</c:v>
                </c:pt>
                <c:pt idx="632">
                  <c:v>3660</c:v>
                </c:pt>
                <c:pt idx="633">
                  <c:v>3665</c:v>
                </c:pt>
                <c:pt idx="634">
                  <c:v>3670</c:v>
                </c:pt>
                <c:pt idx="635">
                  <c:v>3675</c:v>
                </c:pt>
                <c:pt idx="636">
                  <c:v>3680</c:v>
                </c:pt>
                <c:pt idx="637">
                  <c:v>3685</c:v>
                </c:pt>
                <c:pt idx="638">
                  <c:v>3690</c:v>
                </c:pt>
                <c:pt idx="639">
                  <c:v>3695</c:v>
                </c:pt>
                <c:pt idx="640">
                  <c:v>3700</c:v>
                </c:pt>
                <c:pt idx="641">
                  <c:v>3705</c:v>
                </c:pt>
                <c:pt idx="642">
                  <c:v>3710</c:v>
                </c:pt>
                <c:pt idx="643">
                  <c:v>3715</c:v>
                </c:pt>
                <c:pt idx="644">
                  <c:v>3720</c:v>
                </c:pt>
                <c:pt idx="645">
                  <c:v>3725</c:v>
                </c:pt>
                <c:pt idx="646">
                  <c:v>3730</c:v>
                </c:pt>
                <c:pt idx="647">
                  <c:v>3735</c:v>
                </c:pt>
                <c:pt idx="648">
                  <c:v>3740</c:v>
                </c:pt>
                <c:pt idx="649">
                  <c:v>3745</c:v>
                </c:pt>
                <c:pt idx="650">
                  <c:v>3750</c:v>
                </c:pt>
                <c:pt idx="651">
                  <c:v>3755</c:v>
                </c:pt>
                <c:pt idx="652">
                  <c:v>3760</c:v>
                </c:pt>
                <c:pt idx="653">
                  <c:v>3765</c:v>
                </c:pt>
                <c:pt idx="654">
                  <c:v>3770</c:v>
                </c:pt>
                <c:pt idx="655">
                  <c:v>3775</c:v>
                </c:pt>
                <c:pt idx="656">
                  <c:v>3780</c:v>
                </c:pt>
                <c:pt idx="657">
                  <c:v>3785</c:v>
                </c:pt>
                <c:pt idx="658">
                  <c:v>3790</c:v>
                </c:pt>
                <c:pt idx="659">
                  <c:v>3795</c:v>
                </c:pt>
                <c:pt idx="660">
                  <c:v>3800</c:v>
                </c:pt>
                <c:pt idx="661">
                  <c:v>3805</c:v>
                </c:pt>
                <c:pt idx="662">
                  <c:v>3810</c:v>
                </c:pt>
                <c:pt idx="663">
                  <c:v>3815</c:v>
                </c:pt>
                <c:pt idx="664">
                  <c:v>3820</c:v>
                </c:pt>
                <c:pt idx="665">
                  <c:v>3825</c:v>
                </c:pt>
                <c:pt idx="666">
                  <c:v>3830</c:v>
                </c:pt>
                <c:pt idx="667">
                  <c:v>3835</c:v>
                </c:pt>
                <c:pt idx="668">
                  <c:v>3840</c:v>
                </c:pt>
                <c:pt idx="669">
                  <c:v>3845</c:v>
                </c:pt>
                <c:pt idx="670">
                  <c:v>3850</c:v>
                </c:pt>
                <c:pt idx="671">
                  <c:v>3855</c:v>
                </c:pt>
                <c:pt idx="672">
                  <c:v>3860</c:v>
                </c:pt>
                <c:pt idx="673">
                  <c:v>3865</c:v>
                </c:pt>
                <c:pt idx="674">
                  <c:v>3870</c:v>
                </c:pt>
                <c:pt idx="675">
                  <c:v>3875</c:v>
                </c:pt>
                <c:pt idx="676">
                  <c:v>3880</c:v>
                </c:pt>
                <c:pt idx="677">
                  <c:v>3885</c:v>
                </c:pt>
                <c:pt idx="678">
                  <c:v>3890</c:v>
                </c:pt>
                <c:pt idx="679">
                  <c:v>3895</c:v>
                </c:pt>
                <c:pt idx="680">
                  <c:v>3900</c:v>
                </c:pt>
                <c:pt idx="681">
                  <c:v>3905</c:v>
                </c:pt>
                <c:pt idx="682">
                  <c:v>3910</c:v>
                </c:pt>
                <c:pt idx="683">
                  <c:v>3915</c:v>
                </c:pt>
                <c:pt idx="684">
                  <c:v>3920</c:v>
                </c:pt>
                <c:pt idx="685">
                  <c:v>3925</c:v>
                </c:pt>
                <c:pt idx="686">
                  <c:v>3930</c:v>
                </c:pt>
                <c:pt idx="687">
                  <c:v>3935</c:v>
                </c:pt>
                <c:pt idx="688">
                  <c:v>3940</c:v>
                </c:pt>
                <c:pt idx="689">
                  <c:v>3945</c:v>
                </c:pt>
                <c:pt idx="690">
                  <c:v>3950</c:v>
                </c:pt>
                <c:pt idx="691">
                  <c:v>3955</c:v>
                </c:pt>
                <c:pt idx="692">
                  <c:v>3960</c:v>
                </c:pt>
                <c:pt idx="693">
                  <c:v>3965</c:v>
                </c:pt>
                <c:pt idx="694">
                  <c:v>3970</c:v>
                </c:pt>
                <c:pt idx="695">
                  <c:v>3975</c:v>
                </c:pt>
                <c:pt idx="696">
                  <c:v>3980</c:v>
                </c:pt>
                <c:pt idx="697">
                  <c:v>3985</c:v>
                </c:pt>
                <c:pt idx="698">
                  <c:v>3990</c:v>
                </c:pt>
                <c:pt idx="699">
                  <c:v>3995</c:v>
                </c:pt>
                <c:pt idx="700">
                  <c:v>4000</c:v>
                </c:pt>
                <c:pt idx="701">
                  <c:v>4005</c:v>
                </c:pt>
                <c:pt idx="702">
                  <c:v>4010</c:v>
                </c:pt>
                <c:pt idx="703">
                  <c:v>4015</c:v>
                </c:pt>
                <c:pt idx="704">
                  <c:v>4020</c:v>
                </c:pt>
                <c:pt idx="705">
                  <c:v>4025</c:v>
                </c:pt>
                <c:pt idx="706">
                  <c:v>4030</c:v>
                </c:pt>
                <c:pt idx="707">
                  <c:v>4035</c:v>
                </c:pt>
                <c:pt idx="708">
                  <c:v>4040</c:v>
                </c:pt>
                <c:pt idx="709">
                  <c:v>4045</c:v>
                </c:pt>
                <c:pt idx="710">
                  <c:v>4050</c:v>
                </c:pt>
                <c:pt idx="711">
                  <c:v>4055</c:v>
                </c:pt>
                <c:pt idx="712">
                  <c:v>4060</c:v>
                </c:pt>
                <c:pt idx="713">
                  <c:v>4065</c:v>
                </c:pt>
                <c:pt idx="714">
                  <c:v>4070</c:v>
                </c:pt>
                <c:pt idx="715">
                  <c:v>4075</c:v>
                </c:pt>
                <c:pt idx="716">
                  <c:v>4080</c:v>
                </c:pt>
                <c:pt idx="717">
                  <c:v>4085</c:v>
                </c:pt>
                <c:pt idx="718">
                  <c:v>4090</c:v>
                </c:pt>
                <c:pt idx="719">
                  <c:v>4095</c:v>
                </c:pt>
                <c:pt idx="720">
                  <c:v>4100</c:v>
                </c:pt>
                <c:pt idx="721">
                  <c:v>4105</c:v>
                </c:pt>
                <c:pt idx="722">
                  <c:v>4110</c:v>
                </c:pt>
                <c:pt idx="723">
                  <c:v>4115</c:v>
                </c:pt>
                <c:pt idx="724">
                  <c:v>4120</c:v>
                </c:pt>
                <c:pt idx="725">
                  <c:v>4125</c:v>
                </c:pt>
                <c:pt idx="726">
                  <c:v>4130</c:v>
                </c:pt>
                <c:pt idx="727">
                  <c:v>4135</c:v>
                </c:pt>
                <c:pt idx="728">
                  <c:v>4140</c:v>
                </c:pt>
                <c:pt idx="729">
                  <c:v>4145</c:v>
                </c:pt>
                <c:pt idx="730">
                  <c:v>4150</c:v>
                </c:pt>
                <c:pt idx="731">
                  <c:v>4155</c:v>
                </c:pt>
                <c:pt idx="732">
                  <c:v>4160</c:v>
                </c:pt>
                <c:pt idx="733">
                  <c:v>4165</c:v>
                </c:pt>
                <c:pt idx="734">
                  <c:v>4170</c:v>
                </c:pt>
                <c:pt idx="735">
                  <c:v>4175</c:v>
                </c:pt>
                <c:pt idx="736">
                  <c:v>4180</c:v>
                </c:pt>
                <c:pt idx="737">
                  <c:v>4185</c:v>
                </c:pt>
                <c:pt idx="738">
                  <c:v>4190</c:v>
                </c:pt>
                <c:pt idx="739">
                  <c:v>4195</c:v>
                </c:pt>
                <c:pt idx="740">
                  <c:v>4200</c:v>
                </c:pt>
                <c:pt idx="741">
                  <c:v>4205</c:v>
                </c:pt>
                <c:pt idx="742">
                  <c:v>4210</c:v>
                </c:pt>
                <c:pt idx="743">
                  <c:v>4215</c:v>
                </c:pt>
                <c:pt idx="744">
                  <c:v>4220</c:v>
                </c:pt>
                <c:pt idx="745">
                  <c:v>4225</c:v>
                </c:pt>
                <c:pt idx="746">
                  <c:v>4230</c:v>
                </c:pt>
                <c:pt idx="747">
                  <c:v>4235</c:v>
                </c:pt>
                <c:pt idx="748">
                  <c:v>4240</c:v>
                </c:pt>
                <c:pt idx="749">
                  <c:v>4245</c:v>
                </c:pt>
                <c:pt idx="750">
                  <c:v>4250</c:v>
                </c:pt>
                <c:pt idx="751">
                  <c:v>4255</c:v>
                </c:pt>
                <c:pt idx="752">
                  <c:v>4260</c:v>
                </c:pt>
                <c:pt idx="753">
                  <c:v>4265</c:v>
                </c:pt>
                <c:pt idx="754">
                  <c:v>4270</c:v>
                </c:pt>
                <c:pt idx="755">
                  <c:v>4275</c:v>
                </c:pt>
                <c:pt idx="756">
                  <c:v>4280</c:v>
                </c:pt>
                <c:pt idx="757">
                  <c:v>4285</c:v>
                </c:pt>
                <c:pt idx="758">
                  <c:v>4290</c:v>
                </c:pt>
                <c:pt idx="759">
                  <c:v>4295</c:v>
                </c:pt>
                <c:pt idx="760">
                  <c:v>4300</c:v>
                </c:pt>
                <c:pt idx="761">
                  <c:v>4305</c:v>
                </c:pt>
                <c:pt idx="762">
                  <c:v>4310</c:v>
                </c:pt>
                <c:pt idx="763">
                  <c:v>4315</c:v>
                </c:pt>
                <c:pt idx="764">
                  <c:v>4320</c:v>
                </c:pt>
                <c:pt idx="765">
                  <c:v>4325</c:v>
                </c:pt>
                <c:pt idx="766">
                  <c:v>4330</c:v>
                </c:pt>
                <c:pt idx="767">
                  <c:v>4335</c:v>
                </c:pt>
                <c:pt idx="768">
                  <c:v>4340</c:v>
                </c:pt>
                <c:pt idx="769">
                  <c:v>4345</c:v>
                </c:pt>
                <c:pt idx="770">
                  <c:v>4350</c:v>
                </c:pt>
                <c:pt idx="771">
                  <c:v>4355</c:v>
                </c:pt>
                <c:pt idx="772">
                  <c:v>4360</c:v>
                </c:pt>
                <c:pt idx="773">
                  <c:v>4365</c:v>
                </c:pt>
                <c:pt idx="774">
                  <c:v>4370</c:v>
                </c:pt>
                <c:pt idx="775">
                  <c:v>4375</c:v>
                </c:pt>
                <c:pt idx="776">
                  <c:v>4380</c:v>
                </c:pt>
                <c:pt idx="777">
                  <c:v>4385</c:v>
                </c:pt>
                <c:pt idx="778">
                  <c:v>4390</c:v>
                </c:pt>
                <c:pt idx="779">
                  <c:v>4395</c:v>
                </c:pt>
                <c:pt idx="780">
                  <c:v>4400</c:v>
                </c:pt>
                <c:pt idx="781">
                  <c:v>4405</c:v>
                </c:pt>
                <c:pt idx="782">
                  <c:v>4410</c:v>
                </c:pt>
                <c:pt idx="783">
                  <c:v>4415</c:v>
                </c:pt>
                <c:pt idx="784">
                  <c:v>4420</c:v>
                </c:pt>
                <c:pt idx="785">
                  <c:v>4425</c:v>
                </c:pt>
                <c:pt idx="786">
                  <c:v>4430</c:v>
                </c:pt>
                <c:pt idx="787">
                  <c:v>4435</c:v>
                </c:pt>
                <c:pt idx="788">
                  <c:v>4440</c:v>
                </c:pt>
                <c:pt idx="789">
                  <c:v>4445</c:v>
                </c:pt>
                <c:pt idx="790">
                  <c:v>4450</c:v>
                </c:pt>
                <c:pt idx="791">
                  <c:v>4455</c:v>
                </c:pt>
                <c:pt idx="792">
                  <c:v>4460</c:v>
                </c:pt>
                <c:pt idx="793">
                  <c:v>4465</c:v>
                </c:pt>
                <c:pt idx="794">
                  <c:v>4470</c:v>
                </c:pt>
                <c:pt idx="795">
                  <c:v>4475</c:v>
                </c:pt>
                <c:pt idx="796">
                  <c:v>4480</c:v>
                </c:pt>
                <c:pt idx="797">
                  <c:v>4485</c:v>
                </c:pt>
                <c:pt idx="798">
                  <c:v>4490</c:v>
                </c:pt>
                <c:pt idx="799">
                  <c:v>4495</c:v>
                </c:pt>
                <c:pt idx="800">
                  <c:v>4500</c:v>
                </c:pt>
                <c:pt idx="801">
                  <c:v>4505</c:v>
                </c:pt>
                <c:pt idx="802">
                  <c:v>4510</c:v>
                </c:pt>
                <c:pt idx="803">
                  <c:v>4515</c:v>
                </c:pt>
                <c:pt idx="804">
                  <c:v>4520</c:v>
                </c:pt>
                <c:pt idx="805">
                  <c:v>4525</c:v>
                </c:pt>
                <c:pt idx="806">
                  <c:v>4530</c:v>
                </c:pt>
                <c:pt idx="807">
                  <c:v>4535</c:v>
                </c:pt>
                <c:pt idx="808">
                  <c:v>4540</c:v>
                </c:pt>
                <c:pt idx="809">
                  <c:v>4545</c:v>
                </c:pt>
                <c:pt idx="810">
                  <c:v>4550</c:v>
                </c:pt>
                <c:pt idx="811">
                  <c:v>4555</c:v>
                </c:pt>
                <c:pt idx="812">
                  <c:v>4560</c:v>
                </c:pt>
                <c:pt idx="813">
                  <c:v>4565</c:v>
                </c:pt>
                <c:pt idx="814">
                  <c:v>4570</c:v>
                </c:pt>
                <c:pt idx="815">
                  <c:v>4575</c:v>
                </c:pt>
                <c:pt idx="816">
                  <c:v>4580</c:v>
                </c:pt>
                <c:pt idx="817">
                  <c:v>4585</c:v>
                </c:pt>
                <c:pt idx="818">
                  <c:v>4590</c:v>
                </c:pt>
                <c:pt idx="819">
                  <c:v>4595</c:v>
                </c:pt>
                <c:pt idx="820">
                  <c:v>4600</c:v>
                </c:pt>
                <c:pt idx="821">
                  <c:v>4605</c:v>
                </c:pt>
                <c:pt idx="822">
                  <c:v>4610</c:v>
                </c:pt>
                <c:pt idx="823">
                  <c:v>4615</c:v>
                </c:pt>
                <c:pt idx="824">
                  <c:v>4620</c:v>
                </c:pt>
                <c:pt idx="825">
                  <c:v>4625</c:v>
                </c:pt>
                <c:pt idx="826">
                  <c:v>4630</c:v>
                </c:pt>
                <c:pt idx="827">
                  <c:v>4635</c:v>
                </c:pt>
                <c:pt idx="828">
                  <c:v>4640</c:v>
                </c:pt>
                <c:pt idx="829">
                  <c:v>4645</c:v>
                </c:pt>
                <c:pt idx="830">
                  <c:v>4650</c:v>
                </c:pt>
                <c:pt idx="831">
                  <c:v>4655</c:v>
                </c:pt>
                <c:pt idx="832">
                  <c:v>4660</c:v>
                </c:pt>
                <c:pt idx="833">
                  <c:v>4665</c:v>
                </c:pt>
                <c:pt idx="834">
                  <c:v>4670</c:v>
                </c:pt>
                <c:pt idx="835">
                  <c:v>4675</c:v>
                </c:pt>
                <c:pt idx="836">
                  <c:v>4680</c:v>
                </c:pt>
                <c:pt idx="837">
                  <c:v>4685</c:v>
                </c:pt>
                <c:pt idx="838">
                  <c:v>4690</c:v>
                </c:pt>
                <c:pt idx="839">
                  <c:v>4695</c:v>
                </c:pt>
                <c:pt idx="840">
                  <c:v>4700</c:v>
                </c:pt>
                <c:pt idx="841">
                  <c:v>4705</c:v>
                </c:pt>
                <c:pt idx="842">
                  <c:v>4710</c:v>
                </c:pt>
                <c:pt idx="843">
                  <c:v>4715</c:v>
                </c:pt>
                <c:pt idx="844">
                  <c:v>4720</c:v>
                </c:pt>
                <c:pt idx="845">
                  <c:v>4725</c:v>
                </c:pt>
                <c:pt idx="846">
                  <c:v>4730</c:v>
                </c:pt>
                <c:pt idx="847">
                  <c:v>4735</c:v>
                </c:pt>
                <c:pt idx="848">
                  <c:v>4740</c:v>
                </c:pt>
                <c:pt idx="849">
                  <c:v>4745</c:v>
                </c:pt>
                <c:pt idx="850">
                  <c:v>4750</c:v>
                </c:pt>
                <c:pt idx="851">
                  <c:v>4755</c:v>
                </c:pt>
                <c:pt idx="852">
                  <c:v>4760</c:v>
                </c:pt>
                <c:pt idx="853">
                  <c:v>4765</c:v>
                </c:pt>
                <c:pt idx="854">
                  <c:v>4770</c:v>
                </c:pt>
                <c:pt idx="855">
                  <c:v>4775</c:v>
                </c:pt>
                <c:pt idx="856">
                  <c:v>4780</c:v>
                </c:pt>
                <c:pt idx="857">
                  <c:v>4785</c:v>
                </c:pt>
                <c:pt idx="858">
                  <c:v>4790</c:v>
                </c:pt>
                <c:pt idx="859">
                  <c:v>4795</c:v>
                </c:pt>
                <c:pt idx="860">
                  <c:v>4800</c:v>
                </c:pt>
                <c:pt idx="861">
                  <c:v>4805</c:v>
                </c:pt>
                <c:pt idx="862">
                  <c:v>4810</c:v>
                </c:pt>
                <c:pt idx="863">
                  <c:v>4815</c:v>
                </c:pt>
                <c:pt idx="864">
                  <c:v>4820</c:v>
                </c:pt>
                <c:pt idx="865">
                  <c:v>4825</c:v>
                </c:pt>
                <c:pt idx="866">
                  <c:v>4830</c:v>
                </c:pt>
                <c:pt idx="867">
                  <c:v>4835</c:v>
                </c:pt>
                <c:pt idx="868">
                  <c:v>4840</c:v>
                </c:pt>
                <c:pt idx="869">
                  <c:v>4845</c:v>
                </c:pt>
                <c:pt idx="870">
                  <c:v>4850</c:v>
                </c:pt>
                <c:pt idx="871">
                  <c:v>4855</c:v>
                </c:pt>
                <c:pt idx="872">
                  <c:v>4860</c:v>
                </c:pt>
                <c:pt idx="873">
                  <c:v>4865</c:v>
                </c:pt>
                <c:pt idx="874">
                  <c:v>4870</c:v>
                </c:pt>
                <c:pt idx="875">
                  <c:v>4875</c:v>
                </c:pt>
                <c:pt idx="876">
                  <c:v>4880</c:v>
                </c:pt>
                <c:pt idx="877">
                  <c:v>4885</c:v>
                </c:pt>
                <c:pt idx="878">
                  <c:v>4890</c:v>
                </c:pt>
                <c:pt idx="879">
                  <c:v>4895</c:v>
                </c:pt>
                <c:pt idx="880">
                  <c:v>4900</c:v>
                </c:pt>
                <c:pt idx="881">
                  <c:v>4905</c:v>
                </c:pt>
                <c:pt idx="882">
                  <c:v>4910</c:v>
                </c:pt>
                <c:pt idx="883">
                  <c:v>4915</c:v>
                </c:pt>
                <c:pt idx="884">
                  <c:v>4920</c:v>
                </c:pt>
                <c:pt idx="885">
                  <c:v>4925</c:v>
                </c:pt>
                <c:pt idx="886">
                  <c:v>4930</c:v>
                </c:pt>
                <c:pt idx="887">
                  <c:v>4935</c:v>
                </c:pt>
                <c:pt idx="888">
                  <c:v>4940</c:v>
                </c:pt>
                <c:pt idx="889">
                  <c:v>4945</c:v>
                </c:pt>
                <c:pt idx="890">
                  <c:v>4950</c:v>
                </c:pt>
                <c:pt idx="891">
                  <c:v>4955</c:v>
                </c:pt>
                <c:pt idx="892">
                  <c:v>4960</c:v>
                </c:pt>
                <c:pt idx="893">
                  <c:v>4965</c:v>
                </c:pt>
                <c:pt idx="894">
                  <c:v>4970</c:v>
                </c:pt>
                <c:pt idx="895">
                  <c:v>4975</c:v>
                </c:pt>
                <c:pt idx="896">
                  <c:v>4980</c:v>
                </c:pt>
                <c:pt idx="897">
                  <c:v>4985</c:v>
                </c:pt>
                <c:pt idx="898">
                  <c:v>4990</c:v>
                </c:pt>
                <c:pt idx="899">
                  <c:v>4995</c:v>
                </c:pt>
                <c:pt idx="900">
                  <c:v>5000</c:v>
                </c:pt>
                <c:pt idx="901">
                  <c:v>5005</c:v>
                </c:pt>
                <c:pt idx="902">
                  <c:v>5010</c:v>
                </c:pt>
                <c:pt idx="903">
                  <c:v>5015</c:v>
                </c:pt>
                <c:pt idx="904">
                  <c:v>5020</c:v>
                </c:pt>
                <c:pt idx="905">
                  <c:v>5025</c:v>
                </c:pt>
                <c:pt idx="906">
                  <c:v>5030</c:v>
                </c:pt>
                <c:pt idx="907">
                  <c:v>5035</c:v>
                </c:pt>
                <c:pt idx="908">
                  <c:v>5040</c:v>
                </c:pt>
                <c:pt idx="909">
                  <c:v>5045</c:v>
                </c:pt>
                <c:pt idx="910">
                  <c:v>5050</c:v>
                </c:pt>
                <c:pt idx="911">
                  <c:v>5055</c:v>
                </c:pt>
                <c:pt idx="912">
                  <c:v>5060</c:v>
                </c:pt>
                <c:pt idx="913">
                  <c:v>5065</c:v>
                </c:pt>
                <c:pt idx="914">
                  <c:v>5070</c:v>
                </c:pt>
                <c:pt idx="915">
                  <c:v>5075</c:v>
                </c:pt>
                <c:pt idx="916">
                  <c:v>5080</c:v>
                </c:pt>
                <c:pt idx="917">
                  <c:v>5085</c:v>
                </c:pt>
                <c:pt idx="918">
                  <c:v>5090</c:v>
                </c:pt>
                <c:pt idx="919">
                  <c:v>5095</c:v>
                </c:pt>
                <c:pt idx="920">
                  <c:v>5100</c:v>
                </c:pt>
                <c:pt idx="921">
                  <c:v>5105</c:v>
                </c:pt>
                <c:pt idx="922">
                  <c:v>5110</c:v>
                </c:pt>
                <c:pt idx="923">
                  <c:v>5115</c:v>
                </c:pt>
                <c:pt idx="924">
                  <c:v>5120</c:v>
                </c:pt>
                <c:pt idx="925">
                  <c:v>5125</c:v>
                </c:pt>
                <c:pt idx="926">
                  <c:v>5130</c:v>
                </c:pt>
                <c:pt idx="927">
                  <c:v>5135</c:v>
                </c:pt>
                <c:pt idx="928">
                  <c:v>5140</c:v>
                </c:pt>
                <c:pt idx="929">
                  <c:v>5145</c:v>
                </c:pt>
                <c:pt idx="930">
                  <c:v>5150</c:v>
                </c:pt>
                <c:pt idx="931">
                  <c:v>5155</c:v>
                </c:pt>
                <c:pt idx="932">
                  <c:v>5160</c:v>
                </c:pt>
                <c:pt idx="933">
                  <c:v>5165</c:v>
                </c:pt>
                <c:pt idx="934">
                  <c:v>5170</c:v>
                </c:pt>
                <c:pt idx="935">
                  <c:v>5175</c:v>
                </c:pt>
                <c:pt idx="936">
                  <c:v>5180</c:v>
                </c:pt>
                <c:pt idx="937">
                  <c:v>5185</c:v>
                </c:pt>
                <c:pt idx="938">
                  <c:v>5190</c:v>
                </c:pt>
                <c:pt idx="939">
                  <c:v>5195</c:v>
                </c:pt>
                <c:pt idx="940">
                  <c:v>5200</c:v>
                </c:pt>
                <c:pt idx="941">
                  <c:v>5205</c:v>
                </c:pt>
                <c:pt idx="942">
                  <c:v>5210</c:v>
                </c:pt>
                <c:pt idx="943">
                  <c:v>5215</c:v>
                </c:pt>
                <c:pt idx="944">
                  <c:v>5220</c:v>
                </c:pt>
                <c:pt idx="945">
                  <c:v>5225</c:v>
                </c:pt>
                <c:pt idx="946">
                  <c:v>5230</c:v>
                </c:pt>
                <c:pt idx="947">
                  <c:v>5235</c:v>
                </c:pt>
                <c:pt idx="948">
                  <c:v>5240</c:v>
                </c:pt>
                <c:pt idx="949">
                  <c:v>5245</c:v>
                </c:pt>
                <c:pt idx="950">
                  <c:v>5250</c:v>
                </c:pt>
                <c:pt idx="951">
                  <c:v>5255</c:v>
                </c:pt>
                <c:pt idx="952">
                  <c:v>5260</c:v>
                </c:pt>
                <c:pt idx="953">
                  <c:v>5265</c:v>
                </c:pt>
                <c:pt idx="954">
                  <c:v>5270</c:v>
                </c:pt>
                <c:pt idx="955">
                  <c:v>5275</c:v>
                </c:pt>
                <c:pt idx="956">
                  <c:v>5280</c:v>
                </c:pt>
                <c:pt idx="957">
                  <c:v>5285</c:v>
                </c:pt>
                <c:pt idx="958">
                  <c:v>5290</c:v>
                </c:pt>
                <c:pt idx="959">
                  <c:v>5295</c:v>
                </c:pt>
                <c:pt idx="960">
                  <c:v>5300</c:v>
                </c:pt>
                <c:pt idx="961">
                  <c:v>5305</c:v>
                </c:pt>
                <c:pt idx="962">
                  <c:v>5310</c:v>
                </c:pt>
                <c:pt idx="963">
                  <c:v>5315</c:v>
                </c:pt>
                <c:pt idx="964">
                  <c:v>5320</c:v>
                </c:pt>
                <c:pt idx="965">
                  <c:v>5325</c:v>
                </c:pt>
                <c:pt idx="966">
                  <c:v>5330</c:v>
                </c:pt>
                <c:pt idx="967">
                  <c:v>5335</c:v>
                </c:pt>
                <c:pt idx="968">
                  <c:v>5340</c:v>
                </c:pt>
                <c:pt idx="969">
                  <c:v>5345</c:v>
                </c:pt>
                <c:pt idx="970">
                  <c:v>5350</c:v>
                </c:pt>
                <c:pt idx="971">
                  <c:v>5355</c:v>
                </c:pt>
                <c:pt idx="972">
                  <c:v>5360</c:v>
                </c:pt>
                <c:pt idx="973">
                  <c:v>5365</c:v>
                </c:pt>
                <c:pt idx="974">
                  <c:v>5370</c:v>
                </c:pt>
                <c:pt idx="975">
                  <c:v>5375</c:v>
                </c:pt>
                <c:pt idx="976">
                  <c:v>5380</c:v>
                </c:pt>
                <c:pt idx="977">
                  <c:v>5385</c:v>
                </c:pt>
                <c:pt idx="978">
                  <c:v>5390</c:v>
                </c:pt>
                <c:pt idx="979">
                  <c:v>5395</c:v>
                </c:pt>
                <c:pt idx="980">
                  <c:v>5400</c:v>
                </c:pt>
                <c:pt idx="981">
                  <c:v>5405</c:v>
                </c:pt>
                <c:pt idx="982">
                  <c:v>5410</c:v>
                </c:pt>
                <c:pt idx="983">
                  <c:v>5415</c:v>
                </c:pt>
                <c:pt idx="984">
                  <c:v>5420</c:v>
                </c:pt>
                <c:pt idx="985">
                  <c:v>5425</c:v>
                </c:pt>
                <c:pt idx="986">
                  <c:v>5430</c:v>
                </c:pt>
                <c:pt idx="987">
                  <c:v>5435</c:v>
                </c:pt>
                <c:pt idx="988">
                  <c:v>5440</c:v>
                </c:pt>
                <c:pt idx="989">
                  <c:v>5445</c:v>
                </c:pt>
                <c:pt idx="990">
                  <c:v>5450</c:v>
                </c:pt>
                <c:pt idx="991">
                  <c:v>5455</c:v>
                </c:pt>
                <c:pt idx="992">
                  <c:v>5460</c:v>
                </c:pt>
                <c:pt idx="993">
                  <c:v>5465</c:v>
                </c:pt>
                <c:pt idx="994">
                  <c:v>5470</c:v>
                </c:pt>
                <c:pt idx="995">
                  <c:v>5475</c:v>
                </c:pt>
                <c:pt idx="996">
                  <c:v>5480</c:v>
                </c:pt>
                <c:pt idx="997">
                  <c:v>5485</c:v>
                </c:pt>
                <c:pt idx="998">
                  <c:v>5490</c:v>
                </c:pt>
                <c:pt idx="999">
                  <c:v>5495</c:v>
                </c:pt>
                <c:pt idx="1000">
                  <c:v>5500</c:v>
                </c:pt>
                <c:pt idx="1001">
                  <c:v>5505</c:v>
                </c:pt>
                <c:pt idx="1002">
                  <c:v>5510</c:v>
                </c:pt>
                <c:pt idx="1003">
                  <c:v>5515</c:v>
                </c:pt>
                <c:pt idx="1004">
                  <c:v>5520</c:v>
                </c:pt>
                <c:pt idx="1005">
                  <c:v>5525</c:v>
                </c:pt>
                <c:pt idx="1006">
                  <c:v>5530</c:v>
                </c:pt>
                <c:pt idx="1007">
                  <c:v>5535</c:v>
                </c:pt>
                <c:pt idx="1008">
                  <c:v>5540</c:v>
                </c:pt>
                <c:pt idx="1009">
                  <c:v>5545</c:v>
                </c:pt>
                <c:pt idx="1010">
                  <c:v>5550</c:v>
                </c:pt>
                <c:pt idx="1011">
                  <c:v>5555</c:v>
                </c:pt>
                <c:pt idx="1012">
                  <c:v>5560</c:v>
                </c:pt>
                <c:pt idx="1013">
                  <c:v>5565</c:v>
                </c:pt>
                <c:pt idx="1014">
                  <c:v>5570</c:v>
                </c:pt>
                <c:pt idx="1015">
                  <c:v>5575</c:v>
                </c:pt>
                <c:pt idx="1016">
                  <c:v>5580</c:v>
                </c:pt>
                <c:pt idx="1017">
                  <c:v>5585</c:v>
                </c:pt>
                <c:pt idx="1018">
                  <c:v>5590</c:v>
                </c:pt>
                <c:pt idx="1019">
                  <c:v>5595</c:v>
                </c:pt>
                <c:pt idx="1020">
                  <c:v>5600</c:v>
                </c:pt>
                <c:pt idx="1021">
                  <c:v>5605</c:v>
                </c:pt>
                <c:pt idx="1022">
                  <c:v>5610</c:v>
                </c:pt>
                <c:pt idx="1023">
                  <c:v>5615</c:v>
                </c:pt>
                <c:pt idx="1024">
                  <c:v>5620</c:v>
                </c:pt>
                <c:pt idx="1025">
                  <c:v>5625</c:v>
                </c:pt>
                <c:pt idx="1026">
                  <c:v>5630</c:v>
                </c:pt>
                <c:pt idx="1027">
                  <c:v>5635</c:v>
                </c:pt>
                <c:pt idx="1028">
                  <c:v>5640</c:v>
                </c:pt>
                <c:pt idx="1029">
                  <c:v>5645</c:v>
                </c:pt>
                <c:pt idx="1030">
                  <c:v>5650</c:v>
                </c:pt>
                <c:pt idx="1031">
                  <c:v>5655</c:v>
                </c:pt>
                <c:pt idx="1032">
                  <c:v>5660</c:v>
                </c:pt>
                <c:pt idx="1033">
                  <c:v>5665</c:v>
                </c:pt>
                <c:pt idx="1034">
                  <c:v>5670</c:v>
                </c:pt>
                <c:pt idx="1035">
                  <c:v>5675</c:v>
                </c:pt>
                <c:pt idx="1036">
                  <c:v>5680</c:v>
                </c:pt>
                <c:pt idx="1037">
                  <c:v>5685</c:v>
                </c:pt>
                <c:pt idx="1038">
                  <c:v>5690</c:v>
                </c:pt>
                <c:pt idx="1039">
                  <c:v>5695</c:v>
                </c:pt>
                <c:pt idx="1040">
                  <c:v>5700</c:v>
                </c:pt>
                <c:pt idx="1041">
                  <c:v>5705</c:v>
                </c:pt>
                <c:pt idx="1042">
                  <c:v>5710</c:v>
                </c:pt>
                <c:pt idx="1043">
                  <c:v>5715</c:v>
                </c:pt>
                <c:pt idx="1044">
                  <c:v>5720</c:v>
                </c:pt>
                <c:pt idx="1045">
                  <c:v>5725</c:v>
                </c:pt>
                <c:pt idx="1046">
                  <c:v>5730</c:v>
                </c:pt>
                <c:pt idx="1047">
                  <c:v>5735</c:v>
                </c:pt>
                <c:pt idx="1048">
                  <c:v>5740</c:v>
                </c:pt>
                <c:pt idx="1049">
                  <c:v>5745</c:v>
                </c:pt>
                <c:pt idx="1050">
                  <c:v>5750</c:v>
                </c:pt>
                <c:pt idx="1051">
                  <c:v>5755</c:v>
                </c:pt>
                <c:pt idx="1052">
                  <c:v>5760</c:v>
                </c:pt>
                <c:pt idx="1053">
                  <c:v>5765</c:v>
                </c:pt>
                <c:pt idx="1054">
                  <c:v>5770</c:v>
                </c:pt>
                <c:pt idx="1055">
                  <c:v>5775</c:v>
                </c:pt>
                <c:pt idx="1056">
                  <c:v>5780</c:v>
                </c:pt>
                <c:pt idx="1057">
                  <c:v>5785</c:v>
                </c:pt>
                <c:pt idx="1058">
                  <c:v>5790</c:v>
                </c:pt>
                <c:pt idx="1059">
                  <c:v>5795</c:v>
                </c:pt>
                <c:pt idx="1060">
                  <c:v>5800</c:v>
                </c:pt>
                <c:pt idx="1061">
                  <c:v>5805</c:v>
                </c:pt>
                <c:pt idx="1062">
                  <c:v>5810</c:v>
                </c:pt>
                <c:pt idx="1063">
                  <c:v>5815</c:v>
                </c:pt>
                <c:pt idx="1064">
                  <c:v>5820</c:v>
                </c:pt>
                <c:pt idx="1065">
                  <c:v>5825</c:v>
                </c:pt>
                <c:pt idx="1066">
                  <c:v>5830</c:v>
                </c:pt>
                <c:pt idx="1067">
                  <c:v>5835</c:v>
                </c:pt>
                <c:pt idx="1068">
                  <c:v>5840</c:v>
                </c:pt>
                <c:pt idx="1069">
                  <c:v>5845</c:v>
                </c:pt>
                <c:pt idx="1070">
                  <c:v>5850</c:v>
                </c:pt>
                <c:pt idx="1071">
                  <c:v>5855</c:v>
                </c:pt>
                <c:pt idx="1072">
                  <c:v>5860</c:v>
                </c:pt>
                <c:pt idx="1073">
                  <c:v>5865</c:v>
                </c:pt>
                <c:pt idx="1074">
                  <c:v>5870</c:v>
                </c:pt>
                <c:pt idx="1075">
                  <c:v>5875</c:v>
                </c:pt>
                <c:pt idx="1076">
                  <c:v>5880</c:v>
                </c:pt>
                <c:pt idx="1077">
                  <c:v>5885</c:v>
                </c:pt>
                <c:pt idx="1078">
                  <c:v>5890</c:v>
                </c:pt>
                <c:pt idx="1079">
                  <c:v>5895</c:v>
                </c:pt>
                <c:pt idx="1080">
                  <c:v>5900</c:v>
                </c:pt>
                <c:pt idx="1081">
                  <c:v>5905</c:v>
                </c:pt>
                <c:pt idx="1082">
                  <c:v>5910</c:v>
                </c:pt>
                <c:pt idx="1083">
                  <c:v>5915</c:v>
                </c:pt>
                <c:pt idx="1084">
                  <c:v>5920</c:v>
                </c:pt>
                <c:pt idx="1085">
                  <c:v>5925</c:v>
                </c:pt>
                <c:pt idx="1086">
                  <c:v>5930</c:v>
                </c:pt>
                <c:pt idx="1087">
                  <c:v>5935</c:v>
                </c:pt>
                <c:pt idx="1088">
                  <c:v>5940</c:v>
                </c:pt>
                <c:pt idx="1089">
                  <c:v>5945</c:v>
                </c:pt>
                <c:pt idx="1090">
                  <c:v>5950</c:v>
                </c:pt>
                <c:pt idx="1091">
                  <c:v>5955</c:v>
                </c:pt>
                <c:pt idx="1092">
                  <c:v>5960</c:v>
                </c:pt>
                <c:pt idx="1093">
                  <c:v>5965</c:v>
                </c:pt>
                <c:pt idx="1094">
                  <c:v>5970</c:v>
                </c:pt>
                <c:pt idx="1095">
                  <c:v>5975</c:v>
                </c:pt>
                <c:pt idx="1096">
                  <c:v>5980</c:v>
                </c:pt>
                <c:pt idx="1097">
                  <c:v>5985</c:v>
                </c:pt>
                <c:pt idx="1098">
                  <c:v>5990</c:v>
                </c:pt>
                <c:pt idx="1099">
                  <c:v>5995</c:v>
                </c:pt>
                <c:pt idx="1100">
                  <c:v>6000</c:v>
                </c:pt>
                <c:pt idx="1101">
                  <c:v>6005</c:v>
                </c:pt>
                <c:pt idx="1102">
                  <c:v>6010</c:v>
                </c:pt>
                <c:pt idx="1103">
                  <c:v>6015</c:v>
                </c:pt>
                <c:pt idx="1104">
                  <c:v>6020</c:v>
                </c:pt>
                <c:pt idx="1105">
                  <c:v>6025</c:v>
                </c:pt>
                <c:pt idx="1106">
                  <c:v>6030</c:v>
                </c:pt>
                <c:pt idx="1107">
                  <c:v>6035</c:v>
                </c:pt>
                <c:pt idx="1108">
                  <c:v>6040</c:v>
                </c:pt>
                <c:pt idx="1109">
                  <c:v>6045</c:v>
                </c:pt>
                <c:pt idx="1110">
                  <c:v>6050</c:v>
                </c:pt>
                <c:pt idx="1111">
                  <c:v>6055</c:v>
                </c:pt>
                <c:pt idx="1112">
                  <c:v>6060</c:v>
                </c:pt>
                <c:pt idx="1113">
                  <c:v>6065</c:v>
                </c:pt>
                <c:pt idx="1114">
                  <c:v>6070</c:v>
                </c:pt>
                <c:pt idx="1115">
                  <c:v>6075</c:v>
                </c:pt>
                <c:pt idx="1116">
                  <c:v>6080</c:v>
                </c:pt>
                <c:pt idx="1117">
                  <c:v>6085</c:v>
                </c:pt>
                <c:pt idx="1118">
                  <c:v>6090</c:v>
                </c:pt>
                <c:pt idx="1119">
                  <c:v>6095</c:v>
                </c:pt>
                <c:pt idx="1120">
                  <c:v>6100</c:v>
                </c:pt>
                <c:pt idx="1121">
                  <c:v>6105</c:v>
                </c:pt>
                <c:pt idx="1122">
                  <c:v>6110</c:v>
                </c:pt>
                <c:pt idx="1123">
                  <c:v>6115</c:v>
                </c:pt>
                <c:pt idx="1124">
                  <c:v>6120</c:v>
                </c:pt>
                <c:pt idx="1125">
                  <c:v>6125</c:v>
                </c:pt>
                <c:pt idx="1126">
                  <c:v>6130</c:v>
                </c:pt>
                <c:pt idx="1127">
                  <c:v>6135</c:v>
                </c:pt>
                <c:pt idx="1128">
                  <c:v>6140</c:v>
                </c:pt>
                <c:pt idx="1129">
                  <c:v>6145</c:v>
                </c:pt>
                <c:pt idx="1130">
                  <c:v>6150</c:v>
                </c:pt>
                <c:pt idx="1131">
                  <c:v>6155</c:v>
                </c:pt>
                <c:pt idx="1132">
                  <c:v>6160</c:v>
                </c:pt>
                <c:pt idx="1133">
                  <c:v>6165</c:v>
                </c:pt>
                <c:pt idx="1134">
                  <c:v>6170</c:v>
                </c:pt>
                <c:pt idx="1135">
                  <c:v>6175</c:v>
                </c:pt>
                <c:pt idx="1136">
                  <c:v>6180</c:v>
                </c:pt>
                <c:pt idx="1137">
                  <c:v>6185</c:v>
                </c:pt>
                <c:pt idx="1138">
                  <c:v>6190</c:v>
                </c:pt>
                <c:pt idx="1139">
                  <c:v>6195</c:v>
                </c:pt>
                <c:pt idx="1140">
                  <c:v>6200</c:v>
                </c:pt>
                <c:pt idx="1141">
                  <c:v>6205</c:v>
                </c:pt>
                <c:pt idx="1142">
                  <c:v>6210</c:v>
                </c:pt>
                <c:pt idx="1143">
                  <c:v>6215</c:v>
                </c:pt>
                <c:pt idx="1144">
                  <c:v>6220</c:v>
                </c:pt>
                <c:pt idx="1145">
                  <c:v>6225</c:v>
                </c:pt>
                <c:pt idx="1146">
                  <c:v>6230</c:v>
                </c:pt>
                <c:pt idx="1147">
                  <c:v>6235</c:v>
                </c:pt>
                <c:pt idx="1148">
                  <c:v>6240</c:v>
                </c:pt>
                <c:pt idx="1149">
                  <c:v>6245</c:v>
                </c:pt>
                <c:pt idx="1150">
                  <c:v>6250</c:v>
                </c:pt>
                <c:pt idx="1151">
                  <c:v>6255</c:v>
                </c:pt>
                <c:pt idx="1152">
                  <c:v>6260</c:v>
                </c:pt>
                <c:pt idx="1153">
                  <c:v>6265</c:v>
                </c:pt>
                <c:pt idx="1154">
                  <c:v>6270</c:v>
                </c:pt>
                <c:pt idx="1155">
                  <c:v>6275</c:v>
                </c:pt>
                <c:pt idx="1156">
                  <c:v>6280</c:v>
                </c:pt>
                <c:pt idx="1157">
                  <c:v>6285</c:v>
                </c:pt>
                <c:pt idx="1158">
                  <c:v>6290</c:v>
                </c:pt>
                <c:pt idx="1159">
                  <c:v>6295</c:v>
                </c:pt>
                <c:pt idx="1160">
                  <c:v>6300</c:v>
                </c:pt>
                <c:pt idx="1161">
                  <c:v>6305</c:v>
                </c:pt>
                <c:pt idx="1162">
                  <c:v>6310</c:v>
                </c:pt>
                <c:pt idx="1163">
                  <c:v>6315</c:v>
                </c:pt>
                <c:pt idx="1164">
                  <c:v>6320</c:v>
                </c:pt>
                <c:pt idx="1165">
                  <c:v>6325</c:v>
                </c:pt>
                <c:pt idx="1166">
                  <c:v>6330</c:v>
                </c:pt>
                <c:pt idx="1167">
                  <c:v>6335</c:v>
                </c:pt>
                <c:pt idx="1168">
                  <c:v>6340</c:v>
                </c:pt>
                <c:pt idx="1169">
                  <c:v>6345</c:v>
                </c:pt>
                <c:pt idx="1170">
                  <c:v>6350</c:v>
                </c:pt>
                <c:pt idx="1171">
                  <c:v>6355</c:v>
                </c:pt>
                <c:pt idx="1172">
                  <c:v>6360</c:v>
                </c:pt>
                <c:pt idx="1173">
                  <c:v>6365</c:v>
                </c:pt>
                <c:pt idx="1174">
                  <c:v>6370</c:v>
                </c:pt>
                <c:pt idx="1175">
                  <c:v>6375</c:v>
                </c:pt>
                <c:pt idx="1176">
                  <c:v>6380</c:v>
                </c:pt>
                <c:pt idx="1177">
                  <c:v>6385</c:v>
                </c:pt>
                <c:pt idx="1178">
                  <c:v>6390</c:v>
                </c:pt>
                <c:pt idx="1179">
                  <c:v>6395</c:v>
                </c:pt>
                <c:pt idx="1180">
                  <c:v>6400</c:v>
                </c:pt>
                <c:pt idx="1181">
                  <c:v>6405</c:v>
                </c:pt>
                <c:pt idx="1182">
                  <c:v>6410</c:v>
                </c:pt>
                <c:pt idx="1183">
                  <c:v>6415</c:v>
                </c:pt>
                <c:pt idx="1184">
                  <c:v>6420</c:v>
                </c:pt>
                <c:pt idx="1185">
                  <c:v>6425</c:v>
                </c:pt>
                <c:pt idx="1186">
                  <c:v>6430</c:v>
                </c:pt>
                <c:pt idx="1187">
                  <c:v>6435</c:v>
                </c:pt>
                <c:pt idx="1188">
                  <c:v>6440</c:v>
                </c:pt>
                <c:pt idx="1189">
                  <c:v>6445</c:v>
                </c:pt>
                <c:pt idx="1190">
                  <c:v>6450</c:v>
                </c:pt>
                <c:pt idx="1191">
                  <c:v>6455</c:v>
                </c:pt>
                <c:pt idx="1192">
                  <c:v>6460</c:v>
                </c:pt>
                <c:pt idx="1193">
                  <c:v>6465</c:v>
                </c:pt>
                <c:pt idx="1194">
                  <c:v>6470</c:v>
                </c:pt>
                <c:pt idx="1195">
                  <c:v>6475</c:v>
                </c:pt>
                <c:pt idx="1196">
                  <c:v>6480</c:v>
                </c:pt>
                <c:pt idx="1197">
                  <c:v>6485</c:v>
                </c:pt>
                <c:pt idx="1198">
                  <c:v>6490</c:v>
                </c:pt>
                <c:pt idx="1199">
                  <c:v>6495</c:v>
                </c:pt>
                <c:pt idx="1200">
                  <c:v>6500</c:v>
                </c:pt>
                <c:pt idx="1201">
                  <c:v>6505</c:v>
                </c:pt>
                <c:pt idx="1202">
                  <c:v>6510</c:v>
                </c:pt>
                <c:pt idx="1203">
                  <c:v>6515</c:v>
                </c:pt>
                <c:pt idx="1204">
                  <c:v>6520</c:v>
                </c:pt>
                <c:pt idx="1205">
                  <c:v>6525</c:v>
                </c:pt>
                <c:pt idx="1206">
                  <c:v>6530</c:v>
                </c:pt>
                <c:pt idx="1207">
                  <c:v>6535</c:v>
                </c:pt>
                <c:pt idx="1208">
                  <c:v>6540</c:v>
                </c:pt>
                <c:pt idx="1209">
                  <c:v>6545</c:v>
                </c:pt>
                <c:pt idx="1210">
                  <c:v>6550</c:v>
                </c:pt>
                <c:pt idx="1211">
                  <c:v>6555</c:v>
                </c:pt>
                <c:pt idx="1212">
                  <c:v>6560</c:v>
                </c:pt>
                <c:pt idx="1213">
                  <c:v>6565</c:v>
                </c:pt>
                <c:pt idx="1214">
                  <c:v>6570</c:v>
                </c:pt>
                <c:pt idx="1215">
                  <c:v>6575</c:v>
                </c:pt>
                <c:pt idx="1216">
                  <c:v>6580</c:v>
                </c:pt>
                <c:pt idx="1217">
                  <c:v>6585</c:v>
                </c:pt>
                <c:pt idx="1218">
                  <c:v>6590</c:v>
                </c:pt>
                <c:pt idx="1219">
                  <c:v>6595</c:v>
                </c:pt>
                <c:pt idx="1220">
                  <c:v>6600</c:v>
                </c:pt>
                <c:pt idx="1221">
                  <c:v>6605</c:v>
                </c:pt>
                <c:pt idx="1222">
                  <c:v>6610</c:v>
                </c:pt>
                <c:pt idx="1223">
                  <c:v>6615</c:v>
                </c:pt>
                <c:pt idx="1224">
                  <c:v>6620</c:v>
                </c:pt>
                <c:pt idx="1225">
                  <c:v>6625</c:v>
                </c:pt>
                <c:pt idx="1226">
                  <c:v>6630</c:v>
                </c:pt>
                <c:pt idx="1227">
                  <c:v>6635</c:v>
                </c:pt>
                <c:pt idx="1228">
                  <c:v>6640</c:v>
                </c:pt>
                <c:pt idx="1229">
                  <c:v>6645</c:v>
                </c:pt>
                <c:pt idx="1230">
                  <c:v>6650</c:v>
                </c:pt>
                <c:pt idx="1231">
                  <c:v>6655</c:v>
                </c:pt>
                <c:pt idx="1232">
                  <c:v>6660</c:v>
                </c:pt>
                <c:pt idx="1233">
                  <c:v>6665</c:v>
                </c:pt>
                <c:pt idx="1234">
                  <c:v>6670</c:v>
                </c:pt>
                <c:pt idx="1235">
                  <c:v>6675</c:v>
                </c:pt>
                <c:pt idx="1236">
                  <c:v>6680</c:v>
                </c:pt>
                <c:pt idx="1237">
                  <c:v>6685</c:v>
                </c:pt>
                <c:pt idx="1238">
                  <c:v>6690</c:v>
                </c:pt>
                <c:pt idx="1239">
                  <c:v>6695</c:v>
                </c:pt>
                <c:pt idx="1240">
                  <c:v>6700</c:v>
                </c:pt>
                <c:pt idx="1241">
                  <c:v>6705</c:v>
                </c:pt>
                <c:pt idx="1242">
                  <c:v>6710</c:v>
                </c:pt>
                <c:pt idx="1243">
                  <c:v>6715</c:v>
                </c:pt>
                <c:pt idx="1244">
                  <c:v>6720</c:v>
                </c:pt>
                <c:pt idx="1245">
                  <c:v>6725</c:v>
                </c:pt>
                <c:pt idx="1246">
                  <c:v>6730</c:v>
                </c:pt>
                <c:pt idx="1247">
                  <c:v>6735</c:v>
                </c:pt>
                <c:pt idx="1248">
                  <c:v>6740</c:v>
                </c:pt>
                <c:pt idx="1249">
                  <c:v>6745</c:v>
                </c:pt>
                <c:pt idx="1250">
                  <c:v>6750</c:v>
                </c:pt>
                <c:pt idx="1251">
                  <c:v>6755</c:v>
                </c:pt>
                <c:pt idx="1252">
                  <c:v>6760</c:v>
                </c:pt>
                <c:pt idx="1253">
                  <c:v>6765</c:v>
                </c:pt>
                <c:pt idx="1254">
                  <c:v>6770</c:v>
                </c:pt>
                <c:pt idx="1255">
                  <c:v>6775</c:v>
                </c:pt>
                <c:pt idx="1256">
                  <c:v>6780</c:v>
                </c:pt>
                <c:pt idx="1257">
                  <c:v>6785</c:v>
                </c:pt>
                <c:pt idx="1258">
                  <c:v>6790</c:v>
                </c:pt>
                <c:pt idx="1259">
                  <c:v>6795</c:v>
                </c:pt>
                <c:pt idx="1260">
                  <c:v>6800</c:v>
                </c:pt>
                <c:pt idx="1261">
                  <c:v>6805</c:v>
                </c:pt>
                <c:pt idx="1262">
                  <c:v>6810</c:v>
                </c:pt>
                <c:pt idx="1263">
                  <c:v>6815</c:v>
                </c:pt>
                <c:pt idx="1264">
                  <c:v>6820</c:v>
                </c:pt>
                <c:pt idx="1265">
                  <c:v>6825</c:v>
                </c:pt>
                <c:pt idx="1266">
                  <c:v>6830</c:v>
                </c:pt>
                <c:pt idx="1267">
                  <c:v>6835</c:v>
                </c:pt>
                <c:pt idx="1268">
                  <c:v>6840</c:v>
                </c:pt>
                <c:pt idx="1269">
                  <c:v>6845</c:v>
                </c:pt>
                <c:pt idx="1270">
                  <c:v>6850</c:v>
                </c:pt>
                <c:pt idx="1271">
                  <c:v>6855</c:v>
                </c:pt>
                <c:pt idx="1272">
                  <c:v>6860</c:v>
                </c:pt>
                <c:pt idx="1273">
                  <c:v>6865</c:v>
                </c:pt>
                <c:pt idx="1274">
                  <c:v>6870</c:v>
                </c:pt>
                <c:pt idx="1275">
                  <c:v>6875</c:v>
                </c:pt>
                <c:pt idx="1276">
                  <c:v>6880</c:v>
                </c:pt>
                <c:pt idx="1277">
                  <c:v>6885</c:v>
                </c:pt>
                <c:pt idx="1278">
                  <c:v>6890</c:v>
                </c:pt>
                <c:pt idx="1279">
                  <c:v>6895</c:v>
                </c:pt>
                <c:pt idx="1280">
                  <c:v>6900</c:v>
                </c:pt>
                <c:pt idx="1281">
                  <c:v>6905</c:v>
                </c:pt>
                <c:pt idx="1282">
                  <c:v>6910</c:v>
                </c:pt>
                <c:pt idx="1283">
                  <c:v>6915</c:v>
                </c:pt>
                <c:pt idx="1284">
                  <c:v>6920</c:v>
                </c:pt>
                <c:pt idx="1285">
                  <c:v>6925</c:v>
                </c:pt>
                <c:pt idx="1286">
                  <c:v>6930</c:v>
                </c:pt>
                <c:pt idx="1287">
                  <c:v>6935</c:v>
                </c:pt>
                <c:pt idx="1288">
                  <c:v>6940</c:v>
                </c:pt>
                <c:pt idx="1289">
                  <c:v>6945</c:v>
                </c:pt>
                <c:pt idx="1290">
                  <c:v>6950</c:v>
                </c:pt>
                <c:pt idx="1291">
                  <c:v>6955</c:v>
                </c:pt>
                <c:pt idx="1292">
                  <c:v>6960</c:v>
                </c:pt>
                <c:pt idx="1293">
                  <c:v>6965</c:v>
                </c:pt>
                <c:pt idx="1294">
                  <c:v>6970</c:v>
                </c:pt>
                <c:pt idx="1295">
                  <c:v>6975</c:v>
                </c:pt>
                <c:pt idx="1296">
                  <c:v>6980</c:v>
                </c:pt>
                <c:pt idx="1297">
                  <c:v>6985</c:v>
                </c:pt>
                <c:pt idx="1298">
                  <c:v>6990</c:v>
                </c:pt>
                <c:pt idx="1299">
                  <c:v>6995</c:v>
                </c:pt>
                <c:pt idx="1300">
                  <c:v>7000</c:v>
                </c:pt>
                <c:pt idx="1301">
                  <c:v>7005</c:v>
                </c:pt>
                <c:pt idx="1302">
                  <c:v>7010</c:v>
                </c:pt>
                <c:pt idx="1303">
                  <c:v>7015</c:v>
                </c:pt>
                <c:pt idx="1304">
                  <c:v>7020</c:v>
                </c:pt>
                <c:pt idx="1305">
                  <c:v>7025</c:v>
                </c:pt>
                <c:pt idx="1306">
                  <c:v>7030</c:v>
                </c:pt>
                <c:pt idx="1307">
                  <c:v>7035</c:v>
                </c:pt>
                <c:pt idx="1308">
                  <c:v>7040</c:v>
                </c:pt>
                <c:pt idx="1309">
                  <c:v>7045</c:v>
                </c:pt>
                <c:pt idx="1310">
                  <c:v>7050</c:v>
                </c:pt>
                <c:pt idx="1311">
                  <c:v>7055</c:v>
                </c:pt>
                <c:pt idx="1312">
                  <c:v>7060</c:v>
                </c:pt>
                <c:pt idx="1313">
                  <c:v>7065</c:v>
                </c:pt>
                <c:pt idx="1314">
                  <c:v>7070</c:v>
                </c:pt>
                <c:pt idx="1315">
                  <c:v>7075</c:v>
                </c:pt>
                <c:pt idx="1316">
                  <c:v>7080</c:v>
                </c:pt>
                <c:pt idx="1317">
                  <c:v>7085</c:v>
                </c:pt>
                <c:pt idx="1318">
                  <c:v>7090</c:v>
                </c:pt>
                <c:pt idx="1319">
                  <c:v>7095</c:v>
                </c:pt>
                <c:pt idx="1320">
                  <c:v>7100</c:v>
                </c:pt>
                <c:pt idx="1321">
                  <c:v>7105</c:v>
                </c:pt>
                <c:pt idx="1322">
                  <c:v>7110</c:v>
                </c:pt>
                <c:pt idx="1323">
                  <c:v>7115</c:v>
                </c:pt>
                <c:pt idx="1324">
                  <c:v>7120</c:v>
                </c:pt>
                <c:pt idx="1325">
                  <c:v>7125</c:v>
                </c:pt>
                <c:pt idx="1326">
                  <c:v>7130</c:v>
                </c:pt>
                <c:pt idx="1327">
                  <c:v>7135</c:v>
                </c:pt>
                <c:pt idx="1328">
                  <c:v>7140</c:v>
                </c:pt>
                <c:pt idx="1329">
                  <c:v>7145</c:v>
                </c:pt>
                <c:pt idx="1330">
                  <c:v>7150</c:v>
                </c:pt>
                <c:pt idx="1331">
                  <c:v>7155</c:v>
                </c:pt>
                <c:pt idx="1332">
                  <c:v>7160</c:v>
                </c:pt>
                <c:pt idx="1333">
                  <c:v>7165</c:v>
                </c:pt>
                <c:pt idx="1334">
                  <c:v>7170</c:v>
                </c:pt>
                <c:pt idx="1335">
                  <c:v>7175</c:v>
                </c:pt>
                <c:pt idx="1336">
                  <c:v>7180</c:v>
                </c:pt>
                <c:pt idx="1337">
                  <c:v>7185</c:v>
                </c:pt>
                <c:pt idx="1338">
                  <c:v>7190</c:v>
                </c:pt>
                <c:pt idx="1339">
                  <c:v>7195</c:v>
                </c:pt>
                <c:pt idx="1340">
                  <c:v>7200</c:v>
                </c:pt>
                <c:pt idx="1341">
                  <c:v>7205</c:v>
                </c:pt>
                <c:pt idx="1342">
                  <c:v>7210</c:v>
                </c:pt>
                <c:pt idx="1343">
                  <c:v>7215</c:v>
                </c:pt>
                <c:pt idx="1344">
                  <c:v>7220</c:v>
                </c:pt>
                <c:pt idx="1345">
                  <c:v>7225</c:v>
                </c:pt>
                <c:pt idx="1346">
                  <c:v>7230</c:v>
                </c:pt>
                <c:pt idx="1347">
                  <c:v>7235</c:v>
                </c:pt>
                <c:pt idx="1348">
                  <c:v>7240</c:v>
                </c:pt>
                <c:pt idx="1349">
                  <c:v>7245</c:v>
                </c:pt>
                <c:pt idx="1350">
                  <c:v>7250</c:v>
                </c:pt>
                <c:pt idx="1351">
                  <c:v>7255</c:v>
                </c:pt>
                <c:pt idx="1352">
                  <c:v>7260</c:v>
                </c:pt>
                <c:pt idx="1353">
                  <c:v>7265</c:v>
                </c:pt>
                <c:pt idx="1354">
                  <c:v>7270</c:v>
                </c:pt>
                <c:pt idx="1355">
                  <c:v>7275</c:v>
                </c:pt>
                <c:pt idx="1356">
                  <c:v>7280</c:v>
                </c:pt>
                <c:pt idx="1357">
                  <c:v>7285</c:v>
                </c:pt>
                <c:pt idx="1358">
                  <c:v>7290</c:v>
                </c:pt>
                <c:pt idx="1359">
                  <c:v>7295</c:v>
                </c:pt>
                <c:pt idx="1360">
                  <c:v>7300</c:v>
                </c:pt>
                <c:pt idx="1361">
                  <c:v>7305</c:v>
                </c:pt>
                <c:pt idx="1362">
                  <c:v>7310</c:v>
                </c:pt>
                <c:pt idx="1363">
                  <c:v>7315</c:v>
                </c:pt>
                <c:pt idx="1364">
                  <c:v>7320</c:v>
                </c:pt>
                <c:pt idx="1365">
                  <c:v>7325</c:v>
                </c:pt>
                <c:pt idx="1366">
                  <c:v>7330</c:v>
                </c:pt>
                <c:pt idx="1367">
                  <c:v>7335</c:v>
                </c:pt>
                <c:pt idx="1368">
                  <c:v>7340</c:v>
                </c:pt>
                <c:pt idx="1369">
                  <c:v>7345</c:v>
                </c:pt>
                <c:pt idx="1370">
                  <c:v>7350</c:v>
                </c:pt>
                <c:pt idx="1371">
                  <c:v>7355</c:v>
                </c:pt>
                <c:pt idx="1372">
                  <c:v>7360</c:v>
                </c:pt>
                <c:pt idx="1373">
                  <c:v>7365</c:v>
                </c:pt>
                <c:pt idx="1374">
                  <c:v>7370</c:v>
                </c:pt>
                <c:pt idx="1375">
                  <c:v>7375</c:v>
                </c:pt>
                <c:pt idx="1376">
                  <c:v>7380</c:v>
                </c:pt>
                <c:pt idx="1377">
                  <c:v>7385</c:v>
                </c:pt>
                <c:pt idx="1378">
                  <c:v>7390</c:v>
                </c:pt>
                <c:pt idx="1379">
                  <c:v>7395</c:v>
                </c:pt>
                <c:pt idx="1380">
                  <c:v>7400</c:v>
                </c:pt>
                <c:pt idx="1381">
                  <c:v>7405</c:v>
                </c:pt>
                <c:pt idx="1382">
                  <c:v>7410</c:v>
                </c:pt>
                <c:pt idx="1383">
                  <c:v>7415</c:v>
                </c:pt>
                <c:pt idx="1384">
                  <c:v>7420</c:v>
                </c:pt>
                <c:pt idx="1385">
                  <c:v>7425</c:v>
                </c:pt>
                <c:pt idx="1386">
                  <c:v>7430</c:v>
                </c:pt>
                <c:pt idx="1387">
                  <c:v>7435</c:v>
                </c:pt>
                <c:pt idx="1388">
                  <c:v>7440</c:v>
                </c:pt>
                <c:pt idx="1389">
                  <c:v>7445</c:v>
                </c:pt>
                <c:pt idx="1390">
                  <c:v>7450</c:v>
                </c:pt>
                <c:pt idx="1391">
                  <c:v>7455</c:v>
                </c:pt>
                <c:pt idx="1392">
                  <c:v>7460</c:v>
                </c:pt>
                <c:pt idx="1393">
                  <c:v>7465</c:v>
                </c:pt>
                <c:pt idx="1394">
                  <c:v>7470</c:v>
                </c:pt>
                <c:pt idx="1395">
                  <c:v>7475</c:v>
                </c:pt>
                <c:pt idx="1396">
                  <c:v>7480</c:v>
                </c:pt>
                <c:pt idx="1397">
                  <c:v>7485</c:v>
                </c:pt>
                <c:pt idx="1398">
                  <c:v>7490</c:v>
                </c:pt>
                <c:pt idx="1399">
                  <c:v>7495</c:v>
                </c:pt>
                <c:pt idx="1400">
                  <c:v>7500</c:v>
                </c:pt>
                <c:pt idx="1401">
                  <c:v>7505</c:v>
                </c:pt>
                <c:pt idx="1402">
                  <c:v>7510</c:v>
                </c:pt>
                <c:pt idx="1403">
                  <c:v>7515</c:v>
                </c:pt>
                <c:pt idx="1404">
                  <c:v>7520</c:v>
                </c:pt>
                <c:pt idx="1405">
                  <c:v>7525</c:v>
                </c:pt>
                <c:pt idx="1406">
                  <c:v>7530</c:v>
                </c:pt>
                <c:pt idx="1407">
                  <c:v>7535</c:v>
                </c:pt>
                <c:pt idx="1408">
                  <c:v>7540</c:v>
                </c:pt>
                <c:pt idx="1409">
                  <c:v>7545</c:v>
                </c:pt>
                <c:pt idx="1410">
                  <c:v>7550</c:v>
                </c:pt>
                <c:pt idx="1411">
                  <c:v>7555</c:v>
                </c:pt>
                <c:pt idx="1412">
                  <c:v>7560</c:v>
                </c:pt>
                <c:pt idx="1413">
                  <c:v>7565</c:v>
                </c:pt>
                <c:pt idx="1414">
                  <c:v>7570</c:v>
                </c:pt>
                <c:pt idx="1415">
                  <c:v>7575</c:v>
                </c:pt>
                <c:pt idx="1416">
                  <c:v>7580</c:v>
                </c:pt>
                <c:pt idx="1417">
                  <c:v>7585</c:v>
                </c:pt>
                <c:pt idx="1418">
                  <c:v>7590</c:v>
                </c:pt>
                <c:pt idx="1419">
                  <c:v>7595</c:v>
                </c:pt>
                <c:pt idx="1420">
                  <c:v>7600</c:v>
                </c:pt>
                <c:pt idx="1421">
                  <c:v>7605</c:v>
                </c:pt>
                <c:pt idx="1422">
                  <c:v>7610</c:v>
                </c:pt>
                <c:pt idx="1423">
                  <c:v>7615</c:v>
                </c:pt>
                <c:pt idx="1424">
                  <c:v>7620</c:v>
                </c:pt>
                <c:pt idx="1425">
                  <c:v>7625</c:v>
                </c:pt>
                <c:pt idx="1426">
                  <c:v>7630</c:v>
                </c:pt>
                <c:pt idx="1427">
                  <c:v>7635</c:v>
                </c:pt>
                <c:pt idx="1428">
                  <c:v>7640</c:v>
                </c:pt>
                <c:pt idx="1429">
                  <c:v>7645</c:v>
                </c:pt>
                <c:pt idx="1430">
                  <c:v>7650</c:v>
                </c:pt>
                <c:pt idx="1431">
                  <c:v>7655</c:v>
                </c:pt>
                <c:pt idx="1432">
                  <c:v>7660</c:v>
                </c:pt>
                <c:pt idx="1433">
                  <c:v>7665</c:v>
                </c:pt>
                <c:pt idx="1434">
                  <c:v>7670</c:v>
                </c:pt>
                <c:pt idx="1435">
                  <c:v>7675</c:v>
                </c:pt>
                <c:pt idx="1436">
                  <c:v>7680</c:v>
                </c:pt>
                <c:pt idx="1437">
                  <c:v>7685</c:v>
                </c:pt>
                <c:pt idx="1438">
                  <c:v>7690</c:v>
                </c:pt>
                <c:pt idx="1439">
                  <c:v>7695</c:v>
                </c:pt>
                <c:pt idx="1440">
                  <c:v>7700</c:v>
                </c:pt>
                <c:pt idx="1441">
                  <c:v>7705</c:v>
                </c:pt>
                <c:pt idx="1442">
                  <c:v>7710</c:v>
                </c:pt>
                <c:pt idx="1443">
                  <c:v>7715</c:v>
                </c:pt>
                <c:pt idx="1444">
                  <c:v>7720</c:v>
                </c:pt>
                <c:pt idx="1445">
                  <c:v>7725</c:v>
                </c:pt>
                <c:pt idx="1446">
                  <c:v>7730</c:v>
                </c:pt>
                <c:pt idx="1447">
                  <c:v>7735</c:v>
                </c:pt>
                <c:pt idx="1448">
                  <c:v>7740</c:v>
                </c:pt>
                <c:pt idx="1449">
                  <c:v>7745</c:v>
                </c:pt>
                <c:pt idx="1450">
                  <c:v>7750</c:v>
                </c:pt>
                <c:pt idx="1451">
                  <c:v>7755</c:v>
                </c:pt>
                <c:pt idx="1452">
                  <c:v>7760</c:v>
                </c:pt>
                <c:pt idx="1453">
                  <c:v>7765</c:v>
                </c:pt>
                <c:pt idx="1454">
                  <c:v>7770</c:v>
                </c:pt>
                <c:pt idx="1455">
                  <c:v>7775</c:v>
                </c:pt>
                <c:pt idx="1456">
                  <c:v>7780</c:v>
                </c:pt>
                <c:pt idx="1457">
                  <c:v>7785</c:v>
                </c:pt>
                <c:pt idx="1458">
                  <c:v>7790</c:v>
                </c:pt>
                <c:pt idx="1459">
                  <c:v>7795</c:v>
                </c:pt>
                <c:pt idx="1460">
                  <c:v>7800</c:v>
                </c:pt>
                <c:pt idx="1461">
                  <c:v>7805</c:v>
                </c:pt>
                <c:pt idx="1462">
                  <c:v>7810</c:v>
                </c:pt>
                <c:pt idx="1463">
                  <c:v>7815</c:v>
                </c:pt>
                <c:pt idx="1464">
                  <c:v>7820</c:v>
                </c:pt>
                <c:pt idx="1465">
                  <c:v>7825</c:v>
                </c:pt>
                <c:pt idx="1466">
                  <c:v>7830</c:v>
                </c:pt>
                <c:pt idx="1467">
                  <c:v>7835</c:v>
                </c:pt>
                <c:pt idx="1468">
                  <c:v>7840</c:v>
                </c:pt>
                <c:pt idx="1469">
                  <c:v>7845</c:v>
                </c:pt>
                <c:pt idx="1470">
                  <c:v>7850</c:v>
                </c:pt>
                <c:pt idx="1471">
                  <c:v>7855</c:v>
                </c:pt>
                <c:pt idx="1472">
                  <c:v>7860</c:v>
                </c:pt>
                <c:pt idx="1473">
                  <c:v>7865</c:v>
                </c:pt>
                <c:pt idx="1474">
                  <c:v>7870</c:v>
                </c:pt>
                <c:pt idx="1475">
                  <c:v>7875</c:v>
                </c:pt>
                <c:pt idx="1476">
                  <c:v>7880</c:v>
                </c:pt>
                <c:pt idx="1477">
                  <c:v>7885</c:v>
                </c:pt>
                <c:pt idx="1478">
                  <c:v>7890</c:v>
                </c:pt>
                <c:pt idx="1479">
                  <c:v>7895</c:v>
                </c:pt>
                <c:pt idx="1480">
                  <c:v>7900</c:v>
                </c:pt>
                <c:pt idx="1481">
                  <c:v>7905</c:v>
                </c:pt>
                <c:pt idx="1482">
                  <c:v>7910</c:v>
                </c:pt>
                <c:pt idx="1483">
                  <c:v>7915</c:v>
                </c:pt>
                <c:pt idx="1484">
                  <c:v>7920</c:v>
                </c:pt>
                <c:pt idx="1485">
                  <c:v>7925</c:v>
                </c:pt>
                <c:pt idx="1486">
                  <c:v>7930</c:v>
                </c:pt>
                <c:pt idx="1487">
                  <c:v>7935</c:v>
                </c:pt>
                <c:pt idx="1488">
                  <c:v>7940</c:v>
                </c:pt>
                <c:pt idx="1489">
                  <c:v>7945</c:v>
                </c:pt>
                <c:pt idx="1490">
                  <c:v>7950</c:v>
                </c:pt>
                <c:pt idx="1491">
                  <c:v>7955</c:v>
                </c:pt>
                <c:pt idx="1492">
                  <c:v>7960</c:v>
                </c:pt>
                <c:pt idx="1493">
                  <c:v>7965</c:v>
                </c:pt>
                <c:pt idx="1494">
                  <c:v>7970</c:v>
                </c:pt>
                <c:pt idx="1495">
                  <c:v>7975</c:v>
                </c:pt>
                <c:pt idx="1496">
                  <c:v>7980</c:v>
                </c:pt>
                <c:pt idx="1497">
                  <c:v>7985</c:v>
                </c:pt>
                <c:pt idx="1498">
                  <c:v>7990</c:v>
                </c:pt>
                <c:pt idx="1499">
                  <c:v>7995</c:v>
                </c:pt>
                <c:pt idx="1500">
                  <c:v>8000</c:v>
                </c:pt>
                <c:pt idx="1501">
                  <c:v>8005</c:v>
                </c:pt>
                <c:pt idx="1502">
                  <c:v>8010</c:v>
                </c:pt>
                <c:pt idx="1503">
                  <c:v>8015</c:v>
                </c:pt>
                <c:pt idx="1504">
                  <c:v>8020</c:v>
                </c:pt>
                <c:pt idx="1505">
                  <c:v>8025</c:v>
                </c:pt>
                <c:pt idx="1506">
                  <c:v>8030</c:v>
                </c:pt>
                <c:pt idx="1507">
                  <c:v>8035</c:v>
                </c:pt>
                <c:pt idx="1508">
                  <c:v>8040</c:v>
                </c:pt>
                <c:pt idx="1509">
                  <c:v>8045</c:v>
                </c:pt>
                <c:pt idx="1510">
                  <c:v>8050</c:v>
                </c:pt>
                <c:pt idx="1511">
                  <c:v>8055</c:v>
                </c:pt>
                <c:pt idx="1512">
                  <c:v>8060</c:v>
                </c:pt>
                <c:pt idx="1513">
                  <c:v>8065</c:v>
                </c:pt>
                <c:pt idx="1514">
                  <c:v>8070</c:v>
                </c:pt>
                <c:pt idx="1515">
                  <c:v>8075</c:v>
                </c:pt>
                <c:pt idx="1516">
                  <c:v>8080</c:v>
                </c:pt>
                <c:pt idx="1517">
                  <c:v>8085</c:v>
                </c:pt>
                <c:pt idx="1518">
                  <c:v>8090</c:v>
                </c:pt>
                <c:pt idx="1519">
                  <c:v>8095</c:v>
                </c:pt>
                <c:pt idx="1520">
                  <c:v>8100</c:v>
                </c:pt>
                <c:pt idx="1521">
                  <c:v>8105</c:v>
                </c:pt>
                <c:pt idx="1522">
                  <c:v>8110</c:v>
                </c:pt>
                <c:pt idx="1523">
                  <c:v>8115</c:v>
                </c:pt>
                <c:pt idx="1524">
                  <c:v>8120</c:v>
                </c:pt>
                <c:pt idx="1525">
                  <c:v>8125</c:v>
                </c:pt>
                <c:pt idx="1526">
                  <c:v>8130</c:v>
                </c:pt>
                <c:pt idx="1527">
                  <c:v>8135</c:v>
                </c:pt>
                <c:pt idx="1528">
                  <c:v>8140</c:v>
                </c:pt>
                <c:pt idx="1529">
                  <c:v>8145</c:v>
                </c:pt>
                <c:pt idx="1530">
                  <c:v>8150</c:v>
                </c:pt>
                <c:pt idx="1531">
                  <c:v>8155</c:v>
                </c:pt>
                <c:pt idx="1532">
                  <c:v>8160</c:v>
                </c:pt>
                <c:pt idx="1533">
                  <c:v>8165</c:v>
                </c:pt>
                <c:pt idx="1534">
                  <c:v>8170</c:v>
                </c:pt>
                <c:pt idx="1535">
                  <c:v>8175</c:v>
                </c:pt>
                <c:pt idx="1536">
                  <c:v>8180</c:v>
                </c:pt>
                <c:pt idx="1537">
                  <c:v>8185</c:v>
                </c:pt>
                <c:pt idx="1538">
                  <c:v>8190</c:v>
                </c:pt>
                <c:pt idx="1539">
                  <c:v>8195</c:v>
                </c:pt>
                <c:pt idx="1540">
                  <c:v>8200</c:v>
                </c:pt>
                <c:pt idx="1541">
                  <c:v>8205</c:v>
                </c:pt>
                <c:pt idx="1542">
                  <c:v>8210</c:v>
                </c:pt>
                <c:pt idx="1543">
                  <c:v>8215</c:v>
                </c:pt>
                <c:pt idx="1544">
                  <c:v>8220</c:v>
                </c:pt>
                <c:pt idx="1545">
                  <c:v>8225</c:v>
                </c:pt>
                <c:pt idx="1546">
                  <c:v>8230</c:v>
                </c:pt>
                <c:pt idx="1547">
                  <c:v>8235</c:v>
                </c:pt>
                <c:pt idx="1548">
                  <c:v>8240</c:v>
                </c:pt>
                <c:pt idx="1549">
                  <c:v>8245</c:v>
                </c:pt>
                <c:pt idx="1550">
                  <c:v>8250</c:v>
                </c:pt>
                <c:pt idx="1551">
                  <c:v>8255</c:v>
                </c:pt>
                <c:pt idx="1552">
                  <c:v>8260</c:v>
                </c:pt>
                <c:pt idx="1553">
                  <c:v>8265</c:v>
                </c:pt>
                <c:pt idx="1554">
                  <c:v>8270</c:v>
                </c:pt>
                <c:pt idx="1555">
                  <c:v>8275</c:v>
                </c:pt>
                <c:pt idx="1556">
                  <c:v>8280</c:v>
                </c:pt>
                <c:pt idx="1557">
                  <c:v>8285</c:v>
                </c:pt>
                <c:pt idx="1558">
                  <c:v>8290</c:v>
                </c:pt>
                <c:pt idx="1559">
                  <c:v>8295</c:v>
                </c:pt>
                <c:pt idx="1560">
                  <c:v>8300</c:v>
                </c:pt>
                <c:pt idx="1561">
                  <c:v>8305</c:v>
                </c:pt>
                <c:pt idx="1562">
                  <c:v>8310</c:v>
                </c:pt>
                <c:pt idx="1563">
                  <c:v>8315</c:v>
                </c:pt>
                <c:pt idx="1564">
                  <c:v>8320</c:v>
                </c:pt>
                <c:pt idx="1565">
                  <c:v>8325</c:v>
                </c:pt>
                <c:pt idx="1566">
                  <c:v>8330</c:v>
                </c:pt>
                <c:pt idx="1567">
                  <c:v>8335</c:v>
                </c:pt>
                <c:pt idx="1568">
                  <c:v>8340</c:v>
                </c:pt>
                <c:pt idx="1569">
                  <c:v>8345</c:v>
                </c:pt>
                <c:pt idx="1570">
                  <c:v>8350</c:v>
                </c:pt>
                <c:pt idx="1571">
                  <c:v>8355</c:v>
                </c:pt>
                <c:pt idx="1572">
                  <c:v>8360</c:v>
                </c:pt>
                <c:pt idx="1573">
                  <c:v>8365</c:v>
                </c:pt>
                <c:pt idx="1574">
                  <c:v>8370</c:v>
                </c:pt>
                <c:pt idx="1575">
                  <c:v>8375</c:v>
                </c:pt>
                <c:pt idx="1576">
                  <c:v>8380</c:v>
                </c:pt>
                <c:pt idx="1577">
                  <c:v>8385</c:v>
                </c:pt>
                <c:pt idx="1578">
                  <c:v>8390</c:v>
                </c:pt>
                <c:pt idx="1579">
                  <c:v>8395</c:v>
                </c:pt>
                <c:pt idx="1580">
                  <c:v>8400</c:v>
                </c:pt>
                <c:pt idx="1581">
                  <c:v>8405</c:v>
                </c:pt>
                <c:pt idx="1582">
                  <c:v>8410</c:v>
                </c:pt>
                <c:pt idx="1583">
                  <c:v>8415</c:v>
                </c:pt>
                <c:pt idx="1584">
                  <c:v>8420</c:v>
                </c:pt>
                <c:pt idx="1585">
                  <c:v>8425</c:v>
                </c:pt>
                <c:pt idx="1586">
                  <c:v>8430</c:v>
                </c:pt>
                <c:pt idx="1587">
                  <c:v>8435</c:v>
                </c:pt>
                <c:pt idx="1588">
                  <c:v>8440</c:v>
                </c:pt>
                <c:pt idx="1589">
                  <c:v>8445</c:v>
                </c:pt>
                <c:pt idx="1590">
                  <c:v>8450</c:v>
                </c:pt>
                <c:pt idx="1591">
                  <c:v>8455</c:v>
                </c:pt>
                <c:pt idx="1592">
                  <c:v>8460</c:v>
                </c:pt>
                <c:pt idx="1593">
                  <c:v>8465</c:v>
                </c:pt>
                <c:pt idx="1594">
                  <c:v>8470</c:v>
                </c:pt>
                <c:pt idx="1595">
                  <c:v>8475</c:v>
                </c:pt>
                <c:pt idx="1596">
                  <c:v>8480</c:v>
                </c:pt>
                <c:pt idx="1597">
                  <c:v>8485</c:v>
                </c:pt>
                <c:pt idx="1598">
                  <c:v>8490</c:v>
                </c:pt>
                <c:pt idx="1599">
                  <c:v>8495</c:v>
                </c:pt>
                <c:pt idx="1600">
                  <c:v>8500</c:v>
                </c:pt>
                <c:pt idx="1601">
                  <c:v>8505</c:v>
                </c:pt>
                <c:pt idx="1602">
                  <c:v>8510</c:v>
                </c:pt>
                <c:pt idx="1603">
                  <c:v>8515</c:v>
                </c:pt>
                <c:pt idx="1604">
                  <c:v>8520</c:v>
                </c:pt>
                <c:pt idx="1605">
                  <c:v>8525</c:v>
                </c:pt>
                <c:pt idx="1606">
                  <c:v>8530</c:v>
                </c:pt>
                <c:pt idx="1607">
                  <c:v>8535</c:v>
                </c:pt>
                <c:pt idx="1608">
                  <c:v>8540</c:v>
                </c:pt>
                <c:pt idx="1609">
                  <c:v>8545</c:v>
                </c:pt>
                <c:pt idx="1610">
                  <c:v>8550</c:v>
                </c:pt>
                <c:pt idx="1611">
                  <c:v>8555</c:v>
                </c:pt>
                <c:pt idx="1612">
                  <c:v>8560</c:v>
                </c:pt>
                <c:pt idx="1613">
                  <c:v>8565</c:v>
                </c:pt>
                <c:pt idx="1614">
                  <c:v>8570</c:v>
                </c:pt>
                <c:pt idx="1615">
                  <c:v>8575</c:v>
                </c:pt>
                <c:pt idx="1616">
                  <c:v>8580</c:v>
                </c:pt>
                <c:pt idx="1617">
                  <c:v>8585</c:v>
                </c:pt>
                <c:pt idx="1618">
                  <c:v>8590</c:v>
                </c:pt>
                <c:pt idx="1619">
                  <c:v>8595</c:v>
                </c:pt>
                <c:pt idx="1620">
                  <c:v>8600</c:v>
                </c:pt>
                <c:pt idx="1621">
                  <c:v>8605</c:v>
                </c:pt>
                <c:pt idx="1622">
                  <c:v>8610</c:v>
                </c:pt>
                <c:pt idx="1623">
                  <c:v>8615</c:v>
                </c:pt>
                <c:pt idx="1624">
                  <c:v>8620</c:v>
                </c:pt>
                <c:pt idx="1625">
                  <c:v>8625</c:v>
                </c:pt>
                <c:pt idx="1626">
                  <c:v>8630</c:v>
                </c:pt>
                <c:pt idx="1627">
                  <c:v>8635</c:v>
                </c:pt>
                <c:pt idx="1628">
                  <c:v>8640</c:v>
                </c:pt>
                <c:pt idx="1629">
                  <c:v>8645</c:v>
                </c:pt>
                <c:pt idx="1630">
                  <c:v>8650</c:v>
                </c:pt>
                <c:pt idx="1631">
                  <c:v>8655</c:v>
                </c:pt>
                <c:pt idx="1632">
                  <c:v>8660</c:v>
                </c:pt>
                <c:pt idx="1633">
                  <c:v>8665</c:v>
                </c:pt>
                <c:pt idx="1634">
                  <c:v>8670</c:v>
                </c:pt>
                <c:pt idx="1635">
                  <c:v>8675</c:v>
                </c:pt>
                <c:pt idx="1636">
                  <c:v>8680</c:v>
                </c:pt>
                <c:pt idx="1637">
                  <c:v>8685</c:v>
                </c:pt>
                <c:pt idx="1638">
                  <c:v>8690</c:v>
                </c:pt>
                <c:pt idx="1639">
                  <c:v>8695</c:v>
                </c:pt>
                <c:pt idx="1640">
                  <c:v>8700</c:v>
                </c:pt>
                <c:pt idx="1641">
                  <c:v>8705</c:v>
                </c:pt>
                <c:pt idx="1642">
                  <c:v>8710</c:v>
                </c:pt>
                <c:pt idx="1643">
                  <c:v>8715</c:v>
                </c:pt>
                <c:pt idx="1644">
                  <c:v>8720</c:v>
                </c:pt>
                <c:pt idx="1645">
                  <c:v>8725</c:v>
                </c:pt>
                <c:pt idx="1646">
                  <c:v>8730</c:v>
                </c:pt>
                <c:pt idx="1647">
                  <c:v>8735</c:v>
                </c:pt>
                <c:pt idx="1648">
                  <c:v>8740</c:v>
                </c:pt>
                <c:pt idx="1649">
                  <c:v>8745</c:v>
                </c:pt>
                <c:pt idx="1650">
                  <c:v>8750</c:v>
                </c:pt>
                <c:pt idx="1651">
                  <c:v>8755</c:v>
                </c:pt>
                <c:pt idx="1652">
                  <c:v>8760</c:v>
                </c:pt>
                <c:pt idx="1653">
                  <c:v>8765</c:v>
                </c:pt>
                <c:pt idx="1654">
                  <c:v>8770</c:v>
                </c:pt>
                <c:pt idx="1655">
                  <c:v>8775</c:v>
                </c:pt>
                <c:pt idx="1656">
                  <c:v>8780</c:v>
                </c:pt>
                <c:pt idx="1657">
                  <c:v>8785</c:v>
                </c:pt>
                <c:pt idx="1658">
                  <c:v>8790</c:v>
                </c:pt>
                <c:pt idx="1659">
                  <c:v>8795</c:v>
                </c:pt>
                <c:pt idx="1660">
                  <c:v>8800</c:v>
                </c:pt>
                <c:pt idx="1661">
                  <c:v>8805</c:v>
                </c:pt>
                <c:pt idx="1662">
                  <c:v>8810</c:v>
                </c:pt>
                <c:pt idx="1663">
                  <c:v>8815</c:v>
                </c:pt>
                <c:pt idx="1664">
                  <c:v>8820</c:v>
                </c:pt>
                <c:pt idx="1665">
                  <c:v>8825</c:v>
                </c:pt>
                <c:pt idx="1666">
                  <c:v>8830</c:v>
                </c:pt>
                <c:pt idx="1667">
                  <c:v>8835</c:v>
                </c:pt>
                <c:pt idx="1668">
                  <c:v>8840</c:v>
                </c:pt>
                <c:pt idx="1669">
                  <c:v>8845</c:v>
                </c:pt>
                <c:pt idx="1670">
                  <c:v>8850</c:v>
                </c:pt>
                <c:pt idx="1671">
                  <c:v>8855</c:v>
                </c:pt>
                <c:pt idx="1672">
                  <c:v>8860</c:v>
                </c:pt>
                <c:pt idx="1673">
                  <c:v>8865</c:v>
                </c:pt>
                <c:pt idx="1674">
                  <c:v>8870</c:v>
                </c:pt>
                <c:pt idx="1675">
                  <c:v>8875</c:v>
                </c:pt>
                <c:pt idx="1676">
                  <c:v>8880</c:v>
                </c:pt>
                <c:pt idx="1677">
                  <c:v>8885</c:v>
                </c:pt>
                <c:pt idx="1678">
                  <c:v>8890</c:v>
                </c:pt>
                <c:pt idx="1679">
                  <c:v>8895</c:v>
                </c:pt>
                <c:pt idx="1680">
                  <c:v>8900</c:v>
                </c:pt>
                <c:pt idx="1681">
                  <c:v>8905</c:v>
                </c:pt>
                <c:pt idx="1682">
                  <c:v>8910</c:v>
                </c:pt>
                <c:pt idx="1683">
                  <c:v>8915</c:v>
                </c:pt>
                <c:pt idx="1684">
                  <c:v>8920</c:v>
                </c:pt>
                <c:pt idx="1685">
                  <c:v>8925</c:v>
                </c:pt>
                <c:pt idx="1686">
                  <c:v>8930</c:v>
                </c:pt>
                <c:pt idx="1687">
                  <c:v>8935</c:v>
                </c:pt>
                <c:pt idx="1688">
                  <c:v>8940</c:v>
                </c:pt>
                <c:pt idx="1689">
                  <c:v>8945</c:v>
                </c:pt>
                <c:pt idx="1690">
                  <c:v>8950</c:v>
                </c:pt>
                <c:pt idx="1691">
                  <c:v>8955</c:v>
                </c:pt>
                <c:pt idx="1692">
                  <c:v>8960</c:v>
                </c:pt>
                <c:pt idx="1693">
                  <c:v>8965</c:v>
                </c:pt>
                <c:pt idx="1694">
                  <c:v>8970</c:v>
                </c:pt>
                <c:pt idx="1695">
                  <c:v>8975</c:v>
                </c:pt>
                <c:pt idx="1696">
                  <c:v>8980</c:v>
                </c:pt>
                <c:pt idx="1697">
                  <c:v>8985</c:v>
                </c:pt>
                <c:pt idx="1698">
                  <c:v>8990</c:v>
                </c:pt>
                <c:pt idx="1699">
                  <c:v>8995</c:v>
                </c:pt>
                <c:pt idx="1700">
                  <c:v>9000</c:v>
                </c:pt>
                <c:pt idx="1701">
                  <c:v>9005</c:v>
                </c:pt>
                <c:pt idx="1702">
                  <c:v>9010</c:v>
                </c:pt>
                <c:pt idx="1703">
                  <c:v>9015</c:v>
                </c:pt>
                <c:pt idx="1704">
                  <c:v>9020</c:v>
                </c:pt>
                <c:pt idx="1705">
                  <c:v>9025</c:v>
                </c:pt>
                <c:pt idx="1706">
                  <c:v>9030</c:v>
                </c:pt>
                <c:pt idx="1707">
                  <c:v>9035</c:v>
                </c:pt>
                <c:pt idx="1708">
                  <c:v>9040</c:v>
                </c:pt>
                <c:pt idx="1709">
                  <c:v>9045</c:v>
                </c:pt>
                <c:pt idx="1710">
                  <c:v>9050</c:v>
                </c:pt>
                <c:pt idx="1711">
                  <c:v>9055</c:v>
                </c:pt>
                <c:pt idx="1712">
                  <c:v>9060</c:v>
                </c:pt>
                <c:pt idx="1713">
                  <c:v>9065</c:v>
                </c:pt>
                <c:pt idx="1714">
                  <c:v>9070</c:v>
                </c:pt>
                <c:pt idx="1715">
                  <c:v>9075</c:v>
                </c:pt>
                <c:pt idx="1716">
                  <c:v>9080</c:v>
                </c:pt>
                <c:pt idx="1717">
                  <c:v>9085</c:v>
                </c:pt>
                <c:pt idx="1718">
                  <c:v>9090</c:v>
                </c:pt>
                <c:pt idx="1719">
                  <c:v>9095</c:v>
                </c:pt>
                <c:pt idx="1720">
                  <c:v>9100</c:v>
                </c:pt>
                <c:pt idx="1721">
                  <c:v>9105</c:v>
                </c:pt>
                <c:pt idx="1722">
                  <c:v>9110</c:v>
                </c:pt>
                <c:pt idx="1723">
                  <c:v>9115</c:v>
                </c:pt>
                <c:pt idx="1724">
                  <c:v>9120</c:v>
                </c:pt>
                <c:pt idx="1725">
                  <c:v>9125</c:v>
                </c:pt>
                <c:pt idx="1726">
                  <c:v>9130</c:v>
                </c:pt>
                <c:pt idx="1727">
                  <c:v>9135</c:v>
                </c:pt>
                <c:pt idx="1728">
                  <c:v>9140</c:v>
                </c:pt>
                <c:pt idx="1729">
                  <c:v>9145</c:v>
                </c:pt>
                <c:pt idx="1730">
                  <c:v>9150</c:v>
                </c:pt>
                <c:pt idx="1731">
                  <c:v>9155</c:v>
                </c:pt>
                <c:pt idx="1732">
                  <c:v>9160</c:v>
                </c:pt>
                <c:pt idx="1733">
                  <c:v>9165</c:v>
                </c:pt>
                <c:pt idx="1734">
                  <c:v>9170</c:v>
                </c:pt>
                <c:pt idx="1735">
                  <c:v>9175</c:v>
                </c:pt>
                <c:pt idx="1736">
                  <c:v>9180</c:v>
                </c:pt>
                <c:pt idx="1737">
                  <c:v>9185</c:v>
                </c:pt>
                <c:pt idx="1738">
                  <c:v>9190</c:v>
                </c:pt>
                <c:pt idx="1739">
                  <c:v>9195</c:v>
                </c:pt>
                <c:pt idx="1740">
                  <c:v>9200</c:v>
                </c:pt>
                <c:pt idx="1741">
                  <c:v>9205</c:v>
                </c:pt>
                <c:pt idx="1742">
                  <c:v>9210</c:v>
                </c:pt>
                <c:pt idx="1743">
                  <c:v>9215</c:v>
                </c:pt>
                <c:pt idx="1744">
                  <c:v>9220</c:v>
                </c:pt>
                <c:pt idx="1745">
                  <c:v>9225</c:v>
                </c:pt>
                <c:pt idx="1746">
                  <c:v>9230</c:v>
                </c:pt>
                <c:pt idx="1747">
                  <c:v>9235</c:v>
                </c:pt>
                <c:pt idx="1748">
                  <c:v>9240</c:v>
                </c:pt>
                <c:pt idx="1749">
                  <c:v>9245</c:v>
                </c:pt>
                <c:pt idx="1750">
                  <c:v>9250</c:v>
                </c:pt>
                <c:pt idx="1751">
                  <c:v>9255</c:v>
                </c:pt>
                <c:pt idx="1752">
                  <c:v>9260</c:v>
                </c:pt>
                <c:pt idx="1753">
                  <c:v>9265</c:v>
                </c:pt>
                <c:pt idx="1754">
                  <c:v>9270</c:v>
                </c:pt>
                <c:pt idx="1755">
                  <c:v>9275</c:v>
                </c:pt>
                <c:pt idx="1756">
                  <c:v>9280</c:v>
                </c:pt>
                <c:pt idx="1757">
                  <c:v>9285</c:v>
                </c:pt>
                <c:pt idx="1758">
                  <c:v>9290</c:v>
                </c:pt>
                <c:pt idx="1759">
                  <c:v>9295</c:v>
                </c:pt>
                <c:pt idx="1760">
                  <c:v>9300</c:v>
                </c:pt>
                <c:pt idx="1761">
                  <c:v>9305</c:v>
                </c:pt>
                <c:pt idx="1762">
                  <c:v>9310</c:v>
                </c:pt>
                <c:pt idx="1763">
                  <c:v>9315</c:v>
                </c:pt>
                <c:pt idx="1764">
                  <c:v>9320</c:v>
                </c:pt>
                <c:pt idx="1765">
                  <c:v>9325</c:v>
                </c:pt>
                <c:pt idx="1766">
                  <c:v>9330</c:v>
                </c:pt>
                <c:pt idx="1767">
                  <c:v>9335</c:v>
                </c:pt>
                <c:pt idx="1768">
                  <c:v>9340</c:v>
                </c:pt>
                <c:pt idx="1769">
                  <c:v>9345</c:v>
                </c:pt>
                <c:pt idx="1770">
                  <c:v>9350</c:v>
                </c:pt>
                <c:pt idx="1771">
                  <c:v>9355</c:v>
                </c:pt>
                <c:pt idx="1772">
                  <c:v>9360</c:v>
                </c:pt>
                <c:pt idx="1773">
                  <c:v>9365</c:v>
                </c:pt>
                <c:pt idx="1774">
                  <c:v>9370</c:v>
                </c:pt>
                <c:pt idx="1775">
                  <c:v>9375</c:v>
                </c:pt>
                <c:pt idx="1776">
                  <c:v>9380</c:v>
                </c:pt>
                <c:pt idx="1777">
                  <c:v>9385</c:v>
                </c:pt>
                <c:pt idx="1778">
                  <c:v>9390</c:v>
                </c:pt>
                <c:pt idx="1779">
                  <c:v>9395</c:v>
                </c:pt>
                <c:pt idx="1780">
                  <c:v>9400</c:v>
                </c:pt>
                <c:pt idx="1781">
                  <c:v>9405</c:v>
                </c:pt>
                <c:pt idx="1782">
                  <c:v>9410</c:v>
                </c:pt>
                <c:pt idx="1783">
                  <c:v>9415</c:v>
                </c:pt>
                <c:pt idx="1784">
                  <c:v>9420</c:v>
                </c:pt>
                <c:pt idx="1785">
                  <c:v>9425</c:v>
                </c:pt>
                <c:pt idx="1786">
                  <c:v>9430</c:v>
                </c:pt>
                <c:pt idx="1787">
                  <c:v>9435</c:v>
                </c:pt>
                <c:pt idx="1788">
                  <c:v>9440</c:v>
                </c:pt>
                <c:pt idx="1789">
                  <c:v>9445</c:v>
                </c:pt>
                <c:pt idx="1790">
                  <c:v>9450</c:v>
                </c:pt>
                <c:pt idx="1791">
                  <c:v>9455</c:v>
                </c:pt>
                <c:pt idx="1792">
                  <c:v>9460</c:v>
                </c:pt>
                <c:pt idx="1793">
                  <c:v>9465</c:v>
                </c:pt>
                <c:pt idx="1794">
                  <c:v>9470</c:v>
                </c:pt>
                <c:pt idx="1795">
                  <c:v>9475</c:v>
                </c:pt>
                <c:pt idx="1796">
                  <c:v>9480</c:v>
                </c:pt>
                <c:pt idx="1797">
                  <c:v>9485</c:v>
                </c:pt>
                <c:pt idx="1798">
                  <c:v>9490</c:v>
                </c:pt>
                <c:pt idx="1799">
                  <c:v>9495</c:v>
                </c:pt>
                <c:pt idx="1800">
                  <c:v>9500</c:v>
                </c:pt>
                <c:pt idx="1801">
                  <c:v>9505</c:v>
                </c:pt>
                <c:pt idx="1802">
                  <c:v>9510</c:v>
                </c:pt>
                <c:pt idx="1803">
                  <c:v>9515</c:v>
                </c:pt>
                <c:pt idx="1804">
                  <c:v>9520</c:v>
                </c:pt>
                <c:pt idx="1805">
                  <c:v>9525</c:v>
                </c:pt>
                <c:pt idx="1806">
                  <c:v>9530</c:v>
                </c:pt>
                <c:pt idx="1807">
                  <c:v>9535</c:v>
                </c:pt>
                <c:pt idx="1808">
                  <c:v>9540</c:v>
                </c:pt>
                <c:pt idx="1809">
                  <c:v>9545</c:v>
                </c:pt>
                <c:pt idx="1810">
                  <c:v>9550</c:v>
                </c:pt>
                <c:pt idx="1811">
                  <c:v>9555</c:v>
                </c:pt>
                <c:pt idx="1812">
                  <c:v>9560</c:v>
                </c:pt>
                <c:pt idx="1813">
                  <c:v>9565</c:v>
                </c:pt>
                <c:pt idx="1814">
                  <c:v>9570</c:v>
                </c:pt>
                <c:pt idx="1815">
                  <c:v>9575</c:v>
                </c:pt>
                <c:pt idx="1816">
                  <c:v>9580</c:v>
                </c:pt>
                <c:pt idx="1817">
                  <c:v>9585</c:v>
                </c:pt>
                <c:pt idx="1818">
                  <c:v>9590</c:v>
                </c:pt>
                <c:pt idx="1819">
                  <c:v>9595</c:v>
                </c:pt>
                <c:pt idx="1820">
                  <c:v>9600</c:v>
                </c:pt>
                <c:pt idx="1821">
                  <c:v>9605</c:v>
                </c:pt>
                <c:pt idx="1822">
                  <c:v>9610</c:v>
                </c:pt>
                <c:pt idx="1823">
                  <c:v>9615</c:v>
                </c:pt>
                <c:pt idx="1824">
                  <c:v>9620</c:v>
                </c:pt>
                <c:pt idx="1825">
                  <c:v>9625</c:v>
                </c:pt>
                <c:pt idx="1826">
                  <c:v>9630</c:v>
                </c:pt>
                <c:pt idx="1827">
                  <c:v>9635</c:v>
                </c:pt>
                <c:pt idx="1828">
                  <c:v>9640</c:v>
                </c:pt>
                <c:pt idx="1829">
                  <c:v>9645</c:v>
                </c:pt>
                <c:pt idx="1830">
                  <c:v>9650</c:v>
                </c:pt>
                <c:pt idx="1831">
                  <c:v>9655</c:v>
                </c:pt>
                <c:pt idx="1832">
                  <c:v>9660</c:v>
                </c:pt>
                <c:pt idx="1833">
                  <c:v>9665</c:v>
                </c:pt>
                <c:pt idx="1834">
                  <c:v>9670</c:v>
                </c:pt>
                <c:pt idx="1835">
                  <c:v>9675</c:v>
                </c:pt>
                <c:pt idx="1836">
                  <c:v>9680</c:v>
                </c:pt>
                <c:pt idx="1837">
                  <c:v>9685</c:v>
                </c:pt>
                <c:pt idx="1838">
                  <c:v>9690</c:v>
                </c:pt>
                <c:pt idx="1839">
                  <c:v>9695</c:v>
                </c:pt>
                <c:pt idx="1840">
                  <c:v>9700</c:v>
                </c:pt>
                <c:pt idx="1841">
                  <c:v>9705</c:v>
                </c:pt>
                <c:pt idx="1842">
                  <c:v>9710</c:v>
                </c:pt>
                <c:pt idx="1843">
                  <c:v>9715</c:v>
                </c:pt>
                <c:pt idx="1844">
                  <c:v>9720</c:v>
                </c:pt>
                <c:pt idx="1845">
                  <c:v>9725</c:v>
                </c:pt>
                <c:pt idx="1846">
                  <c:v>9730</c:v>
                </c:pt>
                <c:pt idx="1847">
                  <c:v>9735</c:v>
                </c:pt>
                <c:pt idx="1848">
                  <c:v>9740</c:v>
                </c:pt>
                <c:pt idx="1849">
                  <c:v>9745</c:v>
                </c:pt>
                <c:pt idx="1850">
                  <c:v>9750</c:v>
                </c:pt>
                <c:pt idx="1851">
                  <c:v>9755</c:v>
                </c:pt>
                <c:pt idx="1852">
                  <c:v>9760</c:v>
                </c:pt>
                <c:pt idx="1853">
                  <c:v>9765</c:v>
                </c:pt>
                <c:pt idx="1854">
                  <c:v>9770</c:v>
                </c:pt>
                <c:pt idx="1855">
                  <c:v>9775</c:v>
                </c:pt>
                <c:pt idx="1856">
                  <c:v>9780</c:v>
                </c:pt>
                <c:pt idx="1857">
                  <c:v>9785</c:v>
                </c:pt>
                <c:pt idx="1858">
                  <c:v>9790</c:v>
                </c:pt>
                <c:pt idx="1859">
                  <c:v>9795</c:v>
                </c:pt>
                <c:pt idx="1860">
                  <c:v>9800</c:v>
                </c:pt>
                <c:pt idx="1861">
                  <c:v>9805</c:v>
                </c:pt>
                <c:pt idx="1862">
                  <c:v>9810</c:v>
                </c:pt>
                <c:pt idx="1863">
                  <c:v>9815</c:v>
                </c:pt>
                <c:pt idx="1864">
                  <c:v>9820</c:v>
                </c:pt>
                <c:pt idx="1865">
                  <c:v>9825</c:v>
                </c:pt>
                <c:pt idx="1866">
                  <c:v>9830</c:v>
                </c:pt>
                <c:pt idx="1867">
                  <c:v>9835</c:v>
                </c:pt>
                <c:pt idx="1868">
                  <c:v>9840</c:v>
                </c:pt>
                <c:pt idx="1869">
                  <c:v>9845</c:v>
                </c:pt>
                <c:pt idx="1870">
                  <c:v>9850</c:v>
                </c:pt>
                <c:pt idx="1871">
                  <c:v>9855</c:v>
                </c:pt>
                <c:pt idx="1872">
                  <c:v>9860</c:v>
                </c:pt>
                <c:pt idx="1873">
                  <c:v>9865</c:v>
                </c:pt>
                <c:pt idx="1874">
                  <c:v>9870</c:v>
                </c:pt>
                <c:pt idx="1875">
                  <c:v>9875</c:v>
                </c:pt>
                <c:pt idx="1876">
                  <c:v>9880</c:v>
                </c:pt>
                <c:pt idx="1877">
                  <c:v>9885</c:v>
                </c:pt>
                <c:pt idx="1878">
                  <c:v>9890</c:v>
                </c:pt>
                <c:pt idx="1879">
                  <c:v>9895</c:v>
                </c:pt>
                <c:pt idx="1880">
                  <c:v>9900</c:v>
                </c:pt>
                <c:pt idx="1881">
                  <c:v>9905</c:v>
                </c:pt>
                <c:pt idx="1882">
                  <c:v>9910</c:v>
                </c:pt>
                <c:pt idx="1883">
                  <c:v>9915</c:v>
                </c:pt>
                <c:pt idx="1884">
                  <c:v>9920</c:v>
                </c:pt>
                <c:pt idx="1885">
                  <c:v>9925</c:v>
                </c:pt>
                <c:pt idx="1886">
                  <c:v>9930</c:v>
                </c:pt>
                <c:pt idx="1887">
                  <c:v>9935</c:v>
                </c:pt>
                <c:pt idx="1888">
                  <c:v>9940</c:v>
                </c:pt>
                <c:pt idx="1889">
                  <c:v>9945</c:v>
                </c:pt>
                <c:pt idx="1890">
                  <c:v>9950</c:v>
                </c:pt>
                <c:pt idx="1891">
                  <c:v>9955</c:v>
                </c:pt>
                <c:pt idx="1892">
                  <c:v>9960</c:v>
                </c:pt>
                <c:pt idx="1893">
                  <c:v>9965</c:v>
                </c:pt>
                <c:pt idx="1894">
                  <c:v>9970</c:v>
                </c:pt>
                <c:pt idx="1895">
                  <c:v>9975</c:v>
                </c:pt>
                <c:pt idx="1896">
                  <c:v>9980</c:v>
                </c:pt>
                <c:pt idx="1897">
                  <c:v>9985</c:v>
                </c:pt>
                <c:pt idx="1898">
                  <c:v>9990</c:v>
                </c:pt>
                <c:pt idx="1899">
                  <c:v>9995</c:v>
                </c:pt>
                <c:pt idx="1900">
                  <c:v>10000</c:v>
                </c:pt>
              </c:numCache>
            </c:numRef>
          </c:cat>
          <c:val>
            <c:numRef>
              <c:f>'Profit-Volume Data'!$D$2:$D$1902</c:f>
              <c:numCache>
                <c:formatCode>#,##0_ ;[Red]\-#,##0\ </c:formatCode>
                <c:ptCount val="190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500</c:v>
                </c:pt>
                <c:pt idx="299">
                  <c:v>500</c:v>
                </c:pt>
                <c:pt idx="300">
                  <c:v>500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500</c:v>
                </c:pt>
                <c:pt idx="433">
                  <c:v>500</c:v>
                </c:pt>
                <c:pt idx="434">
                  <c:v>500</c:v>
                </c:pt>
                <c:pt idx="435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475</c:v>
                </c:pt>
                <c:pt idx="651">
                  <c:v>475</c:v>
                </c:pt>
                <c:pt idx="652">
                  <c:v>475</c:v>
                </c:pt>
                <c:pt idx="653">
                  <c:v>475</c:v>
                </c:pt>
                <c:pt idx="654">
                  <c:v>475</c:v>
                </c:pt>
                <c:pt idx="655">
                  <c:v>475</c:v>
                </c:pt>
                <c:pt idx="656">
                  <c:v>475</c:v>
                </c:pt>
                <c:pt idx="657">
                  <c:v>475</c:v>
                </c:pt>
                <c:pt idx="658">
                  <c:v>475</c:v>
                </c:pt>
                <c:pt idx="659">
                  <c:v>475</c:v>
                </c:pt>
                <c:pt idx="660">
                  <c:v>475</c:v>
                </c:pt>
                <c:pt idx="661">
                  <c:v>475</c:v>
                </c:pt>
                <c:pt idx="662">
                  <c:v>475</c:v>
                </c:pt>
                <c:pt idx="663">
                  <c:v>475</c:v>
                </c:pt>
                <c:pt idx="664">
                  <c:v>475</c:v>
                </c:pt>
                <c:pt idx="665">
                  <c:v>475</c:v>
                </c:pt>
                <c:pt idx="666">
                  <c:v>475</c:v>
                </c:pt>
                <c:pt idx="667">
                  <c:v>475</c:v>
                </c:pt>
                <c:pt idx="668">
                  <c:v>475</c:v>
                </c:pt>
                <c:pt idx="669">
                  <c:v>475</c:v>
                </c:pt>
                <c:pt idx="670">
                  <c:v>475</c:v>
                </c:pt>
                <c:pt idx="671">
                  <c:v>475</c:v>
                </c:pt>
                <c:pt idx="672">
                  <c:v>475</c:v>
                </c:pt>
                <c:pt idx="673">
                  <c:v>475</c:v>
                </c:pt>
                <c:pt idx="674">
                  <c:v>475</c:v>
                </c:pt>
                <c:pt idx="675">
                  <c:v>475</c:v>
                </c:pt>
                <c:pt idx="676">
                  <c:v>475</c:v>
                </c:pt>
                <c:pt idx="677">
                  <c:v>475</c:v>
                </c:pt>
                <c:pt idx="678">
                  <c:v>475</c:v>
                </c:pt>
                <c:pt idx="679">
                  <c:v>475</c:v>
                </c:pt>
                <c:pt idx="680">
                  <c:v>475</c:v>
                </c:pt>
                <c:pt idx="681">
                  <c:v>475</c:v>
                </c:pt>
                <c:pt idx="682">
                  <c:v>475</c:v>
                </c:pt>
                <c:pt idx="683">
                  <c:v>475</c:v>
                </c:pt>
                <c:pt idx="684">
                  <c:v>475</c:v>
                </c:pt>
                <c:pt idx="685">
                  <c:v>475</c:v>
                </c:pt>
                <c:pt idx="686">
                  <c:v>475</c:v>
                </c:pt>
                <c:pt idx="687">
                  <c:v>475</c:v>
                </c:pt>
                <c:pt idx="688">
                  <c:v>475</c:v>
                </c:pt>
                <c:pt idx="689">
                  <c:v>475</c:v>
                </c:pt>
                <c:pt idx="690">
                  <c:v>475</c:v>
                </c:pt>
                <c:pt idx="691">
                  <c:v>475</c:v>
                </c:pt>
                <c:pt idx="692">
                  <c:v>475</c:v>
                </c:pt>
                <c:pt idx="693">
                  <c:v>475</c:v>
                </c:pt>
                <c:pt idx="694">
                  <c:v>475</c:v>
                </c:pt>
                <c:pt idx="695">
                  <c:v>475</c:v>
                </c:pt>
                <c:pt idx="696">
                  <c:v>475</c:v>
                </c:pt>
                <c:pt idx="697">
                  <c:v>475</c:v>
                </c:pt>
                <c:pt idx="698">
                  <c:v>475</c:v>
                </c:pt>
                <c:pt idx="699">
                  <c:v>475</c:v>
                </c:pt>
                <c:pt idx="700">
                  <c:v>475</c:v>
                </c:pt>
                <c:pt idx="701">
                  <c:v>475</c:v>
                </c:pt>
                <c:pt idx="702">
                  <c:v>475</c:v>
                </c:pt>
                <c:pt idx="703">
                  <c:v>475</c:v>
                </c:pt>
                <c:pt idx="704">
                  <c:v>475</c:v>
                </c:pt>
                <c:pt idx="705">
                  <c:v>475</c:v>
                </c:pt>
                <c:pt idx="706">
                  <c:v>475</c:v>
                </c:pt>
                <c:pt idx="707">
                  <c:v>475</c:v>
                </c:pt>
                <c:pt idx="708">
                  <c:v>475</c:v>
                </c:pt>
                <c:pt idx="709">
                  <c:v>475</c:v>
                </c:pt>
                <c:pt idx="710">
                  <c:v>475</c:v>
                </c:pt>
                <c:pt idx="711">
                  <c:v>475</c:v>
                </c:pt>
                <c:pt idx="712">
                  <c:v>475</c:v>
                </c:pt>
                <c:pt idx="713">
                  <c:v>475</c:v>
                </c:pt>
                <c:pt idx="714">
                  <c:v>475</c:v>
                </c:pt>
                <c:pt idx="715">
                  <c:v>475</c:v>
                </c:pt>
                <c:pt idx="716">
                  <c:v>475</c:v>
                </c:pt>
                <c:pt idx="717">
                  <c:v>475</c:v>
                </c:pt>
                <c:pt idx="718">
                  <c:v>475</c:v>
                </c:pt>
                <c:pt idx="719">
                  <c:v>475</c:v>
                </c:pt>
                <c:pt idx="720">
                  <c:v>475</c:v>
                </c:pt>
                <c:pt idx="721">
                  <c:v>475</c:v>
                </c:pt>
                <c:pt idx="722">
                  <c:v>475</c:v>
                </c:pt>
                <c:pt idx="723">
                  <c:v>475</c:v>
                </c:pt>
                <c:pt idx="724">
                  <c:v>475</c:v>
                </c:pt>
                <c:pt idx="725">
                  <c:v>475</c:v>
                </c:pt>
                <c:pt idx="726">
                  <c:v>475</c:v>
                </c:pt>
                <c:pt idx="727">
                  <c:v>475</c:v>
                </c:pt>
                <c:pt idx="728">
                  <c:v>475</c:v>
                </c:pt>
                <c:pt idx="729">
                  <c:v>475</c:v>
                </c:pt>
                <c:pt idx="730">
                  <c:v>475</c:v>
                </c:pt>
                <c:pt idx="731">
                  <c:v>475</c:v>
                </c:pt>
                <c:pt idx="732">
                  <c:v>475</c:v>
                </c:pt>
                <c:pt idx="733">
                  <c:v>475</c:v>
                </c:pt>
                <c:pt idx="734">
                  <c:v>475</c:v>
                </c:pt>
                <c:pt idx="735">
                  <c:v>475</c:v>
                </c:pt>
                <c:pt idx="736">
                  <c:v>475</c:v>
                </c:pt>
                <c:pt idx="737">
                  <c:v>475</c:v>
                </c:pt>
                <c:pt idx="738">
                  <c:v>475</c:v>
                </c:pt>
                <c:pt idx="739">
                  <c:v>475</c:v>
                </c:pt>
                <c:pt idx="740">
                  <c:v>475</c:v>
                </c:pt>
                <c:pt idx="741">
                  <c:v>475</c:v>
                </c:pt>
                <c:pt idx="742">
                  <c:v>475</c:v>
                </c:pt>
                <c:pt idx="743">
                  <c:v>475</c:v>
                </c:pt>
                <c:pt idx="744">
                  <c:v>475</c:v>
                </c:pt>
                <c:pt idx="745">
                  <c:v>475</c:v>
                </c:pt>
                <c:pt idx="746">
                  <c:v>475</c:v>
                </c:pt>
                <c:pt idx="747">
                  <c:v>475</c:v>
                </c:pt>
                <c:pt idx="748">
                  <c:v>475</c:v>
                </c:pt>
                <c:pt idx="749">
                  <c:v>475</c:v>
                </c:pt>
                <c:pt idx="750">
                  <c:v>475</c:v>
                </c:pt>
                <c:pt idx="751">
                  <c:v>475</c:v>
                </c:pt>
                <c:pt idx="752">
                  <c:v>475</c:v>
                </c:pt>
                <c:pt idx="753">
                  <c:v>475</c:v>
                </c:pt>
                <c:pt idx="754">
                  <c:v>475</c:v>
                </c:pt>
                <c:pt idx="755">
                  <c:v>475</c:v>
                </c:pt>
                <c:pt idx="756">
                  <c:v>475</c:v>
                </c:pt>
                <c:pt idx="757">
                  <c:v>475</c:v>
                </c:pt>
                <c:pt idx="758">
                  <c:v>475</c:v>
                </c:pt>
                <c:pt idx="759">
                  <c:v>475</c:v>
                </c:pt>
                <c:pt idx="760">
                  <c:v>475</c:v>
                </c:pt>
                <c:pt idx="761">
                  <c:v>475</c:v>
                </c:pt>
                <c:pt idx="762">
                  <c:v>475</c:v>
                </c:pt>
                <c:pt idx="763">
                  <c:v>475</c:v>
                </c:pt>
                <c:pt idx="764">
                  <c:v>475</c:v>
                </c:pt>
                <c:pt idx="765">
                  <c:v>475</c:v>
                </c:pt>
                <c:pt idx="766">
                  <c:v>475</c:v>
                </c:pt>
                <c:pt idx="767">
                  <c:v>475</c:v>
                </c:pt>
                <c:pt idx="768">
                  <c:v>475</c:v>
                </c:pt>
                <c:pt idx="769">
                  <c:v>475</c:v>
                </c:pt>
                <c:pt idx="770">
                  <c:v>475</c:v>
                </c:pt>
                <c:pt idx="771">
                  <c:v>475</c:v>
                </c:pt>
                <c:pt idx="772">
                  <c:v>475</c:v>
                </c:pt>
                <c:pt idx="773">
                  <c:v>475</c:v>
                </c:pt>
                <c:pt idx="774">
                  <c:v>475</c:v>
                </c:pt>
                <c:pt idx="775">
                  <c:v>475</c:v>
                </c:pt>
                <c:pt idx="776">
                  <c:v>475</c:v>
                </c:pt>
                <c:pt idx="777">
                  <c:v>475</c:v>
                </c:pt>
                <c:pt idx="778">
                  <c:v>475</c:v>
                </c:pt>
                <c:pt idx="779">
                  <c:v>475</c:v>
                </c:pt>
                <c:pt idx="780">
                  <c:v>475</c:v>
                </c:pt>
                <c:pt idx="781">
                  <c:v>475</c:v>
                </c:pt>
                <c:pt idx="782">
                  <c:v>475</c:v>
                </c:pt>
                <c:pt idx="783">
                  <c:v>475</c:v>
                </c:pt>
                <c:pt idx="784">
                  <c:v>475</c:v>
                </c:pt>
                <c:pt idx="785">
                  <c:v>475</c:v>
                </c:pt>
                <c:pt idx="786">
                  <c:v>475</c:v>
                </c:pt>
                <c:pt idx="787">
                  <c:v>475</c:v>
                </c:pt>
                <c:pt idx="788">
                  <c:v>475</c:v>
                </c:pt>
                <c:pt idx="789">
                  <c:v>475</c:v>
                </c:pt>
                <c:pt idx="790">
                  <c:v>475</c:v>
                </c:pt>
                <c:pt idx="791">
                  <c:v>475</c:v>
                </c:pt>
                <c:pt idx="792">
                  <c:v>475</c:v>
                </c:pt>
                <c:pt idx="793">
                  <c:v>475</c:v>
                </c:pt>
                <c:pt idx="794">
                  <c:v>475</c:v>
                </c:pt>
                <c:pt idx="795">
                  <c:v>475</c:v>
                </c:pt>
                <c:pt idx="796">
                  <c:v>475</c:v>
                </c:pt>
                <c:pt idx="797">
                  <c:v>475</c:v>
                </c:pt>
                <c:pt idx="798">
                  <c:v>475</c:v>
                </c:pt>
                <c:pt idx="799">
                  <c:v>475</c:v>
                </c:pt>
                <c:pt idx="800">
                  <c:v>450</c:v>
                </c:pt>
                <c:pt idx="801">
                  <c:v>450</c:v>
                </c:pt>
                <c:pt idx="802">
                  <c:v>450</c:v>
                </c:pt>
                <c:pt idx="803">
                  <c:v>450</c:v>
                </c:pt>
                <c:pt idx="804">
                  <c:v>450</c:v>
                </c:pt>
                <c:pt idx="805">
                  <c:v>450</c:v>
                </c:pt>
                <c:pt idx="806">
                  <c:v>450</c:v>
                </c:pt>
                <c:pt idx="807">
                  <c:v>450</c:v>
                </c:pt>
                <c:pt idx="808">
                  <c:v>450</c:v>
                </c:pt>
                <c:pt idx="809">
                  <c:v>450</c:v>
                </c:pt>
                <c:pt idx="810">
                  <c:v>450</c:v>
                </c:pt>
                <c:pt idx="811">
                  <c:v>450</c:v>
                </c:pt>
                <c:pt idx="812">
                  <c:v>450</c:v>
                </c:pt>
                <c:pt idx="813">
                  <c:v>450</c:v>
                </c:pt>
                <c:pt idx="814">
                  <c:v>450</c:v>
                </c:pt>
                <c:pt idx="815">
                  <c:v>450</c:v>
                </c:pt>
                <c:pt idx="816">
                  <c:v>450</c:v>
                </c:pt>
                <c:pt idx="817">
                  <c:v>450</c:v>
                </c:pt>
                <c:pt idx="818">
                  <c:v>450</c:v>
                </c:pt>
                <c:pt idx="819">
                  <c:v>450</c:v>
                </c:pt>
                <c:pt idx="820">
                  <c:v>450</c:v>
                </c:pt>
                <c:pt idx="821">
                  <c:v>450</c:v>
                </c:pt>
                <c:pt idx="822">
                  <c:v>450</c:v>
                </c:pt>
                <c:pt idx="823">
                  <c:v>450</c:v>
                </c:pt>
                <c:pt idx="824">
                  <c:v>450</c:v>
                </c:pt>
                <c:pt idx="825">
                  <c:v>450</c:v>
                </c:pt>
                <c:pt idx="826">
                  <c:v>450</c:v>
                </c:pt>
                <c:pt idx="827">
                  <c:v>450</c:v>
                </c:pt>
                <c:pt idx="828">
                  <c:v>450</c:v>
                </c:pt>
                <c:pt idx="829">
                  <c:v>450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450</c:v>
                </c:pt>
                <c:pt idx="843">
                  <c:v>450</c:v>
                </c:pt>
                <c:pt idx="844">
                  <c:v>450</c:v>
                </c:pt>
                <c:pt idx="845">
                  <c:v>450</c:v>
                </c:pt>
                <c:pt idx="846">
                  <c:v>450</c:v>
                </c:pt>
                <c:pt idx="847">
                  <c:v>450</c:v>
                </c:pt>
                <c:pt idx="848">
                  <c:v>450</c:v>
                </c:pt>
                <c:pt idx="849">
                  <c:v>450</c:v>
                </c:pt>
                <c:pt idx="850">
                  <c:v>450</c:v>
                </c:pt>
                <c:pt idx="851">
                  <c:v>450</c:v>
                </c:pt>
                <c:pt idx="852">
                  <c:v>450</c:v>
                </c:pt>
                <c:pt idx="853">
                  <c:v>450</c:v>
                </c:pt>
                <c:pt idx="854">
                  <c:v>450</c:v>
                </c:pt>
                <c:pt idx="855">
                  <c:v>450</c:v>
                </c:pt>
                <c:pt idx="856">
                  <c:v>450</c:v>
                </c:pt>
                <c:pt idx="857">
                  <c:v>450</c:v>
                </c:pt>
                <c:pt idx="858">
                  <c:v>450</c:v>
                </c:pt>
                <c:pt idx="859">
                  <c:v>450</c:v>
                </c:pt>
                <c:pt idx="860">
                  <c:v>450</c:v>
                </c:pt>
                <c:pt idx="861">
                  <c:v>450</c:v>
                </c:pt>
                <c:pt idx="862">
                  <c:v>450</c:v>
                </c:pt>
                <c:pt idx="863">
                  <c:v>450</c:v>
                </c:pt>
                <c:pt idx="864">
                  <c:v>450</c:v>
                </c:pt>
                <c:pt idx="865">
                  <c:v>450</c:v>
                </c:pt>
                <c:pt idx="866">
                  <c:v>450</c:v>
                </c:pt>
                <c:pt idx="867">
                  <c:v>450</c:v>
                </c:pt>
                <c:pt idx="868">
                  <c:v>450</c:v>
                </c:pt>
                <c:pt idx="869">
                  <c:v>450</c:v>
                </c:pt>
                <c:pt idx="870">
                  <c:v>450</c:v>
                </c:pt>
                <c:pt idx="871">
                  <c:v>450</c:v>
                </c:pt>
                <c:pt idx="872">
                  <c:v>450</c:v>
                </c:pt>
                <c:pt idx="873">
                  <c:v>450</c:v>
                </c:pt>
                <c:pt idx="874">
                  <c:v>450</c:v>
                </c:pt>
                <c:pt idx="875">
                  <c:v>450</c:v>
                </c:pt>
                <c:pt idx="876">
                  <c:v>450</c:v>
                </c:pt>
                <c:pt idx="877">
                  <c:v>450</c:v>
                </c:pt>
                <c:pt idx="878">
                  <c:v>450</c:v>
                </c:pt>
                <c:pt idx="879">
                  <c:v>450</c:v>
                </c:pt>
                <c:pt idx="880">
                  <c:v>450</c:v>
                </c:pt>
                <c:pt idx="881">
                  <c:v>450</c:v>
                </c:pt>
                <c:pt idx="882">
                  <c:v>450</c:v>
                </c:pt>
                <c:pt idx="883">
                  <c:v>450</c:v>
                </c:pt>
                <c:pt idx="884">
                  <c:v>450</c:v>
                </c:pt>
                <c:pt idx="885">
                  <c:v>450</c:v>
                </c:pt>
                <c:pt idx="886">
                  <c:v>450</c:v>
                </c:pt>
                <c:pt idx="887">
                  <c:v>450</c:v>
                </c:pt>
                <c:pt idx="888">
                  <c:v>450</c:v>
                </c:pt>
                <c:pt idx="889">
                  <c:v>450</c:v>
                </c:pt>
                <c:pt idx="890">
                  <c:v>450</c:v>
                </c:pt>
                <c:pt idx="891">
                  <c:v>450</c:v>
                </c:pt>
                <c:pt idx="892">
                  <c:v>450</c:v>
                </c:pt>
                <c:pt idx="893">
                  <c:v>450</c:v>
                </c:pt>
                <c:pt idx="894">
                  <c:v>450</c:v>
                </c:pt>
                <c:pt idx="895">
                  <c:v>450</c:v>
                </c:pt>
                <c:pt idx="896">
                  <c:v>450</c:v>
                </c:pt>
                <c:pt idx="897">
                  <c:v>450</c:v>
                </c:pt>
                <c:pt idx="898">
                  <c:v>450</c:v>
                </c:pt>
                <c:pt idx="899">
                  <c:v>450</c:v>
                </c:pt>
                <c:pt idx="900">
                  <c:v>450</c:v>
                </c:pt>
                <c:pt idx="901">
                  <c:v>450</c:v>
                </c:pt>
                <c:pt idx="902">
                  <c:v>450</c:v>
                </c:pt>
                <c:pt idx="903">
                  <c:v>450</c:v>
                </c:pt>
                <c:pt idx="904">
                  <c:v>450</c:v>
                </c:pt>
                <c:pt idx="905">
                  <c:v>450</c:v>
                </c:pt>
                <c:pt idx="906">
                  <c:v>450</c:v>
                </c:pt>
                <c:pt idx="907">
                  <c:v>450</c:v>
                </c:pt>
                <c:pt idx="908">
                  <c:v>450</c:v>
                </c:pt>
                <c:pt idx="909">
                  <c:v>450</c:v>
                </c:pt>
                <c:pt idx="910">
                  <c:v>450</c:v>
                </c:pt>
                <c:pt idx="911">
                  <c:v>450</c:v>
                </c:pt>
                <c:pt idx="912">
                  <c:v>450</c:v>
                </c:pt>
                <c:pt idx="913">
                  <c:v>450</c:v>
                </c:pt>
                <c:pt idx="914">
                  <c:v>450</c:v>
                </c:pt>
                <c:pt idx="915">
                  <c:v>450</c:v>
                </c:pt>
                <c:pt idx="916">
                  <c:v>450</c:v>
                </c:pt>
                <c:pt idx="917">
                  <c:v>450</c:v>
                </c:pt>
                <c:pt idx="918">
                  <c:v>450</c:v>
                </c:pt>
                <c:pt idx="919">
                  <c:v>450</c:v>
                </c:pt>
                <c:pt idx="920">
                  <c:v>450</c:v>
                </c:pt>
                <c:pt idx="921">
                  <c:v>450</c:v>
                </c:pt>
                <c:pt idx="922">
                  <c:v>450</c:v>
                </c:pt>
                <c:pt idx="923">
                  <c:v>450</c:v>
                </c:pt>
                <c:pt idx="924">
                  <c:v>450</c:v>
                </c:pt>
                <c:pt idx="925">
                  <c:v>450</c:v>
                </c:pt>
                <c:pt idx="926">
                  <c:v>450</c:v>
                </c:pt>
                <c:pt idx="927">
                  <c:v>450</c:v>
                </c:pt>
                <c:pt idx="928">
                  <c:v>450</c:v>
                </c:pt>
                <c:pt idx="929">
                  <c:v>450</c:v>
                </c:pt>
                <c:pt idx="930">
                  <c:v>450</c:v>
                </c:pt>
                <c:pt idx="931">
                  <c:v>450</c:v>
                </c:pt>
                <c:pt idx="932">
                  <c:v>450</c:v>
                </c:pt>
                <c:pt idx="933">
                  <c:v>450</c:v>
                </c:pt>
                <c:pt idx="934">
                  <c:v>450</c:v>
                </c:pt>
                <c:pt idx="935">
                  <c:v>450</c:v>
                </c:pt>
                <c:pt idx="936">
                  <c:v>450</c:v>
                </c:pt>
                <c:pt idx="937">
                  <c:v>450</c:v>
                </c:pt>
                <c:pt idx="938">
                  <c:v>450</c:v>
                </c:pt>
                <c:pt idx="939">
                  <c:v>450</c:v>
                </c:pt>
                <c:pt idx="940">
                  <c:v>450</c:v>
                </c:pt>
                <c:pt idx="941">
                  <c:v>450</c:v>
                </c:pt>
                <c:pt idx="942">
                  <c:v>450</c:v>
                </c:pt>
                <c:pt idx="943">
                  <c:v>450</c:v>
                </c:pt>
                <c:pt idx="944">
                  <c:v>450</c:v>
                </c:pt>
                <c:pt idx="945">
                  <c:v>450</c:v>
                </c:pt>
                <c:pt idx="946">
                  <c:v>450</c:v>
                </c:pt>
                <c:pt idx="947">
                  <c:v>450</c:v>
                </c:pt>
                <c:pt idx="948">
                  <c:v>450</c:v>
                </c:pt>
                <c:pt idx="949">
                  <c:v>450</c:v>
                </c:pt>
                <c:pt idx="950">
                  <c:v>425</c:v>
                </c:pt>
                <c:pt idx="951">
                  <c:v>425</c:v>
                </c:pt>
                <c:pt idx="952">
                  <c:v>425</c:v>
                </c:pt>
                <c:pt idx="953">
                  <c:v>425</c:v>
                </c:pt>
                <c:pt idx="954">
                  <c:v>425</c:v>
                </c:pt>
                <c:pt idx="955">
                  <c:v>425</c:v>
                </c:pt>
                <c:pt idx="956">
                  <c:v>425</c:v>
                </c:pt>
                <c:pt idx="957">
                  <c:v>425</c:v>
                </c:pt>
                <c:pt idx="958">
                  <c:v>425</c:v>
                </c:pt>
                <c:pt idx="959">
                  <c:v>425</c:v>
                </c:pt>
                <c:pt idx="960">
                  <c:v>425</c:v>
                </c:pt>
                <c:pt idx="961">
                  <c:v>425</c:v>
                </c:pt>
                <c:pt idx="962">
                  <c:v>425</c:v>
                </c:pt>
                <c:pt idx="963">
                  <c:v>425</c:v>
                </c:pt>
                <c:pt idx="964">
                  <c:v>425</c:v>
                </c:pt>
                <c:pt idx="965">
                  <c:v>425</c:v>
                </c:pt>
                <c:pt idx="966">
                  <c:v>425</c:v>
                </c:pt>
                <c:pt idx="967">
                  <c:v>425</c:v>
                </c:pt>
                <c:pt idx="968">
                  <c:v>425</c:v>
                </c:pt>
                <c:pt idx="969">
                  <c:v>425</c:v>
                </c:pt>
                <c:pt idx="970">
                  <c:v>425</c:v>
                </c:pt>
                <c:pt idx="971">
                  <c:v>425</c:v>
                </c:pt>
                <c:pt idx="972">
                  <c:v>425</c:v>
                </c:pt>
                <c:pt idx="973">
                  <c:v>425</c:v>
                </c:pt>
                <c:pt idx="974">
                  <c:v>425</c:v>
                </c:pt>
                <c:pt idx="975">
                  <c:v>425</c:v>
                </c:pt>
                <c:pt idx="976">
                  <c:v>425</c:v>
                </c:pt>
                <c:pt idx="977">
                  <c:v>425</c:v>
                </c:pt>
                <c:pt idx="978">
                  <c:v>425</c:v>
                </c:pt>
                <c:pt idx="979">
                  <c:v>425</c:v>
                </c:pt>
                <c:pt idx="980">
                  <c:v>425</c:v>
                </c:pt>
                <c:pt idx="981">
                  <c:v>425</c:v>
                </c:pt>
                <c:pt idx="982">
                  <c:v>425</c:v>
                </c:pt>
                <c:pt idx="983">
                  <c:v>425</c:v>
                </c:pt>
                <c:pt idx="984">
                  <c:v>425</c:v>
                </c:pt>
                <c:pt idx="985">
                  <c:v>425</c:v>
                </c:pt>
                <c:pt idx="986">
                  <c:v>425</c:v>
                </c:pt>
                <c:pt idx="987">
                  <c:v>425</c:v>
                </c:pt>
                <c:pt idx="988">
                  <c:v>425</c:v>
                </c:pt>
                <c:pt idx="989">
                  <c:v>425</c:v>
                </c:pt>
                <c:pt idx="990">
                  <c:v>425</c:v>
                </c:pt>
                <c:pt idx="991">
                  <c:v>425</c:v>
                </c:pt>
                <c:pt idx="992">
                  <c:v>425</c:v>
                </c:pt>
                <c:pt idx="993">
                  <c:v>425</c:v>
                </c:pt>
                <c:pt idx="994">
                  <c:v>425</c:v>
                </c:pt>
                <c:pt idx="995">
                  <c:v>425</c:v>
                </c:pt>
                <c:pt idx="996">
                  <c:v>425</c:v>
                </c:pt>
                <c:pt idx="997">
                  <c:v>425</c:v>
                </c:pt>
                <c:pt idx="998">
                  <c:v>425</c:v>
                </c:pt>
                <c:pt idx="999">
                  <c:v>425</c:v>
                </c:pt>
                <c:pt idx="1000">
                  <c:v>425</c:v>
                </c:pt>
                <c:pt idx="1001">
                  <c:v>425</c:v>
                </c:pt>
                <c:pt idx="1002">
                  <c:v>425</c:v>
                </c:pt>
                <c:pt idx="1003">
                  <c:v>425</c:v>
                </c:pt>
                <c:pt idx="1004">
                  <c:v>425</c:v>
                </c:pt>
                <c:pt idx="1005">
                  <c:v>425</c:v>
                </c:pt>
                <c:pt idx="1006">
                  <c:v>425</c:v>
                </c:pt>
                <c:pt idx="1007">
                  <c:v>425</c:v>
                </c:pt>
                <c:pt idx="1008">
                  <c:v>425</c:v>
                </c:pt>
                <c:pt idx="1009">
                  <c:v>425</c:v>
                </c:pt>
                <c:pt idx="1010">
                  <c:v>425</c:v>
                </c:pt>
                <c:pt idx="1011">
                  <c:v>425</c:v>
                </c:pt>
                <c:pt idx="1012">
                  <c:v>425</c:v>
                </c:pt>
                <c:pt idx="1013">
                  <c:v>425</c:v>
                </c:pt>
                <c:pt idx="1014">
                  <c:v>425</c:v>
                </c:pt>
                <c:pt idx="1015">
                  <c:v>425</c:v>
                </c:pt>
                <c:pt idx="1016">
                  <c:v>425</c:v>
                </c:pt>
                <c:pt idx="1017">
                  <c:v>425</c:v>
                </c:pt>
                <c:pt idx="1018">
                  <c:v>425</c:v>
                </c:pt>
                <c:pt idx="1019">
                  <c:v>425</c:v>
                </c:pt>
                <c:pt idx="1020">
                  <c:v>425</c:v>
                </c:pt>
                <c:pt idx="1021">
                  <c:v>425</c:v>
                </c:pt>
                <c:pt idx="1022">
                  <c:v>425</c:v>
                </c:pt>
                <c:pt idx="1023">
                  <c:v>425</c:v>
                </c:pt>
                <c:pt idx="1024">
                  <c:v>425</c:v>
                </c:pt>
                <c:pt idx="1025">
                  <c:v>425</c:v>
                </c:pt>
                <c:pt idx="1026">
                  <c:v>425</c:v>
                </c:pt>
                <c:pt idx="1027">
                  <c:v>425</c:v>
                </c:pt>
                <c:pt idx="1028">
                  <c:v>425</c:v>
                </c:pt>
                <c:pt idx="1029">
                  <c:v>425</c:v>
                </c:pt>
                <c:pt idx="1030">
                  <c:v>425</c:v>
                </c:pt>
                <c:pt idx="1031">
                  <c:v>425</c:v>
                </c:pt>
                <c:pt idx="1032">
                  <c:v>425</c:v>
                </c:pt>
                <c:pt idx="1033">
                  <c:v>425</c:v>
                </c:pt>
                <c:pt idx="1034">
                  <c:v>425</c:v>
                </c:pt>
                <c:pt idx="1035">
                  <c:v>425</c:v>
                </c:pt>
                <c:pt idx="1036">
                  <c:v>425</c:v>
                </c:pt>
                <c:pt idx="1037">
                  <c:v>425</c:v>
                </c:pt>
                <c:pt idx="1038">
                  <c:v>425</c:v>
                </c:pt>
                <c:pt idx="1039">
                  <c:v>425</c:v>
                </c:pt>
                <c:pt idx="1040">
                  <c:v>425</c:v>
                </c:pt>
                <c:pt idx="1041">
                  <c:v>425</c:v>
                </c:pt>
                <c:pt idx="1042">
                  <c:v>425</c:v>
                </c:pt>
                <c:pt idx="1043">
                  <c:v>425</c:v>
                </c:pt>
                <c:pt idx="1044">
                  <c:v>425</c:v>
                </c:pt>
                <c:pt idx="1045">
                  <c:v>425</c:v>
                </c:pt>
                <c:pt idx="1046">
                  <c:v>425</c:v>
                </c:pt>
                <c:pt idx="1047">
                  <c:v>425</c:v>
                </c:pt>
                <c:pt idx="1048">
                  <c:v>425</c:v>
                </c:pt>
                <c:pt idx="1049">
                  <c:v>425</c:v>
                </c:pt>
                <c:pt idx="1050">
                  <c:v>425</c:v>
                </c:pt>
                <c:pt idx="1051">
                  <c:v>425</c:v>
                </c:pt>
                <c:pt idx="1052">
                  <c:v>425</c:v>
                </c:pt>
                <c:pt idx="1053">
                  <c:v>425</c:v>
                </c:pt>
                <c:pt idx="1054">
                  <c:v>425</c:v>
                </c:pt>
                <c:pt idx="1055">
                  <c:v>425</c:v>
                </c:pt>
                <c:pt idx="1056">
                  <c:v>425</c:v>
                </c:pt>
                <c:pt idx="1057">
                  <c:v>425</c:v>
                </c:pt>
                <c:pt idx="1058">
                  <c:v>425</c:v>
                </c:pt>
                <c:pt idx="1059">
                  <c:v>425</c:v>
                </c:pt>
                <c:pt idx="1060">
                  <c:v>425</c:v>
                </c:pt>
                <c:pt idx="1061">
                  <c:v>425</c:v>
                </c:pt>
                <c:pt idx="1062">
                  <c:v>425</c:v>
                </c:pt>
                <c:pt idx="1063">
                  <c:v>425</c:v>
                </c:pt>
                <c:pt idx="1064">
                  <c:v>425</c:v>
                </c:pt>
                <c:pt idx="1065">
                  <c:v>425</c:v>
                </c:pt>
                <c:pt idx="1066">
                  <c:v>425</c:v>
                </c:pt>
                <c:pt idx="1067">
                  <c:v>425</c:v>
                </c:pt>
                <c:pt idx="1068">
                  <c:v>425</c:v>
                </c:pt>
                <c:pt idx="1069">
                  <c:v>425</c:v>
                </c:pt>
                <c:pt idx="1070">
                  <c:v>425</c:v>
                </c:pt>
                <c:pt idx="1071">
                  <c:v>425</c:v>
                </c:pt>
                <c:pt idx="1072">
                  <c:v>425</c:v>
                </c:pt>
                <c:pt idx="1073">
                  <c:v>425</c:v>
                </c:pt>
                <c:pt idx="1074">
                  <c:v>425</c:v>
                </c:pt>
                <c:pt idx="1075">
                  <c:v>425</c:v>
                </c:pt>
                <c:pt idx="1076">
                  <c:v>425</c:v>
                </c:pt>
                <c:pt idx="1077">
                  <c:v>425</c:v>
                </c:pt>
                <c:pt idx="1078">
                  <c:v>425</c:v>
                </c:pt>
                <c:pt idx="1079">
                  <c:v>425</c:v>
                </c:pt>
                <c:pt idx="1080">
                  <c:v>425</c:v>
                </c:pt>
                <c:pt idx="1081">
                  <c:v>425</c:v>
                </c:pt>
                <c:pt idx="1082">
                  <c:v>425</c:v>
                </c:pt>
                <c:pt idx="1083">
                  <c:v>425</c:v>
                </c:pt>
                <c:pt idx="1084">
                  <c:v>425</c:v>
                </c:pt>
                <c:pt idx="1085">
                  <c:v>425</c:v>
                </c:pt>
                <c:pt idx="1086">
                  <c:v>425</c:v>
                </c:pt>
                <c:pt idx="1087">
                  <c:v>425</c:v>
                </c:pt>
                <c:pt idx="1088">
                  <c:v>425</c:v>
                </c:pt>
                <c:pt idx="1089">
                  <c:v>425</c:v>
                </c:pt>
                <c:pt idx="1090">
                  <c:v>425</c:v>
                </c:pt>
                <c:pt idx="1091">
                  <c:v>425</c:v>
                </c:pt>
                <c:pt idx="1092">
                  <c:v>425</c:v>
                </c:pt>
                <c:pt idx="1093">
                  <c:v>425</c:v>
                </c:pt>
                <c:pt idx="1094">
                  <c:v>425</c:v>
                </c:pt>
                <c:pt idx="1095">
                  <c:v>425</c:v>
                </c:pt>
                <c:pt idx="1096">
                  <c:v>425</c:v>
                </c:pt>
                <c:pt idx="1097">
                  <c:v>425</c:v>
                </c:pt>
                <c:pt idx="1098">
                  <c:v>425</c:v>
                </c:pt>
                <c:pt idx="1099">
                  <c:v>425</c:v>
                </c:pt>
                <c:pt idx="1100">
                  <c:v>400</c:v>
                </c:pt>
                <c:pt idx="1101">
                  <c:v>400</c:v>
                </c:pt>
                <c:pt idx="1102">
                  <c:v>400</c:v>
                </c:pt>
                <c:pt idx="1103">
                  <c:v>400</c:v>
                </c:pt>
                <c:pt idx="1104">
                  <c:v>400</c:v>
                </c:pt>
                <c:pt idx="1105">
                  <c:v>400</c:v>
                </c:pt>
                <c:pt idx="1106">
                  <c:v>400</c:v>
                </c:pt>
                <c:pt idx="1107">
                  <c:v>400</c:v>
                </c:pt>
                <c:pt idx="1108">
                  <c:v>400</c:v>
                </c:pt>
                <c:pt idx="1109">
                  <c:v>400</c:v>
                </c:pt>
                <c:pt idx="1110">
                  <c:v>400</c:v>
                </c:pt>
                <c:pt idx="1111">
                  <c:v>400</c:v>
                </c:pt>
                <c:pt idx="1112">
                  <c:v>400</c:v>
                </c:pt>
                <c:pt idx="1113">
                  <c:v>400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400</c:v>
                </c:pt>
                <c:pt idx="1119">
                  <c:v>400</c:v>
                </c:pt>
                <c:pt idx="1120">
                  <c:v>400</c:v>
                </c:pt>
                <c:pt idx="1121">
                  <c:v>400</c:v>
                </c:pt>
                <c:pt idx="1122">
                  <c:v>400</c:v>
                </c:pt>
                <c:pt idx="1123">
                  <c:v>400</c:v>
                </c:pt>
                <c:pt idx="1124">
                  <c:v>400</c:v>
                </c:pt>
                <c:pt idx="1125">
                  <c:v>400</c:v>
                </c:pt>
                <c:pt idx="1126">
                  <c:v>400</c:v>
                </c:pt>
                <c:pt idx="1127">
                  <c:v>400</c:v>
                </c:pt>
                <c:pt idx="1128">
                  <c:v>400</c:v>
                </c:pt>
                <c:pt idx="1129">
                  <c:v>400</c:v>
                </c:pt>
                <c:pt idx="1130">
                  <c:v>400</c:v>
                </c:pt>
                <c:pt idx="1131">
                  <c:v>400</c:v>
                </c:pt>
                <c:pt idx="1132">
                  <c:v>400</c:v>
                </c:pt>
                <c:pt idx="1133">
                  <c:v>400</c:v>
                </c:pt>
                <c:pt idx="1134">
                  <c:v>400</c:v>
                </c:pt>
                <c:pt idx="1135">
                  <c:v>400</c:v>
                </c:pt>
                <c:pt idx="1136">
                  <c:v>400</c:v>
                </c:pt>
                <c:pt idx="1137">
                  <c:v>400</c:v>
                </c:pt>
                <c:pt idx="1138">
                  <c:v>400</c:v>
                </c:pt>
                <c:pt idx="1139">
                  <c:v>400</c:v>
                </c:pt>
                <c:pt idx="1140">
                  <c:v>400</c:v>
                </c:pt>
                <c:pt idx="1141">
                  <c:v>400</c:v>
                </c:pt>
                <c:pt idx="1142">
                  <c:v>400</c:v>
                </c:pt>
                <c:pt idx="1143">
                  <c:v>400</c:v>
                </c:pt>
                <c:pt idx="1144">
                  <c:v>400</c:v>
                </c:pt>
                <c:pt idx="1145">
                  <c:v>400</c:v>
                </c:pt>
                <c:pt idx="1146">
                  <c:v>400</c:v>
                </c:pt>
                <c:pt idx="1147">
                  <c:v>400</c:v>
                </c:pt>
                <c:pt idx="1148">
                  <c:v>400</c:v>
                </c:pt>
                <c:pt idx="1149">
                  <c:v>400</c:v>
                </c:pt>
                <c:pt idx="1150">
                  <c:v>400</c:v>
                </c:pt>
                <c:pt idx="1151">
                  <c:v>400</c:v>
                </c:pt>
                <c:pt idx="1152">
                  <c:v>400</c:v>
                </c:pt>
                <c:pt idx="1153">
                  <c:v>400</c:v>
                </c:pt>
                <c:pt idx="1154">
                  <c:v>400</c:v>
                </c:pt>
                <c:pt idx="1155">
                  <c:v>400</c:v>
                </c:pt>
                <c:pt idx="1156">
                  <c:v>400</c:v>
                </c:pt>
                <c:pt idx="1157">
                  <c:v>400</c:v>
                </c:pt>
                <c:pt idx="1158">
                  <c:v>400</c:v>
                </c:pt>
                <c:pt idx="1159">
                  <c:v>400</c:v>
                </c:pt>
                <c:pt idx="1160">
                  <c:v>400</c:v>
                </c:pt>
                <c:pt idx="1161">
                  <c:v>400</c:v>
                </c:pt>
                <c:pt idx="1162">
                  <c:v>400</c:v>
                </c:pt>
                <c:pt idx="1163">
                  <c:v>400</c:v>
                </c:pt>
                <c:pt idx="1164">
                  <c:v>400</c:v>
                </c:pt>
                <c:pt idx="1165">
                  <c:v>400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400</c:v>
                </c:pt>
                <c:pt idx="1171">
                  <c:v>400</c:v>
                </c:pt>
                <c:pt idx="1172">
                  <c:v>400</c:v>
                </c:pt>
                <c:pt idx="1173">
                  <c:v>400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400</c:v>
                </c:pt>
                <c:pt idx="1178">
                  <c:v>400</c:v>
                </c:pt>
                <c:pt idx="1179">
                  <c:v>400</c:v>
                </c:pt>
                <c:pt idx="1180">
                  <c:v>400</c:v>
                </c:pt>
                <c:pt idx="1181">
                  <c:v>400</c:v>
                </c:pt>
                <c:pt idx="1182">
                  <c:v>400</c:v>
                </c:pt>
                <c:pt idx="1183">
                  <c:v>400</c:v>
                </c:pt>
                <c:pt idx="1184">
                  <c:v>400</c:v>
                </c:pt>
                <c:pt idx="1185">
                  <c:v>400</c:v>
                </c:pt>
                <c:pt idx="1186">
                  <c:v>400</c:v>
                </c:pt>
                <c:pt idx="1187">
                  <c:v>400</c:v>
                </c:pt>
                <c:pt idx="1188">
                  <c:v>400</c:v>
                </c:pt>
                <c:pt idx="1189">
                  <c:v>400</c:v>
                </c:pt>
                <c:pt idx="1190">
                  <c:v>400</c:v>
                </c:pt>
                <c:pt idx="1191">
                  <c:v>400</c:v>
                </c:pt>
                <c:pt idx="1192">
                  <c:v>400</c:v>
                </c:pt>
                <c:pt idx="1193">
                  <c:v>400</c:v>
                </c:pt>
                <c:pt idx="1194">
                  <c:v>400</c:v>
                </c:pt>
                <c:pt idx="1195">
                  <c:v>400</c:v>
                </c:pt>
                <c:pt idx="1196">
                  <c:v>400</c:v>
                </c:pt>
                <c:pt idx="1197">
                  <c:v>400</c:v>
                </c:pt>
                <c:pt idx="1198">
                  <c:v>400</c:v>
                </c:pt>
                <c:pt idx="1199">
                  <c:v>400</c:v>
                </c:pt>
                <c:pt idx="1200">
                  <c:v>400</c:v>
                </c:pt>
                <c:pt idx="1201">
                  <c:v>400</c:v>
                </c:pt>
                <c:pt idx="1202">
                  <c:v>400</c:v>
                </c:pt>
                <c:pt idx="1203">
                  <c:v>400</c:v>
                </c:pt>
                <c:pt idx="1204">
                  <c:v>400</c:v>
                </c:pt>
                <c:pt idx="1205">
                  <c:v>400</c:v>
                </c:pt>
                <c:pt idx="1206">
                  <c:v>400</c:v>
                </c:pt>
                <c:pt idx="1207">
                  <c:v>400</c:v>
                </c:pt>
                <c:pt idx="1208">
                  <c:v>400</c:v>
                </c:pt>
                <c:pt idx="1209">
                  <c:v>400</c:v>
                </c:pt>
                <c:pt idx="1210">
                  <c:v>400</c:v>
                </c:pt>
                <c:pt idx="1211">
                  <c:v>400</c:v>
                </c:pt>
                <c:pt idx="1212">
                  <c:v>400</c:v>
                </c:pt>
                <c:pt idx="1213">
                  <c:v>400</c:v>
                </c:pt>
                <c:pt idx="1214">
                  <c:v>400</c:v>
                </c:pt>
                <c:pt idx="1215">
                  <c:v>400</c:v>
                </c:pt>
                <c:pt idx="1216">
                  <c:v>400</c:v>
                </c:pt>
                <c:pt idx="1217">
                  <c:v>400</c:v>
                </c:pt>
                <c:pt idx="1218">
                  <c:v>400</c:v>
                </c:pt>
                <c:pt idx="1219">
                  <c:v>400</c:v>
                </c:pt>
                <c:pt idx="1220">
                  <c:v>400</c:v>
                </c:pt>
                <c:pt idx="1221">
                  <c:v>400</c:v>
                </c:pt>
                <c:pt idx="1222">
                  <c:v>400</c:v>
                </c:pt>
                <c:pt idx="1223">
                  <c:v>400</c:v>
                </c:pt>
                <c:pt idx="1224">
                  <c:v>400</c:v>
                </c:pt>
                <c:pt idx="1225">
                  <c:v>400</c:v>
                </c:pt>
                <c:pt idx="1226">
                  <c:v>400</c:v>
                </c:pt>
                <c:pt idx="1227">
                  <c:v>400</c:v>
                </c:pt>
                <c:pt idx="1228">
                  <c:v>400</c:v>
                </c:pt>
                <c:pt idx="1229">
                  <c:v>400</c:v>
                </c:pt>
                <c:pt idx="1230">
                  <c:v>400</c:v>
                </c:pt>
                <c:pt idx="1231">
                  <c:v>400</c:v>
                </c:pt>
                <c:pt idx="1232">
                  <c:v>400</c:v>
                </c:pt>
                <c:pt idx="1233">
                  <c:v>400</c:v>
                </c:pt>
                <c:pt idx="1234">
                  <c:v>400</c:v>
                </c:pt>
                <c:pt idx="1235">
                  <c:v>400</c:v>
                </c:pt>
                <c:pt idx="1236">
                  <c:v>400</c:v>
                </c:pt>
                <c:pt idx="1237">
                  <c:v>400</c:v>
                </c:pt>
                <c:pt idx="1238">
                  <c:v>400</c:v>
                </c:pt>
                <c:pt idx="1239">
                  <c:v>400</c:v>
                </c:pt>
                <c:pt idx="1240">
                  <c:v>400</c:v>
                </c:pt>
                <c:pt idx="1241">
                  <c:v>400</c:v>
                </c:pt>
                <c:pt idx="1242">
                  <c:v>400</c:v>
                </c:pt>
                <c:pt idx="1243">
                  <c:v>400</c:v>
                </c:pt>
                <c:pt idx="1244">
                  <c:v>400</c:v>
                </c:pt>
                <c:pt idx="1245">
                  <c:v>400</c:v>
                </c:pt>
                <c:pt idx="1246">
                  <c:v>400</c:v>
                </c:pt>
                <c:pt idx="1247">
                  <c:v>400</c:v>
                </c:pt>
                <c:pt idx="1248">
                  <c:v>400</c:v>
                </c:pt>
                <c:pt idx="1249">
                  <c:v>400</c:v>
                </c:pt>
                <c:pt idx="1250">
                  <c:v>375</c:v>
                </c:pt>
                <c:pt idx="1251">
                  <c:v>375</c:v>
                </c:pt>
                <c:pt idx="1252">
                  <c:v>375</c:v>
                </c:pt>
                <c:pt idx="1253">
                  <c:v>375</c:v>
                </c:pt>
                <c:pt idx="1254">
                  <c:v>375</c:v>
                </c:pt>
                <c:pt idx="1255">
                  <c:v>375</c:v>
                </c:pt>
                <c:pt idx="1256">
                  <c:v>375</c:v>
                </c:pt>
                <c:pt idx="1257">
                  <c:v>375</c:v>
                </c:pt>
                <c:pt idx="1258">
                  <c:v>375</c:v>
                </c:pt>
                <c:pt idx="1259">
                  <c:v>375</c:v>
                </c:pt>
                <c:pt idx="1260">
                  <c:v>375</c:v>
                </c:pt>
                <c:pt idx="1261">
                  <c:v>375</c:v>
                </c:pt>
                <c:pt idx="1262">
                  <c:v>375</c:v>
                </c:pt>
                <c:pt idx="1263">
                  <c:v>375</c:v>
                </c:pt>
                <c:pt idx="1264">
                  <c:v>375</c:v>
                </c:pt>
                <c:pt idx="1265">
                  <c:v>375</c:v>
                </c:pt>
                <c:pt idx="1266">
                  <c:v>375</c:v>
                </c:pt>
                <c:pt idx="1267">
                  <c:v>375</c:v>
                </c:pt>
                <c:pt idx="1268">
                  <c:v>375</c:v>
                </c:pt>
                <c:pt idx="1269">
                  <c:v>375</c:v>
                </c:pt>
                <c:pt idx="1270">
                  <c:v>375</c:v>
                </c:pt>
                <c:pt idx="1271">
                  <c:v>375</c:v>
                </c:pt>
                <c:pt idx="1272">
                  <c:v>375</c:v>
                </c:pt>
                <c:pt idx="1273">
                  <c:v>375</c:v>
                </c:pt>
                <c:pt idx="1274">
                  <c:v>375</c:v>
                </c:pt>
                <c:pt idx="1275">
                  <c:v>375</c:v>
                </c:pt>
                <c:pt idx="1276">
                  <c:v>375</c:v>
                </c:pt>
                <c:pt idx="1277">
                  <c:v>375</c:v>
                </c:pt>
                <c:pt idx="1278">
                  <c:v>375</c:v>
                </c:pt>
                <c:pt idx="1279">
                  <c:v>375</c:v>
                </c:pt>
                <c:pt idx="1280">
                  <c:v>375</c:v>
                </c:pt>
                <c:pt idx="1281">
                  <c:v>375</c:v>
                </c:pt>
                <c:pt idx="1282">
                  <c:v>375</c:v>
                </c:pt>
                <c:pt idx="1283">
                  <c:v>375</c:v>
                </c:pt>
                <c:pt idx="1284">
                  <c:v>375</c:v>
                </c:pt>
                <c:pt idx="1285">
                  <c:v>375</c:v>
                </c:pt>
                <c:pt idx="1286">
                  <c:v>375</c:v>
                </c:pt>
                <c:pt idx="1287">
                  <c:v>375</c:v>
                </c:pt>
                <c:pt idx="1288">
                  <c:v>375</c:v>
                </c:pt>
                <c:pt idx="1289">
                  <c:v>375</c:v>
                </c:pt>
                <c:pt idx="1290">
                  <c:v>375</c:v>
                </c:pt>
                <c:pt idx="1291">
                  <c:v>375</c:v>
                </c:pt>
                <c:pt idx="1292">
                  <c:v>375</c:v>
                </c:pt>
                <c:pt idx="1293">
                  <c:v>375</c:v>
                </c:pt>
                <c:pt idx="1294">
                  <c:v>375</c:v>
                </c:pt>
                <c:pt idx="1295">
                  <c:v>375</c:v>
                </c:pt>
                <c:pt idx="1296">
                  <c:v>375</c:v>
                </c:pt>
                <c:pt idx="1297">
                  <c:v>375</c:v>
                </c:pt>
                <c:pt idx="1298">
                  <c:v>375</c:v>
                </c:pt>
                <c:pt idx="1299">
                  <c:v>375</c:v>
                </c:pt>
                <c:pt idx="1300">
                  <c:v>375</c:v>
                </c:pt>
                <c:pt idx="1301">
                  <c:v>375</c:v>
                </c:pt>
                <c:pt idx="1302">
                  <c:v>375</c:v>
                </c:pt>
                <c:pt idx="1303">
                  <c:v>375</c:v>
                </c:pt>
                <c:pt idx="1304">
                  <c:v>375</c:v>
                </c:pt>
                <c:pt idx="1305">
                  <c:v>375</c:v>
                </c:pt>
                <c:pt idx="1306">
                  <c:v>375</c:v>
                </c:pt>
                <c:pt idx="1307">
                  <c:v>375</c:v>
                </c:pt>
                <c:pt idx="1308">
                  <c:v>375</c:v>
                </c:pt>
                <c:pt idx="1309">
                  <c:v>375</c:v>
                </c:pt>
                <c:pt idx="1310">
                  <c:v>375</c:v>
                </c:pt>
                <c:pt idx="1311">
                  <c:v>375</c:v>
                </c:pt>
                <c:pt idx="1312">
                  <c:v>375</c:v>
                </c:pt>
                <c:pt idx="1313">
                  <c:v>375</c:v>
                </c:pt>
                <c:pt idx="1314">
                  <c:v>375</c:v>
                </c:pt>
                <c:pt idx="1315">
                  <c:v>375</c:v>
                </c:pt>
                <c:pt idx="1316">
                  <c:v>375</c:v>
                </c:pt>
                <c:pt idx="1317">
                  <c:v>375</c:v>
                </c:pt>
                <c:pt idx="1318">
                  <c:v>375</c:v>
                </c:pt>
                <c:pt idx="1319">
                  <c:v>375</c:v>
                </c:pt>
                <c:pt idx="1320">
                  <c:v>375</c:v>
                </c:pt>
                <c:pt idx="1321">
                  <c:v>375</c:v>
                </c:pt>
                <c:pt idx="1322">
                  <c:v>375</c:v>
                </c:pt>
                <c:pt idx="1323">
                  <c:v>375</c:v>
                </c:pt>
                <c:pt idx="1324">
                  <c:v>375</c:v>
                </c:pt>
                <c:pt idx="1325">
                  <c:v>375</c:v>
                </c:pt>
                <c:pt idx="1326">
                  <c:v>375</c:v>
                </c:pt>
                <c:pt idx="1327">
                  <c:v>375</c:v>
                </c:pt>
                <c:pt idx="1328">
                  <c:v>375</c:v>
                </c:pt>
                <c:pt idx="1329">
                  <c:v>375</c:v>
                </c:pt>
                <c:pt idx="1330">
                  <c:v>375</c:v>
                </c:pt>
                <c:pt idx="1331">
                  <c:v>375</c:v>
                </c:pt>
                <c:pt idx="1332">
                  <c:v>375</c:v>
                </c:pt>
                <c:pt idx="1333">
                  <c:v>375</c:v>
                </c:pt>
                <c:pt idx="1334">
                  <c:v>375</c:v>
                </c:pt>
                <c:pt idx="1335">
                  <c:v>375</c:v>
                </c:pt>
                <c:pt idx="1336">
                  <c:v>375</c:v>
                </c:pt>
                <c:pt idx="1337">
                  <c:v>375</c:v>
                </c:pt>
                <c:pt idx="1338">
                  <c:v>375</c:v>
                </c:pt>
                <c:pt idx="1339">
                  <c:v>375</c:v>
                </c:pt>
                <c:pt idx="1340">
                  <c:v>375</c:v>
                </c:pt>
                <c:pt idx="1341">
                  <c:v>375</c:v>
                </c:pt>
                <c:pt idx="1342">
                  <c:v>375</c:v>
                </c:pt>
                <c:pt idx="1343">
                  <c:v>375</c:v>
                </c:pt>
                <c:pt idx="1344">
                  <c:v>375</c:v>
                </c:pt>
                <c:pt idx="1345">
                  <c:v>375</c:v>
                </c:pt>
                <c:pt idx="1346">
                  <c:v>375</c:v>
                </c:pt>
                <c:pt idx="1347">
                  <c:v>375</c:v>
                </c:pt>
                <c:pt idx="1348">
                  <c:v>375</c:v>
                </c:pt>
                <c:pt idx="1349">
                  <c:v>375</c:v>
                </c:pt>
                <c:pt idx="1350">
                  <c:v>375</c:v>
                </c:pt>
                <c:pt idx="1351">
                  <c:v>375</c:v>
                </c:pt>
                <c:pt idx="1352">
                  <c:v>375</c:v>
                </c:pt>
                <c:pt idx="1353">
                  <c:v>375</c:v>
                </c:pt>
                <c:pt idx="1354">
                  <c:v>375</c:v>
                </c:pt>
                <c:pt idx="1355">
                  <c:v>375</c:v>
                </c:pt>
                <c:pt idx="1356">
                  <c:v>375</c:v>
                </c:pt>
                <c:pt idx="1357">
                  <c:v>375</c:v>
                </c:pt>
                <c:pt idx="1358">
                  <c:v>375</c:v>
                </c:pt>
                <c:pt idx="1359">
                  <c:v>375</c:v>
                </c:pt>
                <c:pt idx="1360">
                  <c:v>375</c:v>
                </c:pt>
                <c:pt idx="1361">
                  <c:v>375</c:v>
                </c:pt>
                <c:pt idx="1362">
                  <c:v>375</c:v>
                </c:pt>
                <c:pt idx="1363">
                  <c:v>375</c:v>
                </c:pt>
                <c:pt idx="1364">
                  <c:v>375</c:v>
                </c:pt>
                <c:pt idx="1365">
                  <c:v>375</c:v>
                </c:pt>
                <c:pt idx="1366">
                  <c:v>375</c:v>
                </c:pt>
                <c:pt idx="1367">
                  <c:v>375</c:v>
                </c:pt>
                <c:pt idx="1368">
                  <c:v>375</c:v>
                </c:pt>
                <c:pt idx="1369">
                  <c:v>375</c:v>
                </c:pt>
                <c:pt idx="1370">
                  <c:v>375</c:v>
                </c:pt>
                <c:pt idx="1371">
                  <c:v>375</c:v>
                </c:pt>
                <c:pt idx="1372">
                  <c:v>375</c:v>
                </c:pt>
                <c:pt idx="1373">
                  <c:v>375</c:v>
                </c:pt>
                <c:pt idx="1374">
                  <c:v>375</c:v>
                </c:pt>
                <c:pt idx="1375">
                  <c:v>375</c:v>
                </c:pt>
                <c:pt idx="1376">
                  <c:v>375</c:v>
                </c:pt>
                <c:pt idx="1377">
                  <c:v>375</c:v>
                </c:pt>
                <c:pt idx="1378">
                  <c:v>375</c:v>
                </c:pt>
                <c:pt idx="1379">
                  <c:v>375</c:v>
                </c:pt>
                <c:pt idx="1380">
                  <c:v>375</c:v>
                </c:pt>
                <c:pt idx="1381">
                  <c:v>375</c:v>
                </c:pt>
                <c:pt idx="1382">
                  <c:v>375</c:v>
                </c:pt>
                <c:pt idx="1383">
                  <c:v>375</c:v>
                </c:pt>
                <c:pt idx="1384">
                  <c:v>375</c:v>
                </c:pt>
                <c:pt idx="1385">
                  <c:v>375</c:v>
                </c:pt>
                <c:pt idx="1386">
                  <c:v>375</c:v>
                </c:pt>
                <c:pt idx="1387">
                  <c:v>375</c:v>
                </c:pt>
                <c:pt idx="1388">
                  <c:v>375</c:v>
                </c:pt>
                <c:pt idx="1389">
                  <c:v>375</c:v>
                </c:pt>
                <c:pt idx="1390">
                  <c:v>375</c:v>
                </c:pt>
                <c:pt idx="1391">
                  <c:v>375</c:v>
                </c:pt>
                <c:pt idx="1392">
                  <c:v>375</c:v>
                </c:pt>
                <c:pt idx="1393">
                  <c:v>375</c:v>
                </c:pt>
                <c:pt idx="1394">
                  <c:v>375</c:v>
                </c:pt>
                <c:pt idx="1395">
                  <c:v>375</c:v>
                </c:pt>
                <c:pt idx="1396">
                  <c:v>375</c:v>
                </c:pt>
                <c:pt idx="1397">
                  <c:v>375</c:v>
                </c:pt>
                <c:pt idx="1398">
                  <c:v>375</c:v>
                </c:pt>
                <c:pt idx="1399">
                  <c:v>375</c:v>
                </c:pt>
                <c:pt idx="1400">
                  <c:v>350</c:v>
                </c:pt>
                <c:pt idx="1401">
                  <c:v>350</c:v>
                </c:pt>
                <c:pt idx="1402">
                  <c:v>350</c:v>
                </c:pt>
                <c:pt idx="1403">
                  <c:v>350</c:v>
                </c:pt>
                <c:pt idx="1404">
                  <c:v>350</c:v>
                </c:pt>
                <c:pt idx="1405">
                  <c:v>350</c:v>
                </c:pt>
                <c:pt idx="1406">
                  <c:v>350</c:v>
                </c:pt>
                <c:pt idx="1407">
                  <c:v>350</c:v>
                </c:pt>
                <c:pt idx="1408">
                  <c:v>350</c:v>
                </c:pt>
                <c:pt idx="1409">
                  <c:v>350</c:v>
                </c:pt>
                <c:pt idx="1410">
                  <c:v>350</c:v>
                </c:pt>
                <c:pt idx="1411">
                  <c:v>350</c:v>
                </c:pt>
                <c:pt idx="1412">
                  <c:v>350</c:v>
                </c:pt>
                <c:pt idx="1413">
                  <c:v>350</c:v>
                </c:pt>
                <c:pt idx="1414">
                  <c:v>350</c:v>
                </c:pt>
                <c:pt idx="1415">
                  <c:v>350</c:v>
                </c:pt>
                <c:pt idx="1416">
                  <c:v>350</c:v>
                </c:pt>
                <c:pt idx="1417">
                  <c:v>350</c:v>
                </c:pt>
                <c:pt idx="1418">
                  <c:v>350</c:v>
                </c:pt>
                <c:pt idx="1419">
                  <c:v>350</c:v>
                </c:pt>
                <c:pt idx="1420">
                  <c:v>350</c:v>
                </c:pt>
                <c:pt idx="1421">
                  <c:v>350</c:v>
                </c:pt>
                <c:pt idx="1422">
                  <c:v>350</c:v>
                </c:pt>
                <c:pt idx="1423">
                  <c:v>350</c:v>
                </c:pt>
                <c:pt idx="1424">
                  <c:v>350</c:v>
                </c:pt>
                <c:pt idx="1425">
                  <c:v>350</c:v>
                </c:pt>
                <c:pt idx="1426">
                  <c:v>350</c:v>
                </c:pt>
                <c:pt idx="1427">
                  <c:v>350</c:v>
                </c:pt>
                <c:pt idx="1428">
                  <c:v>350</c:v>
                </c:pt>
                <c:pt idx="1429">
                  <c:v>350</c:v>
                </c:pt>
                <c:pt idx="1430">
                  <c:v>350</c:v>
                </c:pt>
                <c:pt idx="1431">
                  <c:v>350</c:v>
                </c:pt>
                <c:pt idx="1432">
                  <c:v>350</c:v>
                </c:pt>
                <c:pt idx="1433">
                  <c:v>350</c:v>
                </c:pt>
                <c:pt idx="1434">
                  <c:v>350</c:v>
                </c:pt>
                <c:pt idx="1435">
                  <c:v>350</c:v>
                </c:pt>
                <c:pt idx="1436">
                  <c:v>350</c:v>
                </c:pt>
                <c:pt idx="1437">
                  <c:v>350</c:v>
                </c:pt>
                <c:pt idx="1438">
                  <c:v>350</c:v>
                </c:pt>
                <c:pt idx="1439">
                  <c:v>350</c:v>
                </c:pt>
                <c:pt idx="1440">
                  <c:v>350</c:v>
                </c:pt>
                <c:pt idx="1441">
                  <c:v>350</c:v>
                </c:pt>
                <c:pt idx="1442">
                  <c:v>350</c:v>
                </c:pt>
                <c:pt idx="1443">
                  <c:v>350</c:v>
                </c:pt>
                <c:pt idx="1444">
                  <c:v>350</c:v>
                </c:pt>
                <c:pt idx="1445">
                  <c:v>350</c:v>
                </c:pt>
                <c:pt idx="1446">
                  <c:v>350</c:v>
                </c:pt>
                <c:pt idx="1447">
                  <c:v>350</c:v>
                </c:pt>
                <c:pt idx="1448">
                  <c:v>350</c:v>
                </c:pt>
                <c:pt idx="1449">
                  <c:v>350</c:v>
                </c:pt>
                <c:pt idx="1450">
                  <c:v>350</c:v>
                </c:pt>
                <c:pt idx="1451">
                  <c:v>350</c:v>
                </c:pt>
                <c:pt idx="1452">
                  <c:v>350</c:v>
                </c:pt>
                <c:pt idx="1453">
                  <c:v>350</c:v>
                </c:pt>
                <c:pt idx="1454">
                  <c:v>350</c:v>
                </c:pt>
                <c:pt idx="1455">
                  <c:v>350</c:v>
                </c:pt>
                <c:pt idx="1456">
                  <c:v>350</c:v>
                </c:pt>
                <c:pt idx="1457">
                  <c:v>350</c:v>
                </c:pt>
                <c:pt idx="1458">
                  <c:v>350</c:v>
                </c:pt>
                <c:pt idx="1459">
                  <c:v>350</c:v>
                </c:pt>
                <c:pt idx="1460">
                  <c:v>350</c:v>
                </c:pt>
                <c:pt idx="1461">
                  <c:v>350</c:v>
                </c:pt>
                <c:pt idx="1462">
                  <c:v>350</c:v>
                </c:pt>
                <c:pt idx="1463">
                  <c:v>350</c:v>
                </c:pt>
                <c:pt idx="1464">
                  <c:v>350</c:v>
                </c:pt>
                <c:pt idx="1465">
                  <c:v>350</c:v>
                </c:pt>
                <c:pt idx="1466">
                  <c:v>350</c:v>
                </c:pt>
                <c:pt idx="1467">
                  <c:v>350</c:v>
                </c:pt>
                <c:pt idx="1468">
                  <c:v>350</c:v>
                </c:pt>
                <c:pt idx="1469">
                  <c:v>350</c:v>
                </c:pt>
                <c:pt idx="1470">
                  <c:v>350</c:v>
                </c:pt>
                <c:pt idx="1471">
                  <c:v>350</c:v>
                </c:pt>
                <c:pt idx="1472">
                  <c:v>350</c:v>
                </c:pt>
                <c:pt idx="1473">
                  <c:v>350</c:v>
                </c:pt>
                <c:pt idx="1474">
                  <c:v>350</c:v>
                </c:pt>
                <c:pt idx="1475">
                  <c:v>350</c:v>
                </c:pt>
                <c:pt idx="1476">
                  <c:v>350</c:v>
                </c:pt>
                <c:pt idx="1477">
                  <c:v>350</c:v>
                </c:pt>
                <c:pt idx="1478">
                  <c:v>350</c:v>
                </c:pt>
                <c:pt idx="1479">
                  <c:v>350</c:v>
                </c:pt>
                <c:pt idx="1480">
                  <c:v>350</c:v>
                </c:pt>
                <c:pt idx="1481">
                  <c:v>350</c:v>
                </c:pt>
                <c:pt idx="1482">
                  <c:v>350</c:v>
                </c:pt>
                <c:pt idx="1483">
                  <c:v>350</c:v>
                </c:pt>
                <c:pt idx="1484">
                  <c:v>350</c:v>
                </c:pt>
                <c:pt idx="1485">
                  <c:v>350</c:v>
                </c:pt>
                <c:pt idx="1486">
                  <c:v>350</c:v>
                </c:pt>
                <c:pt idx="1487">
                  <c:v>350</c:v>
                </c:pt>
                <c:pt idx="1488">
                  <c:v>350</c:v>
                </c:pt>
                <c:pt idx="1489">
                  <c:v>350</c:v>
                </c:pt>
                <c:pt idx="1490">
                  <c:v>350</c:v>
                </c:pt>
                <c:pt idx="1491">
                  <c:v>350</c:v>
                </c:pt>
                <c:pt idx="1492">
                  <c:v>350</c:v>
                </c:pt>
                <c:pt idx="1493">
                  <c:v>350</c:v>
                </c:pt>
                <c:pt idx="1494">
                  <c:v>350</c:v>
                </c:pt>
                <c:pt idx="1495">
                  <c:v>350</c:v>
                </c:pt>
                <c:pt idx="1496">
                  <c:v>350</c:v>
                </c:pt>
                <c:pt idx="1497">
                  <c:v>350</c:v>
                </c:pt>
                <c:pt idx="1498">
                  <c:v>350</c:v>
                </c:pt>
                <c:pt idx="1499">
                  <c:v>350</c:v>
                </c:pt>
                <c:pt idx="1500">
                  <c:v>350</c:v>
                </c:pt>
                <c:pt idx="1501">
                  <c:v>350</c:v>
                </c:pt>
                <c:pt idx="1502">
                  <c:v>350</c:v>
                </c:pt>
                <c:pt idx="1503">
                  <c:v>350</c:v>
                </c:pt>
                <c:pt idx="1504">
                  <c:v>350</c:v>
                </c:pt>
                <c:pt idx="1505">
                  <c:v>350</c:v>
                </c:pt>
                <c:pt idx="1506">
                  <c:v>350</c:v>
                </c:pt>
                <c:pt idx="1507">
                  <c:v>350</c:v>
                </c:pt>
                <c:pt idx="1508">
                  <c:v>350</c:v>
                </c:pt>
                <c:pt idx="1509">
                  <c:v>350</c:v>
                </c:pt>
                <c:pt idx="1510">
                  <c:v>350</c:v>
                </c:pt>
                <c:pt idx="1511">
                  <c:v>350</c:v>
                </c:pt>
                <c:pt idx="1512">
                  <c:v>350</c:v>
                </c:pt>
                <c:pt idx="1513">
                  <c:v>350</c:v>
                </c:pt>
                <c:pt idx="1514">
                  <c:v>350</c:v>
                </c:pt>
                <c:pt idx="1515">
                  <c:v>350</c:v>
                </c:pt>
                <c:pt idx="1516">
                  <c:v>350</c:v>
                </c:pt>
                <c:pt idx="1517">
                  <c:v>350</c:v>
                </c:pt>
                <c:pt idx="1518">
                  <c:v>350</c:v>
                </c:pt>
                <c:pt idx="1519">
                  <c:v>350</c:v>
                </c:pt>
                <c:pt idx="1520">
                  <c:v>350</c:v>
                </c:pt>
                <c:pt idx="1521">
                  <c:v>350</c:v>
                </c:pt>
                <c:pt idx="1522">
                  <c:v>350</c:v>
                </c:pt>
                <c:pt idx="1523">
                  <c:v>350</c:v>
                </c:pt>
                <c:pt idx="1524">
                  <c:v>350</c:v>
                </c:pt>
                <c:pt idx="1525">
                  <c:v>350</c:v>
                </c:pt>
                <c:pt idx="1526">
                  <c:v>350</c:v>
                </c:pt>
                <c:pt idx="1527">
                  <c:v>350</c:v>
                </c:pt>
                <c:pt idx="1528">
                  <c:v>350</c:v>
                </c:pt>
                <c:pt idx="1529">
                  <c:v>350</c:v>
                </c:pt>
                <c:pt idx="1530">
                  <c:v>350</c:v>
                </c:pt>
                <c:pt idx="1531">
                  <c:v>350</c:v>
                </c:pt>
                <c:pt idx="1532">
                  <c:v>350</c:v>
                </c:pt>
                <c:pt idx="1533">
                  <c:v>350</c:v>
                </c:pt>
                <c:pt idx="1534">
                  <c:v>350</c:v>
                </c:pt>
                <c:pt idx="1535">
                  <c:v>350</c:v>
                </c:pt>
                <c:pt idx="1536">
                  <c:v>350</c:v>
                </c:pt>
                <c:pt idx="1537">
                  <c:v>350</c:v>
                </c:pt>
                <c:pt idx="1538">
                  <c:v>350</c:v>
                </c:pt>
                <c:pt idx="1539">
                  <c:v>350</c:v>
                </c:pt>
                <c:pt idx="1540">
                  <c:v>350</c:v>
                </c:pt>
                <c:pt idx="1541">
                  <c:v>350</c:v>
                </c:pt>
                <c:pt idx="1542">
                  <c:v>350</c:v>
                </c:pt>
                <c:pt idx="1543">
                  <c:v>350</c:v>
                </c:pt>
                <c:pt idx="1544">
                  <c:v>350</c:v>
                </c:pt>
                <c:pt idx="1545">
                  <c:v>350</c:v>
                </c:pt>
                <c:pt idx="1546">
                  <c:v>350</c:v>
                </c:pt>
                <c:pt idx="1547">
                  <c:v>350</c:v>
                </c:pt>
                <c:pt idx="1548">
                  <c:v>350</c:v>
                </c:pt>
                <c:pt idx="1549">
                  <c:v>350</c:v>
                </c:pt>
                <c:pt idx="1550">
                  <c:v>350</c:v>
                </c:pt>
                <c:pt idx="1551">
                  <c:v>350</c:v>
                </c:pt>
                <c:pt idx="1552">
                  <c:v>350</c:v>
                </c:pt>
                <c:pt idx="1553">
                  <c:v>350</c:v>
                </c:pt>
                <c:pt idx="1554">
                  <c:v>350</c:v>
                </c:pt>
                <c:pt idx="1555">
                  <c:v>350</c:v>
                </c:pt>
                <c:pt idx="1556">
                  <c:v>350</c:v>
                </c:pt>
                <c:pt idx="1557">
                  <c:v>350</c:v>
                </c:pt>
                <c:pt idx="1558">
                  <c:v>350</c:v>
                </c:pt>
                <c:pt idx="1559">
                  <c:v>350</c:v>
                </c:pt>
                <c:pt idx="1560">
                  <c:v>350</c:v>
                </c:pt>
                <c:pt idx="1561">
                  <c:v>350</c:v>
                </c:pt>
                <c:pt idx="1562">
                  <c:v>350</c:v>
                </c:pt>
                <c:pt idx="1563">
                  <c:v>350</c:v>
                </c:pt>
                <c:pt idx="1564">
                  <c:v>350</c:v>
                </c:pt>
                <c:pt idx="1565">
                  <c:v>350</c:v>
                </c:pt>
                <c:pt idx="1566">
                  <c:v>350</c:v>
                </c:pt>
                <c:pt idx="1567">
                  <c:v>350</c:v>
                </c:pt>
                <c:pt idx="1568">
                  <c:v>350</c:v>
                </c:pt>
                <c:pt idx="1569">
                  <c:v>350</c:v>
                </c:pt>
                <c:pt idx="1570">
                  <c:v>350</c:v>
                </c:pt>
                <c:pt idx="1571">
                  <c:v>350</c:v>
                </c:pt>
                <c:pt idx="1572">
                  <c:v>350</c:v>
                </c:pt>
                <c:pt idx="1573">
                  <c:v>350</c:v>
                </c:pt>
                <c:pt idx="1574">
                  <c:v>350</c:v>
                </c:pt>
                <c:pt idx="1575">
                  <c:v>350</c:v>
                </c:pt>
                <c:pt idx="1576">
                  <c:v>350</c:v>
                </c:pt>
                <c:pt idx="1577">
                  <c:v>350</c:v>
                </c:pt>
                <c:pt idx="1578">
                  <c:v>350</c:v>
                </c:pt>
                <c:pt idx="1579">
                  <c:v>350</c:v>
                </c:pt>
                <c:pt idx="1580">
                  <c:v>350</c:v>
                </c:pt>
                <c:pt idx="1581">
                  <c:v>350</c:v>
                </c:pt>
                <c:pt idx="1582">
                  <c:v>350</c:v>
                </c:pt>
                <c:pt idx="1583">
                  <c:v>350</c:v>
                </c:pt>
                <c:pt idx="1584">
                  <c:v>350</c:v>
                </c:pt>
                <c:pt idx="1585">
                  <c:v>350</c:v>
                </c:pt>
                <c:pt idx="1586">
                  <c:v>350</c:v>
                </c:pt>
                <c:pt idx="1587">
                  <c:v>350</c:v>
                </c:pt>
                <c:pt idx="1588">
                  <c:v>350</c:v>
                </c:pt>
                <c:pt idx="1589">
                  <c:v>350</c:v>
                </c:pt>
                <c:pt idx="1590">
                  <c:v>350</c:v>
                </c:pt>
                <c:pt idx="1591">
                  <c:v>350</c:v>
                </c:pt>
                <c:pt idx="1592">
                  <c:v>350</c:v>
                </c:pt>
                <c:pt idx="1593">
                  <c:v>350</c:v>
                </c:pt>
                <c:pt idx="1594">
                  <c:v>350</c:v>
                </c:pt>
                <c:pt idx="1595">
                  <c:v>350</c:v>
                </c:pt>
                <c:pt idx="1596">
                  <c:v>350</c:v>
                </c:pt>
                <c:pt idx="1597">
                  <c:v>350</c:v>
                </c:pt>
                <c:pt idx="1598">
                  <c:v>350</c:v>
                </c:pt>
                <c:pt idx="1599">
                  <c:v>350</c:v>
                </c:pt>
                <c:pt idx="1600">
                  <c:v>350</c:v>
                </c:pt>
                <c:pt idx="1601">
                  <c:v>350</c:v>
                </c:pt>
                <c:pt idx="1602">
                  <c:v>350</c:v>
                </c:pt>
                <c:pt idx="1603">
                  <c:v>350</c:v>
                </c:pt>
                <c:pt idx="1604">
                  <c:v>350</c:v>
                </c:pt>
                <c:pt idx="1605">
                  <c:v>350</c:v>
                </c:pt>
                <c:pt idx="1606">
                  <c:v>350</c:v>
                </c:pt>
                <c:pt idx="1607">
                  <c:v>350</c:v>
                </c:pt>
                <c:pt idx="1608">
                  <c:v>350</c:v>
                </c:pt>
                <c:pt idx="1609">
                  <c:v>350</c:v>
                </c:pt>
                <c:pt idx="1610">
                  <c:v>350</c:v>
                </c:pt>
                <c:pt idx="1611">
                  <c:v>350</c:v>
                </c:pt>
                <c:pt idx="1612">
                  <c:v>350</c:v>
                </c:pt>
                <c:pt idx="1613">
                  <c:v>350</c:v>
                </c:pt>
                <c:pt idx="1614">
                  <c:v>350</c:v>
                </c:pt>
                <c:pt idx="1615">
                  <c:v>350</c:v>
                </c:pt>
                <c:pt idx="1616">
                  <c:v>350</c:v>
                </c:pt>
                <c:pt idx="1617">
                  <c:v>350</c:v>
                </c:pt>
                <c:pt idx="1618">
                  <c:v>350</c:v>
                </c:pt>
                <c:pt idx="1619">
                  <c:v>350</c:v>
                </c:pt>
                <c:pt idx="1620">
                  <c:v>350</c:v>
                </c:pt>
                <c:pt idx="1621">
                  <c:v>350</c:v>
                </c:pt>
                <c:pt idx="1622">
                  <c:v>350</c:v>
                </c:pt>
                <c:pt idx="1623">
                  <c:v>350</c:v>
                </c:pt>
                <c:pt idx="1624">
                  <c:v>350</c:v>
                </c:pt>
                <c:pt idx="1625">
                  <c:v>350</c:v>
                </c:pt>
                <c:pt idx="1626">
                  <c:v>350</c:v>
                </c:pt>
                <c:pt idx="1627">
                  <c:v>350</c:v>
                </c:pt>
                <c:pt idx="1628">
                  <c:v>350</c:v>
                </c:pt>
                <c:pt idx="1629">
                  <c:v>350</c:v>
                </c:pt>
                <c:pt idx="1630">
                  <c:v>350</c:v>
                </c:pt>
                <c:pt idx="1631">
                  <c:v>350</c:v>
                </c:pt>
                <c:pt idx="1632">
                  <c:v>350</c:v>
                </c:pt>
                <c:pt idx="1633">
                  <c:v>350</c:v>
                </c:pt>
                <c:pt idx="1634">
                  <c:v>350</c:v>
                </c:pt>
                <c:pt idx="1635">
                  <c:v>350</c:v>
                </c:pt>
                <c:pt idx="1636">
                  <c:v>350</c:v>
                </c:pt>
                <c:pt idx="1637">
                  <c:v>350</c:v>
                </c:pt>
                <c:pt idx="1638">
                  <c:v>350</c:v>
                </c:pt>
                <c:pt idx="1639">
                  <c:v>350</c:v>
                </c:pt>
                <c:pt idx="1640">
                  <c:v>350</c:v>
                </c:pt>
                <c:pt idx="1641">
                  <c:v>350</c:v>
                </c:pt>
                <c:pt idx="1642">
                  <c:v>350</c:v>
                </c:pt>
                <c:pt idx="1643">
                  <c:v>350</c:v>
                </c:pt>
                <c:pt idx="1644">
                  <c:v>350</c:v>
                </c:pt>
                <c:pt idx="1645">
                  <c:v>350</c:v>
                </c:pt>
                <c:pt idx="1646">
                  <c:v>350</c:v>
                </c:pt>
                <c:pt idx="1647">
                  <c:v>350</c:v>
                </c:pt>
                <c:pt idx="1648">
                  <c:v>350</c:v>
                </c:pt>
                <c:pt idx="1649">
                  <c:v>350</c:v>
                </c:pt>
                <c:pt idx="1650">
                  <c:v>350</c:v>
                </c:pt>
                <c:pt idx="1651">
                  <c:v>350</c:v>
                </c:pt>
                <c:pt idx="1652">
                  <c:v>350</c:v>
                </c:pt>
                <c:pt idx="1653">
                  <c:v>350</c:v>
                </c:pt>
                <c:pt idx="1654">
                  <c:v>350</c:v>
                </c:pt>
                <c:pt idx="1655">
                  <c:v>350</c:v>
                </c:pt>
                <c:pt idx="1656">
                  <c:v>350</c:v>
                </c:pt>
                <c:pt idx="1657">
                  <c:v>350</c:v>
                </c:pt>
                <c:pt idx="1658">
                  <c:v>350</c:v>
                </c:pt>
                <c:pt idx="1659">
                  <c:v>350</c:v>
                </c:pt>
                <c:pt idx="1660">
                  <c:v>350</c:v>
                </c:pt>
                <c:pt idx="1661">
                  <c:v>350</c:v>
                </c:pt>
                <c:pt idx="1662">
                  <c:v>350</c:v>
                </c:pt>
                <c:pt idx="1663">
                  <c:v>350</c:v>
                </c:pt>
                <c:pt idx="1664">
                  <c:v>350</c:v>
                </c:pt>
                <c:pt idx="1665">
                  <c:v>350</c:v>
                </c:pt>
                <c:pt idx="1666">
                  <c:v>350</c:v>
                </c:pt>
                <c:pt idx="1667">
                  <c:v>350</c:v>
                </c:pt>
                <c:pt idx="1668">
                  <c:v>350</c:v>
                </c:pt>
                <c:pt idx="1669">
                  <c:v>350</c:v>
                </c:pt>
                <c:pt idx="1670">
                  <c:v>350</c:v>
                </c:pt>
                <c:pt idx="1671">
                  <c:v>350</c:v>
                </c:pt>
                <c:pt idx="1672">
                  <c:v>350</c:v>
                </c:pt>
                <c:pt idx="1673">
                  <c:v>350</c:v>
                </c:pt>
                <c:pt idx="1674">
                  <c:v>350</c:v>
                </c:pt>
                <c:pt idx="1675">
                  <c:v>350</c:v>
                </c:pt>
                <c:pt idx="1676">
                  <c:v>350</c:v>
                </c:pt>
                <c:pt idx="1677">
                  <c:v>350</c:v>
                </c:pt>
                <c:pt idx="1678">
                  <c:v>350</c:v>
                </c:pt>
                <c:pt idx="1679">
                  <c:v>350</c:v>
                </c:pt>
                <c:pt idx="1680">
                  <c:v>350</c:v>
                </c:pt>
                <c:pt idx="1681">
                  <c:v>350</c:v>
                </c:pt>
                <c:pt idx="1682">
                  <c:v>350</c:v>
                </c:pt>
                <c:pt idx="1683">
                  <c:v>350</c:v>
                </c:pt>
                <c:pt idx="1684">
                  <c:v>350</c:v>
                </c:pt>
                <c:pt idx="1685">
                  <c:v>350</c:v>
                </c:pt>
                <c:pt idx="1686">
                  <c:v>350</c:v>
                </c:pt>
                <c:pt idx="1687">
                  <c:v>350</c:v>
                </c:pt>
                <c:pt idx="1688">
                  <c:v>350</c:v>
                </c:pt>
                <c:pt idx="1689">
                  <c:v>350</c:v>
                </c:pt>
                <c:pt idx="1690">
                  <c:v>350</c:v>
                </c:pt>
                <c:pt idx="1691">
                  <c:v>350</c:v>
                </c:pt>
                <c:pt idx="1692">
                  <c:v>350</c:v>
                </c:pt>
                <c:pt idx="1693">
                  <c:v>350</c:v>
                </c:pt>
                <c:pt idx="1694">
                  <c:v>350</c:v>
                </c:pt>
                <c:pt idx="1695">
                  <c:v>350</c:v>
                </c:pt>
                <c:pt idx="1696">
                  <c:v>350</c:v>
                </c:pt>
                <c:pt idx="1697">
                  <c:v>350</c:v>
                </c:pt>
                <c:pt idx="1698">
                  <c:v>350</c:v>
                </c:pt>
                <c:pt idx="1699">
                  <c:v>350</c:v>
                </c:pt>
                <c:pt idx="1700">
                  <c:v>350</c:v>
                </c:pt>
                <c:pt idx="1701">
                  <c:v>350</c:v>
                </c:pt>
                <c:pt idx="1702">
                  <c:v>350</c:v>
                </c:pt>
                <c:pt idx="1703">
                  <c:v>350</c:v>
                </c:pt>
                <c:pt idx="1704">
                  <c:v>350</c:v>
                </c:pt>
                <c:pt idx="1705">
                  <c:v>350</c:v>
                </c:pt>
                <c:pt idx="1706">
                  <c:v>350</c:v>
                </c:pt>
                <c:pt idx="1707">
                  <c:v>350</c:v>
                </c:pt>
                <c:pt idx="1708">
                  <c:v>350</c:v>
                </c:pt>
                <c:pt idx="1709">
                  <c:v>350</c:v>
                </c:pt>
                <c:pt idx="1710">
                  <c:v>350</c:v>
                </c:pt>
                <c:pt idx="1711">
                  <c:v>350</c:v>
                </c:pt>
                <c:pt idx="1712">
                  <c:v>350</c:v>
                </c:pt>
                <c:pt idx="1713">
                  <c:v>350</c:v>
                </c:pt>
                <c:pt idx="1714">
                  <c:v>350</c:v>
                </c:pt>
                <c:pt idx="1715">
                  <c:v>350</c:v>
                </c:pt>
                <c:pt idx="1716">
                  <c:v>350</c:v>
                </c:pt>
                <c:pt idx="1717">
                  <c:v>350</c:v>
                </c:pt>
                <c:pt idx="1718">
                  <c:v>350</c:v>
                </c:pt>
                <c:pt idx="1719">
                  <c:v>350</c:v>
                </c:pt>
                <c:pt idx="1720">
                  <c:v>350</c:v>
                </c:pt>
                <c:pt idx="1721">
                  <c:v>350</c:v>
                </c:pt>
                <c:pt idx="1722">
                  <c:v>350</c:v>
                </c:pt>
                <c:pt idx="1723">
                  <c:v>350</c:v>
                </c:pt>
                <c:pt idx="1724">
                  <c:v>350</c:v>
                </c:pt>
                <c:pt idx="1725">
                  <c:v>350</c:v>
                </c:pt>
                <c:pt idx="1726">
                  <c:v>350</c:v>
                </c:pt>
                <c:pt idx="1727">
                  <c:v>350</c:v>
                </c:pt>
                <c:pt idx="1728">
                  <c:v>350</c:v>
                </c:pt>
                <c:pt idx="1729">
                  <c:v>350</c:v>
                </c:pt>
                <c:pt idx="1730">
                  <c:v>350</c:v>
                </c:pt>
                <c:pt idx="1731">
                  <c:v>350</c:v>
                </c:pt>
                <c:pt idx="1732">
                  <c:v>350</c:v>
                </c:pt>
                <c:pt idx="1733">
                  <c:v>350</c:v>
                </c:pt>
                <c:pt idx="1734">
                  <c:v>350</c:v>
                </c:pt>
                <c:pt idx="1735">
                  <c:v>350</c:v>
                </c:pt>
                <c:pt idx="1736">
                  <c:v>350</c:v>
                </c:pt>
                <c:pt idx="1737">
                  <c:v>350</c:v>
                </c:pt>
                <c:pt idx="1738">
                  <c:v>350</c:v>
                </c:pt>
                <c:pt idx="1739">
                  <c:v>350</c:v>
                </c:pt>
                <c:pt idx="1740">
                  <c:v>350</c:v>
                </c:pt>
                <c:pt idx="1741">
                  <c:v>350</c:v>
                </c:pt>
                <c:pt idx="1742">
                  <c:v>350</c:v>
                </c:pt>
                <c:pt idx="1743">
                  <c:v>350</c:v>
                </c:pt>
                <c:pt idx="1744">
                  <c:v>350</c:v>
                </c:pt>
                <c:pt idx="1745">
                  <c:v>350</c:v>
                </c:pt>
                <c:pt idx="1746">
                  <c:v>350</c:v>
                </c:pt>
                <c:pt idx="1747">
                  <c:v>350</c:v>
                </c:pt>
                <c:pt idx="1748">
                  <c:v>350</c:v>
                </c:pt>
                <c:pt idx="1749">
                  <c:v>350</c:v>
                </c:pt>
                <c:pt idx="1750">
                  <c:v>350</c:v>
                </c:pt>
                <c:pt idx="1751">
                  <c:v>350</c:v>
                </c:pt>
                <c:pt idx="1752">
                  <c:v>350</c:v>
                </c:pt>
                <c:pt idx="1753">
                  <c:v>350</c:v>
                </c:pt>
                <c:pt idx="1754">
                  <c:v>350</c:v>
                </c:pt>
                <c:pt idx="1755">
                  <c:v>350</c:v>
                </c:pt>
                <c:pt idx="1756">
                  <c:v>350</c:v>
                </c:pt>
                <c:pt idx="1757">
                  <c:v>350</c:v>
                </c:pt>
                <c:pt idx="1758">
                  <c:v>350</c:v>
                </c:pt>
                <c:pt idx="1759">
                  <c:v>350</c:v>
                </c:pt>
                <c:pt idx="1760">
                  <c:v>350</c:v>
                </c:pt>
                <c:pt idx="1761">
                  <c:v>350</c:v>
                </c:pt>
                <c:pt idx="1762">
                  <c:v>350</c:v>
                </c:pt>
                <c:pt idx="1763">
                  <c:v>350</c:v>
                </c:pt>
                <c:pt idx="1764">
                  <c:v>350</c:v>
                </c:pt>
                <c:pt idx="1765">
                  <c:v>350</c:v>
                </c:pt>
                <c:pt idx="1766">
                  <c:v>350</c:v>
                </c:pt>
                <c:pt idx="1767">
                  <c:v>350</c:v>
                </c:pt>
                <c:pt idx="1768">
                  <c:v>350</c:v>
                </c:pt>
                <c:pt idx="1769">
                  <c:v>350</c:v>
                </c:pt>
                <c:pt idx="1770">
                  <c:v>350</c:v>
                </c:pt>
                <c:pt idx="1771">
                  <c:v>350</c:v>
                </c:pt>
                <c:pt idx="1772">
                  <c:v>350</c:v>
                </c:pt>
                <c:pt idx="1773">
                  <c:v>350</c:v>
                </c:pt>
                <c:pt idx="1774">
                  <c:v>350</c:v>
                </c:pt>
                <c:pt idx="1775">
                  <c:v>350</c:v>
                </c:pt>
                <c:pt idx="1776">
                  <c:v>350</c:v>
                </c:pt>
                <c:pt idx="1777">
                  <c:v>350</c:v>
                </c:pt>
                <c:pt idx="1778">
                  <c:v>350</c:v>
                </c:pt>
                <c:pt idx="1779">
                  <c:v>350</c:v>
                </c:pt>
                <c:pt idx="1780">
                  <c:v>350</c:v>
                </c:pt>
                <c:pt idx="1781">
                  <c:v>350</c:v>
                </c:pt>
                <c:pt idx="1782">
                  <c:v>350</c:v>
                </c:pt>
                <c:pt idx="1783">
                  <c:v>350</c:v>
                </c:pt>
                <c:pt idx="1784">
                  <c:v>350</c:v>
                </c:pt>
                <c:pt idx="1785">
                  <c:v>350</c:v>
                </c:pt>
                <c:pt idx="1786">
                  <c:v>350</c:v>
                </c:pt>
                <c:pt idx="1787">
                  <c:v>350</c:v>
                </c:pt>
                <c:pt idx="1788">
                  <c:v>350</c:v>
                </c:pt>
                <c:pt idx="1789">
                  <c:v>350</c:v>
                </c:pt>
                <c:pt idx="1790">
                  <c:v>350</c:v>
                </c:pt>
                <c:pt idx="1791">
                  <c:v>350</c:v>
                </c:pt>
                <c:pt idx="1792">
                  <c:v>350</c:v>
                </c:pt>
                <c:pt idx="1793">
                  <c:v>350</c:v>
                </c:pt>
                <c:pt idx="1794">
                  <c:v>350</c:v>
                </c:pt>
                <c:pt idx="1795">
                  <c:v>350</c:v>
                </c:pt>
                <c:pt idx="1796">
                  <c:v>350</c:v>
                </c:pt>
                <c:pt idx="1797">
                  <c:v>350</c:v>
                </c:pt>
                <c:pt idx="1798">
                  <c:v>350</c:v>
                </c:pt>
                <c:pt idx="1799">
                  <c:v>350</c:v>
                </c:pt>
                <c:pt idx="1800">
                  <c:v>350</c:v>
                </c:pt>
                <c:pt idx="1801">
                  <c:v>350</c:v>
                </c:pt>
                <c:pt idx="1802">
                  <c:v>350</c:v>
                </c:pt>
                <c:pt idx="1803">
                  <c:v>350</c:v>
                </c:pt>
                <c:pt idx="1804">
                  <c:v>350</c:v>
                </c:pt>
                <c:pt idx="1805">
                  <c:v>350</c:v>
                </c:pt>
                <c:pt idx="1806">
                  <c:v>350</c:v>
                </c:pt>
                <c:pt idx="1807">
                  <c:v>350</c:v>
                </c:pt>
                <c:pt idx="1808">
                  <c:v>350</c:v>
                </c:pt>
                <c:pt idx="1809">
                  <c:v>350</c:v>
                </c:pt>
                <c:pt idx="1810">
                  <c:v>350</c:v>
                </c:pt>
                <c:pt idx="1811">
                  <c:v>350</c:v>
                </c:pt>
                <c:pt idx="1812">
                  <c:v>350</c:v>
                </c:pt>
                <c:pt idx="1813">
                  <c:v>350</c:v>
                </c:pt>
                <c:pt idx="1814">
                  <c:v>350</c:v>
                </c:pt>
                <c:pt idx="1815">
                  <c:v>350</c:v>
                </c:pt>
                <c:pt idx="1816">
                  <c:v>350</c:v>
                </c:pt>
                <c:pt idx="1817">
                  <c:v>350</c:v>
                </c:pt>
                <c:pt idx="1818">
                  <c:v>350</c:v>
                </c:pt>
                <c:pt idx="1819">
                  <c:v>350</c:v>
                </c:pt>
                <c:pt idx="1820">
                  <c:v>350</c:v>
                </c:pt>
                <c:pt idx="1821">
                  <c:v>350</c:v>
                </c:pt>
                <c:pt idx="1822">
                  <c:v>350</c:v>
                </c:pt>
                <c:pt idx="1823">
                  <c:v>350</c:v>
                </c:pt>
                <c:pt idx="1824">
                  <c:v>350</c:v>
                </c:pt>
                <c:pt idx="1825">
                  <c:v>350</c:v>
                </c:pt>
                <c:pt idx="1826">
                  <c:v>350</c:v>
                </c:pt>
                <c:pt idx="1827">
                  <c:v>350</c:v>
                </c:pt>
                <c:pt idx="1828">
                  <c:v>350</c:v>
                </c:pt>
                <c:pt idx="1829">
                  <c:v>350</c:v>
                </c:pt>
                <c:pt idx="1830">
                  <c:v>350</c:v>
                </c:pt>
                <c:pt idx="1831">
                  <c:v>350</c:v>
                </c:pt>
                <c:pt idx="1832">
                  <c:v>350</c:v>
                </c:pt>
                <c:pt idx="1833">
                  <c:v>350</c:v>
                </c:pt>
                <c:pt idx="1834">
                  <c:v>350</c:v>
                </c:pt>
                <c:pt idx="1835">
                  <c:v>350</c:v>
                </c:pt>
                <c:pt idx="1836">
                  <c:v>350</c:v>
                </c:pt>
                <c:pt idx="1837">
                  <c:v>350</c:v>
                </c:pt>
                <c:pt idx="1838">
                  <c:v>350</c:v>
                </c:pt>
                <c:pt idx="1839">
                  <c:v>350</c:v>
                </c:pt>
                <c:pt idx="1840">
                  <c:v>350</c:v>
                </c:pt>
                <c:pt idx="1841">
                  <c:v>350</c:v>
                </c:pt>
                <c:pt idx="1842">
                  <c:v>350</c:v>
                </c:pt>
                <c:pt idx="1843">
                  <c:v>350</c:v>
                </c:pt>
                <c:pt idx="1844">
                  <c:v>350</c:v>
                </c:pt>
                <c:pt idx="1845">
                  <c:v>350</c:v>
                </c:pt>
                <c:pt idx="1846">
                  <c:v>350</c:v>
                </c:pt>
                <c:pt idx="1847">
                  <c:v>350</c:v>
                </c:pt>
                <c:pt idx="1848">
                  <c:v>350</c:v>
                </c:pt>
                <c:pt idx="1849">
                  <c:v>350</c:v>
                </c:pt>
                <c:pt idx="1850">
                  <c:v>350</c:v>
                </c:pt>
                <c:pt idx="1851">
                  <c:v>350</c:v>
                </c:pt>
                <c:pt idx="1852">
                  <c:v>350</c:v>
                </c:pt>
                <c:pt idx="1853">
                  <c:v>350</c:v>
                </c:pt>
                <c:pt idx="1854">
                  <c:v>350</c:v>
                </c:pt>
                <c:pt idx="1855">
                  <c:v>350</c:v>
                </c:pt>
                <c:pt idx="1856">
                  <c:v>350</c:v>
                </c:pt>
                <c:pt idx="1857">
                  <c:v>350</c:v>
                </c:pt>
                <c:pt idx="1858">
                  <c:v>350</c:v>
                </c:pt>
                <c:pt idx="1859">
                  <c:v>350</c:v>
                </c:pt>
                <c:pt idx="1860">
                  <c:v>350</c:v>
                </c:pt>
                <c:pt idx="1861">
                  <c:v>350</c:v>
                </c:pt>
                <c:pt idx="1862">
                  <c:v>350</c:v>
                </c:pt>
                <c:pt idx="1863">
                  <c:v>350</c:v>
                </c:pt>
                <c:pt idx="1864">
                  <c:v>350</c:v>
                </c:pt>
                <c:pt idx="1865">
                  <c:v>350</c:v>
                </c:pt>
                <c:pt idx="1866">
                  <c:v>350</c:v>
                </c:pt>
                <c:pt idx="1867">
                  <c:v>350</c:v>
                </c:pt>
                <c:pt idx="1868">
                  <c:v>350</c:v>
                </c:pt>
                <c:pt idx="1869">
                  <c:v>350</c:v>
                </c:pt>
                <c:pt idx="1870">
                  <c:v>350</c:v>
                </c:pt>
                <c:pt idx="1871">
                  <c:v>350</c:v>
                </c:pt>
                <c:pt idx="1872">
                  <c:v>350</c:v>
                </c:pt>
                <c:pt idx="1873">
                  <c:v>350</c:v>
                </c:pt>
                <c:pt idx="1874">
                  <c:v>350</c:v>
                </c:pt>
                <c:pt idx="1875">
                  <c:v>350</c:v>
                </c:pt>
                <c:pt idx="1876">
                  <c:v>350</c:v>
                </c:pt>
                <c:pt idx="1877">
                  <c:v>350</c:v>
                </c:pt>
                <c:pt idx="1878">
                  <c:v>350</c:v>
                </c:pt>
                <c:pt idx="1879">
                  <c:v>350</c:v>
                </c:pt>
                <c:pt idx="1880">
                  <c:v>350</c:v>
                </c:pt>
                <c:pt idx="1881">
                  <c:v>350</c:v>
                </c:pt>
                <c:pt idx="1882">
                  <c:v>350</c:v>
                </c:pt>
                <c:pt idx="1883">
                  <c:v>350</c:v>
                </c:pt>
                <c:pt idx="1884">
                  <c:v>350</c:v>
                </c:pt>
                <c:pt idx="1885">
                  <c:v>350</c:v>
                </c:pt>
                <c:pt idx="1886">
                  <c:v>350</c:v>
                </c:pt>
                <c:pt idx="1887">
                  <c:v>350</c:v>
                </c:pt>
                <c:pt idx="1888">
                  <c:v>350</c:v>
                </c:pt>
                <c:pt idx="1889">
                  <c:v>350</c:v>
                </c:pt>
                <c:pt idx="1890">
                  <c:v>350</c:v>
                </c:pt>
                <c:pt idx="1891">
                  <c:v>350</c:v>
                </c:pt>
                <c:pt idx="1892">
                  <c:v>350</c:v>
                </c:pt>
                <c:pt idx="1893">
                  <c:v>350</c:v>
                </c:pt>
                <c:pt idx="1894">
                  <c:v>350</c:v>
                </c:pt>
                <c:pt idx="1895">
                  <c:v>350</c:v>
                </c:pt>
                <c:pt idx="1896">
                  <c:v>350</c:v>
                </c:pt>
                <c:pt idx="1897">
                  <c:v>350</c:v>
                </c:pt>
                <c:pt idx="1898">
                  <c:v>350</c:v>
                </c:pt>
                <c:pt idx="1899">
                  <c:v>350</c:v>
                </c:pt>
                <c:pt idx="190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D-460E-94A3-05F06901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02815"/>
        <c:axId val="1290400735"/>
      </c:lineChart>
      <c:catAx>
        <c:axId val="1290402815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0735"/>
        <c:crosses val="autoZero"/>
        <c:auto val="1"/>
        <c:lblAlgn val="ctr"/>
        <c:lblOffset val="100"/>
        <c:noMultiLvlLbl val="0"/>
      </c:catAx>
      <c:valAx>
        <c:axId val="1290400735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Cost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Fixed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'Profit-Volume Data'!$A$2:$A$1902</c:f>
              <c:numCache>
                <c:formatCode>#,##0_ ;[Red]\-#,##0\ </c:formatCode>
                <c:ptCount val="190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  <c:pt idx="71">
                  <c:v>855</c:v>
                </c:pt>
                <c:pt idx="72">
                  <c:v>860</c:v>
                </c:pt>
                <c:pt idx="73">
                  <c:v>865</c:v>
                </c:pt>
                <c:pt idx="74">
                  <c:v>870</c:v>
                </c:pt>
                <c:pt idx="75">
                  <c:v>875</c:v>
                </c:pt>
                <c:pt idx="76">
                  <c:v>880</c:v>
                </c:pt>
                <c:pt idx="77">
                  <c:v>885</c:v>
                </c:pt>
                <c:pt idx="78">
                  <c:v>890</c:v>
                </c:pt>
                <c:pt idx="79">
                  <c:v>895</c:v>
                </c:pt>
                <c:pt idx="80">
                  <c:v>900</c:v>
                </c:pt>
                <c:pt idx="81">
                  <c:v>905</c:v>
                </c:pt>
                <c:pt idx="82">
                  <c:v>910</c:v>
                </c:pt>
                <c:pt idx="83">
                  <c:v>915</c:v>
                </c:pt>
                <c:pt idx="84">
                  <c:v>920</c:v>
                </c:pt>
                <c:pt idx="85">
                  <c:v>925</c:v>
                </c:pt>
                <c:pt idx="86">
                  <c:v>930</c:v>
                </c:pt>
                <c:pt idx="87">
                  <c:v>935</c:v>
                </c:pt>
                <c:pt idx="88">
                  <c:v>940</c:v>
                </c:pt>
                <c:pt idx="89">
                  <c:v>945</c:v>
                </c:pt>
                <c:pt idx="90">
                  <c:v>950</c:v>
                </c:pt>
                <c:pt idx="91">
                  <c:v>955</c:v>
                </c:pt>
                <c:pt idx="92">
                  <c:v>960</c:v>
                </c:pt>
                <c:pt idx="93">
                  <c:v>965</c:v>
                </c:pt>
                <c:pt idx="94">
                  <c:v>970</c:v>
                </c:pt>
                <c:pt idx="95">
                  <c:v>975</c:v>
                </c:pt>
                <c:pt idx="96">
                  <c:v>980</c:v>
                </c:pt>
                <c:pt idx="97">
                  <c:v>985</c:v>
                </c:pt>
                <c:pt idx="98">
                  <c:v>990</c:v>
                </c:pt>
                <c:pt idx="99">
                  <c:v>995</c:v>
                </c:pt>
                <c:pt idx="100">
                  <c:v>1000</c:v>
                </c:pt>
                <c:pt idx="101">
                  <c:v>1005</c:v>
                </c:pt>
                <c:pt idx="102">
                  <c:v>1010</c:v>
                </c:pt>
                <c:pt idx="103">
                  <c:v>1015</c:v>
                </c:pt>
                <c:pt idx="104">
                  <c:v>1020</c:v>
                </c:pt>
                <c:pt idx="105">
                  <c:v>1025</c:v>
                </c:pt>
                <c:pt idx="106">
                  <c:v>1030</c:v>
                </c:pt>
                <c:pt idx="107">
                  <c:v>1035</c:v>
                </c:pt>
                <c:pt idx="108">
                  <c:v>1040</c:v>
                </c:pt>
                <c:pt idx="109">
                  <c:v>1045</c:v>
                </c:pt>
                <c:pt idx="110">
                  <c:v>1050</c:v>
                </c:pt>
                <c:pt idx="111">
                  <c:v>1055</c:v>
                </c:pt>
                <c:pt idx="112">
                  <c:v>1060</c:v>
                </c:pt>
                <c:pt idx="113">
                  <c:v>1065</c:v>
                </c:pt>
                <c:pt idx="114">
                  <c:v>1070</c:v>
                </c:pt>
                <c:pt idx="115">
                  <c:v>1075</c:v>
                </c:pt>
                <c:pt idx="116">
                  <c:v>1080</c:v>
                </c:pt>
                <c:pt idx="117">
                  <c:v>1085</c:v>
                </c:pt>
                <c:pt idx="118">
                  <c:v>1090</c:v>
                </c:pt>
                <c:pt idx="119">
                  <c:v>1095</c:v>
                </c:pt>
                <c:pt idx="120">
                  <c:v>1100</c:v>
                </c:pt>
                <c:pt idx="121">
                  <c:v>1105</c:v>
                </c:pt>
                <c:pt idx="122">
                  <c:v>1110</c:v>
                </c:pt>
                <c:pt idx="123">
                  <c:v>1115</c:v>
                </c:pt>
                <c:pt idx="124">
                  <c:v>1120</c:v>
                </c:pt>
                <c:pt idx="125">
                  <c:v>1125</c:v>
                </c:pt>
                <c:pt idx="126">
                  <c:v>1130</c:v>
                </c:pt>
                <c:pt idx="127">
                  <c:v>1135</c:v>
                </c:pt>
                <c:pt idx="128">
                  <c:v>1140</c:v>
                </c:pt>
                <c:pt idx="129">
                  <c:v>1145</c:v>
                </c:pt>
                <c:pt idx="130">
                  <c:v>1150</c:v>
                </c:pt>
                <c:pt idx="131">
                  <c:v>1155</c:v>
                </c:pt>
                <c:pt idx="132">
                  <c:v>1160</c:v>
                </c:pt>
                <c:pt idx="133">
                  <c:v>1165</c:v>
                </c:pt>
                <c:pt idx="134">
                  <c:v>1170</c:v>
                </c:pt>
                <c:pt idx="135">
                  <c:v>1175</c:v>
                </c:pt>
                <c:pt idx="136">
                  <c:v>1180</c:v>
                </c:pt>
                <c:pt idx="137">
                  <c:v>1185</c:v>
                </c:pt>
                <c:pt idx="138">
                  <c:v>1190</c:v>
                </c:pt>
                <c:pt idx="139">
                  <c:v>1195</c:v>
                </c:pt>
                <c:pt idx="140">
                  <c:v>1200</c:v>
                </c:pt>
                <c:pt idx="141">
                  <c:v>1205</c:v>
                </c:pt>
                <c:pt idx="142">
                  <c:v>1210</c:v>
                </c:pt>
                <c:pt idx="143">
                  <c:v>1215</c:v>
                </c:pt>
                <c:pt idx="144">
                  <c:v>1220</c:v>
                </c:pt>
                <c:pt idx="145">
                  <c:v>1225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1250</c:v>
                </c:pt>
                <c:pt idx="151">
                  <c:v>1255</c:v>
                </c:pt>
                <c:pt idx="152">
                  <c:v>1260</c:v>
                </c:pt>
                <c:pt idx="153">
                  <c:v>1265</c:v>
                </c:pt>
                <c:pt idx="154">
                  <c:v>1270</c:v>
                </c:pt>
                <c:pt idx="155">
                  <c:v>1275</c:v>
                </c:pt>
                <c:pt idx="156">
                  <c:v>1280</c:v>
                </c:pt>
                <c:pt idx="157">
                  <c:v>1285</c:v>
                </c:pt>
                <c:pt idx="158">
                  <c:v>1290</c:v>
                </c:pt>
                <c:pt idx="159">
                  <c:v>1295</c:v>
                </c:pt>
                <c:pt idx="160">
                  <c:v>1300</c:v>
                </c:pt>
                <c:pt idx="161">
                  <c:v>1305</c:v>
                </c:pt>
                <c:pt idx="162">
                  <c:v>1310</c:v>
                </c:pt>
                <c:pt idx="163">
                  <c:v>1315</c:v>
                </c:pt>
                <c:pt idx="164">
                  <c:v>1320</c:v>
                </c:pt>
                <c:pt idx="165">
                  <c:v>1325</c:v>
                </c:pt>
                <c:pt idx="166">
                  <c:v>1330</c:v>
                </c:pt>
                <c:pt idx="167">
                  <c:v>1335</c:v>
                </c:pt>
                <c:pt idx="168">
                  <c:v>1340</c:v>
                </c:pt>
                <c:pt idx="169">
                  <c:v>1345</c:v>
                </c:pt>
                <c:pt idx="170">
                  <c:v>1350</c:v>
                </c:pt>
                <c:pt idx="171">
                  <c:v>1355</c:v>
                </c:pt>
                <c:pt idx="172">
                  <c:v>1360</c:v>
                </c:pt>
                <c:pt idx="173">
                  <c:v>1365</c:v>
                </c:pt>
                <c:pt idx="174">
                  <c:v>1370</c:v>
                </c:pt>
                <c:pt idx="175">
                  <c:v>1375</c:v>
                </c:pt>
                <c:pt idx="176">
                  <c:v>1380</c:v>
                </c:pt>
                <c:pt idx="177">
                  <c:v>1385</c:v>
                </c:pt>
                <c:pt idx="178">
                  <c:v>1390</c:v>
                </c:pt>
                <c:pt idx="179">
                  <c:v>1395</c:v>
                </c:pt>
                <c:pt idx="180">
                  <c:v>1400</c:v>
                </c:pt>
                <c:pt idx="181">
                  <c:v>1405</c:v>
                </c:pt>
                <c:pt idx="182">
                  <c:v>1410</c:v>
                </c:pt>
                <c:pt idx="183">
                  <c:v>1415</c:v>
                </c:pt>
                <c:pt idx="184">
                  <c:v>1420</c:v>
                </c:pt>
                <c:pt idx="185">
                  <c:v>1425</c:v>
                </c:pt>
                <c:pt idx="186">
                  <c:v>1430</c:v>
                </c:pt>
                <c:pt idx="187">
                  <c:v>1435</c:v>
                </c:pt>
                <c:pt idx="188">
                  <c:v>1440</c:v>
                </c:pt>
                <c:pt idx="189">
                  <c:v>1445</c:v>
                </c:pt>
                <c:pt idx="190">
                  <c:v>1450</c:v>
                </c:pt>
                <c:pt idx="191">
                  <c:v>1455</c:v>
                </c:pt>
                <c:pt idx="192">
                  <c:v>1460</c:v>
                </c:pt>
                <c:pt idx="193">
                  <c:v>1465</c:v>
                </c:pt>
                <c:pt idx="194">
                  <c:v>1470</c:v>
                </c:pt>
                <c:pt idx="195">
                  <c:v>1475</c:v>
                </c:pt>
                <c:pt idx="196">
                  <c:v>1480</c:v>
                </c:pt>
                <c:pt idx="197">
                  <c:v>1485</c:v>
                </c:pt>
                <c:pt idx="198">
                  <c:v>1490</c:v>
                </c:pt>
                <c:pt idx="199">
                  <c:v>1495</c:v>
                </c:pt>
                <c:pt idx="200">
                  <c:v>1500</c:v>
                </c:pt>
                <c:pt idx="201">
                  <c:v>1505</c:v>
                </c:pt>
                <c:pt idx="202">
                  <c:v>1510</c:v>
                </c:pt>
                <c:pt idx="203">
                  <c:v>1515</c:v>
                </c:pt>
                <c:pt idx="204">
                  <c:v>1520</c:v>
                </c:pt>
                <c:pt idx="205">
                  <c:v>1525</c:v>
                </c:pt>
                <c:pt idx="206">
                  <c:v>1530</c:v>
                </c:pt>
                <c:pt idx="207">
                  <c:v>1535</c:v>
                </c:pt>
                <c:pt idx="208">
                  <c:v>1540</c:v>
                </c:pt>
                <c:pt idx="209">
                  <c:v>1545</c:v>
                </c:pt>
                <c:pt idx="210">
                  <c:v>1550</c:v>
                </c:pt>
                <c:pt idx="211">
                  <c:v>1555</c:v>
                </c:pt>
                <c:pt idx="212">
                  <c:v>1560</c:v>
                </c:pt>
                <c:pt idx="213">
                  <c:v>1565</c:v>
                </c:pt>
                <c:pt idx="214">
                  <c:v>1570</c:v>
                </c:pt>
                <c:pt idx="215">
                  <c:v>1575</c:v>
                </c:pt>
                <c:pt idx="216">
                  <c:v>1580</c:v>
                </c:pt>
                <c:pt idx="217">
                  <c:v>1585</c:v>
                </c:pt>
                <c:pt idx="218">
                  <c:v>1590</c:v>
                </c:pt>
                <c:pt idx="219">
                  <c:v>1595</c:v>
                </c:pt>
                <c:pt idx="220">
                  <c:v>1600</c:v>
                </c:pt>
                <c:pt idx="221">
                  <c:v>1605</c:v>
                </c:pt>
                <c:pt idx="222">
                  <c:v>1610</c:v>
                </c:pt>
                <c:pt idx="223">
                  <c:v>1615</c:v>
                </c:pt>
                <c:pt idx="224">
                  <c:v>1620</c:v>
                </c:pt>
                <c:pt idx="225">
                  <c:v>1625</c:v>
                </c:pt>
                <c:pt idx="226">
                  <c:v>1630</c:v>
                </c:pt>
                <c:pt idx="227">
                  <c:v>1635</c:v>
                </c:pt>
                <c:pt idx="228">
                  <c:v>1640</c:v>
                </c:pt>
                <c:pt idx="229">
                  <c:v>1645</c:v>
                </c:pt>
                <c:pt idx="230">
                  <c:v>1650</c:v>
                </c:pt>
                <c:pt idx="231">
                  <c:v>1655</c:v>
                </c:pt>
                <c:pt idx="232">
                  <c:v>1660</c:v>
                </c:pt>
                <c:pt idx="233">
                  <c:v>1665</c:v>
                </c:pt>
                <c:pt idx="234">
                  <c:v>1670</c:v>
                </c:pt>
                <c:pt idx="235">
                  <c:v>1675</c:v>
                </c:pt>
                <c:pt idx="236">
                  <c:v>1680</c:v>
                </c:pt>
                <c:pt idx="237">
                  <c:v>1685</c:v>
                </c:pt>
                <c:pt idx="238">
                  <c:v>1690</c:v>
                </c:pt>
                <c:pt idx="239">
                  <c:v>1695</c:v>
                </c:pt>
                <c:pt idx="240">
                  <c:v>1700</c:v>
                </c:pt>
                <c:pt idx="241">
                  <c:v>1705</c:v>
                </c:pt>
                <c:pt idx="242">
                  <c:v>1710</c:v>
                </c:pt>
                <c:pt idx="243">
                  <c:v>1715</c:v>
                </c:pt>
                <c:pt idx="244">
                  <c:v>1720</c:v>
                </c:pt>
                <c:pt idx="245">
                  <c:v>1725</c:v>
                </c:pt>
                <c:pt idx="246">
                  <c:v>1730</c:v>
                </c:pt>
                <c:pt idx="247">
                  <c:v>1735</c:v>
                </c:pt>
                <c:pt idx="248">
                  <c:v>1740</c:v>
                </c:pt>
                <c:pt idx="249">
                  <c:v>1745</c:v>
                </c:pt>
                <c:pt idx="250">
                  <c:v>1750</c:v>
                </c:pt>
                <c:pt idx="251">
                  <c:v>1755</c:v>
                </c:pt>
                <c:pt idx="252">
                  <c:v>1760</c:v>
                </c:pt>
                <c:pt idx="253">
                  <c:v>1765</c:v>
                </c:pt>
                <c:pt idx="254">
                  <c:v>1770</c:v>
                </c:pt>
                <c:pt idx="255">
                  <c:v>1775</c:v>
                </c:pt>
                <c:pt idx="256">
                  <c:v>1780</c:v>
                </c:pt>
                <c:pt idx="257">
                  <c:v>1785</c:v>
                </c:pt>
                <c:pt idx="258">
                  <c:v>1790</c:v>
                </c:pt>
                <c:pt idx="259">
                  <c:v>1795</c:v>
                </c:pt>
                <c:pt idx="260">
                  <c:v>1800</c:v>
                </c:pt>
                <c:pt idx="261">
                  <c:v>1805</c:v>
                </c:pt>
                <c:pt idx="262">
                  <c:v>1810</c:v>
                </c:pt>
                <c:pt idx="263">
                  <c:v>1815</c:v>
                </c:pt>
                <c:pt idx="264">
                  <c:v>1820</c:v>
                </c:pt>
                <c:pt idx="265">
                  <c:v>1825</c:v>
                </c:pt>
                <c:pt idx="266">
                  <c:v>1830</c:v>
                </c:pt>
                <c:pt idx="267">
                  <c:v>1835</c:v>
                </c:pt>
                <c:pt idx="268">
                  <c:v>1840</c:v>
                </c:pt>
                <c:pt idx="269">
                  <c:v>1845</c:v>
                </c:pt>
                <c:pt idx="270">
                  <c:v>1850</c:v>
                </c:pt>
                <c:pt idx="271">
                  <c:v>1855</c:v>
                </c:pt>
                <c:pt idx="272">
                  <c:v>1860</c:v>
                </c:pt>
                <c:pt idx="273">
                  <c:v>1865</c:v>
                </c:pt>
                <c:pt idx="274">
                  <c:v>1870</c:v>
                </c:pt>
                <c:pt idx="275">
                  <c:v>1875</c:v>
                </c:pt>
                <c:pt idx="276">
                  <c:v>1880</c:v>
                </c:pt>
                <c:pt idx="277">
                  <c:v>1885</c:v>
                </c:pt>
                <c:pt idx="278">
                  <c:v>1890</c:v>
                </c:pt>
                <c:pt idx="279">
                  <c:v>1895</c:v>
                </c:pt>
                <c:pt idx="280">
                  <c:v>1900</c:v>
                </c:pt>
                <c:pt idx="281">
                  <c:v>1905</c:v>
                </c:pt>
                <c:pt idx="282">
                  <c:v>1910</c:v>
                </c:pt>
                <c:pt idx="283">
                  <c:v>1915</c:v>
                </c:pt>
                <c:pt idx="284">
                  <c:v>1920</c:v>
                </c:pt>
                <c:pt idx="285">
                  <c:v>1925</c:v>
                </c:pt>
                <c:pt idx="286">
                  <c:v>1930</c:v>
                </c:pt>
                <c:pt idx="287">
                  <c:v>1935</c:v>
                </c:pt>
                <c:pt idx="288">
                  <c:v>1940</c:v>
                </c:pt>
                <c:pt idx="289">
                  <c:v>1945</c:v>
                </c:pt>
                <c:pt idx="290">
                  <c:v>1950</c:v>
                </c:pt>
                <c:pt idx="291">
                  <c:v>1955</c:v>
                </c:pt>
                <c:pt idx="292">
                  <c:v>1960</c:v>
                </c:pt>
                <c:pt idx="293">
                  <c:v>1965</c:v>
                </c:pt>
                <c:pt idx="294">
                  <c:v>1970</c:v>
                </c:pt>
                <c:pt idx="295">
                  <c:v>1975</c:v>
                </c:pt>
                <c:pt idx="296">
                  <c:v>1980</c:v>
                </c:pt>
                <c:pt idx="297">
                  <c:v>1985</c:v>
                </c:pt>
                <c:pt idx="298">
                  <c:v>1990</c:v>
                </c:pt>
                <c:pt idx="299">
                  <c:v>1995</c:v>
                </c:pt>
                <c:pt idx="300">
                  <c:v>2000</c:v>
                </c:pt>
                <c:pt idx="301">
                  <c:v>2005</c:v>
                </c:pt>
                <c:pt idx="302">
                  <c:v>2010</c:v>
                </c:pt>
                <c:pt idx="303">
                  <c:v>2015</c:v>
                </c:pt>
                <c:pt idx="304">
                  <c:v>2020</c:v>
                </c:pt>
                <c:pt idx="305">
                  <c:v>2025</c:v>
                </c:pt>
                <c:pt idx="306">
                  <c:v>2030</c:v>
                </c:pt>
                <c:pt idx="307">
                  <c:v>2035</c:v>
                </c:pt>
                <c:pt idx="308">
                  <c:v>2040</c:v>
                </c:pt>
                <c:pt idx="309">
                  <c:v>2045</c:v>
                </c:pt>
                <c:pt idx="310">
                  <c:v>2050</c:v>
                </c:pt>
                <c:pt idx="311">
                  <c:v>2055</c:v>
                </c:pt>
                <c:pt idx="312">
                  <c:v>2060</c:v>
                </c:pt>
                <c:pt idx="313">
                  <c:v>2065</c:v>
                </c:pt>
                <c:pt idx="314">
                  <c:v>2070</c:v>
                </c:pt>
                <c:pt idx="315">
                  <c:v>2075</c:v>
                </c:pt>
                <c:pt idx="316">
                  <c:v>2080</c:v>
                </c:pt>
                <c:pt idx="317">
                  <c:v>2085</c:v>
                </c:pt>
                <c:pt idx="318">
                  <c:v>2090</c:v>
                </c:pt>
                <c:pt idx="319">
                  <c:v>2095</c:v>
                </c:pt>
                <c:pt idx="320">
                  <c:v>2100</c:v>
                </c:pt>
                <c:pt idx="321">
                  <c:v>2105</c:v>
                </c:pt>
                <c:pt idx="322">
                  <c:v>2110</c:v>
                </c:pt>
                <c:pt idx="323">
                  <c:v>2115</c:v>
                </c:pt>
                <c:pt idx="324">
                  <c:v>2120</c:v>
                </c:pt>
                <c:pt idx="325">
                  <c:v>2125</c:v>
                </c:pt>
                <c:pt idx="326">
                  <c:v>2130</c:v>
                </c:pt>
                <c:pt idx="327">
                  <c:v>2135</c:v>
                </c:pt>
                <c:pt idx="328">
                  <c:v>2140</c:v>
                </c:pt>
                <c:pt idx="329">
                  <c:v>2145</c:v>
                </c:pt>
                <c:pt idx="330">
                  <c:v>2150</c:v>
                </c:pt>
                <c:pt idx="331">
                  <c:v>2155</c:v>
                </c:pt>
                <c:pt idx="332">
                  <c:v>2160</c:v>
                </c:pt>
                <c:pt idx="333">
                  <c:v>2165</c:v>
                </c:pt>
                <c:pt idx="334">
                  <c:v>2170</c:v>
                </c:pt>
                <c:pt idx="335">
                  <c:v>2175</c:v>
                </c:pt>
                <c:pt idx="336">
                  <c:v>2180</c:v>
                </c:pt>
                <c:pt idx="337">
                  <c:v>2185</c:v>
                </c:pt>
                <c:pt idx="338">
                  <c:v>2190</c:v>
                </c:pt>
                <c:pt idx="339">
                  <c:v>2195</c:v>
                </c:pt>
                <c:pt idx="340">
                  <c:v>2200</c:v>
                </c:pt>
                <c:pt idx="341">
                  <c:v>2205</c:v>
                </c:pt>
                <c:pt idx="342">
                  <c:v>2210</c:v>
                </c:pt>
                <c:pt idx="343">
                  <c:v>2215</c:v>
                </c:pt>
                <c:pt idx="344">
                  <c:v>2220</c:v>
                </c:pt>
                <c:pt idx="345">
                  <c:v>2225</c:v>
                </c:pt>
                <c:pt idx="346">
                  <c:v>2230</c:v>
                </c:pt>
                <c:pt idx="347">
                  <c:v>2235</c:v>
                </c:pt>
                <c:pt idx="348">
                  <c:v>2240</c:v>
                </c:pt>
                <c:pt idx="349">
                  <c:v>2245</c:v>
                </c:pt>
                <c:pt idx="350">
                  <c:v>2250</c:v>
                </c:pt>
                <c:pt idx="351">
                  <c:v>2255</c:v>
                </c:pt>
                <c:pt idx="352">
                  <c:v>2260</c:v>
                </c:pt>
                <c:pt idx="353">
                  <c:v>2265</c:v>
                </c:pt>
                <c:pt idx="354">
                  <c:v>2270</c:v>
                </c:pt>
                <c:pt idx="355">
                  <c:v>2275</c:v>
                </c:pt>
                <c:pt idx="356">
                  <c:v>2280</c:v>
                </c:pt>
                <c:pt idx="357">
                  <c:v>2285</c:v>
                </c:pt>
                <c:pt idx="358">
                  <c:v>2290</c:v>
                </c:pt>
                <c:pt idx="359">
                  <c:v>2295</c:v>
                </c:pt>
                <c:pt idx="360">
                  <c:v>2300</c:v>
                </c:pt>
                <c:pt idx="361">
                  <c:v>2305</c:v>
                </c:pt>
                <c:pt idx="362">
                  <c:v>2310</c:v>
                </c:pt>
                <c:pt idx="363">
                  <c:v>2315</c:v>
                </c:pt>
                <c:pt idx="364">
                  <c:v>2320</c:v>
                </c:pt>
                <c:pt idx="365">
                  <c:v>2325</c:v>
                </c:pt>
                <c:pt idx="366">
                  <c:v>2330</c:v>
                </c:pt>
                <c:pt idx="367">
                  <c:v>2335</c:v>
                </c:pt>
                <c:pt idx="368">
                  <c:v>2340</c:v>
                </c:pt>
                <c:pt idx="369">
                  <c:v>2345</c:v>
                </c:pt>
                <c:pt idx="370">
                  <c:v>2350</c:v>
                </c:pt>
                <c:pt idx="371">
                  <c:v>2355</c:v>
                </c:pt>
                <c:pt idx="372">
                  <c:v>2360</c:v>
                </c:pt>
                <c:pt idx="373">
                  <c:v>2365</c:v>
                </c:pt>
                <c:pt idx="374">
                  <c:v>2370</c:v>
                </c:pt>
                <c:pt idx="375">
                  <c:v>2375</c:v>
                </c:pt>
                <c:pt idx="376">
                  <c:v>2380</c:v>
                </c:pt>
                <c:pt idx="377">
                  <c:v>2385</c:v>
                </c:pt>
                <c:pt idx="378">
                  <c:v>2390</c:v>
                </c:pt>
                <c:pt idx="379">
                  <c:v>2395</c:v>
                </c:pt>
                <c:pt idx="380">
                  <c:v>2400</c:v>
                </c:pt>
                <c:pt idx="381">
                  <c:v>2405</c:v>
                </c:pt>
                <c:pt idx="382">
                  <c:v>2410</c:v>
                </c:pt>
                <c:pt idx="383">
                  <c:v>2415</c:v>
                </c:pt>
                <c:pt idx="384">
                  <c:v>2420</c:v>
                </c:pt>
                <c:pt idx="385">
                  <c:v>2425</c:v>
                </c:pt>
                <c:pt idx="386">
                  <c:v>2430</c:v>
                </c:pt>
                <c:pt idx="387">
                  <c:v>2435</c:v>
                </c:pt>
                <c:pt idx="388">
                  <c:v>2440</c:v>
                </c:pt>
                <c:pt idx="389">
                  <c:v>2445</c:v>
                </c:pt>
                <c:pt idx="390">
                  <c:v>2450</c:v>
                </c:pt>
                <c:pt idx="391">
                  <c:v>2455</c:v>
                </c:pt>
                <c:pt idx="392">
                  <c:v>2460</c:v>
                </c:pt>
                <c:pt idx="393">
                  <c:v>2465</c:v>
                </c:pt>
                <c:pt idx="394">
                  <c:v>2470</c:v>
                </c:pt>
                <c:pt idx="395">
                  <c:v>2475</c:v>
                </c:pt>
                <c:pt idx="396">
                  <c:v>2480</c:v>
                </c:pt>
                <c:pt idx="397">
                  <c:v>2485</c:v>
                </c:pt>
                <c:pt idx="398">
                  <c:v>2490</c:v>
                </c:pt>
                <c:pt idx="399">
                  <c:v>2495</c:v>
                </c:pt>
                <c:pt idx="400">
                  <c:v>2500</c:v>
                </c:pt>
                <c:pt idx="401">
                  <c:v>2505</c:v>
                </c:pt>
                <c:pt idx="402">
                  <c:v>2510</c:v>
                </c:pt>
                <c:pt idx="403">
                  <c:v>2515</c:v>
                </c:pt>
                <c:pt idx="404">
                  <c:v>2520</c:v>
                </c:pt>
                <c:pt idx="405">
                  <c:v>2525</c:v>
                </c:pt>
                <c:pt idx="406">
                  <c:v>2530</c:v>
                </c:pt>
                <c:pt idx="407">
                  <c:v>2535</c:v>
                </c:pt>
                <c:pt idx="408">
                  <c:v>2540</c:v>
                </c:pt>
                <c:pt idx="409">
                  <c:v>2545</c:v>
                </c:pt>
                <c:pt idx="410">
                  <c:v>2550</c:v>
                </c:pt>
                <c:pt idx="411">
                  <c:v>2555</c:v>
                </c:pt>
                <c:pt idx="412">
                  <c:v>2560</c:v>
                </c:pt>
                <c:pt idx="413">
                  <c:v>2565</c:v>
                </c:pt>
                <c:pt idx="414">
                  <c:v>2570</c:v>
                </c:pt>
                <c:pt idx="415">
                  <c:v>2575</c:v>
                </c:pt>
                <c:pt idx="416">
                  <c:v>2580</c:v>
                </c:pt>
                <c:pt idx="417">
                  <c:v>2585</c:v>
                </c:pt>
                <c:pt idx="418">
                  <c:v>2590</c:v>
                </c:pt>
                <c:pt idx="419">
                  <c:v>2595</c:v>
                </c:pt>
                <c:pt idx="420">
                  <c:v>2600</c:v>
                </c:pt>
                <c:pt idx="421">
                  <c:v>2605</c:v>
                </c:pt>
                <c:pt idx="422">
                  <c:v>2610</c:v>
                </c:pt>
                <c:pt idx="423">
                  <c:v>2615</c:v>
                </c:pt>
                <c:pt idx="424">
                  <c:v>2620</c:v>
                </c:pt>
                <c:pt idx="425">
                  <c:v>2625</c:v>
                </c:pt>
                <c:pt idx="426">
                  <c:v>2630</c:v>
                </c:pt>
                <c:pt idx="427">
                  <c:v>2635</c:v>
                </c:pt>
                <c:pt idx="428">
                  <c:v>2640</c:v>
                </c:pt>
                <c:pt idx="429">
                  <c:v>2645</c:v>
                </c:pt>
                <c:pt idx="430">
                  <c:v>2650</c:v>
                </c:pt>
                <c:pt idx="431">
                  <c:v>2655</c:v>
                </c:pt>
                <c:pt idx="432">
                  <c:v>2660</c:v>
                </c:pt>
                <c:pt idx="433">
                  <c:v>2665</c:v>
                </c:pt>
                <c:pt idx="434">
                  <c:v>2670</c:v>
                </c:pt>
                <c:pt idx="435">
                  <c:v>2675</c:v>
                </c:pt>
                <c:pt idx="436">
                  <c:v>2680</c:v>
                </c:pt>
                <c:pt idx="437">
                  <c:v>2685</c:v>
                </c:pt>
                <c:pt idx="438">
                  <c:v>2690</c:v>
                </c:pt>
                <c:pt idx="439">
                  <c:v>2695</c:v>
                </c:pt>
                <c:pt idx="440">
                  <c:v>2700</c:v>
                </c:pt>
                <c:pt idx="441">
                  <c:v>2705</c:v>
                </c:pt>
                <c:pt idx="442">
                  <c:v>2710</c:v>
                </c:pt>
                <c:pt idx="443">
                  <c:v>2715</c:v>
                </c:pt>
                <c:pt idx="444">
                  <c:v>2720</c:v>
                </c:pt>
                <c:pt idx="445">
                  <c:v>2725</c:v>
                </c:pt>
                <c:pt idx="446">
                  <c:v>2730</c:v>
                </c:pt>
                <c:pt idx="447">
                  <c:v>2735</c:v>
                </c:pt>
                <c:pt idx="448">
                  <c:v>2740</c:v>
                </c:pt>
                <c:pt idx="449">
                  <c:v>2745</c:v>
                </c:pt>
                <c:pt idx="450">
                  <c:v>2750</c:v>
                </c:pt>
                <c:pt idx="451">
                  <c:v>2755</c:v>
                </c:pt>
                <c:pt idx="452">
                  <c:v>2760</c:v>
                </c:pt>
                <c:pt idx="453">
                  <c:v>2765</c:v>
                </c:pt>
                <c:pt idx="454">
                  <c:v>2770</c:v>
                </c:pt>
                <c:pt idx="455">
                  <c:v>2775</c:v>
                </c:pt>
                <c:pt idx="456">
                  <c:v>2780</c:v>
                </c:pt>
                <c:pt idx="457">
                  <c:v>2785</c:v>
                </c:pt>
                <c:pt idx="458">
                  <c:v>2790</c:v>
                </c:pt>
                <c:pt idx="459">
                  <c:v>2795</c:v>
                </c:pt>
                <c:pt idx="460">
                  <c:v>2800</c:v>
                </c:pt>
                <c:pt idx="461">
                  <c:v>2805</c:v>
                </c:pt>
                <c:pt idx="462">
                  <c:v>2810</c:v>
                </c:pt>
                <c:pt idx="463">
                  <c:v>2815</c:v>
                </c:pt>
                <c:pt idx="464">
                  <c:v>2820</c:v>
                </c:pt>
                <c:pt idx="465">
                  <c:v>2825</c:v>
                </c:pt>
                <c:pt idx="466">
                  <c:v>2830</c:v>
                </c:pt>
                <c:pt idx="467">
                  <c:v>2835</c:v>
                </c:pt>
                <c:pt idx="468">
                  <c:v>2840</c:v>
                </c:pt>
                <c:pt idx="469">
                  <c:v>2845</c:v>
                </c:pt>
                <c:pt idx="470">
                  <c:v>2850</c:v>
                </c:pt>
                <c:pt idx="471">
                  <c:v>2855</c:v>
                </c:pt>
                <c:pt idx="472">
                  <c:v>2860</c:v>
                </c:pt>
                <c:pt idx="473">
                  <c:v>2865</c:v>
                </c:pt>
                <c:pt idx="474">
                  <c:v>2870</c:v>
                </c:pt>
                <c:pt idx="475">
                  <c:v>2875</c:v>
                </c:pt>
                <c:pt idx="476">
                  <c:v>2880</c:v>
                </c:pt>
                <c:pt idx="477">
                  <c:v>2885</c:v>
                </c:pt>
                <c:pt idx="478">
                  <c:v>2890</c:v>
                </c:pt>
                <c:pt idx="479">
                  <c:v>2895</c:v>
                </c:pt>
                <c:pt idx="480">
                  <c:v>2900</c:v>
                </c:pt>
                <c:pt idx="481">
                  <c:v>2905</c:v>
                </c:pt>
                <c:pt idx="482">
                  <c:v>2910</c:v>
                </c:pt>
                <c:pt idx="483">
                  <c:v>2915</c:v>
                </c:pt>
                <c:pt idx="484">
                  <c:v>2920</c:v>
                </c:pt>
                <c:pt idx="485">
                  <c:v>2925</c:v>
                </c:pt>
                <c:pt idx="486">
                  <c:v>2930</c:v>
                </c:pt>
                <c:pt idx="487">
                  <c:v>2935</c:v>
                </c:pt>
                <c:pt idx="488">
                  <c:v>2940</c:v>
                </c:pt>
                <c:pt idx="489">
                  <c:v>2945</c:v>
                </c:pt>
                <c:pt idx="490">
                  <c:v>2950</c:v>
                </c:pt>
                <c:pt idx="491">
                  <c:v>2955</c:v>
                </c:pt>
                <c:pt idx="492">
                  <c:v>2960</c:v>
                </c:pt>
                <c:pt idx="493">
                  <c:v>2965</c:v>
                </c:pt>
                <c:pt idx="494">
                  <c:v>2970</c:v>
                </c:pt>
                <c:pt idx="495">
                  <c:v>2975</c:v>
                </c:pt>
                <c:pt idx="496">
                  <c:v>2980</c:v>
                </c:pt>
                <c:pt idx="497">
                  <c:v>2985</c:v>
                </c:pt>
                <c:pt idx="498">
                  <c:v>2990</c:v>
                </c:pt>
                <c:pt idx="499">
                  <c:v>2995</c:v>
                </c:pt>
                <c:pt idx="500">
                  <c:v>3000</c:v>
                </c:pt>
                <c:pt idx="501">
                  <c:v>3005</c:v>
                </c:pt>
                <c:pt idx="502">
                  <c:v>3010</c:v>
                </c:pt>
                <c:pt idx="503">
                  <c:v>3015</c:v>
                </c:pt>
                <c:pt idx="504">
                  <c:v>3020</c:v>
                </c:pt>
                <c:pt idx="505">
                  <c:v>3025</c:v>
                </c:pt>
                <c:pt idx="506">
                  <c:v>3030</c:v>
                </c:pt>
                <c:pt idx="507">
                  <c:v>3035</c:v>
                </c:pt>
                <c:pt idx="508">
                  <c:v>3040</c:v>
                </c:pt>
                <c:pt idx="509">
                  <c:v>3045</c:v>
                </c:pt>
                <c:pt idx="510">
                  <c:v>3050</c:v>
                </c:pt>
                <c:pt idx="511">
                  <c:v>3055</c:v>
                </c:pt>
                <c:pt idx="512">
                  <c:v>3060</c:v>
                </c:pt>
                <c:pt idx="513">
                  <c:v>3065</c:v>
                </c:pt>
                <c:pt idx="514">
                  <c:v>3070</c:v>
                </c:pt>
                <c:pt idx="515">
                  <c:v>3075</c:v>
                </c:pt>
                <c:pt idx="516">
                  <c:v>3080</c:v>
                </c:pt>
                <c:pt idx="517">
                  <c:v>3085</c:v>
                </c:pt>
                <c:pt idx="518">
                  <c:v>3090</c:v>
                </c:pt>
                <c:pt idx="519">
                  <c:v>3095</c:v>
                </c:pt>
                <c:pt idx="520">
                  <c:v>3100</c:v>
                </c:pt>
                <c:pt idx="521">
                  <c:v>3105</c:v>
                </c:pt>
                <c:pt idx="522">
                  <c:v>3110</c:v>
                </c:pt>
                <c:pt idx="523">
                  <c:v>3115</c:v>
                </c:pt>
                <c:pt idx="524">
                  <c:v>3120</c:v>
                </c:pt>
                <c:pt idx="525">
                  <c:v>3125</c:v>
                </c:pt>
                <c:pt idx="526">
                  <c:v>3130</c:v>
                </c:pt>
                <c:pt idx="527">
                  <c:v>3135</c:v>
                </c:pt>
                <c:pt idx="528">
                  <c:v>3140</c:v>
                </c:pt>
                <c:pt idx="529">
                  <c:v>3145</c:v>
                </c:pt>
                <c:pt idx="530">
                  <c:v>3150</c:v>
                </c:pt>
                <c:pt idx="531">
                  <c:v>3155</c:v>
                </c:pt>
                <c:pt idx="532">
                  <c:v>3160</c:v>
                </c:pt>
                <c:pt idx="533">
                  <c:v>3165</c:v>
                </c:pt>
                <c:pt idx="534">
                  <c:v>3170</c:v>
                </c:pt>
                <c:pt idx="535">
                  <c:v>3175</c:v>
                </c:pt>
                <c:pt idx="536">
                  <c:v>3180</c:v>
                </c:pt>
                <c:pt idx="537">
                  <c:v>3185</c:v>
                </c:pt>
                <c:pt idx="538">
                  <c:v>3190</c:v>
                </c:pt>
                <c:pt idx="539">
                  <c:v>3195</c:v>
                </c:pt>
                <c:pt idx="540">
                  <c:v>3200</c:v>
                </c:pt>
                <c:pt idx="541">
                  <c:v>3205</c:v>
                </c:pt>
                <c:pt idx="542">
                  <c:v>3210</c:v>
                </c:pt>
                <c:pt idx="543">
                  <c:v>3215</c:v>
                </c:pt>
                <c:pt idx="544">
                  <c:v>3220</c:v>
                </c:pt>
                <c:pt idx="545">
                  <c:v>3225</c:v>
                </c:pt>
                <c:pt idx="546">
                  <c:v>3230</c:v>
                </c:pt>
                <c:pt idx="547">
                  <c:v>3235</c:v>
                </c:pt>
                <c:pt idx="548">
                  <c:v>3240</c:v>
                </c:pt>
                <c:pt idx="549">
                  <c:v>3245</c:v>
                </c:pt>
                <c:pt idx="550">
                  <c:v>3250</c:v>
                </c:pt>
                <c:pt idx="551">
                  <c:v>3255</c:v>
                </c:pt>
                <c:pt idx="552">
                  <c:v>3260</c:v>
                </c:pt>
                <c:pt idx="553">
                  <c:v>3265</c:v>
                </c:pt>
                <c:pt idx="554">
                  <c:v>3270</c:v>
                </c:pt>
                <c:pt idx="555">
                  <c:v>3275</c:v>
                </c:pt>
                <c:pt idx="556">
                  <c:v>3280</c:v>
                </c:pt>
                <c:pt idx="557">
                  <c:v>3285</c:v>
                </c:pt>
                <c:pt idx="558">
                  <c:v>3290</c:v>
                </c:pt>
                <c:pt idx="559">
                  <c:v>3295</c:v>
                </c:pt>
                <c:pt idx="560">
                  <c:v>3300</c:v>
                </c:pt>
                <c:pt idx="561">
                  <c:v>3305</c:v>
                </c:pt>
                <c:pt idx="562">
                  <c:v>3310</c:v>
                </c:pt>
                <c:pt idx="563">
                  <c:v>3315</c:v>
                </c:pt>
                <c:pt idx="564">
                  <c:v>3320</c:v>
                </c:pt>
                <c:pt idx="565">
                  <c:v>3325</c:v>
                </c:pt>
                <c:pt idx="566">
                  <c:v>3330</c:v>
                </c:pt>
                <c:pt idx="567">
                  <c:v>3335</c:v>
                </c:pt>
                <c:pt idx="568">
                  <c:v>3340</c:v>
                </c:pt>
                <c:pt idx="569">
                  <c:v>3345</c:v>
                </c:pt>
                <c:pt idx="570">
                  <c:v>3350</c:v>
                </c:pt>
                <c:pt idx="571">
                  <c:v>3355</c:v>
                </c:pt>
                <c:pt idx="572">
                  <c:v>3360</c:v>
                </c:pt>
                <c:pt idx="573">
                  <c:v>3365</c:v>
                </c:pt>
                <c:pt idx="574">
                  <c:v>3370</c:v>
                </c:pt>
                <c:pt idx="575">
                  <c:v>3375</c:v>
                </c:pt>
                <c:pt idx="576">
                  <c:v>3380</c:v>
                </c:pt>
                <c:pt idx="577">
                  <c:v>3385</c:v>
                </c:pt>
                <c:pt idx="578">
                  <c:v>3390</c:v>
                </c:pt>
                <c:pt idx="579">
                  <c:v>3395</c:v>
                </c:pt>
                <c:pt idx="580">
                  <c:v>3400</c:v>
                </c:pt>
                <c:pt idx="581">
                  <c:v>3405</c:v>
                </c:pt>
                <c:pt idx="582">
                  <c:v>3410</c:v>
                </c:pt>
                <c:pt idx="583">
                  <c:v>3415</c:v>
                </c:pt>
                <c:pt idx="584">
                  <c:v>3420</c:v>
                </c:pt>
                <c:pt idx="585">
                  <c:v>3425</c:v>
                </c:pt>
                <c:pt idx="586">
                  <c:v>3430</c:v>
                </c:pt>
                <c:pt idx="587">
                  <c:v>3435</c:v>
                </c:pt>
                <c:pt idx="588">
                  <c:v>3440</c:v>
                </c:pt>
                <c:pt idx="589">
                  <c:v>3445</c:v>
                </c:pt>
                <c:pt idx="590">
                  <c:v>3450</c:v>
                </c:pt>
                <c:pt idx="591">
                  <c:v>3455</c:v>
                </c:pt>
                <c:pt idx="592">
                  <c:v>3460</c:v>
                </c:pt>
                <c:pt idx="593">
                  <c:v>3465</c:v>
                </c:pt>
                <c:pt idx="594">
                  <c:v>3470</c:v>
                </c:pt>
                <c:pt idx="595">
                  <c:v>3475</c:v>
                </c:pt>
                <c:pt idx="596">
                  <c:v>3480</c:v>
                </c:pt>
                <c:pt idx="597">
                  <c:v>3485</c:v>
                </c:pt>
                <c:pt idx="598">
                  <c:v>3490</c:v>
                </c:pt>
                <c:pt idx="599">
                  <c:v>3495</c:v>
                </c:pt>
                <c:pt idx="600">
                  <c:v>3500</c:v>
                </c:pt>
                <c:pt idx="601">
                  <c:v>3505</c:v>
                </c:pt>
                <c:pt idx="602">
                  <c:v>3510</c:v>
                </c:pt>
                <c:pt idx="603">
                  <c:v>3515</c:v>
                </c:pt>
                <c:pt idx="604">
                  <c:v>3520</c:v>
                </c:pt>
                <c:pt idx="605">
                  <c:v>3525</c:v>
                </c:pt>
                <c:pt idx="606">
                  <c:v>3530</c:v>
                </c:pt>
                <c:pt idx="607">
                  <c:v>3535</c:v>
                </c:pt>
                <c:pt idx="608">
                  <c:v>3540</c:v>
                </c:pt>
                <c:pt idx="609">
                  <c:v>3545</c:v>
                </c:pt>
                <c:pt idx="610">
                  <c:v>3550</c:v>
                </c:pt>
                <c:pt idx="611">
                  <c:v>3555</c:v>
                </c:pt>
                <c:pt idx="612">
                  <c:v>3560</c:v>
                </c:pt>
                <c:pt idx="613">
                  <c:v>3565</c:v>
                </c:pt>
                <c:pt idx="614">
                  <c:v>3570</c:v>
                </c:pt>
                <c:pt idx="615">
                  <c:v>3575</c:v>
                </c:pt>
                <c:pt idx="616">
                  <c:v>3580</c:v>
                </c:pt>
                <c:pt idx="617">
                  <c:v>3585</c:v>
                </c:pt>
                <c:pt idx="618">
                  <c:v>3590</c:v>
                </c:pt>
                <c:pt idx="619">
                  <c:v>3595</c:v>
                </c:pt>
                <c:pt idx="620">
                  <c:v>3600</c:v>
                </c:pt>
                <c:pt idx="621">
                  <c:v>3605</c:v>
                </c:pt>
                <c:pt idx="622">
                  <c:v>3610</c:v>
                </c:pt>
                <c:pt idx="623">
                  <c:v>3615</c:v>
                </c:pt>
                <c:pt idx="624">
                  <c:v>3620</c:v>
                </c:pt>
                <c:pt idx="625">
                  <c:v>3625</c:v>
                </c:pt>
                <c:pt idx="626">
                  <c:v>3630</c:v>
                </c:pt>
                <c:pt idx="627">
                  <c:v>3635</c:v>
                </c:pt>
                <c:pt idx="628">
                  <c:v>3640</c:v>
                </c:pt>
                <c:pt idx="629">
                  <c:v>3645</c:v>
                </c:pt>
                <c:pt idx="630">
                  <c:v>3650</c:v>
                </c:pt>
                <c:pt idx="631">
                  <c:v>3655</c:v>
                </c:pt>
                <c:pt idx="632">
                  <c:v>3660</c:v>
                </c:pt>
                <c:pt idx="633">
                  <c:v>3665</c:v>
                </c:pt>
                <c:pt idx="634">
                  <c:v>3670</c:v>
                </c:pt>
                <c:pt idx="635">
                  <c:v>3675</c:v>
                </c:pt>
                <c:pt idx="636">
                  <c:v>3680</c:v>
                </c:pt>
                <c:pt idx="637">
                  <c:v>3685</c:v>
                </c:pt>
                <c:pt idx="638">
                  <c:v>3690</c:v>
                </c:pt>
                <c:pt idx="639">
                  <c:v>3695</c:v>
                </c:pt>
                <c:pt idx="640">
                  <c:v>3700</c:v>
                </c:pt>
                <c:pt idx="641">
                  <c:v>3705</c:v>
                </c:pt>
                <c:pt idx="642">
                  <c:v>3710</c:v>
                </c:pt>
                <c:pt idx="643">
                  <c:v>3715</c:v>
                </c:pt>
                <c:pt idx="644">
                  <c:v>3720</c:v>
                </c:pt>
                <c:pt idx="645">
                  <c:v>3725</c:v>
                </c:pt>
                <c:pt idx="646">
                  <c:v>3730</c:v>
                </c:pt>
                <c:pt idx="647">
                  <c:v>3735</c:v>
                </c:pt>
                <c:pt idx="648">
                  <c:v>3740</c:v>
                </c:pt>
                <c:pt idx="649">
                  <c:v>3745</c:v>
                </c:pt>
                <c:pt idx="650">
                  <c:v>3750</c:v>
                </c:pt>
                <c:pt idx="651">
                  <c:v>3755</c:v>
                </c:pt>
                <c:pt idx="652">
                  <c:v>3760</c:v>
                </c:pt>
                <c:pt idx="653">
                  <c:v>3765</c:v>
                </c:pt>
                <c:pt idx="654">
                  <c:v>3770</c:v>
                </c:pt>
                <c:pt idx="655">
                  <c:v>3775</c:v>
                </c:pt>
                <c:pt idx="656">
                  <c:v>3780</c:v>
                </c:pt>
                <c:pt idx="657">
                  <c:v>3785</c:v>
                </c:pt>
                <c:pt idx="658">
                  <c:v>3790</c:v>
                </c:pt>
                <c:pt idx="659">
                  <c:v>3795</c:v>
                </c:pt>
                <c:pt idx="660">
                  <c:v>3800</c:v>
                </c:pt>
                <c:pt idx="661">
                  <c:v>3805</c:v>
                </c:pt>
                <c:pt idx="662">
                  <c:v>3810</c:v>
                </c:pt>
                <c:pt idx="663">
                  <c:v>3815</c:v>
                </c:pt>
                <c:pt idx="664">
                  <c:v>3820</c:v>
                </c:pt>
                <c:pt idx="665">
                  <c:v>3825</c:v>
                </c:pt>
                <c:pt idx="666">
                  <c:v>3830</c:v>
                </c:pt>
                <c:pt idx="667">
                  <c:v>3835</c:v>
                </c:pt>
                <c:pt idx="668">
                  <c:v>3840</c:v>
                </c:pt>
                <c:pt idx="669">
                  <c:v>3845</c:v>
                </c:pt>
                <c:pt idx="670">
                  <c:v>3850</c:v>
                </c:pt>
                <c:pt idx="671">
                  <c:v>3855</c:v>
                </c:pt>
                <c:pt idx="672">
                  <c:v>3860</c:v>
                </c:pt>
                <c:pt idx="673">
                  <c:v>3865</c:v>
                </c:pt>
                <c:pt idx="674">
                  <c:v>3870</c:v>
                </c:pt>
                <c:pt idx="675">
                  <c:v>3875</c:v>
                </c:pt>
                <c:pt idx="676">
                  <c:v>3880</c:v>
                </c:pt>
                <c:pt idx="677">
                  <c:v>3885</c:v>
                </c:pt>
                <c:pt idx="678">
                  <c:v>3890</c:v>
                </c:pt>
                <c:pt idx="679">
                  <c:v>3895</c:v>
                </c:pt>
                <c:pt idx="680">
                  <c:v>3900</c:v>
                </c:pt>
                <c:pt idx="681">
                  <c:v>3905</c:v>
                </c:pt>
                <c:pt idx="682">
                  <c:v>3910</c:v>
                </c:pt>
                <c:pt idx="683">
                  <c:v>3915</c:v>
                </c:pt>
                <c:pt idx="684">
                  <c:v>3920</c:v>
                </c:pt>
                <c:pt idx="685">
                  <c:v>3925</c:v>
                </c:pt>
                <c:pt idx="686">
                  <c:v>3930</c:v>
                </c:pt>
                <c:pt idx="687">
                  <c:v>3935</c:v>
                </c:pt>
                <c:pt idx="688">
                  <c:v>3940</c:v>
                </c:pt>
                <c:pt idx="689">
                  <c:v>3945</c:v>
                </c:pt>
                <c:pt idx="690">
                  <c:v>3950</c:v>
                </c:pt>
                <c:pt idx="691">
                  <c:v>3955</c:v>
                </c:pt>
                <c:pt idx="692">
                  <c:v>3960</c:v>
                </c:pt>
                <c:pt idx="693">
                  <c:v>3965</c:v>
                </c:pt>
                <c:pt idx="694">
                  <c:v>3970</c:v>
                </c:pt>
                <c:pt idx="695">
                  <c:v>3975</c:v>
                </c:pt>
                <c:pt idx="696">
                  <c:v>3980</c:v>
                </c:pt>
                <c:pt idx="697">
                  <c:v>3985</c:v>
                </c:pt>
                <c:pt idx="698">
                  <c:v>3990</c:v>
                </c:pt>
                <c:pt idx="699">
                  <c:v>3995</c:v>
                </c:pt>
                <c:pt idx="700">
                  <c:v>4000</c:v>
                </c:pt>
                <c:pt idx="701">
                  <c:v>4005</c:v>
                </c:pt>
                <c:pt idx="702">
                  <c:v>4010</c:v>
                </c:pt>
                <c:pt idx="703">
                  <c:v>4015</c:v>
                </c:pt>
                <c:pt idx="704">
                  <c:v>4020</c:v>
                </c:pt>
                <c:pt idx="705">
                  <c:v>4025</c:v>
                </c:pt>
                <c:pt idx="706">
                  <c:v>4030</c:v>
                </c:pt>
                <c:pt idx="707">
                  <c:v>4035</c:v>
                </c:pt>
                <c:pt idx="708">
                  <c:v>4040</c:v>
                </c:pt>
                <c:pt idx="709">
                  <c:v>4045</c:v>
                </c:pt>
                <c:pt idx="710">
                  <c:v>4050</c:v>
                </c:pt>
                <c:pt idx="711">
                  <c:v>4055</c:v>
                </c:pt>
                <c:pt idx="712">
                  <c:v>4060</c:v>
                </c:pt>
                <c:pt idx="713">
                  <c:v>4065</c:v>
                </c:pt>
                <c:pt idx="714">
                  <c:v>4070</c:v>
                </c:pt>
                <c:pt idx="715">
                  <c:v>4075</c:v>
                </c:pt>
                <c:pt idx="716">
                  <c:v>4080</c:v>
                </c:pt>
                <c:pt idx="717">
                  <c:v>4085</c:v>
                </c:pt>
                <c:pt idx="718">
                  <c:v>4090</c:v>
                </c:pt>
                <c:pt idx="719">
                  <c:v>4095</c:v>
                </c:pt>
                <c:pt idx="720">
                  <c:v>4100</c:v>
                </c:pt>
                <c:pt idx="721">
                  <c:v>4105</c:v>
                </c:pt>
                <c:pt idx="722">
                  <c:v>4110</c:v>
                </c:pt>
                <c:pt idx="723">
                  <c:v>4115</c:v>
                </c:pt>
                <c:pt idx="724">
                  <c:v>4120</c:v>
                </c:pt>
                <c:pt idx="725">
                  <c:v>4125</c:v>
                </c:pt>
                <c:pt idx="726">
                  <c:v>4130</c:v>
                </c:pt>
                <c:pt idx="727">
                  <c:v>4135</c:v>
                </c:pt>
                <c:pt idx="728">
                  <c:v>4140</c:v>
                </c:pt>
                <c:pt idx="729">
                  <c:v>4145</c:v>
                </c:pt>
                <c:pt idx="730">
                  <c:v>4150</c:v>
                </c:pt>
                <c:pt idx="731">
                  <c:v>4155</c:v>
                </c:pt>
                <c:pt idx="732">
                  <c:v>4160</c:v>
                </c:pt>
                <c:pt idx="733">
                  <c:v>4165</c:v>
                </c:pt>
                <c:pt idx="734">
                  <c:v>4170</c:v>
                </c:pt>
                <c:pt idx="735">
                  <c:v>4175</c:v>
                </c:pt>
                <c:pt idx="736">
                  <c:v>4180</c:v>
                </c:pt>
                <c:pt idx="737">
                  <c:v>4185</c:v>
                </c:pt>
                <c:pt idx="738">
                  <c:v>4190</c:v>
                </c:pt>
                <c:pt idx="739">
                  <c:v>4195</c:v>
                </c:pt>
                <c:pt idx="740">
                  <c:v>4200</c:v>
                </c:pt>
                <c:pt idx="741">
                  <c:v>4205</c:v>
                </c:pt>
                <c:pt idx="742">
                  <c:v>4210</c:v>
                </c:pt>
                <c:pt idx="743">
                  <c:v>4215</c:v>
                </c:pt>
                <c:pt idx="744">
                  <c:v>4220</c:v>
                </c:pt>
                <c:pt idx="745">
                  <c:v>4225</c:v>
                </c:pt>
                <c:pt idx="746">
                  <c:v>4230</c:v>
                </c:pt>
                <c:pt idx="747">
                  <c:v>4235</c:v>
                </c:pt>
                <c:pt idx="748">
                  <c:v>4240</c:v>
                </c:pt>
                <c:pt idx="749">
                  <c:v>4245</c:v>
                </c:pt>
                <c:pt idx="750">
                  <c:v>4250</c:v>
                </c:pt>
                <c:pt idx="751">
                  <c:v>4255</c:v>
                </c:pt>
                <c:pt idx="752">
                  <c:v>4260</c:v>
                </c:pt>
                <c:pt idx="753">
                  <c:v>4265</c:v>
                </c:pt>
                <c:pt idx="754">
                  <c:v>4270</c:v>
                </c:pt>
                <c:pt idx="755">
                  <c:v>4275</c:v>
                </c:pt>
                <c:pt idx="756">
                  <c:v>4280</c:v>
                </c:pt>
                <c:pt idx="757">
                  <c:v>4285</c:v>
                </c:pt>
                <c:pt idx="758">
                  <c:v>4290</c:v>
                </c:pt>
                <c:pt idx="759">
                  <c:v>4295</c:v>
                </c:pt>
                <c:pt idx="760">
                  <c:v>4300</c:v>
                </c:pt>
                <c:pt idx="761">
                  <c:v>4305</c:v>
                </c:pt>
                <c:pt idx="762">
                  <c:v>4310</c:v>
                </c:pt>
                <c:pt idx="763">
                  <c:v>4315</c:v>
                </c:pt>
                <c:pt idx="764">
                  <c:v>4320</c:v>
                </c:pt>
                <c:pt idx="765">
                  <c:v>4325</c:v>
                </c:pt>
                <c:pt idx="766">
                  <c:v>4330</c:v>
                </c:pt>
                <c:pt idx="767">
                  <c:v>4335</c:v>
                </c:pt>
                <c:pt idx="768">
                  <c:v>4340</c:v>
                </c:pt>
                <c:pt idx="769">
                  <c:v>4345</c:v>
                </c:pt>
                <c:pt idx="770">
                  <c:v>4350</c:v>
                </c:pt>
                <c:pt idx="771">
                  <c:v>4355</c:v>
                </c:pt>
                <c:pt idx="772">
                  <c:v>4360</c:v>
                </c:pt>
                <c:pt idx="773">
                  <c:v>4365</c:v>
                </c:pt>
                <c:pt idx="774">
                  <c:v>4370</c:v>
                </c:pt>
                <c:pt idx="775">
                  <c:v>4375</c:v>
                </c:pt>
                <c:pt idx="776">
                  <c:v>4380</c:v>
                </c:pt>
                <c:pt idx="777">
                  <c:v>4385</c:v>
                </c:pt>
                <c:pt idx="778">
                  <c:v>4390</c:v>
                </c:pt>
                <c:pt idx="779">
                  <c:v>4395</c:v>
                </c:pt>
                <c:pt idx="780">
                  <c:v>4400</c:v>
                </c:pt>
                <c:pt idx="781">
                  <c:v>4405</c:v>
                </c:pt>
                <c:pt idx="782">
                  <c:v>4410</c:v>
                </c:pt>
                <c:pt idx="783">
                  <c:v>4415</c:v>
                </c:pt>
                <c:pt idx="784">
                  <c:v>4420</c:v>
                </c:pt>
                <c:pt idx="785">
                  <c:v>4425</c:v>
                </c:pt>
                <c:pt idx="786">
                  <c:v>4430</c:v>
                </c:pt>
                <c:pt idx="787">
                  <c:v>4435</c:v>
                </c:pt>
                <c:pt idx="788">
                  <c:v>4440</c:v>
                </c:pt>
                <c:pt idx="789">
                  <c:v>4445</c:v>
                </c:pt>
                <c:pt idx="790">
                  <c:v>4450</c:v>
                </c:pt>
                <c:pt idx="791">
                  <c:v>4455</c:v>
                </c:pt>
                <c:pt idx="792">
                  <c:v>4460</c:v>
                </c:pt>
                <c:pt idx="793">
                  <c:v>4465</c:v>
                </c:pt>
                <c:pt idx="794">
                  <c:v>4470</c:v>
                </c:pt>
                <c:pt idx="795">
                  <c:v>4475</c:v>
                </c:pt>
                <c:pt idx="796">
                  <c:v>4480</c:v>
                </c:pt>
                <c:pt idx="797">
                  <c:v>4485</c:v>
                </c:pt>
                <c:pt idx="798">
                  <c:v>4490</c:v>
                </c:pt>
                <c:pt idx="799">
                  <c:v>4495</c:v>
                </c:pt>
                <c:pt idx="800">
                  <c:v>4500</c:v>
                </c:pt>
                <c:pt idx="801">
                  <c:v>4505</c:v>
                </c:pt>
                <c:pt idx="802">
                  <c:v>4510</c:v>
                </c:pt>
                <c:pt idx="803">
                  <c:v>4515</c:v>
                </c:pt>
                <c:pt idx="804">
                  <c:v>4520</c:v>
                </c:pt>
                <c:pt idx="805">
                  <c:v>4525</c:v>
                </c:pt>
                <c:pt idx="806">
                  <c:v>4530</c:v>
                </c:pt>
                <c:pt idx="807">
                  <c:v>4535</c:v>
                </c:pt>
                <c:pt idx="808">
                  <c:v>4540</c:v>
                </c:pt>
                <c:pt idx="809">
                  <c:v>4545</c:v>
                </c:pt>
                <c:pt idx="810">
                  <c:v>4550</c:v>
                </c:pt>
                <c:pt idx="811">
                  <c:v>4555</c:v>
                </c:pt>
                <c:pt idx="812">
                  <c:v>4560</c:v>
                </c:pt>
                <c:pt idx="813">
                  <c:v>4565</c:v>
                </c:pt>
                <c:pt idx="814">
                  <c:v>4570</c:v>
                </c:pt>
                <c:pt idx="815">
                  <c:v>4575</c:v>
                </c:pt>
                <c:pt idx="816">
                  <c:v>4580</c:v>
                </c:pt>
                <c:pt idx="817">
                  <c:v>4585</c:v>
                </c:pt>
                <c:pt idx="818">
                  <c:v>4590</c:v>
                </c:pt>
                <c:pt idx="819">
                  <c:v>4595</c:v>
                </c:pt>
                <c:pt idx="820">
                  <c:v>4600</c:v>
                </c:pt>
                <c:pt idx="821">
                  <c:v>4605</c:v>
                </c:pt>
                <c:pt idx="822">
                  <c:v>4610</c:v>
                </c:pt>
                <c:pt idx="823">
                  <c:v>4615</c:v>
                </c:pt>
                <c:pt idx="824">
                  <c:v>4620</c:v>
                </c:pt>
                <c:pt idx="825">
                  <c:v>4625</c:v>
                </c:pt>
                <c:pt idx="826">
                  <c:v>4630</c:v>
                </c:pt>
                <c:pt idx="827">
                  <c:v>4635</c:v>
                </c:pt>
                <c:pt idx="828">
                  <c:v>4640</c:v>
                </c:pt>
                <c:pt idx="829">
                  <c:v>4645</c:v>
                </c:pt>
                <c:pt idx="830">
                  <c:v>4650</c:v>
                </c:pt>
                <c:pt idx="831">
                  <c:v>4655</c:v>
                </c:pt>
                <c:pt idx="832">
                  <c:v>4660</c:v>
                </c:pt>
                <c:pt idx="833">
                  <c:v>4665</c:v>
                </c:pt>
                <c:pt idx="834">
                  <c:v>4670</c:v>
                </c:pt>
                <c:pt idx="835">
                  <c:v>4675</c:v>
                </c:pt>
                <c:pt idx="836">
                  <c:v>4680</c:v>
                </c:pt>
                <c:pt idx="837">
                  <c:v>4685</c:v>
                </c:pt>
                <c:pt idx="838">
                  <c:v>4690</c:v>
                </c:pt>
                <c:pt idx="839">
                  <c:v>4695</c:v>
                </c:pt>
                <c:pt idx="840">
                  <c:v>4700</c:v>
                </c:pt>
                <c:pt idx="841">
                  <c:v>4705</c:v>
                </c:pt>
                <c:pt idx="842">
                  <c:v>4710</c:v>
                </c:pt>
                <c:pt idx="843">
                  <c:v>4715</c:v>
                </c:pt>
                <c:pt idx="844">
                  <c:v>4720</c:v>
                </c:pt>
                <c:pt idx="845">
                  <c:v>4725</c:v>
                </c:pt>
                <c:pt idx="846">
                  <c:v>4730</c:v>
                </c:pt>
                <c:pt idx="847">
                  <c:v>4735</c:v>
                </c:pt>
                <c:pt idx="848">
                  <c:v>4740</c:v>
                </c:pt>
                <c:pt idx="849">
                  <c:v>4745</c:v>
                </c:pt>
                <c:pt idx="850">
                  <c:v>4750</c:v>
                </c:pt>
                <c:pt idx="851">
                  <c:v>4755</c:v>
                </c:pt>
                <c:pt idx="852">
                  <c:v>4760</c:v>
                </c:pt>
                <c:pt idx="853">
                  <c:v>4765</c:v>
                </c:pt>
                <c:pt idx="854">
                  <c:v>4770</c:v>
                </c:pt>
                <c:pt idx="855">
                  <c:v>4775</c:v>
                </c:pt>
                <c:pt idx="856">
                  <c:v>4780</c:v>
                </c:pt>
                <c:pt idx="857">
                  <c:v>4785</c:v>
                </c:pt>
                <c:pt idx="858">
                  <c:v>4790</c:v>
                </c:pt>
                <c:pt idx="859">
                  <c:v>4795</c:v>
                </c:pt>
                <c:pt idx="860">
                  <c:v>4800</c:v>
                </c:pt>
                <c:pt idx="861">
                  <c:v>4805</c:v>
                </c:pt>
                <c:pt idx="862">
                  <c:v>4810</c:v>
                </c:pt>
                <c:pt idx="863">
                  <c:v>4815</c:v>
                </c:pt>
                <c:pt idx="864">
                  <c:v>4820</c:v>
                </c:pt>
                <c:pt idx="865">
                  <c:v>4825</c:v>
                </c:pt>
                <c:pt idx="866">
                  <c:v>4830</c:v>
                </c:pt>
                <c:pt idx="867">
                  <c:v>4835</c:v>
                </c:pt>
                <c:pt idx="868">
                  <c:v>4840</c:v>
                </c:pt>
                <c:pt idx="869">
                  <c:v>4845</c:v>
                </c:pt>
                <c:pt idx="870">
                  <c:v>4850</c:v>
                </c:pt>
                <c:pt idx="871">
                  <c:v>4855</c:v>
                </c:pt>
                <c:pt idx="872">
                  <c:v>4860</c:v>
                </c:pt>
                <c:pt idx="873">
                  <c:v>4865</c:v>
                </c:pt>
                <c:pt idx="874">
                  <c:v>4870</c:v>
                </c:pt>
                <c:pt idx="875">
                  <c:v>4875</c:v>
                </c:pt>
                <c:pt idx="876">
                  <c:v>4880</c:v>
                </c:pt>
                <c:pt idx="877">
                  <c:v>4885</c:v>
                </c:pt>
                <c:pt idx="878">
                  <c:v>4890</c:v>
                </c:pt>
                <c:pt idx="879">
                  <c:v>4895</c:v>
                </c:pt>
                <c:pt idx="880">
                  <c:v>4900</c:v>
                </c:pt>
                <c:pt idx="881">
                  <c:v>4905</c:v>
                </c:pt>
                <c:pt idx="882">
                  <c:v>4910</c:v>
                </c:pt>
                <c:pt idx="883">
                  <c:v>4915</c:v>
                </c:pt>
                <c:pt idx="884">
                  <c:v>4920</c:v>
                </c:pt>
                <c:pt idx="885">
                  <c:v>4925</c:v>
                </c:pt>
                <c:pt idx="886">
                  <c:v>4930</c:v>
                </c:pt>
                <c:pt idx="887">
                  <c:v>4935</c:v>
                </c:pt>
                <c:pt idx="888">
                  <c:v>4940</c:v>
                </c:pt>
                <c:pt idx="889">
                  <c:v>4945</c:v>
                </c:pt>
                <c:pt idx="890">
                  <c:v>4950</c:v>
                </c:pt>
                <c:pt idx="891">
                  <c:v>4955</c:v>
                </c:pt>
                <c:pt idx="892">
                  <c:v>4960</c:v>
                </c:pt>
                <c:pt idx="893">
                  <c:v>4965</c:v>
                </c:pt>
                <c:pt idx="894">
                  <c:v>4970</c:v>
                </c:pt>
                <c:pt idx="895">
                  <c:v>4975</c:v>
                </c:pt>
                <c:pt idx="896">
                  <c:v>4980</c:v>
                </c:pt>
                <c:pt idx="897">
                  <c:v>4985</c:v>
                </c:pt>
                <c:pt idx="898">
                  <c:v>4990</c:v>
                </c:pt>
                <c:pt idx="899">
                  <c:v>4995</c:v>
                </c:pt>
                <c:pt idx="900">
                  <c:v>5000</c:v>
                </c:pt>
                <c:pt idx="901">
                  <c:v>5005</c:v>
                </c:pt>
                <c:pt idx="902">
                  <c:v>5010</c:v>
                </c:pt>
                <c:pt idx="903">
                  <c:v>5015</c:v>
                </c:pt>
                <c:pt idx="904">
                  <c:v>5020</c:v>
                </c:pt>
                <c:pt idx="905">
                  <c:v>5025</c:v>
                </c:pt>
                <c:pt idx="906">
                  <c:v>5030</c:v>
                </c:pt>
                <c:pt idx="907">
                  <c:v>5035</c:v>
                </c:pt>
                <c:pt idx="908">
                  <c:v>5040</c:v>
                </c:pt>
                <c:pt idx="909">
                  <c:v>5045</c:v>
                </c:pt>
                <c:pt idx="910">
                  <c:v>5050</c:v>
                </c:pt>
                <c:pt idx="911">
                  <c:v>5055</c:v>
                </c:pt>
                <c:pt idx="912">
                  <c:v>5060</c:v>
                </c:pt>
                <c:pt idx="913">
                  <c:v>5065</c:v>
                </c:pt>
                <c:pt idx="914">
                  <c:v>5070</c:v>
                </c:pt>
                <c:pt idx="915">
                  <c:v>5075</c:v>
                </c:pt>
                <c:pt idx="916">
                  <c:v>5080</c:v>
                </c:pt>
                <c:pt idx="917">
                  <c:v>5085</c:v>
                </c:pt>
                <c:pt idx="918">
                  <c:v>5090</c:v>
                </c:pt>
                <c:pt idx="919">
                  <c:v>5095</c:v>
                </c:pt>
                <c:pt idx="920">
                  <c:v>5100</c:v>
                </c:pt>
                <c:pt idx="921">
                  <c:v>5105</c:v>
                </c:pt>
                <c:pt idx="922">
                  <c:v>5110</c:v>
                </c:pt>
                <c:pt idx="923">
                  <c:v>5115</c:v>
                </c:pt>
                <c:pt idx="924">
                  <c:v>5120</c:v>
                </c:pt>
                <c:pt idx="925">
                  <c:v>5125</c:v>
                </c:pt>
                <c:pt idx="926">
                  <c:v>5130</c:v>
                </c:pt>
                <c:pt idx="927">
                  <c:v>5135</c:v>
                </c:pt>
                <c:pt idx="928">
                  <c:v>5140</c:v>
                </c:pt>
                <c:pt idx="929">
                  <c:v>5145</c:v>
                </c:pt>
                <c:pt idx="930">
                  <c:v>5150</c:v>
                </c:pt>
                <c:pt idx="931">
                  <c:v>5155</c:v>
                </c:pt>
                <c:pt idx="932">
                  <c:v>5160</c:v>
                </c:pt>
                <c:pt idx="933">
                  <c:v>5165</c:v>
                </c:pt>
                <c:pt idx="934">
                  <c:v>5170</c:v>
                </c:pt>
                <c:pt idx="935">
                  <c:v>5175</c:v>
                </c:pt>
                <c:pt idx="936">
                  <c:v>5180</c:v>
                </c:pt>
                <c:pt idx="937">
                  <c:v>5185</c:v>
                </c:pt>
                <c:pt idx="938">
                  <c:v>5190</c:v>
                </c:pt>
                <c:pt idx="939">
                  <c:v>5195</c:v>
                </c:pt>
                <c:pt idx="940">
                  <c:v>5200</c:v>
                </c:pt>
                <c:pt idx="941">
                  <c:v>5205</c:v>
                </c:pt>
                <c:pt idx="942">
                  <c:v>5210</c:v>
                </c:pt>
                <c:pt idx="943">
                  <c:v>5215</c:v>
                </c:pt>
                <c:pt idx="944">
                  <c:v>5220</c:v>
                </c:pt>
                <c:pt idx="945">
                  <c:v>5225</c:v>
                </c:pt>
                <c:pt idx="946">
                  <c:v>5230</c:v>
                </c:pt>
                <c:pt idx="947">
                  <c:v>5235</c:v>
                </c:pt>
                <c:pt idx="948">
                  <c:v>5240</c:v>
                </c:pt>
                <c:pt idx="949">
                  <c:v>5245</c:v>
                </c:pt>
                <c:pt idx="950">
                  <c:v>5250</c:v>
                </c:pt>
                <c:pt idx="951">
                  <c:v>5255</c:v>
                </c:pt>
                <c:pt idx="952">
                  <c:v>5260</c:v>
                </c:pt>
                <c:pt idx="953">
                  <c:v>5265</c:v>
                </c:pt>
                <c:pt idx="954">
                  <c:v>5270</c:v>
                </c:pt>
                <c:pt idx="955">
                  <c:v>5275</c:v>
                </c:pt>
                <c:pt idx="956">
                  <c:v>5280</c:v>
                </c:pt>
                <c:pt idx="957">
                  <c:v>5285</c:v>
                </c:pt>
                <c:pt idx="958">
                  <c:v>5290</c:v>
                </c:pt>
                <c:pt idx="959">
                  <c:v>5295</c:v>
                </c:pt>
                <c:pt idx="960">
                  <c:v>5300</c:v>
                </c:pt>
                <c:pt idx="961">
                  <c:v>5305</c:v>
                </c:pt>
                <c:pt idx="962">
                  <c:v>5310</c:v>
                </c:pt>
                <c:pt idx="963">
                  <c:v>5315</c:v>
                </c:pt>
                <c:pt idx="964">
                  <c:v>5320</c:v>
                </c:pt>
                <c:pt idx="965">
                  <c:v>5325</c:v>
                </c:pt>
                <c:pt idx="966">
                  <c:v>5330</c:v>
                </c:pt>
                <c:pt idx="967">
                  <c:v>5335</c:v>
                </c:pt>
                <c:pt idx="968">
                  <c:v>5340</c:v>
                </c:pt>
                <c:pt idx="969">
                  <c:v>5345</c:v>
                </c:pt>
                <c:pt idx="970">
                  <c:v>5350</c:v>
                </c:pt>
                <c:pt idx="971">
                  <c:v>5355</c:v>
                </c:pt>
                <c:pt idx="972">
                  <c:v>5360</c:v>
                </c:pt>
                <c:pt idx="973">
                  <c:v>5365</c:v>
                </c:pt>
                <c:pt idx="974">
                  <c:v>5370</c:v>
                </c:pt>
                <c:pt idx="975">
                  <c:v>5375</c:v>
                </c:pt>
                <c:pt idx="976">
                  <c:v>5380</c:v>
                </c:pt>
                <c:pt idx="977">
                  <c:v>5385</c:v>
                </c:pt>
                <c:pt idx="978">
                  <c:v>5390</c:v>
                </c:pt>
                <c:pt idx="979">
                  <c:v>5395</c:v>
                </c:pt>
                <c:pt idx="980">
                  <c:v>5400</c:v>
                </c:pt>
                <c:pt idx="981">
                  <c:v>5405</c:v>
                </c:pt>
                <c:pt idx="982">
                  <c:v>5410</c:v>
                </c:pt>
                <c:pt idx="983">
                  <c:v>5415</c:v>
                </c:pt>
                <c:pt idx="984">
                  <c:v>5420</c:v>
                </c:pt>
                <c:pt idx="985">
                  <c:v>5425</c:v>
                </c:pt>
                <c:pt idx="986">
                  <c:v>5430</c:v>
                </c:pt>
                <c:pt idx="987">
                  <c:v>5435</c:v>
                </c:pt>
                <c:pt idx="988">
                  <c:v>5440</c:v>
                </c:pt>
                <c:pt idx="989">
                  <c:v>5445</c:v>
                </c:pt>
                <c:pt idx="990">
                  <c:v>5450</c:v>
                </c:pt>
                <c:pt idx="991">
                  <c:v>5455</c:v>
                </c:pt>
                <c:pt idx="992">
                  <c:v>5460</c:v>
                </c:pt>
                <c:pt idx="993">
                  <c:v>5465</c:v>
                </c:pt>
                <c:pt idx="994">
                  <c:v>5470</c:v>
                </c:pt>
                <c:pt idx="995">
                  <c:v>5475</c:v>
                </c:pt>
                <c:pt idx="996">
                  <c:v>5480</c:v>
                </c:pt>
                <c:pt idx="997">
                  <c:v>5485</c:v>
                </c:pt>
                <c:pt idx="998">
                  <c:v>5490</c:v>
                </c:pt>
                <c:pt idx="999">
                  <c:v>5495</c:v>
                </c:pt>
                <c:pt idx="1000">
                  <c:v>5500</c:v>
                </c:pt>
                <c:pt idx="1001">
                  <c:v>5505</c:v>
                </c:pt>
                <c:pt idx="1002">
                  <c:v>5510</c:v>
                </c:pt>
                <c:pt idx="1003">
                  <c:v>5515</c:v>
                </c:pt>
                <c:pt idx="1004">
                  <c:v>5520</c:v>
                </c:pt>
                <c:pt idx="1005">
                  <c:v>5525</c:v>
                </c:pt>
                <c:pt idx="1006">
                  <c:v>5530</c:v>
                </c:pt>
                <c:pt idx="1007">
                  <c:v>5535</c:v>
                </c:pt>
                <c:pt idx="1008">
                  <c:v>5540</c:v>
                </c:pt>
                <c:pt idx="1009">
                  <c:v>5545</c:v>
                </c:pt>
                <c:pt idx="1010">
                  <c:v>5550</c:v>
                </c:pt>
                <c:pt idx="1011">
                  <c:v>5555</c:v>
                </c:pt>
                <c:pt idx="1012">
                  <c:v>5560</c:v>
                </c:pt>
                <c:pt idx="1013">
                  <c:v>5565</c:v>
                </c:pt>
                <c:pt idx="1014">
                  <c:v>5570</c:v>
                </c:pt>
                <c:pt idx="1015">
                  <c:v>5575</c:v>
                </c:pt>
                <c:pt idx="1016">
                  <c:v>5580</c:v>
                </c:pt>
                <c:pt idx="1017">
                  <c:v>5585</c:v>
                </c:pt>
                <c:pt idx="1018">
                  <c:v>5590</c:v>
                </c:pt>
                <c:pt idx="1019">
                  <c:v>5595</c:v>
                </c:pt>
                <c:pt idx="1020">
                  <c:v>5600</c:v>
                </c:pt>
                <c:pt idx="1021">
                  <c:v>5605</c:v>
                </c:pt>
                <c:pt idx="1022">
                  <c:v>5610</c:v>
                </c:pt>
                <c:pt idx="1023">
                  <c:v>5615</c:v>
                </c:pt>
                <c:pt idx="1024">
                  <c:v>5620</c:v>
                </c:pt>
                <c:pt idx="1025">
                  <c:v>5625</c:v>
                </c:pt>
                <c:pt idx="1026">
                  <c:v>5630</c:v>
                </c:pt>
                <c:pt idx="1027">
                  <c:v>5635</c:v>
                </c:pt>
                <c:pt idx="1028">
                  <c:v>5640</c:v>
                </c:pt>
                <c:pt idx="1029">
                  <c:v>5645</c:v>
                </c:pt>
                <c:pt idx="1030">
                  <c:v>5650</c:v>
                </c:pt>
                <c:pt idx="1031">
                  <c:v>5655</c:v>
                </c:pt>
                <c:pt idx="1032">
                  <c:v>5660</c:v>
                </c:pt>
                <c:pt idx="1033">
                  <c:v>5665</c:v>
                </c:pt>
                <c:pt idx="1034">
                  <c:v>5670</c:v>
                </c:pt>
                <c:pt idx="1035">
                  <c:v>5675</c:v>
                </c:pt>
                <c:pt idx="1036">
                  <c:v>5680</c:v>
                </c:pt>
                <c:pt idx="1037">
                  <c:v>5685</c:v>
                </c:pt>
                <c:pt idx="1038">
                  <c:v>5690</c:v>
                </c:pt>
                <c:pt idx="1039">
                  <c:v>5695</c:v>
                </c:pt>
                <c:pt idx="1040">
                  <c:v>5700</c:v>
                </c:pt>
                <c:pt idx="1041">
                  <c:v>5705</c:v>
                </c:pt>
                <c:pt idx="1042">
                  <c:v>5710</c:v>
                </c:pt>
                <c:pt idx="1043">
                  <c:v>5715</c:v>
                </c:pt>
                <c:pt idx="1044">
                  <c:v>5720</c:v>
                </c:pt>
                <c:pt idx="1045">
                  <c:v>5725</c:v>
                </c:pt>
                <c:pt idx="1046">
                  <c:v>5730</c:v>
                </c:pt>
                <c:pt idx="1047">
                  <c:v>5735</c:v>
                </c:pt>
                <c:pt idx="1048">
                  <c:v>5740</c:v>
                </c:pt>
                <c:pt idx="1049">
                  <c:v>5745</c:v>
                </c:pt>
                <c:pt idx="1050">
                  <c:v>5750</c:v>
                </c:pt>
                <c:pt idx="1051">
                  <c:v>5755</c:v>
                </c:pt>
                <c:pt idx="1052">
                  <c:v>5760</c:v>
                </c:pt>
                <c:pt idx="1053">
                  <c:v>5765</c:v>
                </c:pt>
                <c:pt idx="1054">
                  <c:v>5770</c:v>
                </c:pt>
                <c:pt idx="1055">
                  <c:v>5775</c:v>
                </c:pt>
                <c:pt idx="1056">
                  <c:v>5780</c:v>
                </c:pt>
                <c:pt idx="1057">
                  <c:v>5785</c:v>
                </c:pt>
                <c:pt idx="1058">
                  <c:v>5790</c:v>
                </c:pt>
                <c:pt idx="1059">
                  <c:v>5795</c:v>
                </c:pt>
                <c:pt idx="1060">
                  <c:v>5800</c:v>
                </c:pt>
                <c:pt idx="1061">
                  <c:v>5805</c:v>
                </c:pt>
                <c:pt idx="1062">
                  <c:v>5810</c:v>
                </c:pt>
                <c:pt idx="1063">
                  <c:v>5815</c:v>
                </c:pt>
                <c:pt idx="1064">
                  <c:v>5820</c:v>
                </c:pt>
                <c:pt idx="1065">
                  <c:v>5825</c:v>
                </c:pt>
                <c:pt idx="1066">
                  <c:v>5830</c:v>
                </c:pt>
                <c:pt idx="1067">
                  <c:v>5835</c:v>
                </c:pt>
                <c:pt idx="1068">
                  <c:v>5840</c:v>
                </c:pt>
                <c:pt idx="1069">
                  <c:v>5845</c:v>
                </c:pt>
                <c:pt idx="1070">
                  <c:v>5850</c:v>
                </c:pt>
                <c:pt idx="1071">
                  <c:v>5855</c:v>
                </c:pt>
                <c:pt idx="1072">
                  <c:v>5860</c:v>
                </c:pt>
                <c:pt idx="1073">
                  <c:v>5865</c:v>
                </c:pt>
                <c:pt idx="1074">
                  <c:v>5870</c:v>
                </c:pt>
                <c:pt idx="1075">
                  <c:v>5875</c:v>
                </c:pt>
                <c:pt idx="1076">
                  <c:v>5880</c:v>
                </c:pt>
                <c:pt idx="1077">
                  <c:v>5885</c:v>
                </c:pt>
                <c:pt idx="1078">
                  <c:v>5890</c:v>
                </c:pt>
                <c:pt idx="1079">
                  <c:v>5895</c:v>
                </c:pt>
                <c:pt idx="1080">
                  <c:v>5900</c:v>
                </c:pt>
                <c:pt idx="1081">
                  <c:v>5905</c:v>
                </c:pt>
                <c:pt idx="1082">
                  <c:v>5910</c:v>
                </c:pt>
                <c:pt idx="1083">
                  <c:v>5915</c:v>
                </c:pt>
                <c:pt idx="1084">
                  <c:v>5920</c:v>
                </c:pt>
                <c:pt idx="1085">
                  <c:v>5925</c:v>
                </c:pt>
                <c:pt idx="1086">
                  <c:v>5930</c:v>
                </c:pt>
                <c:pt idx="1087">
                  <c:v>5935</c:v>
                </c:pt>
                <c:pt idx="1088">
                  <c:v>5940</c:v>
                </c:pt>
                <c:pt idx="1089">
                  <c:v>5945</c:v>
                </c:pt>
                <c:pt idx="1090">
                  <c:v>5950</c:v>
                </c:pt>
                <c:pt idx="1091">
                  <c:v>5955</c:v>
                </c:pt>
                <c:pt idx="1092">
                  <c:v>5960</c:v>
                </c:pt>
                <c:pt idx="1093">
                  <c:v>5965</c:v>
                </c:pt>
                <c:pt idx="1094">
                  <c:v>5970</c:v>
                </c:pt>
                <c:pt idx="1095">
                  <c:v>5975</c:v>
                </c:pt>
                <c:pt idx="1096">
                  <c:v>5980</c:v>
                </c:pt>
                <c:pt idx="1097">
                  <c:v>5985</c:v>
                </c:pt>
                <c:pt idx="1098">
                  <c:v>5990</c:v>
                </c:pt>
                <c:pt idx="1099">
                  <c:v>5995</c:v>
                </c:pt>
                <c:pt idx="1100">
                  <c:v>6000</c:v>
                </c:pt>
                <c:pt idx="1101">
                  <c:v>6005</c:v>
                </c:pt>
                <c:pt idx="1102">
                  <c:v>6010</c:v>
                </c:pt>
                <c:pt idx="1103">
                  <c:v>6015</c:v>
                </c:pt>
                <c:pt idx="1104">
                  <c:v>6020</c:v>
                </c:pt>
                <c:pt idx="1105">
                  <c:v>6025</c:v>
                </c:pt>
                <c:pt idx="1106">
                  <c:v>6030</c:v>
                </c:pt>
                <c:pt idx="1107">
                  <c:v>6035</c:v>
                </c:pt>
                <c:pt idx="1108">
                  <c:v>6040</c:v>
                </c:pt>
                <c:pt idx="1109">
                  <c:v>6045</c:v>
                </c:pt>
                <c:pt idx="1110">
                  <c:v>6050</c:v>
                </c:pt>
                <c:pt idx="1111">
                  <c:v>6055</c:v>
                </c:pt>
                <c:pt idx="1112">
                  <c:v>6060</c:v>
                </c:pt>
                <c:pt idx="1113">
                  <c:v>6065</c:v>
                </c:pt>
                <c:pt idx="1114">
                  <c:v>6070</c:v>
                </c:pt>
                <c:pt idx="1115">
                  <c:v>6075</c:v>
                </c:pt>
                <c:pt idx="1116">
                  <c:v>6080</c:v>
                </c:pt>
                <c:pt idx="1117">
                  <c:v>6085</c:v>
                </c:pt>
                <c:pt idx="1118">
                  <c:v>6090</c:v>
                </c:pt>
                <c:pt idx="1119">
                  <c:v>6095</c:v>
                </c:pt>
                <c:pt idx="1120">
                  <c:v>6100</c:v>
                </c:pt>
                <c:pt idx="1121">
                  <c:v>6105</c:v>
                </c:pt>
                <c:pt idx="1122">
                  <c:v>6110</c:v>
                </c:pt>
                <c:pt idx="1123">
                  <c:v>6115</c:v>
                </c:pt>
                <c:pt idx="1124">
                  <c:v>6120</c:v>
                </c:pt>
                <c:pt idx="1125">
                  <c:v>6125</c:v>
                </c:pt>
                <c:pt idx="1126">
                  <c:v>6130</c:v>
                </c:pt>
                <c:pt idx="1127">
                  <c:v>6135</c:v>
                </c:pt>
                <c:pt idx="1128">
                  <c:v>6140</c:v>
                </c:pt>
                <c:pt idx="1129">
                  <c:v>6145</c:v>
                </c:pt>
                <c:pt idx="1130">
                  <c:v>6150</c:v>
                </c:pt>
                <c:pt idx="1131">
                  <c:v>6155</c:v>
                </c:pt>
                <c:pt idx="1132">
                  <c:v>6160</c:v>
                </c:pt>
                <c:pt idx="1133">
                  <c:v>6165</c:v>
                </c:pt>
                <c:pt idx="1134">
                  <c:v>6170</c:v>
                </c:pt>
                <c:pt idx="1135">
                  <c:v>6175</c:v>
                </c:pt>
                <c:pt idx="1136">
                  <c:v>6180</c:v>
                </c:pt>
                <c:pt idx="1137">
                  <c:v>6185</c:v>
                </c:pt>
                <c:pt idx="1138">
                  <c:v>6190</c:v>
                </c:pt>
                <c:pt idx="1139">
                  <c:v>6195</c:v>
                </c:pt>
                <c:pt idx="1140">
                  <c:v>6200</c:v>
                </c:pt>
                <c:pt idx="1141">
                  <c:v>6205</c:v>
                </c:pt>
                <c:pt idx="1142">
                  <c:v>6210</c:v>
                </c:pt>
                <c:pt idx="1143">
                  <c:v>6215</c:v>
                </c:pt>
                <c:pt idx="1144">
                  <c:v>6220</c:v>
                </c:pt>
                <c:pt idx="1145">
                  <c:v>6225</c:v>
                </c:pt>
                <c:pt idx="1146">
                  <c:v>6230</c:v>
                </c:pt>
                <c:pt idx="1147">
                  <c:v>6235</c:v>
                </c:pt>
                <c:pt idx="1148">
                  <c:v>6240</c:v>
                </c:pt>
                <c:pt idx="1149">
                  <c:v>6245</c:v>
                </c:pt>
                <c:pt idx="1150">
                  <c:v>6250</c:v>
                </c:pt>
                <c:pt idx="1151">
                  <c:v>6255</c:v>
                </c:pt>
                <c:pt idx="1152">
                  <c:v>6260</c:v>
                </c:pt>
                <c:pt idx="1153">
                  <c:v>6265</c:v>
                </c:pt>
                <c:pt idx="1154">
                  <c:v>6270</c:v>
                </c:pt>
                <c:pt idx="1155">
                  <c:v>6275</c:v>
                </c:pt>
                <c:pt idx="1156">
                  <c:v>6280</c:v>
                </c:pt>
                <c:pt idx="1157">
                  <c:v>6285</c:v>
                </c:pt>
                <c:pt idx="1158">
                  <c:v>6290</c:v>
                </c:pt>
                <c:pt idx="1159">
                  <c:v>6295</c:v>
                </c:pt>
                <c:pt idx="1160">
                  <c:v>6300</c:v>
                </c:pt>
                <c:pt idx="1161">
                  <c:v>6305</c:v>
                </c:pt>
                <c:pt idx="1162">
                  <c:v>6310</c:v>
                </c:pt>
                <c:pt idx="1163">
                  <c:v>6315</c:v>
                </c:pt>
                <c:pt idx="1164">
                  <c:v>6320</c:v>
                </c:pt>
                <c:pt idx="1165">
                  <c:v>6325</c:v>
                </c:pt>
                <c:pt idx="1166">
                  <c:v>6330</c:v>
                </c:pt>
                <c:pt idx="1167">
                  <c:v>6335</c:v>
                </c:pt>
                <c:pt idx="1168">
                  <c:v>6340</c:v>
                </c:pt>
                <c:pt idx="1169">
                  <c:v>6345</c:v>
                </c:pt>
                <c:pt idx="1170">
                  <c:v>6350</c:v>
                </c:pt>
                <c:pt idx="1171">
                  <c:v>6355</c:v>
                </c:pt>
                <c:pt idx="1172">
                  <c:v>6360</c:v>
                </c:pt>
                <c:pt idx="1173">
                  <c:v>6365</c:v>
                </c:pt>
                <c:pt idx="1174">
                  <c:v>6370</c:v>
                </c:pt>
                <c:pt idx="1175">
                  <c:v>6375</c:v>
                </c:pt>
                <c:pt idx="1176">
                  <c:v>6380</c:v>
                </c:pt>
                <c:pt idx="1177">
                  <c:v>6385</c:v>
                </c:pt>
                <c:pt idx="1178">
                  <c:v>6390</c:v>
                </c:pt>
                <c:pt idx="1179">
                  <c:v>6395</c:v>
                </c:pt>
                <c:pt idx="1180">
                  <c:v>6400</c:v>
                </c:pt>
                <c:pt idx="1181">
                  <c:v>6405</c:v>
                </c:pt>
                <c:pt idx="1182">
                  <c:v>6410</c:v>
                </c:pt>
                <c:pt idx="1183">
                  <c:v>6415</c:v>
                </c:pt>
                <c:pt idx="1184">
                  <c:v>6420</c:v>
                </c:pt>
                <c:pt idx="1185">
                  <c:v>6425</c:v>
                </c:pt>
                <c:pt idx="1186">
                  <c:v>6430</c:v>
                </c:pt>
                <c:pt idx="1187">
                  <c:v>6435</c:v>
                </c:pt>
                <c:pt idx="1188">
                  <c:v>6440</c:v>
                </c:pt>
                <c:pt idx="1189">
                  <c:v>6445</c:v>
                </c:pt>
                <c:pt idx="1190">
                  <c:v>6450</c:v>
                </c:pt>
                <c:pt idx="1191">
                  <c:v>6455</c:v>
                </c:pt>
                <c:pt idx="1192">
                  <c:v>6460</c:v>
                </c:pt>
                <c:pt idx="1193">
                  <c:v>6465</c:v>
                </c:pt>
                <c:pt idx="1194">
                  <c:v>6470</c:v>
                </c:pt>
                <c:pt idx="1195">
                  <c:v>6475</c:v>
                </c:pt>
                <c:pt idx="1196">
                  <c:v>6480</c:v>
                </c:pt>
                <c:pt idx="1197">
                  <c:v>6485</c:v>
                </c:pt>
                <c:pt idx="1198">
                  <c:v>6490</c:v>
                </c:pt>
                <c:pt idx="1199">
                  <c:v>6495</c:v>
                </c:pt>
                <c:pt idx="1200">
                  <c:v>6500</c:v>
                </c:pt>
                <c:pt idx="1201">
                  <c:v>6505</c:v>
                </c:pt>
                <c:pt idx="1202">
                  <c:v>6510</c:v>
                </c:pt>
                <c:pt idx="1203">
                  <c:v>6515</c:v>
                </c:pt>
                <c:pt idx="1204">
                  <c:v>6520</c:v>
                </c:pt>
                <c:pt idx="1205">
                  <c:v>6525</c:v>
                </c:pt>
                <c:pt idx="1206">
                  <c:v>6530</c:v>
                </c:pt>
                <c:pt idx="1207">
                  <c:v>6535</c:v>
                </c:pt>
                <c:pt idx="1208">
                  <c:v>6540</c:v>
                </c:pt>
                <c:pt idx="1209">
                  <c:v>6545</c:v>
                </c:pt>
                <c:pt idx="1210">
                  <c:v>6550</c:v>
                </c:pt>
                <c:pt idx="1211">
                  <c:v>6555</c:v>
                </c:pt>
                <c:pt idx="1212">
                  <c:v>6560</c:v>
                </c:pt>
                <c:pt idx="1213">
                  <c:v>6565</c:v>
                </c:pt>
                <c:pt idx="1214">
                  <c:v>6570</c:v>
                </c:pt>
                <c:pt idx="1215">
                  <c:v>6575</c:v>
                </c:pt>
                <c:pt idx="1216">
                  <c:v>6580</c:v>
                </c:pt>
                <c:pt idx="1217">
                  <c:v>6585</c:v>
                </c:pt>
                <c:pt idx="1218">
                  <c:v>6590</c:v>
                </c:pt>
                <c:pt idx="1219">
                  <c:v>6595</c:v>
                </c:pt>
                <c:pt idx="1220">
                  <c:v>6600</c:v>
                </c:pt>
                <c:pt idx="1221">
                  <c:v>6605</c:v>
                </c:pt>
                <c:pt idx="1222">
                  <c:v>6610</c:v>
                </c:pt>
                <c:pt idx="1223">
                  <c:v>6615</c:v>
                </c:pt>
                <c:pt idx="1224">
                  <c:v>6620</c:v>
                </c:pt>
                <c:pt idx="1225">
                  <c:v>6625</c:v>
                </c:pt>
                <c:pt idx="1226">
                  <c:v>6630</c:v>
                </c:pt>
                <c:pt idx="1227">
                  <c:v>6635</c:v>
                </c:pt>
                <c:pt idx="1228">
                  <c:v>6640</c:v>
                </c:pt>
                <c:pt idx="1229">
                  <c:v>6645</c:v>
                </c:pt>
                <c:pt idx="1230">
                  <c:v>6650</c:v>
                </c:pt>
                <c:pt idx="1231">
                  <c:v>6655</c:v>
                </c:pt>
                <c:pt idx="1232">
                  <c:v>6660</c:v>
                </c:pt>
                <c:pt idx="1233">
                  <c:v>6665</c:v>
                </c:pt>
                <c:pt idx="1234">
                  <c:v>6670</c:v>
                </c:pt>
                <c:pt idx="1235">
                  <c:v>6675</c:v>
                </c:pt>
                <c:pt idx="1236">
                  <c:v>6680</c:v>
                </c:pt>
                <c:pt idx="1237">
                  <c:v>6685</c:v>
                </c:pt>
                <c:pt idx="1238">
                  <c:v>6690</c:v>
                </c:pt>
                <c:pt idx="1239">
                  <c:v>6695</c:v>
                </c:pt>
                <c:pt idx="1240">
                  <c:v>6700</c:v>
                </c:pt>
                <c:pt idx="1241">
                  <c:v>6705</c:v>
                </c:pt>
                <c:pt idx="1242">
                  <c:v>6710</c:v>
                </c:pt>
                <c:pt idx="1243">
                  <c:v>6715</c:v>
                </c:pt>
                <c:pt idx="1244">
                  <c:v>6720</c:v>
                </c:pt>
                <c:pt idx="1245">
                  <c:v>6725</c:v>
                </c:pt>
                <c:pt idx="1246">
                  <c:v>6730</c:v>
                </c:pt>
                <c:pt idx="1247">
                  <c:v>6735</c:v>
                </c:pt>
                <c:pt idx="1248">
                  <c:v>6740</c:v>
                </c:pt>
                <c:pt idx="1249">
                  <c:v>6745</c:v>
                </c:pt>
                <c:pt idx="1250">
                  <c:v>6750</c:v>
                </c:pt>
                <c:pt idx="1251">
                  <c:v>6755</c:v>
                </c:pt>
                <c:pt idx="1252">
                  <c:v>6760</c:v>
                </c:pt>
                <c:pt idx="1253">
                  <c:v>6765</c:v>
                </c:pt>
                <c:pt idx="1254">
                  <c:v>6770</c:v>
                </c:pt>
                <c:pt idx="1255">
                  <c:v>6775</c:v>
                </c:pt>
                <c:pt idx="1256">
                  <c:v>6780</c:v>
                </c:pt>
                <c:pt idx="1257">
                  <c:v>6785</c:v>
                </c:pt>
                <c:pt idx="1258">
                  <c:v>6790</c:v>
                </c:pt>
                <c:pt idx="1259">
                  <c:v>6795</c:v>
                </c:pt>
                <c:pt idx="1260">
                  <c:v>6800</c:v>
                </c:pt>
                <c:pt idx="1261">
                  <c:v>6805</c:v>
                </c:pt>
                <c:pt idx="1262">
                  <c:v>6810</c:v>
                </c:pt>
                <c:pt idx="1263">
                  <c:v>6815</c:v>
                </c:pt>
                <c:pt idx="1264">
                  <c:v>6820</c:v>
                </c:pt>
                <c:pt idx="1265">
                  <c:v>6825</c:v>
                </c:pt>
                <c:pt idx="1266">
                  <c:v>6830</c:v>
                </c:pt>
                <c:pt idx="1267">
                  <c:v>6835</c:v>
                </c:pt>
                <c:pt idx="1268">
                  <c:v>6840</c:v>
                </c:pt>
                <c:pt idx="1269">
                  <c:v>6845</c:v>
                </c:pt>
                <c:pt idx="1270">
                  <c:v>6850</c:v>
                </c:pt>
                <c:pt idx="1271">
                  <c:v>6855</c:v>
                </c:pt>
                <c:pt idx="1272">
                  <c:v>6860</c:v>
                </c:pt>
                <c:pt idx="1273">
                  <c:v>6865</c:v>
                </c:pt>
                <c:pt idx="1274">
                  <c:v>6870</c:v>
                </c:pt>
                <c:pt idx="1275">
                  <c:v>6875</c:v>
                </c:pt>
                <c:pt idx="1276">
                  <c:v>6880</c:v>
                </c:pt>
                <c:pt idx="1277">
                  <c:v>6885</c:v>
                </c:pt>
                <c:pt idx="1278">
                  <c:v>6890</c:v>
                </c:pt>
                <c:pt idx="1279">
                  <c:v>6895</c:v>
                </c:pt>
                <c:pt idx="1280">
                  <c:v>6900</c:v>
                </c:pt>
                <c:pt idx="1281">
                  <c:v>6905</c:v>
                </c:pt>
                <c:pt idx="1282">
                  <c:v>6910</c:v>
                </c:pt>
                <c:pt idx="1283">
                  <c:v>6915</c:v>
                </c:pt>
                <c:pt idx="1284">
                  <c:v>6920</c:v>
                </c:pt>
                <c:pt idx="1285">
                  <c:v>6925</c:v>
                </c:pt>
                <c:pt idx="1286">
                  <c:v>6930</c:v>
                </c:pt>
                <c:pt idx="1287">
                  <c:v>6935</c:v>
                </c:pt>
                <c:pt idx="1288">
                  <c:v>6940</c:v>
                </c:pt>
                <c:pt idx="1289">
                  <c:v>6945</c:v>
                </c:pt>
                <c:pt idx="1290">
                  <c:v>6950</c:v>
                </c:pt>
                <c:pt idx="1291">
                  <c:v>6955</c:v>
                </c:pt>
                <c:pt idx="1292">
                  <c:v>6960</c:v>
                </c:pt>
                <c:pt idx="1293">
                  <c:v>6965</c:v>
                </c:pt>
                <c:pt idx="1294">
                  <c:v>6970</c:v>
                </c:pt>
                <c:pt idx="1295">
                  <c:v>6975</c:v>
                </c:pt>
                <c:pt idx="1296">
                  <c:v>6980</c:v>
                </c:pt>
                <c:pt idx="1297">
                  <c:v>6985</c:v>
                </c:pt>
                <c:pt idx="1298">
                  <c:v>6990</c:v>
                </c:pt>
                <c:pt idx="1299">
                  <c:v>6995</c:v>
                </c:pt>
                <c:pt idx="1300">
                  <c:v>7000</c:v>
                </c:pt>
                <c:pt idx="1301">
                  <c:v>7005</c:v>
                </c:pt>
                <c:pt idx="1302">
                  <c:v>7010</c:v>
                </c:pt>
                <c:pt idx="1303">
                  <c:v>7015</c:v>
                </c:pt>
                <c:pt idx="1304">
                  <c:v>7020</c:v>
                </c:pt>
                <c:pt idx="1305">
                  <c:v>7025</c:v>
                </c:pt>
                <c:pt idx="1306">
                  <c:v>7030</c:v>
                </c:pt>
                <c:pt idx="1307">
                  <c:v>7035</c:v>
                </c:pt>
                <c:pt idx="1308">
                  <c:v>7040</c:v>
                </c:pt>
                <c:pt idx="1309">
                  <c:v>7045</c:v>
                </c:pt>
                <c:pt idx="1310">
                  <c:v>7050</c:v>
                </c:pt>
                <c:pt idx="1311">
                  <c:v>7055</c:v>
                </c:pt>
                <c:pt idx="1312">
                  <c:v>7060</c:v>
                </c:pt>
                <c:pt idx="1313">
                  <c:v>7065</c:v>
                </c:pt>
                <c:pt idx="1314">
                  <c:v>7070</c:v>
                </c:pt>
                <c:pt idx="1315">
                  <c:v>7075</c:v>
                </c:pt>
                <c:pt idx="1316">
                  <c:v>7080</c:v>
                </c:pt>
                <c:pt idx="1317">
                  <c:v>7085</c:v>
                </c:pt>
                <c:pt idx="1318">
                  <c:v>7090</c:v>
                </c:pt>
                <c:pt idx="1319">
                  <c:v>7095</c:v>
                </c:pt>
                <c:pt idx="1320">
                  <c:v>7100</c:v>
                </c:pt>
                <c:pt idx="1321">
                  <c:v>7105</c:v>
                </c:pt>
                <c:pt idx="1322">
                  <c:v>7110</c:v>
                </c:pt>
                <c:pt idx="1323">
                  <c:v>7115</c:v>
                </c:pt>
                <c:pt idx="1324">
                  <c:v>7120</c:v>
                </c:pt>
                <c:pt idx="1325">
                  <c:v>7125</c:v>
                </c:pt>
                <c:pt idx="1326">
                  <c:v>7130</c:v>
                </c:pt>
                <c:pt idx="1327">
                  <c:v>7135</c:v>
                </c:pt>
                <c:pt idx="1328">
                  <c:v>7140</c:v>
                </c:pt>
                <c:pt idx="1329">
                  <c:v>7145</c:v>
                </c:pt>
                <c:pt idx="1330">
                  <c:v>7150</c:v>
                </c:pt>
                <c:pt idx="1331">
                  <c:v>7155</c:v>
                </c:pt>
                <c:pt idx="1332">
                  <c:v>7160</c:v>
                </c:pt>
                <c:pt idx="1333">
                  <c:v>7165</c:v>
                </c:pt>
                <c:pt idx="1334">
                  <c:v>7170</c:v>
                </c:pt>
                <c:pt idx="1335">
                  <c:v>7175</c:v>
                </c:pt>
                <c:pt idx="1336">
                  <c:v>7180</c:v>
                </c:pt>
                <c:pt idx="1337">
                  <c:v>7185</c:v>
                </c:pt>
                <c:pt idx="1338">
                  <c:v>7190</c:v>
                </c:pt>
                <c:pt idx="1339">
                  <c:v>7195</c:v>
                </c:pt>
                <c:pt idx="1340">
                  <c:v>7200</c:v>
                </c:pt>
                <c:pt idx="1341">
                  <c:v>7205</c:v>
                </c:pt>
                <c:pt idx="1342">
                  <c:v>7210</c:v>
                </c:pt>
                <c:pt idx="1343">
                  <c:v>7215</c:v>
                </c:pt>
                <c:pt idx="1344">
                  <c:v>7220</c:v>
                </c:pt>
                <c:pt idx="1345">
                  <c:v>7225</c:v>
                </c:pt>
                <c:pt idx="1346">
                  <c:v>7230</c:v>
                </c:pt>
                <c:pt idx="1347">
                  <c:v>7235</c:v>
                </c:pt>
                <c:pt idx="1348">
                  <c:v>7240</c:v>
                </c:pt>
                <c:pt idx="1349">
                  <c:v>7245</c:v>
                </c:pt>
                <c:pt idx="1350">
                  <c:v>7250</c:v>
                </c:pt>
                <c:pt idx="1351">
                  <c:v>7255</c:v>
                </c:pt>
                <c:pt idx="1352">
                  <c:v>7260</c:v>
                </c:pt>
                <c:pt idx="1353">
                  <c:v>7265</c:v>
                </c:pt>
                <c:pt idx="1354">
                  <c:v>7270</c:v>
                </c:pt>
                <c:pt idx="1355">
                  <c:v>7275</c:v>
                </c:pt>
                <c:pt idx="1356">
                  <c:v>7280</c:v>
                </c:pt>
                <c:pt idx="1357">
                  <c:v>7285</c:v>
                </c:pt>
                <c:pt idx="1358">
                  <c:v>7290</c:v>
                </c:pt>
                <c:pt idx="1359">
                  <c:v>7295</c:v>
                </c:pt>
                <c:pt idx="1360">
                  <c:v>7300</c:v>
                </c:pt>
                <c:pt idx="1361">
                  <c:v>7305</c:v>
                </c:pt>
                <c:pt idx="1362">
                  <c:v>7310</c:v>
                </c:pt>
                <c:pt idx="1363">
                  <c:v>7315</c:v>
                </c:pt>
                <c:pt idx="1364">
                  <c:v>7320</c:v>
                </c:pt>
                <c:pt idx="1365">
                  <c:v>7325</c:v>
                </c:pt>
                <c:pt idx="1366">
                  <c:v>7330</c:v>
                </c:pt>
                <c:pt idx="1367">
                  <c:v>7335</c:v>
                </c:pt>
                <c:pt idx="1368">
                  <c:v>7340</c:v>
                </c:pt>
                <c:pt idx="1369">
                  <c:v>7345</c:v>
                </c:pt>
                <c:pt idx="1370">
                  <c:v>7350</c:v>
                </c:pt>
                <c:pt idx="1371">
                  <c:v>7355</c:v>
                </c:pt>
                <c:pt idx="1372">
                  <c:v>7360</c:v>
                </c:pt>
                <c:pt idx="1373">
                  <c:v>7365</c:v>
                </c:pt>
                <c:pt idx="1374">
                  <c:v>7370</c:v>
                </c:pt>
                <c:pt idx="1375">
                  <c:v>7375</c:v>
                </c:pt>
                <c:pt idx="1376">
                  <c:v>7380</c:v>
                </c:pt>
                <c:pt idx="1377">
                  <c:v>7385</c:v>
                </c:pt>
                <c:pt idx="1378">
                  <c:v>7390</c:v>
                </c:pt>
                <c:pt idx="1379">
                  <c:v>7395</c:v>
                </c:pt>
                <c:pt idx="1380">
                  <c:v>7400</c:v>
                </c:pt>
                <c:pt idx="1381">
                  <c:v>7405</c:v>
                </c:pt>
                <c:pt idx="1382">
                  <c:v>7410</c:v>
                </c:pt>
                <c:pt idx="1383">
                  <c:v>7415</c:v>
                </c:pt>
                <c:pt idx="1384">
                  <c:v>7420</c:v>
                </c:pt>
                <c:pt idx="1385">
                  <c:v>7425</c:v>
                </c:pt>
                <c:pt idx="1386">
                  <c:v>7430</c:v>
                </c:pt>
                <c:pt idx="1387">
                  <c:v>7435</c:v>
                </c:pt>
                <c:pt idx="1388">
                  <c:v>7440</c:v>
                </c:pt>
                <c:pt idx="1389">
                  <c:v>7445</c:v>
                </c:pt>
                <c:pt idx="1390">
                  <c:v>7450</c:v>
                </c:pt>
                <c:pt idx="1391">
                  <c:v>7455</c:v>
                </c:pt>
                <c:pt idx="1392">
                  <c:v>7460</c:v>
                </c:pt>
                <c:pt idx="1393">
                  <c:v>7465</c:v>
                </c:pt>
                <c:pt idx="1394">
                  <c:v>7470</c:v>
                </c:pt>
                <c:pt idx="1395">
                  <c:v>7475</c:v>
                </c:pt>
                <c:pt idx="1396">
                  <c:v>7480</c:v>
                </c:pt>
                <c:pt idx="1397">
                  <c:v>7485</c:v>
                </c:pt>
                <c:pt idx="1398">
                  <c:v>7490</c:v>
                </c:pt>
                <c:pt idx="1399">
                  <c:v>7495</c:v>
                </c:pt>
                <c:pt idx="1400">
                  <c:v>7500</c:v>
                </c:pt>
                <c:pt idx="1401">
                  <c:v>7505</c:v>
                </c:pt>
                <c:pt idx="1402">
                  <c:v>7510</c:v>
                </c:pt>
                <c:pt idx="1403">
                  <c:v>7515</c:v>
                </c:pt>
                <c:pt idx="1404">
                  <c:v>7520</c:v>
                </c:pt>
                <c:pt idx="1405">
                  <c:v>7525</c:v>
                </c:pt>
                <c:pt idx="1406">
                  <c:v>7530</c:v>
                </c:pt>
                <c:pt idx="1407">
                  <c:v>7535</c:v>
                </c:pt>
                <c:pt idx="1408">
                  <c:v>7540</c:v>
                </c:pt>
                <c:pt idx="1409">
                  <c:v>7545</c:v>
                </c:pt>
                <c:pt idx="1410">
                  <c:v>7550</c:v>
                </c:pt>
                <c:pt idx="1411">
                  <c:v>7555</c:v>
                </c:pt>
                <c:pt idx="1412">
                  <c:v>7560</c:v>
                </c:pt>
                <c:pt idx="1413">
                  <c:v>7565</c:v>
                </c:pt>
                <c:pt idx="1414">
                  <c:v>7570</c:v>
                </c:pt>
                <c:pt idx="1415">
                  <c:v>7575</c:v>
                </c:pt>
                <c:pt idx="1416">
                  <c:v>7580</c:v>
                </c:pt>
                <c:pt idx="1417">
                  <c:v>7585</c:v>
                </c:pt>
                <c:pt idx="1418">
                  <c:v>7590</c:v>
                </c:pt>
                <c:pt idx="1419">
                  <c:v>7595</c:v>
                </c:pt>
                <c:pt idx="1420">
                  <c:v>7600</c:v>
                </c:pt>
                <c:pt idx="1421">
                  <c:v>7605</c:v>
                </c:pt>
                <c:pt idx="1422">
                  <c:v>7610</c:v>
                </c:pt>
                <c:pt idx="1423">
                  <c:v>7615</c:v>
                </c:pt>
                <c:pt idx="1424">
                  <c:v>7620</c:v>
                </c:pt>
                <c:pt idx="1425">
                  <c:v>7625</c:v>
                </c:pt>
                <c:pt idx="1426">
                  <c:v>7630</c:v>
                </c:pt>
                <c:pt idx="1427">
                  <c:v>7635</c:v>
                </c:pt>
                <c:pt idx="1428">
                  <c:v>7640</c:v>
                </c:pt>
                <c:pt idx="1429">
                  <c:v>7645</c:v>
                </c:pt>
                <c:pt idx="1430">
                  <c:v>7650</c:v>
                </c:pt>
                <c:pt idx="1431">
                  <c:v>7655</c:v>
                </c:pt>
                <c:pt idx="1432">
                  <c:v>7660</c:v>
                </c:pt>
                <c:pt idx="1433">
                  <c:v>7665</c:v>
                </c:pt>
                <c:pt idx="1434">
                  <c:v>7670</c:v>
                </c:pt>
                <c:pt idx="1435">
                  <c:v>7675</c:v>
                </c:pt>
                <c:pt idx="1436">
                  <c:v>7680</c:v>
                </c:pt>
                <c:pt idx="1437">
                  <c:v>7685</c:v>
                </c:pt>
                <c:pt idx="1438">
                  <c:v>7690</c:v>
                </c:pt>
                <c:pt idx="1439">
                  <c:v>7695</c:v>
                </c:pt>
                <c:pt idx="1440">
                  <c:v>7700</c:v>
                </c:pt>
                <c:pt idx="1441">
                  <c:v>7705</c:v>
                </c:pt>
                <c:pt idx="1442">
                  <c:v>7710</c:v>
                </c:pt>
                <c:pt idx="1443">
                  <c:v>7715</c:v>
                </c:pt>
                <c:pt idx="1444">
                  <c:v>7720</c:v>
                </c:pt>
                <c:pt idx="1445">
                  <c:v>7725</c:v>
                </c:pt>
                <c:pt idx="1446">
                  <c:v>7730</c:v>
                </c:pt>
                <c:pt idx="1447">
                  <c:v>7735</c:v>
                </c:pt>
                <c:pt idx="1448">
                  <c:v>7740</c:v>
                </c:pt>
                <c:pt idx="1449">
                  <c:v>7745</c:v>
                </c:pt>
                <c:pt idx="1450">
                  <c:v>7750</c:v>
                </c:pt>
                <c:pt idx="1451">
                  <c:v>7755</c:v>
                </c:pt>
                <c:pt idx="1452">
                  <c:v>7760</c:v>
                </c:pt>
                <c:pt idx="1453">
                  <c:v>7765</c:v>
                </c:pt>
                <c:pt idx="1454">
                  <c:v>7770</c:v>
                </c:pt>
                <c:pt idx="1455">
                  <c:v>7775</c:v>
                </c:pt>
                <c:pt idx="1456">
                  <c:v>7780</c:v>
                </c:pt>
                <c:pt idx="1457">
                  <c:v>7785</c:v>
                </c:pt>
                <c:pt idx="1458">
                  <c:v>7790</c:v>
                </c:pt>
                <c:pt idx="1459">
                  <c:v>7795</c:v>
                </c:pt>
                <c:pt idx="1460">
                  <c:v>7800</c:v>
                </c:pt>
                <c:pt idx="1461">
                  <c:v>7805</c:v>
                </c:pt>
                <c:pt idx="1462">
                  <c:v>7810</c:v>
                </c:pt>
                <c:pt idx="1463">
                  <c:v>7815</c:v>
                </c:pt>
                <c:pt idx="1464">
                  <c:v>7820</c:v>
                </c:pt>
                <c:pt idx="1465">
                  <c:v>7825</c:v>
                </c:pt>
                <c:pt idx="1466">
                  <c:v>7830</c:v>
                </c:pt>
                <c:pt idx="1467">
                  <c:v>7835</c:v>
                </c:pt>
                <c:pt idx="1468">
                  <c:v>7840</c:v>
                </c:pt>
                <c:pt idx="1469">
                  <c:v>7845</c:v>
                </c:pt>
                <c:pt idx="1470">
                  <c:v>7850</c:v>
                </c:pt>
                <c:pt idx="1471">
                  <c:v>7855</c:v>
                </c:pt>
                <c:pt idx="1472">
                  <c:v>7860</c:v>
                </c:pt>
                <c:pt idx="1473">
                  <c:v>7865</c:v>
                </c:pt>
                <c:pt idx="1474">
                  <c:v>7870</c:v>
                </c:pt>
                <c:pt idx="1475">
                  <c:v>7875</c:v>
                </c:pt>
                <c:pt idx="1476">
                  <c:v>7880</c:v>
                </c:pt>
                <c:pt idx="1477">
                  <c:v>7885</c:v>
                </c:pt>
                <c:pt idx="1478">
                  <c:v>7890</c:v>
                </c:pt>
                <c:pt idx="1479">
                  <c:v>7895</c:v>
                </c:pt>
                <c:pt idx="1480">
                  <c:v>7900</c:v>
                </c:pt>
                <c:pt idx="1481">
                  <c:v>7905</c:v>
                </c:pt>
                <c:pt idx="1482">
                  <c:v>7910</c:v>
                </c:pt>
                <c:pt idx="1483">
                  <c:v>7915</c:v>
                </c:pt>
                <c:pt idx="1484">
                  <c:v>7920</c:v>
                </c:pt>
                <c:pt idx="1485">
                  <c:v>7925</c:v>
                </c:pt>
                <c:pt idx="1486">
                  <c:v>7930</c:v>
                </c:pt>
                <c:pt idx="1487">
                  <c:v>7935</c:v>
                </c:pt>
                <c:pt idx="1488">
                  <c:v>7940</c:v>
                </c:pt>
                <c:pt idx="1489">
                  <c:v>7945</c:v>
                </c:pt>
                <c:pt idx="1490">
                  <c:v>7950</c:v>
                </c:pt>
                <c:pt idx="1491">
                  <c:v>7955</c:v>
                </c:pt>
                <c:pt idx="1492">
                  <c:v>7960</c:v>
                </c:pt>
                <c:pt idx="1493">
                  <c:v>7965</c:v>
                </c:pt>
                <c:pt idx="1494">
                  <c:v>7970</c:v>
                </c:pt>
                <c:pt idx="1495">
                  <c:v>7975</c:v>
                </c:pt>
                <c:pt idx="1496">
                  <c:v>7980</c:v>
                </c:pt>
                <c:pt idx="1497">
                  <c:v>7985</c:v>
                </c:pt>
                <c:pt idx="1498">
                  <c:v>7990</c:v>
                </c:pt>
                <c:pt idx="1499">
                  <c:v>7995</c:v>
                </c:pt>
                <c:pt idx="1500">
                  <c:v>8000</c:v>
                </c:pt>
                <c:pt idx="1501">
                  <c:v>8005</c:v>
                </c:pt>
                <c:pt idx="1502">
                  <c:v>8010</c:v>
                </c:pt>
                <c:pt idx="1503">
                  <c:v>8015</c:v>
                </c:pt>
                <c:pt idx="1504">
                  <c:v>8020</c:v>
                </c:pt>
                <c:pt idx="1505">
                  <c:v>8025</c:v>
                </c:pt>
                <c:pt idx="1506">
                  <c:v>8030</c:v>
                </c:pt>
                <c:pt idx="1507">
                  <c:v>8035</c:v>
                </c:pt>
                <c:pt idx="1508">
                  <c:v>8040</c:v>
                </c:pt>
                <c:pt idx="1509">
                  <c:v>8045</c:v>
                </c:pt>
                <c:pt idx="1510">
                  <c:v>8050</c:v>
                </c:pt>
                <c:pt idx="1511">
                  <c:v>8055</c:v>
                </c:pt>
                <c:pt idx="1512">
                  <c:v>8060</c:v>
                </c:pt>
                <c:pt idx="1513">
                  <c:v>8065</c:v>
                </c:pt>
                <c:pt idx="1514">
                  <c:v>8070</c:v>
                </c:pt>
                <c:pt idx="1515">
                  <c:v>8075</c:v>
                </c:pt>
                <c:pt idx="1516">
                  <c:v>8080</c:v>
                </c:pt>
                <c:pt idx="1517">
                  <c:v>8085</c:v>
                </c:pt>
                <c:pt idx="1518">
                  <c:v>8090</c:v>
                </c:pt>
                <c:pt idx="1519">
                  <c:v>8095</c:v>
                </c:pt>
                <c:pt idx="1520">
                  <c:v>8100</c:v>
                </c:pt>
                <c:pt idx="1521">
                  <c:v>8105</c:v>
                </c:pt>
                <c:pt idx="1522">
                  <c:v>8110</c:v>
                </c:pt>
                <c:pt idx="1523">
                  <c:v>8115</c:v>
                </c:pt>
                <c:pt idx="1524">
                  <c:v>8120</c:v>
                </c:pt>
                <c:pt idx="1525">
                  <c:v>8125</c:v>
                </c:pt>
                <c:pt idx="1526">
                  <c:v>8130</c:v>
                </c:pt>
                <c:pt idx="1527">
                  <c:v>8135</c:v>
                </c:pt>
                <c:pt idx="1528">
                  <c:v>8140</c:v>
                </c:pt>
                <c:pt idx="1529">
                  <c:v>8145</c:v>
                </c:pt>
                <c:pt idx="1530">
                  <c:v>8150</c:v>
                </c:pt>
                <c:pt idx="1531">
                  <c:v>8155</c:v>
                </c:pt>
                <c:pt idx="1532">
                  <c:v>8160</c:v>
                </c:pt>
                <c:pt idx="1533">
                  <c:v>8165</c:v>
                </c:pt>
                <c:pt idx="1534">
                  <c:v>8170</c:v>
                </c:pt>
                <c:pt idx="1535">
                  <c:v>8175</c:v>
                </c:pt>
                <c:pt idx="1536">
                  <c:v>8180</c:v>
                </c:pt>
                <c:pt idx="1537">
                  <c:v>8185</c:v>
                </c:pt>
                <c:pt idx="1538">
                  <c:v>8190</c:v>
                </c:pt>
                <c:pt idx="1539">
                  <c:v>8195</c:v>
                </c:pt>
                <c:pt idx="1540">
                  <c:v>8200</c:v>
                </c:pt>
                <c:pt idx="1541">
                  <c:v>8205</c:v>
                </c:pt>
                <c:pt idx="1542">
                  <c:v>8210</c:v>
                </c:pt>
                <c:pt idx="1543">
                  <c:v>8215</c:v>
                </c:pt>
                <c:pt idx="1544">
                  <c:v>8220</c:v>
                </c:pt>
                <c:pt idx="1545">
                  <c:v>8225</c:v>
                </c:pt>
                <c:pt idx="1546">
                  <c:v>8230</c:v>
                </c:pt>
                <c:pt idx="1547">
                  <c:v>8235</c:v>
                </c:pt>
                <c:pt idx="1548">
                  <c:v>8240</c:v>
                </c:pt>
                <c:pt idx="1549">
                  <c:v>8245</c:v>
                </c:pt>
                <c:pt idx="1550">
                  <c:v>8250</c:v>
                </c:pt>
                <c:pt idx="1551">
                  <c:v>8255</c:v>
                </c:pt>
                <c:pt idx="1552">
                  <c:v>8260</c:v>
                </c:pt>
                <c:pt idx="1553">
                  <c:v>8265</c:v>
                </c:pt>
                <c:pt idx="1554">
                  <c:v>8270</c:v>
                </c:pt>
                <c:pt idx="1555">
                  <c:v>8275</c:v>
                </c:pt>
                <c:pt idx="1556">
                  <c:v>8280</c:v>
                </c:pt>
                <c:pt idx="1557">
                  <c:v>8285</c:v>
                </c:pt>
                <c:pt idx="1558">
                  <c:v>8290</c:v>
                </c:pt>
                <c:pt idx="1559">
                  <c:v>8295</c:v>
                </c:pt>
                <c:pt idx="1560">
                  <c:v>8300</c:v>
                </c:pt>
                <c:pt idx="1561">
                  <c:v>8305</c:v>
                </c:pt>
                <c:pt idx="1562">
                  <c:v>8310</c:v>
                </c:pt>
                <c:pt idx="1563">
                  <c:v>8315</c:v>
                </c:pt>
                <c:pt idx="1564">
                  <c:v>8320</c:v>
                </c:pt>
                <c:pt idx="1565">
                  <c:v>8325</c:v>
                </c:pt>
                <c:pt idx="1566">
                  <c:v>8330</c:v>
                </c:pt>
                <c:pt idx="1567">
                  <c:v>8335</c:v>
                </c:pt>
                <c:pt idx="1568">
                  <c:v>8340</c:v>
                </c:pt>
                <c:pt idx="1569">
                  <c:v>8345</c:v>
                </c:pt>
                <c:pt idx="1570">
                  <c:v>8350</c:v>
                </c:pt>
                <c:pt idx="1571">
                  <c:v>8355</c:v>
                </c:pt>
                <c:pt idx="1572">
                  <c:v>8360</c:v>
                </c:pt>
                <c:pt idx="1573">
                  <c:v>8365</c:v>
                </c:pt>
                <c:pt idx="1574">
                  <c:v>8370</c:v>
                </c:pt>
                <c:pt idx="1575">
                  <c:v>8375</c:v>
                </c:pt>
                <c:pt idx="1576">
                  <c:v>8380</c:v>
                </c:pt>
                <c:pt idx="1577">
                  <c:v>8385</c:v>
                </c:pt>
                <c:pt idx="1578">
                  <c:v>8390</c:v>
                </c:pt>
                <c:pt idx="1579">
                  <c:v>8395</c:v>
                </c:pt>
                <c:pt idx="1580">
                  <c:v>8400</c:v>
                </c:pt>
                <c:pt idx="1581">
                  <c:v>8405</c:v>
                </c:pt>
                <c:pt idx="1582">
                  <c:v>8410</c:v>
                </c:pt>
                <c:pt idx="1583">
                  <c:v>8415</c:v>
                </c:pt>
                <c:pt idx="1584">
                  <c:v>8420</c:v>
                </c:pt>
                <c:pt idx="1585">
                  <c:v>8425</c:v>
                </c:pt>
                <c:pt idx="1586">
                  <c:v>8430</c:v>
                </c:pt>
                <c:pt idx="1587">
                  <c:v>8435</c:v>
                </c:pt>
                <c:pt idx="1588">
                  <c:v>8440</c:v>
                </c:pt>
                <c:pt idx="1589">
                  <c:v>8445</c:v>
                </c:pt>
                <c:pt idx="1590">
                  <c:v>8450</c:v>
                </c:pt>
                <c:pt idx="1591">
                  <c:v>8455</c:v>
                </c:pt>
                <c:pt idx="1592">
                  <c:v>8460</c:v>
                </c:pt>
                <c:pt idx="1593">
                  <c:v>8465</c:v>
                </c:pt>
                <c:pt idx="1594">
                  <c:v>8470</c:v>
                </c:pt>
                <c:pt idx="1595">
                  <c:v>8475</c:v>
                </c:pt>
                <c:pt idx="1596">
                  <c:v>8480</c:v>
                </c:pt>
                <c:pt idx="1597">
                  <c:v>8485</c:v>
                </c:pt>
                <c:pt idx="1598">
                  <c:v>8490</c:v>
                </c:pt>
                <c:pt idx="1599">
                  <c:v>8495</c:v>
                </c:pt>
                <c:pt idx="1600">
                  <c:v>8500</c:v>
                </c:pt>
                <c:pt idx="1601">
                  <c:v>8505</c:v>
                </c:pt>
                <c:pt idx="1602">
                  <c:v>8510</c:v>
                </c:pt>
                <c:pt idx="1603">
                  <c:v>8515</c:v>
                </c:pt>
                <c:pt idx="1604">
                  <c:v>8520</c:v>
                </c:pt>
                <c:pt idx="1605">
                  <c:v>8525</c:v>
                </c:pt>
                <c:pt idx="1606">
                  <c:v>8530</c:v>
                </c:pt>
                <c:pt idx="1607">
                  <c:v>8535</c:v>
                </c:pt>
                <c:pt idx="1608">
                  <c:v>8540</c:v>
                </c:pt>
                <c:pt idx="1609">
                  <c:v>8545</c:v>
                </c:pt>
                <c:pt idx="1610">
                  <c:v>8550</c:v>
                </c:pt>
                <c:pt idx="1611">
                  <c:v>8555</c:v>
                </c:pt>
                <c:pt idx="1612">
                  <c:v>8560</c:v>
                </c:pt>
                <c:pt idx="1613">
                  <c:v>8565</c:v>
                </c:pt>
                <c:pt idx="1614">
                  <c:v>8570</c:v>
                </c:pt>
                <c:pt idx="1615">
                  <c:v>8575</c:v>
                </c:pt>
                <c:pt idx="1616">
                  <c:v>8580</c:v>
                </c:pt>
                <c:pt idx="1617">
                  <c:v>8585</c:v>
                </c:pt>
                <c:pt idx="1618">
                  <c:v>8590</c:v>
                </c:pt>
                <c:pt idx="1619">
                  <c:v>8595</c:v>
                </c:pt>
                <c:pt idx="1620">
                  <c:v>8600</c:v>
                </c:pt>
                <c:pt idx="1621">
                  <c:v>8605</c:v>
                </c:pt>
                <c:pt idx="1622">
                  <c:v>8610</c:v>
                </c:pt>
                <c:pt idx="1623">
                  <c:v>8615</c:v>
                </c:pt>
                <c:pt idx="1624">
                  <c:v>8620</c:v>
                </c:pt>
                <c:pt idx="1625">
                  <c:v>8625</c:v>
                </c:pt>
                <c:pt idx="1626">
                  <c:v>8630</c:v>
                </c:pt>
                <c:pt idx="1627">
                  <c:v>8635</c:v>
                </c:pt>
                <c:pt idx="1628">
                  <c:v>8640</c:v>
                </c:pt>
                <c:pt idx="1629">
                  <c:v>8645</c:v>
                </c:pt>
                <c:pt idx="1630">
                  <c:v>8650</c:v>
                </c:pt>
                <c:pt idx="1631">
                  <c:v>8655</c:v>
                </c:pt>
                <c:pt idx="1632">
                  <c:v>8660</c:v>
                </c:pt>
                <c:pt idx="1633">
                  <c:v>8665</c:v>
                </c:pt>
                <c:pt idx="1634">
                  <c:v>8670</c:v>
                </c:pt>
                <c:pt idx="1635">
                  <c:v>8675</c:v>
                </c:pt>
                <c:pt idx="1636">
                  <c:v>8680</c:v>
                </c:pt>
                <c:pt idx="1637">
                  <c:v>8685</c:v>
                </c:pt>
                <c:pt idx="1638">
                  <c:v>8690</c:v>
                </c:pt>
                <c:pt idx="1639">
                  <c:v>8695</c:v>
                </c:pt>
                <c:pt idx="1640">
                  <c:v>8700</c:v>
                </c:pt>
                <c:pt idx="1641">
                  <c:v>8705</c:v>
                </c:pt>
                <c:pt idx="1642">
                  <c:v>8710</c:v>
                </c:pt>
                <c:pt idx="1643">
                  <c:v>8715</c:v>
                </c:pt>
                <c:pt idx="1644">
                  <c:v>8720</c:v>
                </c:pt>
                <c:pt idx="1645">
                  <c:v>8725</c:v>
                </c:pt>
                <c:pt idx="1646">
                  <c:v>8730</c:v>
                </c:pt>
                <c:pt idx="1647">
                  <c:v>8735</c:v>
                </c:pt>
                <c:pt idx="1648">
                  <c:v>8740</c:v>
                </c:pt>
                <c:pt idx="1649">
                  <c:v>8745</c:v>
                </c:pt>
                <c:pt idx="1650">
                  <c:v>8750</c:v>
                </c:pt>
                <c:pt idx="1651">
                  <c:v>8755</c:v>
                </c:pt>
                <c:pt idx="1652">
                  <c:v>8760</c:v>
                </c:pt>
                <c:pt idx="1653">
                  <c:v>8765</c:v>
                </c:pt>
                <c:pt idx="1654">
                  <c:v>8770</c:v>
                </c:pt>
                <c:pt idx="1655">
                  <c:v>8775</c:v>
                </c:pt>
                <c:pt idx="1656">
                  <c:v>8780</c:v>
                </c:pt>
                <c:pt idx="1657">
                  <c:v>8785</c:v>
                </c:pt>
                <c:pt idx="1658">
                  <c:v>8790</c:v>
                </c:pt>
                <c:pt idx="1659">
                  <c:v>8795</c:v>
                </c:pt>
                <c:pt idx="1660">
                  <c:v>8800</c:v>
                </c:pt>
                <c:pt idx="1661">
                  <c:v>8805</c:v>
                </c:pt>
                <c:pt idx="1662">
                  <c:v>8810</c:v>
                </c:pt>
                <c:pt idx="1663">
                  <c:v>8815</c:v>
                </c:pt>
                <c:pt idx="1664">
                  <c:v>8820</c:v>
                </c:pt>
                <c:pt idx="1665">
                  <c:v>8825</c:v>
                </c:pt>
                <c:pt idx="1666">
                  <c:v>8830</c:v>
                </c:pt>
                <c:pt idx="1667">
                  <c:v>8835</c:v>
                </c:pt>
                <c:pt idx="1668">
                  <c:v>8840</c:v>
                </c:pt>
                <c:pt idx="1669">
                  <c:v>8845</c:v>
                </c:pt>
                <c:pt idx="1670">
                  <c:v>8850</c:v>
                </c:pt>
                <c:pt idx="1671">
                  <c:v>8855</c:v>
                </c:pt>
                <c:pt idx="1672">
                  <c:v>8860</c:v>
                </c:pt>
                <c:pt idx="1673">
                  <c:v>8865</c:v>
                </c:pt>
                <c:pt idx="1674">
                  <c:v>8870</c:v>
                </c:pt>
                <c:pt idx="1675">
                  <c:v>8875</c:v>
                </c:pt>
                <c:pt idx="1676">
                  <c:v>8880</c:v>
                </c:pt>
                <c:pt idx="1677">
                  <c:v>8885</c:v>
                </c:pt>
                <c:pt idx="1678">
                  <c:v>8890</c:v>
                </c:pt>
                <c:pt idx="1679">
                  <c:v>8895</c:v>
                </c:pt>
                <c:pt idx="1680">
                  <c:v>8900</c:v>
                </c:pt>
                <c:pt idx="1681">
                  <c:v>8905</c:v>
                </c:pt>
                <c:pt idx="1682">
                  <c:v>8910</c:v>
                </c:pt>
                <c:pt idx="1683">
                  <c:v>8915</c:v>
                </c:pt>
                <c:pt idx="1684">
                  <c:v>8920</c:v>
                </c:pt>
                <c:pt idx="1685">
                  <c:v>8925</c:v>
                </c:pt>
                <c:pt idx="1686">
                  <c:v>8930</c:v>
                </c:pt>
                <c:pt idx="1687">
                  <c:v>8935</c:v>
                </c:pt>
                <c:pt idx="1688">
                  <c:v>8940</c:v>
                </c:pt>
                <c:pt idx="1689">
                  <c:v>8945</c:v>
                </c:pt>
                <c:pt idx="1690">
                  <c:v>8950</c:v>
                </c:pt>
                <c:pt idx="1691">
                  <c:v>8955</c:v>
                </c:pt>
                <c:pt idx="1692">
                  <c:v>8960</c:v>
                </c:pt>
                <c:pt idx="1693">
                  <c:v>8965</c:v>
                </c:pt>
                <c:pt idx="1694">
                  <c:v>8970</c:v>
                </c:pt>
                <c:pt idx="1695">
                  <c:v>8975</c:v>
                </c:pt>
                <c:pt idx="1696">
                  <c:v>8980</c:v>
                </c:pt>
                <c:pt idx="1697">
                  <c:v>8985</c:v>
                </c:pt>
                <c:pt idx="1698">
                  <c:v>8990</c:v>
                </c:pt>
                <c:pt idx="1699">
                  <c:v>8995</c:v>
                </c:pt>
                <c:pt idx="1700">
                  <c:v>9000</c:v>
                </c:pt>
                <c:pt idx="1701">
                  <c:v>9005</c:v>
                </c:pt>
                <c:pt idx="1702">
                  <c:v>9010</c:v>
                </c:pt>
                <c:pt idx="1703">
                  <c:v>9015</c:v>
                </c:pt>
                <c:pt idx="1704">
                  <c:v>9020</c:v>
                </c:pt>
                <c:pt idx="1705">
                  <c:v>9025</c:v>
                </c:pt>
                <c:pt idx="1706">
                  <c:v>9030</c:v>
                </c:pt>
                <c:pt idx="1707">
                  <c:v>9035</c:v>
                </c:pt>
                <c:pt idx="1708">
                  <c:v>9040</c:v>
                </c:pt>
                <c:pt idx="1709">
                  <c:v>9045</c:v>
                </c:pt>
                <c:pt idx="1710">
                  <c:v>9050</c:v>
                </c:pt>
                <c:pt idx="1711">
                  <c:v>9055</c:v>
                </c:pt>
                <c:pt idx="1712">
                  <c:v>9060</c:v>
                </c:pt>
                <c:pt idx="1713">
                  <c:v>9065</c:v>
                </c:pt>
                <c:pt idx="1714">
                  <c:v>9070</c:v>
                </c:pt>
                <c:pt idx="1715">
                  <c:v>9075</c:v>
                </c:pt>
                <c:pt idx="1716">
                  <c:v>9080</c:v>
                </c:pt>
                <c:pt idx="1717">
                  <c:v>9085</c:v>
                </c:pt>
                <c:pt idx="1718">
                  <c:v>9090</c:v>
                </c:pt>
                <c:pt idx="1719">
                  <c:v>9095</c:v>
                </c:pt>
                <c:pt idx="1720">
                  <c:v>9100</c:v>
                </c:pt>
                <c:pt idx="1721">
                  <c:v>9105</c:v>
                </c:pt>
                <c:pt idx="1722">
                  <c:v>9110</c:v>
                </c:pt>
                <c:pt idx="1723">
                  <c:v>9115</c:v>
                </c:pt>
                <c:pt idx="1724">
                  <c:v>9120</c:v>
                </c:pt>
                <c:pt idx="1725">
                  <c:v>9125</c:v>
                </c:pt>
                <c:pt idx="1726">
                  <c:v>9130</c:v>
                </c:pt>
                <c:pt idx="1727">
                  <c:v>9135</c:v>
                </c:pt>
                <c:pt idx="1728">
                  <c:v>9140</c:v>
                </c:pt>
                <c:pt idx="1729">
                  <c:v>9145</c:v>
                </c:pt>
                <c:pt idx="1730">
                  <c:v>9150</c:v>
                </c:pt>
                <c:pt idx="1731">
                  <c:v>9155</c:v>
                </c:pt>
                <c:pt idx="1732">
                  <c:v>9160</c:v>
                </c:pt>
                <c:pt idx="1733">
                  <c:v>9165</c:v>
                </c:pt>
                <c:pt idx="1734">
                  <c:v>9170</c:v>
                </c:pt>
                <c:pt idx="1735">
                  <c:v>9175</c:v>
                </c:pt>
                <c:pt idx="1736">
                  <c:v>9180</c:v>
                </c:pt>
                <c:pt idx="1737">
                  <c:v>9185</c:v>
                </c:pt>
                <c:pt idx="1738">
                  <c:v>9190</c:v>
                </c:pt>
                <c:pt idx="1739">
                  <c:v>9195</c:v>
                </c:pt>
                <c:pt idx="1740">
                  <c:v>9200</c:v>
                </c:pt>
                <c:pt idx="1741">
                  <c:v>9205</c:v>
                </c:pt>
                <c:pt idx="1742">
                  <c:v>9210</c:v>
                </c:pt>
                <c:pt idx="1743">
                  <c:v>9215</c:v>
                </c:pt>
                <c:pt idx="1744">
                  <c:v>9220</c:v>
                </c:pt>
                <c:pt idx="1745">
                  <c:v>9225</c:v>
                </c:pt>
                <c:pt idx="1746">
                  <c:v>9230</c:v>
                </c:pt>
                <c:pt idx="1747">
                  <c:v>9235</c:v>
                </c:pt>
                <c:pt idx="1748">
                  <c:v>9240</c:v>
                </c:pt>
                <c:pt idx="1749">
                  <c:v>9245</c:v>
                </c:pt>
                <c:pt idx="1750">
                  <c:v>9250</c:v>
                </c:pt>
                <c:pt idx="1751">
                  <c:v>9255</c:v>
                </c:pt>
                <c:pt idx="1752">
                  <c:v>9260</c:v>
                </c:pt>
                <c:pt idx="1753">
                  <c:v>9265</c:v>
                </c:pt>
                <c:pt idx="1754">
                  <c:v>9270</c:v>
                </c:pt>
                <c:pt idx="1755">
                  <c:v>9275</c:v>
                </c:pt>
                <c:pt idx="1756">
                  <c:v>9280</c:v>
                </c:pt>
                <c:pt idx="1757">
                  <c:v>9285</c:v>
                </c:pt>
                <c:pt idx="1758">
                  <c:v>9290</c:v>
                </c:pt>
                <c:pt idx="1759">
                  <c:v>9295</c:v>
                </c:pt>
                <c:pt idx="1760">
                  <c:v>9300</c:v>
                </c:pt>
                <c:pt idx="1761">
                  <c:v>9305</c:v>
                </c:pt>
                <c:pt idx="1762">
                  <c:v>9310</c:v>
                </c:pt>
                <c:pt idx="1763">
                  <c:v>9315</c:v>
                </c:pt>
                <c:pt idx="1764">
                  <c:v>9320</c:v>
                </c:pt>
                <c:pt idx="1765">
                  <c:v>9325</c:v>
                </c:pt>
                <c:pt idx="1766">
                  <c:v>9330</c:v>
                </c:pt>
                <c:pt idx="1767">
                  <c:v>9335</c:v>
                </c:pt>
                <c:pt idx="1768">
                  <c:v>9340</c:v>
                </c:pt>
                <c:pt idx="1769">
                  <c:v>9345</c:v>
                </c:pt>
                <c:pt idx="1770">
                  <c:v>9350</c:v>
                </c:pt>
                <c:pt idx="1771">
                  <c:v>9355</c:v>
                </c:pt>
                <c:pt idx="1772">
                  <c:v>9360</c:v>
                </c:pt>
                <c:pt idx="1773">
                  <c:v>9365</c:v>
                </c:pt>
                <c:pt idx="1774">
                  <c:v>9370</c:v>
                </c:pt>
                <c:pt idx="1775">
                  <c:v>9375</c:v>
                </c:pt>
                <c:pt idx="1776">
                  <c:v>9380</c:v>
                </c:pt>
                <c:pt idx="1777">
                  <c:v>9385</c:v>
                </c:pt>
                <c:pt idx="1778">
                  <c:v>9390</c:v>
                </c:pt>
                <c:pt idx="1779">
                  <c:v>9395</c:v>
                </c:pt>
                <c:pt idx="1780">
                  <c:v>9400</c:v>
                </c:pt>
                <c:pt idx="1781">
                  <c:v>9405</c:v>
                </c:pt>
                <c:pt idx="1782">
                  <c:v>9410</c:v>
                </c:pt>
                <c:pt idx="1783">
                  <c:v>9415</c:v>
                </c:pt>
                <c:pt idx="1784">
                  <c:v>9420</c:v>
                </c:pt>
                <c:pt idx="1785">
                  <c:v>9425</c:v>
                </c:pt>
                <c:pt idx="1786">
                  <c:v>9430</c:v>
                </c:pt>
                <c:pt idx="1787">
                  <c:v>9435</c:v>
                </c:pt>
                <c:pt idx="1788">
                  <c:v>9440</c:v>
                </c:pt>
                <c:pt idx="1789">
                  <c:v>9445</c:v>
                </c:pt>
                <c:pt idx="1790">
                  <c:v>9450</c:v>
                </c:pt>
                <c:pt idx="1791">
                  <c:v>9455</c:v>
                </c:pt>
                <c:pt idx="1792">
                  <c:v>9460</c:v>
                </c:pt>
                <c:pt idx="1793">
                  <c:v>9465</c:v>
                </c:pt>
                <c:pt idx="1794">
                  <c:v>9470</c:v>
                </c:pt>
                <c:pt idx="1795">
                  <c:v>9475</c:v>
                </c:pt>
                <c:pt idx="1796">
                  <c:v>9480</c:v>
                </c:pt>
                <c:pt idx="1797">
                  <c:v>9485</c:v>
                </c:pt>
                <c:pt idx="1798">
                  <c:v>9490</c:v>
                </c:pt>
                <c:pt idx="1799">
                  <c:v>9495</c:v>
                </c:pt>
                <c:pt idx="1800">
                  <c:v>9500</c:v>
                </c:pt>
                <c:pt idx="1801">
                  <c:v>9505</c:v>
                </c:pt>
                <c:pt idx="1802">
                  <c:v>9510</c:v>
                </c:pt>
                <c:pt idx="1803">
                  <c:v>9515</c:v>
                </c:pt>
                <c:pt idx="1804">
                  <c:v>9520</c:v>
                </c:pt>
                <c:pt idx="1805">
                  <c:v>9525</c:v>
                </c:pt>
                <c:pt idx="1806">
                  <c:v>9530</c:v>
                </c:pt>
                <c:pt idx="1807">
                  <c:v>9535</c:v>
                </c:pt>
                <c:pt idx="1808">
                  <c:v>9540</c:v>
                </c:pt>
                <c:pt idx="1809">
                  <c:v>9545</c:v>
                </c:pt>
                <c:pt idx="1810">
                  <c:v>9550</c:v>
                </c:pt>
                <c:pt idx="1811">
                  <c:v>9555</c:v>
                </c:pt>
                <c:pt idx="1812">
                  <c:v>9560</c:v>
                </c:pt>
                <c:pt idx="1813">
                  <c:v>9565</c:v>
                </c:pt>
                <c:pt idx="1814">
                  <c:v>9570</c:v>
                </c:pt>
                <c:pt idx="1815">
                  <c:v>9575</c:v>
                </c:pt>
                <c:pt idx="1816">
                  <c:v>9580</c:v>
                </c:pt>
                <c:pt idx="1817">
                  <c:v>9585</c:v>
                </c:pt>
                <c:pt idx="1818">
                  <c:v>9590</c:v>
                </c:pt>
                <c:pt idx="1819">
                  <c:v>9595</c:v>
                </c:pt>
                <c:pt idx="1820">
                  <c:v>9600</c:v>
                </c:pt>
                <c:pt idx="1821">
                  <c:v>9605</c:v>
                </c:pt>
                <c:pt idx="1822">
                  <c:v>9610</c:v>
                </c:pt>
                <c:pt idx="1823">
                  <c:v>9615</c:v>
                </c:pt>
                <c:pt idx="1824">
                  <c:v>9620</c:v>
                </c:pt>
                <c:pt idx="1825">
                  <c:v>9625</c:v>
                </c:pt>
                <c:pt idx="1826">
                  <c:v>9630</c:v>
                </c:pt>
                <c:pt idx="1827">
                  <c:v>9635</c:v>
                </c:pt>
                <c:pt idx="1828">
                  <c:v>9640</c:v>
                </c:pt>
                <c:pt idx="1829">
                  <c:v>9645</c:v>
                </c:pt>
                <c:pt idx="1830">
                  <c:v>9650</c:v>
                </c:pt>
                <c:pt idx="1831">
                  <c:v>9655</c:v>
                </c:pt>
                <c:pt idx="1832">
                  <c:v>9660</c:v>
                </c:pt>
                <c:pt idx="1833">
                  <c:v>9665</c:v>
                </c:pt>
                <c:pt idx="1834">
                  <c:v>9670</c:v>
                </c:pt>
                <c:pt idx="1835">
                  <c:v>9675</c:v>
                </c:pt>
                <c:pt idx="1836">
                  <c:v>9680</c:v>
                </c:pt>
                <c:pt idx="1837">
                  <c:v>9685</c:v>
                </c:pt>
                <c:pt idx="1838">
                  <c:v>9690</c:v>
                </c:pt>
                <c:pt idx="1839">
                  <c:v>9695</c:v>
                </c:pt>
                <c:pt idx="1840">
                  <c:v>9700</c:v>
                </c:pt>
                <c:pt idx="1841">
                  <c:v>9705</c:v>
                </c:pt>
                <c:pt idx="1842">
                  <c:v>9710</c:v>
                </c:pt>
                <c:pt idx="1843">
                  <c:v>9715</c:v>
                </c:pt>
                <c:pt idx="1844">
                  <c:v>9720</c:v>
                </c:pt>
                <c:pt idx="1845">
                  <c:v>9725</c:v>
                </c:pt>
                <c:pt idx="1846">
                  <c:v>9730</c:v>
                </c:pt>
                <c:pt idx="1847">
                  <c:v>9735</c:v>
                </c:pt>
                <c:pt idx="1848">
                  <c:v>9740</c:v>
                </c:pt>
                <c:pt idx="1849">
                  <c:v>9745</c:v>
                </c:pt>
                <c:pt idx="1850">
                  <c:v>9750</c:v>
                </c:pt>
                <c:pt idx="1851">
                  <c:v>9755</c:v>
                </c:pt>
                <c:pt idx="1852">
                  <c:v>9760</c:v>
                </c:pt>
                <c:pt idx="1853">
                  <c:v>9765</c:v>
                </c:pt>
                <c:pt idx="1854">
                  <c:v>9770</c:v>
                </c:pt>
                <c:pt idx="1855">
                  <c:v>9775</c:v>
                </c:pt>
                <c:pt idx="1856">
                  <c:v>9780</c:v>
                </c:pt>
                <c:pt idx="1857">
                  <c:v>9785</c:v>
                </c:pt>
                <c:pt idx="1858">
                  <c:v>9790</c:v>
                </c:pt>
                <c:pt idx="1859">
                  <c:v>9795</c:v>
                </c:pt>
                <c:pt idx="1860">
                  <c:v>9800</c:v>
                </c:pt>
                <c:pt idx="1861">
                  <c:v>9805</c:v>
                </c:pt>
                <c:pt idx="1862">
                  <c:v>9810</c:v>
                </c:pt>
                <c:pt idx="1863">
                  <c:v>9815</c:v>
                </c:pt>
                <c:pt idx="1864">
                  <c:v>9820</c:v>
                </c:pt>
                <c:pt idx="1865">
                  <c:v>9825</c:v>
                </c:pt>
                <c:pt idx="1866">
                  <c:v>9830</c:v>
                </c:pt>
                <c:pt idx="1867">
                  <c:v>9835</c:v>
                </c:pt>
                <c:pt idx="1868">
                  <c:v>9840</c:v>
                </c:pt>
                <c:pt idx="1869">
                  <c:v>9845</c:v>
                </c:pt>
                <c:pt idx="1870">
                  <c:v>9850</c:v>
                </c:pt>
                <c:pt idx="1871">
                  <c:v>9855</c:v>
                </c:pt>
                <c:pt idx="1872">
                  <c:v>9860</c:v>
                </c:pt>
                <c:pt idx="1873">
                  <c:v>9865</c:v>
                </c:pt>
                <c:pt idx="1874">
                  <c:v>9870</c:v>
                </c:pt>
                <c:pt idx="1875">
                  <c:v>9875</c:v>
                </c:pt>
                <c:pt idx="1876">
                  <c:v>9880</c:v>
                </c:pt>
                <c:pt idx="1877">
                  <c:v>9885</c:v>
                </c:pt>
                <c:pt idx="1878">
                  <c:v>9890</c:v>
                </c:pt>
                <c:pt idx="1879">
                  <c:v>9895</c:v>
                </c:pt>
                <c:pt idx="1880">
                  <c:v>9900</c:v>
                </c:pt>
                <c:pt idx="1881">
                  <c:v>9905</c:v>
                </c:pt>
                <c:pt idx="1882">
                  <c:v>9910</c:v>
                </c:pt>
                <c:pt idx="1883">
                  <c:v>9915</c:v>
                </c:pt>
                <c:pt idx="1884">
                  <c:v>9920</c:v>
                </c:pt>
                <c:pt idx="1885">
                  <c:v>9925</c:v>
                </c:pt>
                <c:pt idx="1886">
                  <c:v>9930</c:v>
                </c:pt>
                <c:pt idx="1887">
                  <c:v>9935</c:v>
                </c:pt>
                <c:pt idx="1888">
                  <c:v>9940</c:v>
                </c:pt>
                <c:pt idx="1889">
                  <c:v>9945</c:v>
                </c:pt>
                <c:pt idx="1890">
                  <c:v>9950</c:v>
                </c:pt>
                <c:pt idx="1891">
                  <c:v>9955</c:v>
                </c:pt>
                <c:pt idx="1892">
                  <c:v>9960</c:v>
                </c:pt>
                <c:pt idx="1893">
                  <c:v>9965</c:v>
                </c:pt>
                <c:pt idx="1894">
                  <c:v>9970</c:v>
                </c:pt>
                <c:pt idx="1895">
                  <c:v>9975</c:v>
                </c:pt>
                <c:pt idx="1896">
                  <c:v>9980</c:v>
                </c:pt>
                <c:pt idx="1897">
                  <c:v>9985</c:v>
                </c:pt>
                <c:pt idx="1898">
                  <c:v>9990</c:v>
                </c:pt>
                <c:pt idx="1899">
                  <c:v>9995</c:v>
                </c:pt>
                <c:pt idx="1900">
                  <c:v>10000</c:v>
                </c:pt>
              </c:numCache>
            </c:numRef>
          </c:cat>
          <c:val>
            <c:numRef>
              <c:f>'Profit-Volume Data'!$F$2:$F$1902</c:f>
              <c:numCache>
                <c:formatCode>#,##0_ ;[Red]\-#,##0\ </c:formatCode>
                <c:ptCount val="1901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50000</c:v>
                </c:pt>
                <c:pt idx="44">
                  <c:v>50000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  <c:pt idx="60">
                  <c:v>50000</c:v>
                </c:pt>
                <c:pt idx="61">
                  <c:v>50000</c:v>
                </c:pt>
                <c:pt idx="62">
                  <c:v>50000</c:v>
                </c:pt>
                <c:pt idx="63">
                  <c:v>50000</c:v>
                </c:pt>
                <c:pt idx="64">
                  <c:v>50000</c:v>
                </c:pt>
                <c:pt idx="65">
                  <c:v>50000</c:v>
                </c:pt>
                <c:pt idx="66">
                  <c:v>50000</c:v>
                </c:pt>
                <c:pt idx="67">
                  <c:v>50000</c:v>
                </c:pt>
                <c:pt idx="68">
                  <c:v>50000</c:v>
                </c:pt>
                <c:pt idx="69">
                  <c:v>50000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50000</c:v>
                </c:pt>
                <c:pt idx="77">
                  <c:v>50000</c:v>
                </c:pt>
                <c:pt idx="78">
                  <c:v>50000</c:v>
                </c:pt>
                <c:pt idx="79">
                  <c:v>50000</c:v>
                </c:pt>
                <c:pt idx="80">
                  <c:v>50000</c:v>
                </c:pt>
                <c:pt idx="81">
                  <c:v>50000</c:v>
                </c:pt>
                <c:pt idx="82">
                  <c:v>50000</c:v>
                </c:pt>
                <c:pt idx="83">
                  <c:v>50000</c:v>
                </c:pt>
                <c:pt idx="84">
                  <c:v>50000</c:v>
                </c:pt>
                <c:pt idx="85">
                  <c:v>50000</c:v>
                </c:pt>
                <c:pt idx="86">
                  <c:v>50000</c:v>
                </c:pt>
                <c:pt idx="87">
                  <c:v>50000</c:v>
                </c:pt>
                <c:pt idx="88">
                  <c:v>50000</c:v>
                </c:pt>
                <c:pt idx="89">
                  <c:v>50000</c:v>
                </c:pt>
                <c:pt idx="90">
                  <c:v>50000</c:v>
                </c:pt>
                <c:pt idx="91">
                  <c:v>50000</c:v>
                </c:pt>
                <c:pt idx="92">
                  <c:v>50000</c:v>
                </c:pt>
                <c:pt idx="93">
                  <c:v>50000</c:v>
                </c:pt>
                <c:pt idx="94">
                  <c:v>50000</c:v>
                </c:pt>
                <c:pt idx="95">
                  <c:v>50000</c:v>
                </c:pt>
                <c:pt idx="96">
                  <c:v>50000</c:v>
                </c:pt>
                <c:pt idx="97">
                  <c:v>50000</c:v>
                </c:pt>
                <c:pt idx="98">
                  <c:v>50000</c:v>
                </c:pt>
                <c:pt idx="99">
                  <c:v>50000</c:v>
                </c:pt>
                <c:pt idx="100">
                  <c:v>50000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150000</c:v>
                </c:pt>
                <c:pt idx="302">
                  <c:v>150000</c:v>
                </c:pt>
                <c:pt idx="303">
                  <c:v>150000</c:v>
                </c:pt>
                <c:pt idx="304">
                  <c:v>150000</c:v>
                </c:pt>
                <c:pt idx="305">
                  <c:v>150000</c:v>
                </c:pt>
                <c:pt idx="306">
                  <c:v>150000</c:v>
                </c:pt>
                <c:pt idx="307">
                  <c:v>150000</c:v>
                </c:pt>
                <c:pt idx="308">
                  <c:v>150000</c:v>
                </c:pt>
                <c:pt idx="309">
                  <c:v>150000</c:v>
                </c:pt>
                <c:pt idx="310">
                  <c:v>150000</c:v>
                </c:pt>
                <c:pt idx="311">
                  <c:v>150000</c:v>
                </c:pt>
                <c:pt idx="312">
                  <c:v>150000</c:v>
                </c:pt>
                <c:pt idx="313">
                  <c:v>150000</c:v>
                </c:pt>
                <c:pt idx="314">
                  <c:v>150000</c:v>
                </c:pt>
                <c:pt idx="315">
                  <c:v>150000</c:v>
                </c:pt>
                <c:pt idx="316">
                  <c:v>150000</c:v>
                </c:pt>
                <c:pt idx="317">
                  <c:v>150000</c:v>
                </c:pt>
                <c:pt idx="318">
                  <c:v>150000</c:v>
                </c:pt>
                <c:pt idx="319">
                  <c:v>150000</c:v>
                </c:pt>
                <c:pt idx="320">
                  <c:v>150000</c:v>
                </c:pt>
                <c:pt idx="321">
                  <c:v>150000</c:v>
                </c:pt>
                <c:pt idx="322">
                  <c:v>150000</c:v>
                </c:pt>
                <c:pt idx="323">
                  <c:v>150000</c:v>
                </c:pt>
                <c:pt idx="324">
                  <c:v>150000</c:v>
                </c:pt>
                <c:pt idx="325">
                  <c:v>150000</c:v>
                </c:pt>
                <c:pt idx="326">
                  <c:v>150000</c:v>
                </c:pt>
                <c:pt idx="327">
                  <c:v>150000</c:v>
                </c:pt>
                <c:pt idx="328">
                  <c:v>150000</c:v>
                </c:pt>
                <c:pt idx="329">
                  <c:v>150000</c:v>
                </c:pt>
                <c:pt idx="330">
                  <c:v>150000</c:v>
                </c:pt>
                <c:pt idx="331">
                  <c:v>150000</c:v>
                </c:pt>
                <c:pt idx="332">
                  <c:v>150000</c:v>
                </c:pt>
                <c:pt idx="333">
                  <c:v>150000</c:v>
                </c:pt>
                <c:pt idx="334">
                  <c:v>150000</c:v>
                </c:pt>
                <c:pt idx="335">
                  <c:v>150000</c:v>
                </c:pt>
                <c:pt idx="336">
                  <c:v>150000</c:v>
                </c:pt>
                <c:pt idx="337">
                  <c:v>150000</c:v>
                </c:pt>
                <c:pt idx="338">
                  <c:v>150000</c:v>
                </c:pt>
                <c:pt idx="339">
                  <c:v>150000</c:v>
                </c:pt>
                <c:pt idx="340">
                  <c:v>150000</c:v>
                </c:pt>
                <c:pt idx="341">
                  <c:v>150000</c:v>
                </c:pt>
                <c:pt idx="342">
                  <c:v>150000</c:v>
                </c:pt>
                <c:pt idx="343">
                  <c:v>150000</c:v>
                </c:pt>
                <c:pt idx="344">
                  <c:v>150000</c:v>
                </c:pt>
                <c:pt idx="345">
                  <c:v>150000</c:v>
                </c:pt>
                <c:pt idx="346">
                  <c:v>150000</c:v>
                </c:pt>
                <c:pt idx="347">
                  <c:v>150000</c:v>
                </c:pt>
                <c:pt idx="348">
                  <c:v>150000</c:v>
                </c:pt>
                <c:pt idx="349">
                  <c:v>150000</c:v>
                </c:pt>
                <c:pt idx="350">
                  <c:v>150000</c:v>
                </c:pt>
                <c:pt idx="351">
                  <c:v>150000</c:v>
                </c:pt>
                <c:pt idx="352">
                  <c:v>150000</c:v>
                </c:pt>
                <c:pt idx="353">
                  <c:v>150000</c:v>
                </c:pt>
                <c:pt idx="354">
                  <c:v>150000</c:v>
                </c:pt>
                <c:pt idx="355">
                  <c:v>150000</c:v>
                </c:pt>
                <c:pt idx="356">
                  <c:v>150000</c:v>
                </c:pt>
                <c:pt idx="357">
                  <c:v>150000</c:v>
                </c:pt>
                <c:pt idx="358">
                  <c:v>150000</c:v>
                </c:pt>
                <c:pt idx="359">
                  <c:v>150000</c:v>
                </c:pt>
                <c:pt idx="360">
                  <c:v>150000</c:v>
                </c:pt>
                <c:pt idx="361">
                  <c:v>150000</c:v>
                </c:pt>
                <c:pt idx="362">
                  <c:v>150000</c:v>
                </c:pt>
                <c:pt idx="363">
                  <c:v>150000</c:v>
                </c:pt>
                <c:pt idx="364">
                  <c:v>150000</c:v>
                </c:pt>
                <c:pt idx="365">
                  <c:v>150000</c:v>
                </c:pt>
                <c:pt idx="366">
                  <c:v>150000</c:v>
                </c:pt>
                <c:pt idx="367">
                  <c:v>150000</c:v>
                </c:pt>
                <c:pt idx="368">
                  <c:v>150000</c:v>
                </c:pt>
                <c:pt idx="369">
                  <c:v>150000</c:v>
                </c:pt>
                <c:pt idx="370">
                  <c:v>150000</c:v>
                </c:pt>
                <c:pt idx="371">
                  <c:v>150000</c:v>
                </c:pt>
                <c:pt idx="372">
                  <c:v>150000</c:v>
                </c:pt>
                <c:pt idx="373">
                  <c:v>150000</c:v>
                </c:pt>
                <c:pt idx="374">
                  <c:v>150000</c:v>
                </c:pt>
                <c:pt idx="375">
                  <c:v>150000</c:v>
                </c:pt>
                <c:pt idx="376">
                  <c:v>150000</c:v>
                </c:pt>
                <c:pt idx="377">
                  <c:v>150000</c:v>
                </c:pt>
                <c:pt idx="378">
                  <c:v>150000</c:v>
                </c:pt>
                <c:pt idx="379">
                  <c:v>150000</c:v>
                </c:pt>
                <c:pt idx="380">
                  <c:v>150000</c:v>
                </c:pt>
                <c:pt idx="381">
                  <c:v>150000</c:v>
                </c:pt>
                <c:pt idx="382">
                  <c:v>150000</c:v>
                </c:pt>
                <c:pt idx="383">
                  <c:v>150000</c:v>
                </c:pt>
                <c:pt idx="384">
                  <c:v>150000</c:v>
                </c:pt>
                <c:pt idx="385">
                  <c:v>150000</c:v>
                </c:pt>
                <c:pt idx="386">
                  <c:v>150000</c:v>
                </c:pt>
                <c:pt idx="387">
                  <c:v>150000</c:v>
                </c:pt>
                <c:pt idx="388">
                  <c:v>150000</c:v>
                </c:pt>
                <c:pt idx="389">
                  <c:v>150000</c:v>
                </c:pt>
                <c:pt idx="390">
                  <c:v>150000</c:v>
                </c:pt>
                <c:pt idx="391">
                  <c:v>150000</c:v>
                </c:pt>
                <c:pt idx="392">
                  <c:v>150000</c:v>
                </c:pt>
                <c:pt idx="393">
                  <c:v>150000</c:v>
                </c:pt>
                <c:pt idx="394">
                  <c:v>150000</c:v>
                </c:pt>
                <c:pt idx="395">
                  <c:v>150000</c:v>
                </c:pt>
                <c:pt idx="396">
                  <c:v>150000</c:v>
                </c:pt>
                <c:pt idx="397">
                  <c:v>150000</c:v>
                </c:pt>
                <c:pt idx="398">
                  <c:v>150000</c:v>
                </c:pt>
                <c:pt idx="399">
                  <c:v>150000</c:v>
                </c:pt>
                <c:pt idx="400">
                  <c:v>150000</c:v>
                </c:pt>
                <c:pt idx="401">
                  <c:v>150000</c:v>
                </c:pt>
                <c:pt idx="402">
                  <c:v>150000</c:v>
                </c:pt>
                <c:pt idx="403">
                  <c:v>150000</c:v>
                </c:pt>
                <c:pt idx="404">
                  <c:v>150000</c:v>
                </c:pt>
                <c:pt idx="405">
                  <c:v>150000</c:v>
                </c:pt>
                <c:pt idx="406">
                  <c:v>150000</c:v>
                </c:pt>
                <c:pt idx="407">
                  <c:v>150000</c:v>
                </c:pt>
                <c:pt idx="408">
                  <c:v>150000</c:v>
                </c:pt>
                <c:pt idx="409">
                  <c:v>150000</c:v>
                </c:pt>
                <c:pt idx="410">
                  <c:v>150000</c:v>
                </c:pt>
                <c:pt idx="411">
                  <c:v>150000</c:v>
                </c:pt>
                <c:pt idx="412">
                  <c:v>150000</c:v>
                </c:pt>
                <c:pt idx="413">
                  <c:v>150000</c:v>
                </c:pt>
                <c:pt idx="414">
                  <c:v>150000</c:v>
                </c:pt>
                <c:pt idx="415">
                  <c:v>150000</c:v>
                </c:pt>
                <c:pt idx="416">
                  <c:v>150000</c:v>
                </c:pt>
                <c:pt idx="417">
                  <c:v>150000</c:v>
                </c:pt>
                <c:pt idx="418">
                  <c:v>150000</c:v>
                </c:pt>
                <c:pt idx="419">
                  <c:v>150000</c:v>
                </c:pt>
                <c:pt idx="420">
                  <c:v>150000</c:v>
                </c:pt>
                <c:pt idx="421">
                  <c:v>150000</c:v>
                </c:pt>
                <c:pt idx="422">
                  <c:v>150000</c:v>
                </c:pt>
                <c:pt idx="423">
                  <c:v>150000</c:v>
                </c:pt>
                <c:pt idx="424">
                  <c:v>150000</c:v>
                </c:pt>
                <c:pt idx="425">
                  <c:v>150000</c:v>
                </c:pt>
                <c:pt idx="426">
                  <c:v>150000</c:v>
                </c:pt>
                <c:pt idx="427">
                  <c:v>150000</c:v>
                </c:pt>
                <c:pt idx="428">
                  <c:v>150000</c:v>
                </c:pt>
                <c:pt idx="429">
                  <c:v>150000</c:v>
                </c:pt>
                <c:pt idx="430">
                  <c:v>150000</c:v>
                </c:pt>
                <c:pt idx="431">
                  <c:v>150000</c:v>
                </c:pt>
                <c:pt idx="432">
                  <c:v>150000</c:v>
                </c:pt>
                <c:pt idx="433">
                  <c:v>150000</c:v>
                </c:pt>
                <c:pt idx="434">
                  <c:v>150000</c:v>
                </c:pt>
                <c:pt idx="435">
                  <c:v>150000</c:v>
                </c:pt>
                <c:pt idx="436">
                  <c:v>150000</c:v>
                </c:pt>
                <c:pt idx="437">
                  <c:v>150000</c:v>
                </c:pt>
                <c:pt idx="438">
                  <c:v>150000</c:v>
                </c:pt>
                <c:pt idx="439">
                  <c:v>150000</c:v>
                </c:pt>
                <c:pt idx="440">
                  <c:v>150000</c:v>
                </c:pt>
                <c:pt idx="441">
                  <c:v>150000</c:v>
                </c:pt>
                <c:pt idx="442">
                  <c:v>150000</c:v>
                </c:pt>
                <c:pt idx="443">
                  <c:v>150000</c:v>
                </c:pt>
                <c:pt idx="444">
                  <c:v>150000</c:v>
                </c:pt>
                <c:pt idx="445">
                  <c:v>150000</c:v>
                </c:pt>
                <c:pt idx="446">
                  <c:v>150000</c:v>
                </c:pt>
                <c:pt idx="447">
                  <c:v>150000</c:v>
                </c:pt>
                <c:pt idx="448">
                  <c:v>150000</c:v>
                </c:pt>
                <c:pt idx="449">
                  <c:v>150000</c:v>
                </c:pt>
                <c:pt idx="450">
                  <c:v>150000</c:v>
                </c:pt>
                <c:pt idx="451">
                  <c:v>150000</c:v>
                </c:pt>
                <c:pt idx="452">
                  <c:v>150000</c:v>
                </c:pt>
                <c:pt idx="453">
                  <c:v>150000</c:v>
                </c:pt>
                <c:pt idx="454">
                  <c:v>150000</c:v>
                </c:pt>
                <c:pt idx="455">
                  <c:v>150000</c:v>
                </c:pt>
                <c:pt idx="456">
                  <c:v>150000</c:v>
                </c:pt>
                <c:pt idx="457">
                  <c:v>150000</c:v>
                </c:pt>
                <c:pt idx="458">
                  <c:v>150000</c:v>
                </c:pt>
                <c:pt idx="459">
                  <c:v>150000</c:v>
                </c:pt>
                <c:pt idx="460">
                  <c:v>150000</c:v>
                </c:pt>
                <c:pt idx="461">
                  <c:v>150000</c:v>
                </c:pt>
                <c:pt idx="462">
                  <c:v>150000</c:v>
                </c:pt>
                <c:pt idx="463">
                  <c:v>150000</c:v>
                </c:pt>
                <c:pt idx="464">
                  <c:v>150000</c:v>
                </c:pt>
                <c:pt idx="465">
                  <c:v>150000</c:v>
                </c:pt>
                <c:pt idx="466">
                  <c:v>150000</c:v>
                </c:pt>
                <c:pt idx="467">
                  <c:v>150000</c:v>
                </c:pt>
                <c:pt idx="468">
                  <c:v>150000</c:v>
                </c:pt>
                <c:pt idx="469">
                  <c:v>150000</c:v>
                </c:pt>
                <c:pt idx="470">
                  <c:v>150000</c:v>
                </c:pt>
                <c:pt idx="471">
                  <c:v>150000</c:v>
                </c:pt>
                <c:pt idx="472">
                  <c:v>150000</c:v>
                </c:pt>
                <c:pt idx="473">
                  <c:v>150000</c:v>
                </c:pt>
                <c:pt idx="474">
                  <c:v>150000</c:v>
                </c:pt>
                <c:pt idx="475">
                  <c:v>150000</c:v>
                </c:pt>
                <c:pt idx="476">
                  <c:v>150000</c:v>
                </c:pt>
                <c:pt idx="477">
                  <c:v>150000</c:v>
                </c:pt>
                <c:pt idx="478">
                  <c:v>150000</c:v>
                </c:pt>
                <c:pt idx="479">
                  <c:v>150000</c:v>
                </c:pt>
                <c:pt idx="480">
                  <c:v>150000</c:v>
                </c:pt>
                <c:pt idx="481">
                  <c:v>150000</c:v>
                </c:pt>
                <c:pt idx="482">
                  <c:v>150000</c:v>
                </c:pt>
                <c:pt idx="483">
                  <c:v>150000</c:v>
                </c:pt>
                <c:pt idx="484">
                  <c:v>150000</c:v>
                </c:pt>
                <c:pt idx="485">
                  <c:v>150000</c:v>
                </c:pt>
                <c:pt idx="486">
                  <c:v>150000</c:v>
                </c:pt>
                <c:pt idx="487">
                  <c:v>150000</c:v>
                </c:pt>
                <c:pt idx="488">
                  <c:v>150000</c:v>
                </c:pt>
                <c:pt idx="489">
                  <c:v>150000</c:v>
                </c:pt>
                <c:pt idx="490">
                  <c:v>150000</c:v>
                </c:pt>
                <c:pt idx="491">
                  <c:v>150000</c:v>
                </c:pt>
                <c:pt idx="492">
                  <c:v>150000</c:v>
                </c:pt>
                <c:pt idx="493">
                  <c:v>150000</c:v>
                </c:pt>
                <c:pt idx="494">
                  <c:v>150000</c:v>
                </c:pt>
                <c:pt idx="495">
                  <c:v>150000</c:v>
                </c:pt>
                <c:pt idx="496">
                  <c:v>150000</c:v>
                </c:pt>
                <c:pt idx="497">
                  <c:v>150000</c:v>
                </c:pt>
                <c:pt idx="498">
                  <c:v>150000</c:v>
                </c:pt>
                <c:pt idx="499">
                  <c:v>150000</c:v>
                </c:pt>
                <c:pt idx="500">
                  <c:v>150000</c:v>
                </c:pt>
                <c:pt idx="501">
                  <c:v>200000</c:v>
                </c:pt>
                <c:pt idx="502">
                  <c:v>200000</c:v>
                </c:pt>
                <c:pt idx="503">
                  <c:v>200000</c:v>
                </c:pt>
                <c:pt idx="504">
                  <c:v>200000</c:v>
                </c:pt>
                <c:pt idx="505">
                  <c:v>200000</c:v>
                </c:pt>
                <c:pt idx="506">
                  <c:v>200000</c:v>
                </c:pt>
                <c:pt idx="507">
                  <c:v>200000</c:v>
                </c:pt>
                <c:pt idx="508">
                  <c:v>200000</c:v>
                </c:pt>
                <c:pt idx="509">
                  <c:v>200000</c:v>
                </c:pt>
                <c:pt idx="510">
                  <c:v>200000</c:v>
                </c:pt>
                <c:pt idx="511">
                  <c:v>200000</c:v>
                </c:pt>
                <c:pt idx="512">
                  <c:v>200000</c:v>
                </c:pt>
                <c:pt idx="513">
                  <c:v>200000</c:v>
                </c:pt>
                <c:pt idx="514">
                  <c:v>200000</c:v>
                </c:pt>
                <c:pt idx="515">
                  <c:v>200000</c:v>
                </c:pt>
                <c:pt idx="516">
                  <c:v>200000</c:v>
                </c:pt>
                <c:pt idx="517">
                  <c:v>200000</c:v>
                </c:pt>
                <c:pt idx="518">
                  <c:v>200000</c:v>
                </c:pt>
                <c:pt idx="519">
                  <c:v>200000</c:v>
                </c:pt>
                <c:pt idx="520">
                  <c:v>200000</c:v>
                </c:pt>
                <c:pt idx="521">
                  <c:v>200000</c:v>
                </c:pt>
                <c:pt idx="522">
                  <c:v>200000</c:v>
                </c:pt>
                <c:pt idx="523">
                  <c:v>200000</c:v>
                </c:pt>
                <c:pt idx="524">
                  <c:v>200000</c:v>
                </c:pt>
                <c:pt idx="525">
                  <c:v>200000</c:v>
                </c:pt>
                <c:pt idx="526">
                  <c:v>200000</c:v>
                </c:pt>
                <c:pt idx="527">
                  <c:v>200000</c:v>
                </c:pt>
                <c:pt idx="528">
                  <c:v>200000</c:v>
                </c:pt>
                <c:pt idx="529">
                  <c:v>200000</c:v>
                </c:pt>
                <c:pt idx="530">
                  <c:v>200000</c:v>
                </c:pt>
                <c:pt idx="531">
                  <c:v>200000</c:v>
                </c:pt>
                <c:pt idx="532">
                  <c:v>200000</c:v>
                </c:pt>
                <c:pt idx="533">
                  <c:v>200000</c:v>
                </c:pt>
                <c:pt idx="534">
                  <c:v>200000</c:v>
                </c:pt>
                <c:pt idx="535">
                  <c:v>200000</c:v>
                </c:pt>
                <c:pt idx="536">
                  <c:v>200000</c:v>
                </c:pt>
                <c:pt idx="537">
                  <c:v>200000</c:v>
                </c:pt>
                <c:pt idx="538">
                  <c:v>200000</c:v>
                </c:pt>
                <c:pt idx="539">
                  <c:v>200000</c:v>
                </c:pt>
                <c:pt idx="540">
                  <c:v>200000</c:v>
                </c:pt>
                <c:pt idx="541">
                  <c:v>200000</c:v>
                </c:pt>
                <c:pt idx="542">
                  <c:v>200000</c:v>
                </c:pt>
                <c:pt idx="543">
                  <c:v>200000</c:v>
                </c:pt>
                <c:pt idx="544">
                  <c:v>200000</c:v>
                </c:pt>
                <c:pt idx="545">
                  <c:v>200000</c:v>
                </c:pt>
                <c:pt idx="546">
                  <c:v>200000</c:v>
                </c:pt>
                <c:pt idx="547">
                  <c:v>200000</c:v>
                </c:pt>
                <c:pt idx="548">
                  <c:v>200000</c:v>
                </c:pt>
                <c:pt idx="549">
                  <c:v>200000</c:v>
                </c:pt>
                <c:pt idx="550">
                  <c:v>200000</c:v>
                </c:pt>
                <c:pt idx="551">
                  <c:v>200000</c:v>
                </c:pt>
                <c:pt idx="552">
                  <c:v>200000</c:v>
                </c:pt>
                <c:pt idx="553">
                  <c:v>200000</c:v>
                </c:pt>
                <c:pt idx="554">
                  <c:v>200000</c:v>
                </c:pt>
                <c:pt idx="555">
                  <c:v>200000</c:v>
                </c:pt>
                <c:pt idx="556">
                  <c:v>200000</c:v>
                </c:pt>
                <c:pt idx="557">
                  <c:v>200000</c:v>
                </c:pt>
                <c:pt idx="558">
                  <c:v>200000</c:v>
                </c:pt>
                <c:pt idx="559">
                  <c:v>200000</c:v>
                </c:pt>
                <c:pt idx="560">
                  <c:v>200000</c:v>
                </c:pt>
                <c:pt idx="561">
                  <c:v>200000</c:v>
                </c:pt>
                <c:pt idx="562">
                  <c:v>200000</c:v>
                </c:pt>
                <c:pt idx="563">
                  <c:v>200000</c:v>
                </c:pt>
                <c:pt idx="564">
                  <c:v>200000</c:v>
                </c:pt>
                <c:pt idx="565">
                  <c:v>200000</c:v>
                </c:pt>
                <c:pt idx="566">
                  <c:v>200000</c:v>
                </c:pt>
                <c:pt idx="567">
                  <c:v>200000</c:v>
                </c:pt>
                <c:pt idx="568">
                  <c:v>200000</c:v>
                </c:pt>
                <c:pt idx="569">
                  <c:v>200000</c:v>
                </c:pt>
                <c:pt idx="570">
                  <c:v>200000</c:v>
                </c:pt>
                <c:pt idx="571">
                  <c:v>200000</c:v>
                </c:pt>
                <c:pt idx="572">
                  <c:v>200000</c:v>
                </c:pt>
                <c:pt idx="573">
                  <c:v>200000</c:v>
                </c:pt>
                <c:pt idx="574">
                  <c:v>200000</c:v>
                </c:pt>
                <c:pt idx="575">
                  <c:v>200000</c:v>
                </c:pt>
                <c:pt idx="576">
                  <c:v>200000</c:v>
                </c:pt>
                <c:pt idx="577">
                  <c:v>200000</c:v>
                </c:pt>
                <c:pt idx="578">
                  <c:v>200000</c:v>
                </c:pt>
                <c:pt idx="579">
                  <c:v>200000</c:v>
                </c:pt>
                <c:pt idx="580">
                  <c:v>200000</c:v>
                </c:pt>
                <c:pt idx="581">
                  <c:v>200000</c:v>
                </c:pt>
                <c:pt idx="582">
                  <c:v>200000</c:v>
                </c:pt>
                <c:pt idx="583">
                  <c:v>200000</c:v>
                </c:pt>
                <c:pt idx="584">
                  <c:v>200000</c:v>
                </c:pt>
                <c:pt idx="585">
                  <c:v>200000</c:v>
                </c:pt>
                <c:pt idx="586">
                  <c:v>200000</c:v>
                </c:pt>
                <c:pt idx="587">
                  <c:v>200000</c:v>
                </c:pt>
                <c:pt idx="588">
                  <c:v>200000</c:v>
                </c:pt>
                <c:pt idx="589">
                  <c:v>200000</c:v>
                </c:pt>
                <c:pt idx="590">
                  <c:v>200000</c:v>
                </c:pt>
                <c:pt idx="591">
                  <c:v>200000</c:v>
                </c:pt>
                <c:pt idx="592">
                  <c:v>200000</c:v>
                </c:pt>
                <c:pt idx="593">
                  <c:v>200000</c:v>
                </c:pt>
                <c:pt idx="594">
                  <c:v>200000</c:v>
                </c:pt>
                <c:pt idx="595">
                  <c:v>200000</c:v>
                </c:pt>
                <c:pt idx="596">
                  <c:v>200000</c:v>
                </c:pt>
                <c:pt idx="597">
                  <c:v>200000</c:v>
                </c:pt>
                <c:pt idx="598">
                  <c:v>200000</c:v>
                </c:pt>
                <c:pt idx="599">
                  <c:v>200000</c:v>
                </c:pt>
                <c:pt idx="600">
                  <c:v>200000</c:v>
                </c:pt>
                <c:pt idx="601">
                  <c:v>200000</c:v>
                </c:pt>
                <c:pt idx="602">
                  <c:v>200000</c:v>
                </c:pt>
                <c:pt idx="603">
                  <c:v>200000</c:v>
                </c:pt>
                <c:pt idx="604">
                  <c:v>200000</c:v>
                </c:pt>
                <c:pt idx="605">
                  <c:v>200000</c:v>
                </c:pt>
                <c:pt idx="606">
                  <c:v>200000</c:v>
                </c:pt>
                <c:pt idx="607">
                  <c:v>200000</c:v>
                </c:pt>
                <c:pt idx="608">
                  <c:v>200000</c:v>
                </c:pt>
                <c:pt idx="609">
                  <c:v>200000</c:v>
                </c:pt>
                <c:pt idx="610">
                  <c:v>200000</c:v>
                </c:pt>
                <c:pt idx="611">
                  <c:v>200000</c:v>
                </c:pt>
                <c:pt idx="612">
                  <c:v>200000</c:v>
                </c:pt>
                <c:pt idx="613">
                  <c:v>200000</c:v>
                </c:pt>
                <c:pt idx="614">
                  <c:v>200000</c:v>
                </c:pt>
                <c:pt idx="615">
                  <c:v>200000</c:v>
                </c:pt>
                <c:pt idx="616">
                  <c:v>200000</c:v>
                </c:pt>
                <c:pt idx="617">
                  <c:v>200000</c:v>
                </c:pt>
                <c:pt idx="618">
                  <c:v>200000</c:v>
                </c:pt>
                <c:pt idx="619">
                  <c:v>200000</c:v>
                </c:pt>
                <c:pt idx="620">
                  <c:v>200000</c:v>
                </c:pt>
                <c:pt idx="621">
                  <c:v>200000</c:v>
                </c:pt>
                <c:pt idx="622">
                  <c:v>200000</c:v>
                </c:pt>
                <c:pt idx="623">
                  <c:v>200000</c:v>
                </c:pt>
                <c:pt idx="624">
                  <c:v>200000</c:v>
                </c:pt>
                <c:pt idx="625">
                  <c:v>200000</c:v>
                </c:pt>
                <c:pt idx="626">
                  <c:v>200000</c:v>
                </c:pt>
                <c:pt idx="627">
                  <c:v>200000</c:v>
                </c:pt>
                <c:pt idx="628">
                  <c:v>200000</c:v>
                </c:pt>
                <c:pt idx="629">
                  <c:v>200000</c:v>
                </c:pt>
                <c:pt idx="630">
                  <c:v>200000</c:v>
                </c:pt>
                <c:pt idx="631">
                  <c:v>200000</c:v>
                </c:pt>
                <c:pt idx="632">
                  <c:v>200000</c:v>
                </c:pt>
                <c:pt idx="633">
                  <c:v>200000</c:v>
                </c:pt>
                <c:pt idx="634">
                  <c:v>200000</c:v>
                </c:pt>
                <c:pt idx="635">
                  <c:v>200000</c:v>
                </c:pt>
                <c:pt idx="636">
                  <c:v>200000</c:v>
                </c:pt>
                <c:pt idx="637">
                  <c:v>200000</c:v>
                </c:pt>
                <c:pt idx="638">
                  <c:v>200000</c:v>
                </c:pt>
                <c:pt idx="639">
                  <c:v>200000</c:v>
                </c:pt>
                <c:pt idx="640">
                  <c:v>200000</c:v>
                </c:pt>
                <c:pt idx="641">
                  <c:v>200000</c:v>
                </c:pt>
                <c:pt idx="642">
                  <c:v>200000</c:v>
                </c:pt>
                <c:pt idx="643">
                  <c:v>200000</c:v>
                </c:pt>
                <c:pt idx="644">
                  <c:v>200000</c:v>
                </c:pt>
                <c:pt idx="645">
                  <c:v>200000</c:v>
                </c:pt>
                <c:pt idx="646">
                  <c:v>200000</c:v>
                </c:pt>
                <c:pt idx="647">
                  <c:v>200000</c:v>
                </c:pt>
                <c:pt idx="648">
                  <c:v>200000</c:v>
                </c:pt>
                <c:pt idx="649">
                  <c:v>200000</c:v>
                </c:pt>
                <c:pt idx="650">
                  <c:v>200000</c:v>
                </c:pt>
                <c:pt idx="651">
                  <c:v>200000</c:v>
                </c:pt>
                <c:pt idx="652">
                  <c:v>200000</c:v>
                </c:pt>
                <c:pt idx="653">
                  <c:v>200000</c:v>
                </c:pt>
                <c:pt idx="654">
                  <c:v>200000</c:v>
                </c:pt>
                <c:pt idx="655">
                  <c:v>200000</c:v>
                </c:pt>
                <c:pt idx="656">
                  <c:v>200000</c:v>
                </c:pt>
                <c:pt idx="657">
                  <c:v>200000</c:v>
                </c:pt>
                <c:pt idx="658">
                  <c:v>200000</c:v>
                </c:pt>
                <c:pt idx="659">
                  <c:v>200000</c:v>
                </c:pt>
                <c:pt idx="660">
                  <c:v>200000</c:v>
                </c:pt>
                <c:pt idx="661">
                  <c:v>200000</c:v>
                </c:pt>
                <c:pt idx="662">
                  <c:v>200000</c:v>
                </c:pt>
                <c:pt idx="663">
                  <c:v>200000</c:v>
                </c:pt>
                <c:pt idx="664">
                  <c:v>200000</c:v>
                </c:pt>
                <c:pt idx="665">
                  <c:v>200000</c:v>
                </c:pt>
                <c:pt idx="666">
                  <c:v>200000</c:v>
                </c:pt>
                <c:pt idx="667">
                  <c:v>200000</c:v>
                </c:pt>
                <c:pt idx="668">
                  <c:v>200000</c:v>
                </c:pt>
                <c:pt idx="669">
                  <c:v>200000</c:v>
                </c:pt>
                <c:pt idx="670">
                  <c:v>200000</c:v>
                </c:pt>
                <c:pt idx="671">
                  <c:v>200000</c:v>
                </c:pt>
                <c:pt idx="672">
                  <c:v>200000</c:v>
                </c:pt>
                <c:pt idx="673">
                  <c:v>200000</c:v>
                </c:pt>
                <c:pt idx="674">
                  <c:v>200000</c:v>
                </c:pt>
                <c:pt idx="675">
                  <c:v>200000</c:v>
                </c:pt>
                <c:pt idx="676">
                  <c:v>200000</c:v>
                </c:pt>
                <c:pt idx="677">
                  <c:v>200000</c:v>
                </c:pt>
                <c:pt idx="678">
                  <c:v>200000</c:v>
                </c:pt>
                <c:pt idx="679">
                  <c:v>200000</c:v>
                </c:pt>
                <c:pt idx="680">
                  <c:v>200000</c:v>
                </c:pt>
                <c:pt idx="681">
                  <c:v>200000</c:v>
                </c:pt>
                <c:pt idx="682">
                  <c:v>200000</c:v>
                </c:pt>
                <c:pt idx="683">
                  <c:v>200000</c:v>
                </c:pt>
                <c:pt idx="684">
                  <c:v>200000</c:v>
                </c:pt>
                <c:pt idx="685">
                  <c:v>200000</c:v>
                </c:pt>
                <c:pt idx="686">
                  <c:v>200000</c:v>
                </c:pt>
                <c:pt idx="687">
                  <c:v>200000</c:v>
                </c:pt>
                <c:pt idx="688">
                  <c:v>200000</c:v>
                </c:pt>
                <c:pt idx="689">
                  <c:v>200000</c:v>
                </c:pt>
                <c:pt idx="690">
                  <c:v>200000</c:v>
                </c:pt>
                <c:pt idx="691">
                  <c:v>200000</c:v>
                </c:pt>
                <c:pt idx="692">
                  <c:v>200000</c:v>
                </c:pt>
                <c:pt idx="693">
                  <c:v>200000</c:v>
                </c:pt>
                <c:pt idx="694">
                  <c:v>200000</c:v>
                </c:pt>
                <c:pt idx="695">
                  <c:v>200000</c:v>
                </c:pt>
                <c:pt idx="696">
                  <c:v>200000</c:v>
                </c:pt>
                <c:pt idx="697">
                  <c:v>200000</c:v>
                </c:pt>
                <c:pt idx="698">
                  <c:v>200000</c:v>
                </c:pt>
                <c:pt idx="699">
                  <c:v>200000</c:v>
                </c:pt>
                <c:pt idx="700">
                  <c:v>200000</c:v>
                </c:pt>
                <c:pt idx="701">
                  <c:v>250000</c:v>
                </c:pt>
                <c:pt idx="702">
                  <c:v>250000</c:v>
                </c:pt>
                <c:pt idx="703">
                  <c:v>250000</c:v>
                </c:pt>
                <c:pt idx="704">
                  <c:v>250000</c:v>
                </c:pt>
                <c:pt idx="705">
                  <c:v>250000</c:v>
                </c:pt>
                <c:pt idx="706">
                  <c:v>250000</c:v>
                </c:pt>
                <c:pt idx="707">
                  <c:v>250000</c:v>
                </c:pt>
                <c:pt idx="708">
                  <c:v>250000</c:v>
                </c:pt>
                <c:pt idx="709">
                  <c:v>250000</c:v>
                </c:pt>
                <c:pt idx="710">
                  <c:v>250000</c:v>
                </c:pt>
                <c:pt idx="711">
                  <c:v>250000</c:v>
                </c:pt>
                <c:pt idx="712">
                  <c:v>250000</c:v>
                </c:pt>
                <c:pt idx="713">
                  <c:v>250000</c:v>
                </c:pt>
                <c:pt idx="714">
                  <c:v>250000</c:v>
                </c:pt>
                <c:pt idx="715">
                  <c:v>250000</c:v>
                </c:pt>
                <c:pt idx="716">
                  <c:v>250000</c:v>
                </c:pt>
                <c:pt idx="717">
                  <c:v>250000</c:v>
                </c:pt>
                <c:pt idx="718">
                  <c:v>250000</c:v>
                </c:pt>
                <c:pt idx="719">
                  <c:v>250000</c:v>
                </c:pt>
                <c:pt idx="720">
                  <c:v>250000</c:v>
                </c:pt>
                <c:pt idx="721">
                  <c:v>250000</c:v>
                </c:pt>
                <c:pt idx="722">
                  <c:v>250000</c:v>
                </c:pt>
                <c:pt idx="723">
                  <c:v>250000</c:v>
                </c:pt>
                <c:pt idx="724">
                  <c:v>250000</c:v>
                </c:pt>
                <c:pt idx="725">
                  <c:v>250000</c:v>
                </c:pt>
                <c:pt idx="726">
                  <c:v>250000</c:v>
                </c:pt>
                <c:pt idx="727">
                  <c:v>250000</c:v>
                </c:pt>
                <c:pt idx="728">
                  <c:v>250000</c:v>
                </c:pt>
                <c:pt idx="729">
                  <c:v>250000</c:v>
                </c:pt>
                <c:pt idx="730">
                  <c:v>250000</c:v>
                </c:pt>
                <c:pt idx="731">
                  <c:v>250000</c:v>
                </c:pt>
                <c:pt idx="732">
                  <c:v>250000</c:v>
                </c:pt>
                <c:pt idx="733">
                  <c:v>250000</c:v>
                </c:pt>
                <c:pt idx="734">
                  <c:v>250000</c:v>
                </c:pt>
                <c:pt idx="735">
                  <c:v>250000</c:v>
                </c:pt>
                <c:pt idx="736">
                  <c:v>250000</c:v>
                </c:pt>
                <c:pt idx="737">
                  <c:v>250000</c:v>
                </c:pt>
                <c:pt idx="738">
                  <c:v>250000</c:v>
                </c:pt>
                <c:pt idx="739">
                  <c:v>250000</c:v>
                </c:pt>
                <c:pt idx="740">
                  <c:v>250000</c:v>
                </c:pt>
                <c:pt idx="741">
                  <c:v>250000</c:v>
                </c:pt>
                <c:pt idx="742">
                  <c:v>250000</c:v>
                </c:pt>
                <c:pt idx="743">
                  <c:v>250000</c:v>
                </c:pt>
                <c:pt idx="744">
                  <c:v>250000</c:v>
                </c:pt>
                <c:pt idx="745">
                  <c:v>250000</c:v>
                </c:pt>
                <c:pt idx="746">
                  <c:v>250000</c:v>
                </c:pt>
                <c:pt idx="747">
                  <c:v>250000</c:v>
                </c:pt>
                <c:pt idx="748">
                  <c:v>250000</c:v>
                </c:pt>
                <c:pt idx="749">
                  <c:v>250000</c:v>
                </c:pt>
                <c:pt idx="750">
                  <c:v>250000</c:v>
                </c:pt>
                <c:pt idx="751">
                  <c:v>250000</c:v>
                </c:pt>
                <c:pt idx="752">
                  <c:v>250000</c:v>
                </c:pt>
                <c:pt idx="753">
                  <c:v>250000</c:v>
                </c:pt>
                <c:pt idx="754">
                  <c:v>250000</c:v>
                </c:pt>
                <c:pt idx="755">
                  <c:v>250000</c:v>
                </c:pt>
                <c:pt idx="756">
                  <c:v>250000</c:v>
                </c:pt>
                <c:pt idx="757">
                  <c:v>250000</c:v>
                </c:pt>
                <c:pt idx="758">
                  <c:v>250000</c:v>
                </c:pt>
                <c:pt idx="759">
                  <c:v>250000</c:v>
                </c:pt>
                <c:pt idx="760">
                  <c:v>250000</c:v>
                </c:pt>
                <c:pt idx="761">
                  <c:v>250000</c:v>
                </c:pt>
                <c:pt idx="762">
                  <c:v>250000</c:v>
                </c:pt>
                <c:pt idx="763">
                  <c:v>250000</c:v>
                </c:pt>
                <c:pt idx="764">
                  <c:v>250000</c:v>
                </c:pt>
                <c:pt idx="765">
                  <c:v>250000</c:v>
                </c:pt>
                <c:pt idx="766">
                  <c:v>250000</c:v>
                </c:pt>
                <c:pt idx="767">
                  <c:v>250000</c:v>
                </c:pt>
                <c:pt idx="768">
                  <c:v>250000</c:v>
                </c:pt>
                <c:pt idx="769">
                  <c:v>250000</c:v>
                </c:pt>
                <c:pt idx="770">
                  <c:v>250000</c:v>
                </c:pt>
                <c:pt idx="771">
                  <c:v>250000</c:v>
                </c:pt>
                <c:pt idx="772">
                  <c:v>250000</c:v>
                </c:pt>
                <c:pt idx="773">
                  <c:v>250000</c:v>
                </c:pt>
                <c:pt idx="774">
                  <c:v>250000</c:v>
                </c:pt>
                <c:pt idx="775">
                  <c:v>250000</c:v>
                </c:pt>
                <c:pt idx="776">
                  <c:v>250000</c:v>
                </c:pt>
                <c:pt idx="777">
                  <c:v>250000</c:v>
                </c:pt>
                <c:pt idx="778">
                  <c:v>250000</c:v>
                </c:pt>
                <c:pt idx="779">
                  <c:v>250000</c:v>
                </c:pt>
                <c:pt idx="780">
                  <c:v>250000</c:v>
                </c:pt>
                <c:pt idx="781">
                  <c:v>250000</c:v>
                </c:pt>
                <c:pt idx="782">
                  <c:v>250000</c:v>
                </c:pt>
                <c:pt idx="783">
                  <c:v>250000</c:v>
                </c:pt>
                <c:pt idx="784">
                  <c:v>250000</c:v>
                </c:pt>
                <c:pt idx="785">
                  <c:v>250000</c:v>
                </c:pt>
                <c:pt idx="786">
                  <c:v>250000</c:v>
                </c:pt>
                <c:pt idx="787">
                  <c:v>250000</c:v>
                </c:pt>
                <c:pt idx="788">
                  <c:v>250000</c:v>
                </c:pt>
                <c:pt idx="789">
                  <c:v>250000</c:v>
                </c:pt>
                <c:pt idx="790">
                  <c:v>250000</c:v>
                </c:pt>
                <c:pt idx="791">
                  <c:v>250000</c:v>
                </c:pt>
                <c:pt idx="792">
                  <c:v>250000</c:v>
                </c:pt>
                <c:pt idx="793">
                  <c:v>250000</c:v>
                </c:pt>
                <c:pt idx="794">
                  <c:v>250000</c:v>
                </c:pt>
                <c:pt idx="795">
                  <c:v>250000</c:v>
                </c:pt>
                <c:pt idx="796">
                  <c:v>250000</c:v>
                </c:pt>
                <c:pt idx="797">
                  <c:v>250000</c:v>
                </c:pt>
                <c:pt idx="798">
                  <c:v>250000</c:v>
                </c:pt>
                <c:pt idx="799">
                  <c:v>250000</c:v>
                </c:pt>
                <c:pt idx="800">
                  <c:v>250000</c:v>
                </c:pt>
                <c:pt idx="801">
                  <c:v>250000</c:v>
                </c:pt>
                <c:pt idx="802">
                  <c:v>250000</c:v>
                </c:pt>
                <c:pt idx="803">
                  <c:v>250000</c:v>
                </c:pt>
                <c:pt idx="804">
                  <c:v>250000</c:v>
                </c:pt>
                <c:pt idx="805">
                  <c:v>250000</c:v>
                </c:pt>
                <c:pt idx="806">
                  <c:v>250000</c:v>
                </c:pt>
                <c:pt idx="807">
                  <c:v>250000</c:v>
                </c:pt>
                <c:pt idx="808">
                  <c:v>250000</c:v>
                </c:pt>
                <c:pt idx="809">
                  <c:v>250000</c:v>
                </c:pt>
                <c:pt idx="810">
                  <c:v>250000</c:v>
                </c:pt>
                <c:pt idx="811">
                  <c:v>250000</c:v>
                </c:pt>
                <c:pt idx="812">
                  <c:v>250000</c:v>
                </c:pt>
                <c:pt idx="813">
                  <c:v>250000</c:v>
                </c:pt>
                <c:pt idx="814">
                  <c:v>250000</c:v>
                </c:pt>
                <c:pt idx="815">
                  <c:v>250000</c:v>
                </c:pt>
                <c:pt idx="816">
                  <c:v>250000</c:v>
                </c:pt>
                <c:pt idx="817">
                  <c:v>250000</c:v>
                </c:pt>
                <c:pt idx="818">
                  <c:v>250000</c:v>
                </c:pt>
                <c:pt idx="819">
                  <c:v>250000</c:v>
                </c:pt>
                <c:pt idx="820">
                  <c:v>250000</c:v>
                </c:pt>
                <c:pt idx="821">
                  <c:v>250000</c:v>
                </c:pt>
                <c:pt idx="822">
                  <c:v>250000</c:v>
                </c:pt>
                <c:pt idx="823">
                  <c:v>250000</c:v>
                </c:pt>
                <c:pt idx="824">
                  <c:v>250000</c:v>
                </c:pt>
                <c:pt idx="825">
                  <c:v>250000</c:v>
                </c:pt>
                <c:pt idx="826">
                  <c:v>250000</c:v>
                </c:pt>
                <c:pt idx="827">
                  <c:v>250000</c:v>
                </c:pt>
                <c:pt idx="828">
                  <c:v>250000</c:v>
                </c:pt>
                <c:pt idx="829">
                  <c:v>250000</c:v>
                </c:pt>
                <c:pt idx="830">
                  <c:v>250000</c:v>
                </c:pt>
                <c:pt idx="831">
                  <c:v>250000</c:v>
                </c:pt>
                <c:pt idx="832">
                  <c:v>250000</c:v>
                </c:pt>
                <c:pt idx="833">
                  <c:v>250000</c:v>
                </c:pt>
                <c:pt idx="834">
                  <c:v>250000</c:v>
                </c:pt>
                <c:pt idx="835">
                  <c:v>250000</c:v>
                </c:pt>
                <c:pt idx="836">
                  <c:v>250000</c:v>
                </c:pt>
                <c:pt idx="837">
                  <c:v>250000</c:v>
                </c:pt>
                <c:pt idx="838">
                  <c:v>250000</c:v>
                </c:pt>
                <c:pt idx="839">
                  <c:v>250000</c:v>
                </c:pt>
                <c:pt idx="840">
                  <c:v>250000</c:v>
                </c:pt>
                <c:pt idx="841">
                  <c:v>250000</c:v>
                </c:pt>
                <c:pt idx="842">
                  <c:v>250000</c:v>
                </c:pt>
                <c:pt idx="843">
                  <c:v>250000</c:v>
                </c:pt>
                <c:pt idx="844">
                  <c:v>250000</c:v>
                </c:pt>
                <c:pt idx="845">
                  <c:v>250000</c:v>
                </c:pt>
                <c:pt idx="846">
                  <c:v>250000</c:v>
                </c:pt>
                <c:pt idx="847">
                  <c:v>250000</c:v>
                </c:pt>
                <c:pt idx="848">
                  <c:v>250000</c:v>
                </c:pt>
                <c:pt idx="849">
                  <c:v>250000</c:v>
                </c:pt>
                <c:pt idx="850">
                  <c:v>250000</c:v>
                </c:pt>
                <c:pt idx="851">
                  <c:v>250000</c:v>
                </c:pt>
                <c:pt idx="852">
                  <c:v>250000</c:v>
                </c:pt>
                <c:pt idx="853">
                  <c:v>250000</c:v>
                </c:pt>
                <c:pt idx="854">
                  <c:v>250000</c:v>
                </c:pt>
                <c:pt idx="855">
                  <c:v>250000</c:v>
                </c:pt>
                <c:pt idx="856">
                  <c:v>250000</c:v>
                </c:pt>
                <c:pt idx="857">
                  <c:v>250000</c:v>
                </c:pt>
                <c:pt idx="858">
                  <c:v>250000</c:v>
                </c:pt>
                <c:pt idx="859">
                  <c:v>250000</c:v>
                </c:pt>
                <c:pt idx="860">
                  <c:v>250000</c:v>
                </c:pt>
                <c:pt idx="861">
                  <c:v>250000</c:v>
                </c:pt>
                <c:pt idx="862">
                  <c:v>250000</c:v>
                </c:pt>
                <c:pt idx="863">
                  <c:v>250000</c:v>
                </c:pt>
                <c:pt idx="864">
                  <c:v>250000</c:v>
                </c:pt>
                <c:pt idx="865">
                  <c:v>250000</c:v>
                </c:pt>
                <c:pt idx="866">
                  <c:v>250000</c:v>
                </c:pt>
                <c:pt idx="867">
                  <c:v>250000</c:v>
                </c:pt>
                <c:pt idx="868">
                  <c:v>250000</c:v>
                </c:pt>
                <c:pt idx="869">
                  <c:v>250000</c:v>
                </c:pt>
                <c:pt idx="870">
                  <c:v>250000</c:v>
                </c:pt>
                <c:pt idx="871">
                  <c:v>250000</c:v>
                </c:pt>
                <c:pt idx="872">
                  <c:v>250000</c:v>
                </c:pt>
                <c:pt idx="873">
                  <c:v>250000</c:v>
                </c:pt>
                <c:pt idx="874">
                  <c:v>250000</c:v>
                </c:pt>
                <c:pt idx="875">
                  <c:v>250000</c:v>
                </c:pt>
                <c:pt idx="876">
                  <c:v>250000</c:v>
                </c:pt>
                <c:pt idx="877">
                  <c:v>250000</c:v>
                </c:pt>
                <c:pt idx="878">
                  <c:v>250000</c:v>
                </c:pt>
                <c:pt idx="879">
                  <c:v>250000</c:v>
                </c:pt>
                <c:pt idx="880">
                  <c:v>250000</c:v>
                </c:pt>
                <c:pt idx="881">
                  <c:v>250000</c:v>
                </c:pt>
                <c:pt idx="882">
                  <c:v>250000</c:v>
                </c:pt>
                <c:pt idx="883">
                  <c:v>250000</c:v>
                </c:pt>
                <c:pt idx="884">
                  <c:v>250000</c:v>
                </c:pt>
                <c:pt idx="885">
                  <c:v>250000</c:v>
                </c:pt>
                <c:pt idx="886">
                  <c:v>250000</c:v>
                </c:pt>
                <c:pt idx="887">
                  <c:v>250000</c:v>
                </c:pt>
                <c:pt idx="888">
                  <c:v>250000</c:v>
                </c:pt>
                <c:pt idx="889">
                  <c:v>250000</c:v>
                </c:pt>
                <c:pt idx="890">
                  <c:v>250000</c:v>
                </c:pt>
                <c:pt idx="891">
                  <c:v>250000</c:v>
                </c:pt>
                <c:pt idx="892">
                  <c:v>250000</c:v>
                </c:pt>
                <c:pt idx="893">
                  <c:v>250000</c:v>
                </c:pt>
                <c:pt idx="894">
                  <c:v>250000</c:v>
                </c:pt>
                <c:pt idx="895">
                  <c:v>250000</c:v>
                </c:pt>
                <c:pt idx="896">
                  <c:v>250000</c:v>
                </c:pt>
                <c:pt idx="897">
                  <c:v>250000</c:v>
                </c:pt>
                <c:pt idx="898">
                  <c:v>250000</c:v>
                </c:pt>
                <c:pt idx="899">
                  <c:v>250000</c:v>
                </c:pt>
                <c:pt idx="900">
                  <c:v>250000</c:v>
                </c:pt>
                <c:pt idx="901">
                  <c:v>300000</c:v>
                </c:pt>
                <c:pt idx="902">
                  <c:v>300000</c:v>
                </c:pt>
                <c:pt idx="903">
                  <c:v>300000</c:v>
                </c:pt>
                <c:pt idx="904">
                  <c:v>300000</c:v>
                </c:pt>
                <c:pt idx="905">
                  <c:v>300000</c:v>
                </c:pt>
                <c:pt idx="906">
                  <c:v>300000</c:v>
                </c:pt>
                <c:pt idx="907">
                  <c:v>300000</c:v>
                </c:pt>
                <c:pt idx="908">
                  <c:v>300000</c:v>
                </c:pt>
                <c:pt idx="909">
                  <c:v>300000</c:v>
                </c:pt>
                <c:pt idx="910">
                  <c:v>300000</c:v>
                </c:pt>
                <c:pt idx="911">
                  <c:v>300000</c:v>
                </c:pt>
                <c:pt idx="912">
                  <c:v>300000</c:v>
                </c:pt>
                <c:pt idx="913">
                  <c:v>300000</c:v>
                </c:pt>
                <c:pt idx="914">
                  <c:v>300000</c:v>
                </c:pt>
                <c:pt idx="915">
                  <c:v>300000</c:v>
                </c:pt>
                <c:pt idx="916">
                  <c:v>300000</c:v>
                </c:pt>
                <c:pt idx="917">
                  <c:v>300000</c:v>
                </c:pt>
                <c:pt idx="918">
                  <c:v>300000</c:v>
                </c:pt>
                <c:pt idx="919">
                  <c:v>300000</c:v>
                </c:pt>
                <c:pt idx="920">
                  <c:v>300000</c:v>
                </c:pt>
                <c:pt idx="921">
                  <c:v>300000</c:v>
                </c:pt>
                <c:pt idx="922">
                  <c:v>300000</c:v>
                </c:pt>
                <c:pt idx="923">
                  <c:v>300000</c:v>
                </c:pt>
                <c:pt idx="924">
                  <c:v>300000</c:v>
                </c:pt>
                <c:pt idx="925">
                  <c:v>300000</c:v>
                </c:pt>
                <c:pt idx="926">
                  <c:v>300000</c:v>
                </c:pt>
                <c:pt idx="927">
                  <c:v>300000</c:v>
                </c:pt>
                <c:pt idx="928">
                  <c:v>300000</c:v>
                </c:pt>
                <c:pt idx="929">
                  <c:v>300000</c:v>
                </c:pt>
                <c:pt idx="930">
                  <c:v>300000</c:v>
                </c:pt>
                <c:pt idx="931">
                  <c:v>300000</c:v>
                </c:pt>
                <c:pt idx="932">
                  <c:v>300000</c:v>
                </c:pt>
                <c:pt idx="933">
                  <c:v>300000</c:v>
                </c:pt>
                <c:pt idx="934">
                  <c:v>300000</c:v>
                </c:pt>
                <c:pt idx="935">
                  <c:v>300000</c:v>
                </c:pt>
                <c:pt idx="936">
                  <c:v>300000</c:v>
                </c:pt>
                <c:pt idx="937">
                  <c:v>300000</c:v>
                </c:pt>
                <c:pt idx="938">
                  <c:v>300000</c:v>
                </c:pt>
                <c:pt idx="939">
                  <c:v>300000</c:v>
                </c:pt>
                <c:pt idx="940">
                  <c:v>300000</c:v>
                </c:pt>
                <c:pt idx="941">
                  <c:v>300000</c:v>
                </c:pt>
                <c:pt idx="942">
                  <c:v>300000</c:v>
                </c:pt>
                <c:pt idx="943">
                  <c:v>300000</c:v>
                </c:pt>
                <c:pt idx="944">
                  <c:v>300000</c:v>
                </c:pt>
                <c:pt idx="945">
                  <c:v>300000</c:v>
                </c:pt>
                <c:pt idx="946">
                  <c:v>300000</c:v>
                </c:pt>
                <c:pt idx="947">
                  <c:v>300000</c:v>
                </c:pt>
                <c:pt idx="948">
                  <c:v>300000</c:v>
                </c:pt>
                <c:pt idx="949">
                  <c:v>300000</c:v>
                </c:pt>
                <c:pt idx="950">
                  <c:v>300000</c:v>
                </c:pt>
                <c:pt idx="951">
                  <c:v>300000</c:v>
                </c:pt>
                <c:pt idx="952">
                  <c:v>300000</c:v>
                </c:pt>
                <c:pt idx="953">
                  <c:v>300000</c:v>
                </c:pt>
                <c:pt idx="954">
                  <c:v>300000</c:v>
                </c:pt>
                <c:pt idx="955">
                  <c:v>300000</c:v>
                </c:pt>
                <c:pt idx="956">
                  <c:v>300000</c:v>
                </c:pt>
                <c:pt idx="957">
                  <c:v>300000</c:v>
                </c:pt>
                <c:pt idx="958">
                  <c:v>300000</c:v>
                </c:pt>
                <c:pt idx="959">
                  <c:v>300000</c:v>
                </c:pt>
                <c:pt idx="960">
                  <c:v>300000</c:v>
                </c:pt>
                <c:pt idx="961">
                  <c:v>300000</c:v>
                </c:pt>
                <c:pt idx="962">
                  <c:v>300000</c:v>
                </c:pt>
                <c:pt idx="963">
                  <c:v>300000</c:v>
                </c:pt>
                <c:pt idx="964">
                  <c:v>300000</c:v>
                </c:pt>
                <c:pt idx="965">
                  <c:v>300000</c:v>
                </c:pt>
                <c:pt idx="966">
                  <c:v>300000</c:v>
                </c:pt>
                <c:pt idx="967">
                  <c:v>300000</c:v>
                </c:pt>
                <c:pt idx="968">
                  <c:v>300000</c:v>
                </c:pt>
                <c:pt idx="969">
                  <c:v>300000</c:v>
                </c:pt>
                <c:pt idx="970">
                  <c:v>300000</c:v>
                </c:pt>
                <c:pt idx="971">
                  <c:v>300000</c:v>
                </c:pt>
                <c:pt idx="972">
                  <c:v>300000</c:v>
                </c:pt>
                <c:pt idx="973">
                  <c:v>300000</c:v>
                </c:pt>
                <c:pt idx="974">
                  <c:v>300000</c:v>
                </c:pt>
                <c:pt idx="975">
                  <c:v>300000</c:v>
                </c:pt>
                <c:pt idx="976">
                  <c:v>300000</c:v>
                </c:pt>
                <c:pt idx="977">
                  <c:v>300000</c:v>
                </c:pt>
                <c:pt idx="978">
                  <c:v>300000</c:v>
                </c:pt>
                <c:pt idx="979">
                  <c:v>300000</c:v>
                </c:pt>
                <c:pt idx="980">
                  <c:v>300000</c:v>
                </c:pt>
                <c:pt idx="981">
                  <c:v>300000</c:v>
                </c:pt>
                <c:pt idx="982">
                  <c:v>300000</c:v>
                </c:pt>
                <c:pt idx="983">
                  <c:v>300000</c:v>
                </c:pt>
                <c:pt idx="984">
                  <c:v>300000</c:v>
                </c:pt>
                <c:pt idx="985">
                  <c:v>300000</c:v>
                </c:pt>
                <c:pt idx="986">
                  <c:v>300000</c:v>
                </c:pt>
                <c:pt idx="987">
                  <c:v>300000</c:v>
                </c:pt>
                <c:pt idx="988">
                  <c:v>300000</c:v>
                </c:pt>
                <c:pt idx="989">
                  <c:v>300000</c:v>
                </c:pt>
                <c:pt idx="990">
                  <c:v>300000</c:v>
                </c:pt>
                <c:pt idx="991">
                  <c:v>300000</c:v>
                </c:pt>
                <c:pt idx="992">
                  <c:v>300000</c:v>
                </c:pt>
                <c:pt idx="993">
                  <c:v>300000</c:v>
                </c:pt>
                <c:pt idx="994">
                  <c:v>300000</c:v>
                </c:pt>
                <c:pt idx="995">
                  <c:v>300000</c:v>
                </c:pt>
                <c:pt idx="996">
                  <c:v>300000</c:v>
                </c:pt>
                <c:pt idx="997">
                  <c:v>300000</c:v>
                </c:pt>
                <c:pt idx="998">
                  <c:v>300000</c:v>
                </c:pt>
                <c:pt idx="999">
                  <c:v>300000</c:v>
                </c:pt>
                <c:pt idx="1000">
                  <c:v>300000</c:v>
                </c:pt>
                <c:pt idx="1001">
                  <c:v>300000</c:v>
                </c:pt>
                <c:pt idx="1002">
                  <c:v>300000</c:v>
                </c:pt>
                <c:pt idx="1003">
                  <c:v>300000</c:v>
                </c:pt>
                <c:pt idx="1004">
                  <c:v>300000</c:v>
                </c:pt>
                <c:pt idx="1005">
                  <c:v>300000</c:v>
                </c:pt>
                <c:pt idx="1006">
                  <c:v>300000</c:v>
                </c:pt>
                <c:pt idx="1007">
                  <c:v>300000</c:v>
                </c:pt>
                <c:pt idx="1008">
                  <c:v>300000</c:v>
                </c:pt>
                <c:pt idx="1009">
                  <c:v>300000</c:v>
                </c:pt>
                <c:pt idx="1010">
                  <c:v>300000</c:v>
                </c:pt>
                <c:pt idx="1011">
                  <c:v>300000</c:v>
                </c:pt>
                <c:pt idx="1012">
                  <c:v>300000</c:v>
                </c:pt>
                <c:pt idx="1013">
                  <c:v>300000</c:v>
                </c:pt>
                <c:pt idx="1014">
                  <c:v>300000</c:v>
                </c:pt>
                <c:pt idx="1015">
                  <c:v>300000</c:v>
                </c:pt>
                <c:pt idx="1016">
                  <c:v>300000</c:v>
                </c:pt>
                <c:pt idx="1017">
                  <c:v>300000</c:v>
                </c:pt>
                <c:pt idx="1018">
                  <c:v>300000</c:v>
                </c:pt>
                <c:pt idx="1019">
                  <c:v>300000</c:v>
                </c:pt>
                <c:pt idx="1020">
                  <c:v>300000</c:v>
                </c:pt>
                <c:pt idx="1021">
                  <c:v>300000</c:v>
                </c:pt>
                <c:pt idx="1022">
                  <c:v>300000</c:v>
                </c:pt>
                <c:pt idx="1023">
                  <c:v>300000</c:v>
                </c:pt>
                <c:pt idx="1024">
                  <c:v>300000</c:v>
                </c:pt>
                <c:pt idx="1025">
                  <c:v>300000</c:v>
                </c:pt>
                <c:pt idx="1026">
                  <c:v>300000</c:v>
                </c:pt>
                <c:pt idx="1027">
                  <c:v>300000</c:v>
                </c:pt>
                <c:pt idx="1028">
                  <c:v>300000</c:v>
                </c:pt>
                <c:pt idx="1029">
                  <c:v>300000</c:v>
                </c:pt>
                <c:pt idx="1030">
                  <c:v>300000</c:v>
                </c:pt>
                <c:pt idx="1031">
                  <c:v>300000</c:v>
                </c:pt>
                <c:pt idx="1032">
                  <c:v>300000</c:v>
                </c:pt>
                <c:pt idx="1033">
                  <c:v>300000</c:v>
                </c:pt>
                <c:pt idx="1034">
                  <c:v>300000</c:v>
                </c:pt>
                <c:pt idx="1035">
                  <c:v>300000</c:v>
                </c:pt>
                <c:pt idx="1036">
                  <c:v>300000</c:v>
                </c:pt>
                <c:pt idx="1037">
                  <c:v>300000</c:v>
                </c:pt>
                <c:pt idx="1038">
                  <c:v>300000</c:v>
                </c:pt>
                <c:pt idx="1039">
                  <c:v>300000</c:v>
                </c:pt>
                <c:pt idx="1040">
                  <c:v>300000</c:v>
                </c:pt>
                <c:pt idx="1041">
                  <c:v>300000</c:v>
                </c:pt>
                <c:pt idx="1042">
                  <c:v>300000</c:v>
                </c:pt>
                <c:pt idx="1043">
                  <c:v>300000</c:v>
                </c:pt>
                <c:pt idx="1044">
                  <c:v>300000</c:v>
                </c:pt>
                <c:pt idx="1045">
                  <c:v>300000</c:v>
                </c:pt>
                <c:pt idx="1046">
                  <c:v>300000</c:v>
                </c:pt>
                <c:pt idx="1047">
                  <c:v>300000</c:v>
                </c:pt>
                <c:pt idx="1048">
                  <c:v>300000</c:v>
                </c:pt>
                <c:pt idx="1049">
                  <c:v>300000</c:v>
                </c:pt>
                <c:pt idx="1050">
                  <c:v>300000</c:v>
                </c:pt>
                <c:pt idx="1051">
                  <c:v>300000</c:v>
                </c:pt>
                <c:pt idx="1052">
                  <c:v>300000</c:v>
                </c:pt>
                <c:pt idx="1053">
                  <c:v>300000</c:v>
                </c:pt>
                <c:pt idx="1054">
                  <c:v>300000</c:v>
                </c:pt>
                <c:pt idx="1055">
                  <c:v>300000</c:v>
                </c:pt>
                <c:pt idx="1056">
                  <c:v>300000</c:v>
                </c:pt>
                <c:pt idx="1057">
                  <c:v>300000</c:v>
                </c:pt>
                <c:pt idx="1058">
                  <c:v>300000</c:v>
                </c:pt>
                <c:pt idx="1059">
                  <c:v>300000</c:v>
                </c:pt>
                <c:pt idx="1060">
                  <c:v>300000</c:v>
                </c:pt>
                <c:pt idx="1061">
                  <c:v>300000</c:v>
                </c:pt>
                <c:pt idx="1062">
                  <c:v>300000</c:v>
                </c:pt>
                <c:pt idx="1063">
                  <c:v>300000</c:v>
                </c:pt>
                <c:pt idx="1064">
                  <c:v>300000</c:v>
                </c:pt>
                <c:pt idx="1065">
                  <c:v>300000</c:v>
                </c:pt>
                <c:pt idx="1066">
                  <c:v>300000</c:v>
                </c:pt>
                <c:pt idx="1067">
                  <c:v>300000</c:v>
                </c:pt>
                <c:pt idx="1068">
                  <c:v>300000</c:v>
                </c:pt>
                <c:pt idx="1069">
                  <c:v>300000</c:v>
                </c:pt>
                <c:pt idx="1070">
                  <c:v>300000</c:v>
                </c:pt>
                <c:pt idx="1071">
                  <c:v>300000</c:v>
                </c:pt>
                <c:pt idx="1072">
                  <c:v>300000</c:v>
                </c:pt>
                <c:pt idx="1073">
                  <c:v>300000</c:v>
                </c:pt>
                <c:pt idx="1074">
                  <c:v>300000</c:v>
                </c:pt>
                <c:pt idx="1075">
                  <c:v>300000</c:v>
                </c:pt>
                <c:pt idx="1076">
                  <c:v>300000</c:v>
                </c:pt>
                <c:pt idx="1077">
                  <c:v>300000</c:v>
                </c:pt>
                <c:pt idx="1078">
                  <c:v>300000</c:v>
                </c:pt>
                <c:pt idx="1079">
                  <c:v>300000</c:v>
                </c:pt>
                <c:pt idx="1080">
                  <c:v>300000</c:v>
                </c:pt>
                <c:pt idx="1081">
                  <c:v>300000</c:v>
                </c:pt>
                <c:pt idx="1082">
                  <c:v>300000</c:v>
                </c:pt>
                <c:pt idx="1083">
                  <c:v>300000</c:v>
                </c:pt>
                <c:pt idx="1084">
                  <c:v>300000</c:v>
                </c:pt>
                <c:pt idx="1085">
                  <c:v>300000</c:v>
                </c:pt>
                <c:pt idx="1086">
                  <c:v>300000</c:v>
                </c:pt>
                <c:pt idx="1087">
                  <c:v>300000</c:v>
                </c:pt>
                <c:pt idx="1088">
                  <c:v>300000</c:v>
                </c:pt>
                <c:pt idx="1089">
                  <c:v>300000</c:v>
                </c:pt>
                <c:pt idx="1090">
                  <c:v>300000</c:v>
                </c:pt>
                <c:pt idx="1091">
                  <c:v>300000</c:v>
                </c:pt>
                <c:pt idx="1092">
                  <c:v>300000</c:v>
                </c:pt>
                <c:pt idx="1093">
                  <c:v>300000</c:v>
                </c:pt>
                <c:pt idx="1094">
                  <c:v>300000</c:v>
                </c:pt>
                <c:pt idx="1095">
                  <c:v>300000</c:v>
                </c:pt>
                <c:pt idx="1096">
                  <c:v>300000</c:v>
                </c:pt>
                <c:pt idx="1097">
                  <c:v>300000</c:v>
                </c:pt>
                <c:pt idx="1098">
                  <c:v>300000</c:v>
                </c:pt>
                <c:pt idx="1099">
                  <c:v>300000</c:v>
                </c:pt>
                <c:pt idx="1100">
                  <c:v>300000</c:v>
                </c:pt>
                <c:pt idx="1101">
                  <c:v>350000</c:v>
                </c:pt>
                <c:pt idx="1102">
                  <c:v>350000</c:v>
                </c:pt>
                <c:pt idx="1103">
                  <c:v>350000</c:v>
                </c:pt>
                <c:pt idx="1104">
                  <c:v>350000</c:v>
                </c:pt>
                <c:pt idx="1105">
                  <c:v>350000</c:v>
                </c:pt>
                <c:pt idx="1106">
                  <c:v>350000</c:v>
                </c:pt>
                <c:pt idx="1107">
                  <c:v>350000</c:v>
                </c:pt>
                <c:pt idx="1108">
                  <c:v>350000</c:v>
                </c:pt>
                <c:pt idx="1109">
                  <c:v>350000</c:v>
                </c:pt>
                <c:pt idx="1110">
                  <c:v>350000</c:v>
                </c:pt>
                <c:pt idx="1111">
                  <c:v>350000</c:v>
                </c:pt>
                <c:pt idx="1112">
                  <c:v>350000</c:v>
                </c:pt>
                <c:pt idx="1113">
                  <c:v>350000</c:v>
                </c:pt>
                <c:pt idx="1114">
                  <c:v>350000</c:v>
                </c:pt>
                <c:pt idx="1115">
                  <c:v>350000</c:v>
                </c:pt>
                <c:pt idx="1116">
                  <c:v>350000</c:v>
                </c:pt>
                <c:pt idx="1117">
                  <c:v>350000</c:v>
                </c:pt>
                <c:pt idx="1118">
                  <c:v>350000</c:v>
                </c:pt>
                <c:pt idx="1119">
                  <c:v>350000</c:v>
                </c:pt>
                <c:pt idx="1120">
                  <c:v>350000</c:v>
                </c:pt>
                <c:pt idx="1121">
                  <c:v>350000</c:v>
                </c:pt>
                <c:pt idx="1122">
                  <c:v>350000</c:v>
                </c:pt>
                <c:pt idx="1123">
                  <c:v>350000</c:v>
                </c:pt>
                <c:pt idx="1124">
                  <c:v>350000</c:v>
                </c:pt>
                <c:pt idx="1125">
                  <c:v>350000</c:v>
                </c:pt>
                <c:pt idx="1126">
                  <c:v>350000</c:v>
                </c:pt>
                <c:pt idx="1127">
                  <c:v>350000</c:v>
                </c:pt>
                <c:pt idx="1128">
                  <c:v>350000</c:v>
                </c:pt>
                <c:pt idx="1129">
                  <c:v>350000</c:v>
                </c:pt>
                <c:pt idx="1130">
                  <c:v>350000</c:v>
                </c:pt>
                <c:pt idx="1131">
                  <c:v>350000</c:v>
                </c:pt>
                <c:pt idx="1132">
                  <c:v>350000</c:v>
                </c:pt>
                <c:pt idx="1133">
                  <c:v>350000</c:v>
                </c:pt>
                <c:pt idx="1134">
                  <c:v>350000</c:v>
                </c:pt>
                <c:pt idx="1135">
                  <c:v>350000</c:v>
                </c:pt>
                <c:pt idx="1136">
                  <c:v>350000</c:v>
                </c:pt>
                <c:pt idx="1137">
                  <c:v>350000</c:v>
                </c:pt>
                <c:pt idx="1138">
                  <c:v>350000</c:v>
                </c:pt>
                <c:pt idx="1139">
                  <c:v>350000</c:v>
                </c:pt>
                <c:pt idx="1140">
                  <c:v>350000</c:v>
                </c:pt>
                <c:pt idx="1141">
                  <c:v>350000</c:v>
                </c:pt>
                <c:pt idx="1142">
                  <c:v>350000</c:v>
                </c:pt>
                <c:pt idx="1143">
                  <c:v>350000</c:v>
                </c:pt>
                <c:pt idx="1144">
                  <c:v>350000</c:v>
                </c:pt>
                <c:pt idx="1145">
                  <c:v>350000</c:v>
                </c:pt>
                <c:pt idx="1146">
                  <c:v>350000</c:v>
                </c:pt>
                <c:pt idx="1147">
                  <c:v>350000</c:v>
                </c:pt>
                <c:pt idx="1148">
                  <c:v>350000</c:v>
                </c:pt>
                <c:pt idx="1149">
                  <c:v>350000</c:v>
                </c:pt>
                <c:pt idx="1150">
                  <c:v>350000</c:v>
                </c:pt>
                <c:pt idx="1151">
                  <c:v>350000</c:v>
                </c:pt>
                <c:pt idx="1152">
                  <c:v>350000</c:v>
                </c:pt>
                <c:pt idx="1153">
                  <c:v>350000</c:v>
                </c:pt>
                <c:pt idx="1154">
                  <c:v>350000</c:v>
                </c:pt>
                <c:pt idx="1155">
                  <c:v>350000</c:v>
                </c:pt>
                <c:pt idx="1156">
                  <c:v>350000</c:v>
                </c:pt>
                <c:pt idx="1157">
                  <c:v>350000</c:v>
                </c:pt>
                <c:pt idx="1158">
                  <c:v>350000</c:v>
                </c:pt>
                <c:pt idx="1159">
                  <c:v>350000</c:v>
                </c:pt>
                <c:pt idx="1160">
                  <c:v>350000</c:v>
                </c:pt>
                <c:pt idx="1161">
                  <c:v>350000</c:v>
                </c:pt>
                <c:pt idx="1162">
                  <c:v>350000</c:v>
                </c:pt>
                <c:pt idx="1163">
                  <c:v>350000</c:v>
                </c:pt>
                <c:pt idx="1164">
                  <c:v>350000</c:v>
                </c:pt>
                <c:pt idx="1165">
                  <c:v>350000</c:v>
                </c:pt>
                <c:pt idx="1166">
                  <c:v>350000</c:v>
                </c:pt>
                <c:pt idx="1167">
                  <c:v>350000</c:v>
                </c:pt>
                <c:pt idx="1168">
                  <c:v>350000</c:v>
                </c:pt>
                <c:pt idx="1169">
                  <c:v>350000</c:v>
                </c:pt>
                <c:pt idx="1170">
                  <c:v>350000</c:v>
                </c:pt>
                <c:pt idx="1171">
                  <c:v>350000</c:v>
                </c:pt>
                <c:pt idx="1172">
                  <c:v>350000</c:v>
                </c:pt>
                <c:pt idx="1173">
                  <c:v>350000</c:v>
                </c:pt>
                <c:pt idx="1174">
                  <c:v>350000</c:v>
                </c:pt>
                <c:pt idx="1175">
                  <c:v>350000</c:v>
                </c:pt>
                <c:pt idx="1176">
                  <c:v>350000</c:v>
                </c:pt>
                <c:pt idx="1177">
                  <c:v>350000</c:v>
                </c:pt>
                <c:pt idx="1178">
                  <c:v>350000</c:v>
                </c:pt>
                <c:pt idx="1179">
                  <c:v>350000</c:v>
                </c:pt>
                <c:pt idx="1180">
                  <c:v>350000</c:v>
                </c:pt>
                <c:pt idx="1181">
                  <c:v>350000</c:v>
                </c:pt>
                <c:pt idx="1182">
                  <c:v>350000</c:v>
                </c:pt>
                <c:pt idx="1183">
                  <c:v>350000</c:v>
                </c:pt>
                <c:pt idx="1184">
                  <c:v>350000</c:v>
                </c:pt>
                <c:pt idx="1185">
                  <c:v>350000</c:v>
                </c:pt>
                <c:pt idx="1186">
                  <c:v>350000</c:v>
                </c:pt>
                <c:pt idx="1187">
                  <c:v>350000</c:v>
                </c:pt>
                <c:pt idx="1188">
                  <c:v>350000</c:v>
                </c:pt>
                <c:pt idx="1189">
                  <c:v>350000</c:v>
                </c:pt>
                <c:pt idx="1190">
                  <c:v>350000</c:v>
                </c:pt>
                <c:pt idx="1191">
                  <c:v>350000</c:v>
                </c:pt>
                <c:pt idx="1192">
                  <c:v>350000</c:v>
                </c:pt>
                <c:pt idx="1193">
                  <c:v>350000</c:v>
                </c:pt>
                <c:pt idx="1194">
                  <c:v>350000</c:v>
                </c:pt>
                <c:pt idx="1195">
                  <c:v>350000</c:v>
                </c:pt>
                <c:pt idx="1196">
                  <c:v>350000</c:v>
                </c:pt>
                <c:pt idx="1197">
                  <c:v>350000</c:v>
                </c:pt>
                <c:pt idx="1198">
                  <c:v>350000</c:v>
                </c:pt>
                <c:pt idx="1199">
                  <c:v>350000</c:v>
                </c:pt>
                <c:pt idx="1200">
                  <c:v>350000</c:v>
                </c:pt>
                <c:pt idx="1201">
                  <c:v>350000</c:v>
                </c:pt>
                <c:pt idx="1202">
                  <c:v>350000</c:v>
                </c:pt>
                <c:pt idx="1203">
                  <c:v>350000</c:v>
                </c:pt>
                <c:pt idx="1204">
                  <c:v>350000</c:v>
                </c:pt>
                <c:pt idx="1205">
                  <c:v>350000</c:v>
                </c:pt>
                <c:pt idx="1206">
                  <c:v>350000</c:v>
                </c:pt>
                <c:pt idx="1207">
                  <c:v>350000</c:v>
                </c:pt>
                <c:pt idx="1208">
                  <c:v>350000</c:v>
                </c:pt>
                <c:pt idx="1209">
                  <c:v>350000</c:v>
                </c:pt>
                <c:pt idx="1210">
                  <c:v>350000</c:v>
                </c:pt>
                <c:pt idx="1211">
                  <c:v>350000</c:v>
                </c:pt>
                <c:pt idx="1212">
                  <c:v>350000</c:v>
                </c:pt>
                <c:pt idx="1213">
                  <c:v>350000</c:v>
                </c:pt>
                <c:pt idx="1214">
                  <c:v>350000</c:v>
                </c:pt>
                <c:pt idx="1215">
                  <c:v>350000</c:v>
                </c:pt>
                <c:pt idx="1216">
                  <c:v>350000</c:v>
                </c:pt>
                <c:pt idx="1217">
                  <c:v>350000</c:v>
                </c:pt>
                <c:pt idx="1218">
                  <c:v>350000</c:v>
                </c:pt>
                <c:pt idx="1219">
                  <c:v>350000</c:v>
                </c:pt>
                <c:pt idx="1220">
                  <c:v>350000</c:v>
                </c:pt>
                <c:pt idx="1221">
                  <c:v>350000</c:v>
                </c:pt>
                <c:pt idx="1222">
                  <c:v>350000</c:v>
                </c:pt>
                <c:pt idx="1223">
                  <c:v>350000</c:v>
                </c:pt>
                <c:pt idx="1224">
                  <c:v>350000</c:v>
                </c:pt>
                <c:pt idx="1225">
                  <c:v>350000</c:v>
                </c:pt>
                <c:pt idx="1226">
                  <c:v>350000</c:v>
                </c:pt>
                <c:pt idx="1227">
                  <c:v>350000</c:v>
                </c:pt>
                <c:pt idx="1228">
                  <c:v>350000</c:v>
                </c:pt>
                <c:pt idx="1229">
                  <c:v>350000</c:v>
                </c:pt>
                <c:pt idx="1230">
                  <c:v>350000</c:v>
                </c:pt>
                <c:pt idx="1231">
                  <c:v>350000</c:v>
                </c:pt>
                <c:pt idx="1232">
                  <c:v>350000</c:v>
                </c:pt>
                <c:pt idx="1233">
                  <c:v>350000</c:v>
                </c:pt>
                <c:pt idx="1234">
                  <c:v>350000</c:v>
                </c:pt>
                <c:pt idx="1235">
                  <c:v>350000</c:v>
                </c:pt>
                <c:pt idx="1236">
                  <c:v>350000</c:v>
                </c:pt>
                <c:pt idx="1237">
                  <c:v>350000</c:v>
                </c:pt>
                <c:pt idx="1238">
                  <c:v>350000</c:v>
                </c:pt>
                <c:pt idx="1239">
                  <c:v>350000</c:v>
                </c:pt>
                <c:pt idx="1240">
                  <c:v>350000</c:v>
                </c:pt>
                <c:pt idx="1241">
                  <c:v>350000</c:v>
                </c:pt>
                <c:pt idx="1242">
                  <c:v>350000</c:v>
                </c:pt>
                <c:pt idx="1243">
                  <c:v>350000</c:v>
                </c:pt>
                <c:pt idx="1244">
                  <c:v>350000</c:v>
                </c:pt>
                <c:pt idx="1245">
                  <c:v>350000</c:v>
                </c:pt>
                <c:pt idx="1246">
                  <c:v>350000</c:v>
                </c:pt>
                <c:pt idx="1247">
                  <c:v>350000</c:v>
                </c:pt>
                <c:pt idx="1248">
                  <c:v>350000</c:v>
                </c:pt>
                <c:pt idx="1249">
                  <c:v>350000</c:v>
                </c:pt>
                <c:pt idx="1250">
                  <c:v>350000</c:v>
                </c:pt>
                <c:pt idx="1251">
                  <c:v>350000</c:v>
                </c:pt>
                <c:pt idx="1252">
                  <c:v>350000</c:v>
                </c:pt>
                <c:pt idx="1253">
                  <c:v>350000</c:v>
                </c:pt>
                <c:pt idx="1254">
                  <c:v>350000</c:v>
                </c:pt>
                <c:pt idx="1255">
                  <c:v>350000</c:v>
                </c:pt>
                <c:pt idx="1256">
                  <c:v>350000</c:v>
                </c:pt>
                <c:pt idx="1257">
                  <c:v>350000</c:v>
                </c:pt>
                <c:pt idx="1258">
                  <c:v>350000</c:v>
                </c:pt>
                <c:pt idx="1259">
                  <c:v>350000</c:v>
                </c:pt>
                <c:pt idx="1260">
                  <c:v>350000</c:v>
                </c:pt>
                <c:pt idx="1261">
                  <c:v>350000</c:v>
                </c:pt>
                <c:pt idx="1262">
                  <c:v>350000</c:v>
                </c:pt>
                <c:pt idx="1263">
                  <c:v>350000</c:v>
                </c:pt>
                <c:pt idx="1264">
                  <c:v>350000</c:v>
                </c:pt>
                <c:pt idx="1265">
                  <c:v>350000</c:v>
                </c:pt>
                <c:pt idx="1266">
                  <c:v>350000</c:v>
                </c:pt>
                <c:pt idx="1267">
                  <c:v>350000</c:v>
                </c:pt>
                <c:pt idx="1268">
                  <c:v>350000</c:v>
                </c:pt>
                <c:pt idx="1269">
                  <c:v>350000</c:v>
                </c:pt>
                <c:pt idx="1270">
                  <c:v>350000</c:v>
                </c:pt>
                <c:pt idx="1271">
                  <c:v>350000</c:v>
                </c:pt>
                <c:pt idx="1272">
                  <c:v>350000</c:v>
                </c:pt>
                <c:pt idx="1273">
                  <c:v>350000</c:v>
                </c:pt>
                <c:pt idx="1274">
                  <c:v>350000</c:v>
                </c:pt>
                <c:pt idx="1275">
                  <c:v>350000</c:v>
                </c:pt>
                <c:pt idx="1276">
                  <c:v>350000</c:v>
                </c:pt>
                <c:pt idx="1277">
                  <c:v>350000</c:v>
                </c:pt>
                <c:pt idx="1278">
                  <c:v>350000</c:v>
                </c:pt>
                <c:pt idx="1279">
                  <c:v>350000</c:v>
                </c:pt>
                <c:pt idx="1280">
                  <c:v>350000</c:v>
                </c:pt>
                <c:pt idx="1281">
                  <c:v>350000</c:v>
                </c:pt>
                <c:pt idx="1282">
                  <c:v>350000</c:v>
                </c:pt>
                <c:pt idx="1283">
                  <c:v>350000</c:v>
                </c:pt>
                <c:pt idx="1284">
                  <c:v>350000</c:v>
                </c:pt>
                <c:pt idx="1285">
                  <c:v>350000</c:v>
                </c:pt>
                <c:pt idx="1286">
                  <c:v>350000</c:v>
                </c:pt>
                <c:pt idx="1287">
                  <c:v>350000</c:v>
                </c:pt>
                <c:pt idx="1288">
                  <c:v>350000</c:v>
                </c:pt>
                <c:pt idx="1289">
                  <c:v>350000</c:v>
                </c:pt>
                <c:pt idx="1290">
                  <c:v>350000</c:v>
                </c:pt>
                <c:pt idx="1291">
                  <c:v>350000</c:v>
                </c:pt>
                <c:pt idx="1292">
                  <c:v>350000</c:v>
                </c:pt>
                <c:pt idx="1293">
                  <c:v>350000</c:v>
                </c:pt>
                <c:pt idx="1294">
                  <c:v>350000</c:v>
                </c:pt>
                <c:pt idx="1295">
                  <c:v>350000</c:v>
                </c:pt>
                <c:pt idx="1296">
                  <c:v>350000</c:v>
                </c:pt>
                <c:pt idx="1297">
                  <c:v>350000</c:v>
                </c:pt>
                <c:pt idx="1298">
                  <c:v>350000</c:v>
                </c:pt>
                <c:pt idx="1299">
                  <c:v>350000</c:v>
                </c:pt>
                <c:pt idx="1300">
                  <c:v>350000</c:v>
                </c:pt>
                <c:pt idx="1301">
                  <c:v>400000</c:v>
                </c:pt>
                <c:pt idx="1302">
                  <c:v>400000</c:v>
                </c:pt>
                <c:pt idx="1303">
                  <c:v>400000</c:v>
                </c:pt>
                <c:pt idx="1304">
                  <c:v>400000</c:v>
                </c:pt>
                <c:pt idx="1305">
                  <c:v>400000</c:v>
                </c:pt>
                <c:pt idx="1306">
                  <c:v>400000</c:v>
                </c:pt>
                <c:pt idx="1307">
                  <c:v>400000</c:v>
                </c:pt>
                <c:pt idx="1308">
                  <c:v>400000</c:v>
                </c:pt>
                <c:pt idx="1309">
                  <c:v>400000</c:v>
                </c:pt>
                <c:pt idx="1310">
                  <c:v>400000</c:v>
                </c:pt>
                <c:pt idx="1311">
                  <c:v>400000</c:v>
                </c:pt>
                <c:pt idx="1312">
                  <c:v>400000</c:v>
                </c:pt>
                <c:pt idx="1313">
                  <c:v>400000</c:v>
                </c:pt>
                <c:pt idx="1314">
                  <c:v>400000</c:v>
                </c:pt>
                <c:pt idx="1315">
                  <c:v>400000</c:v>
                </c:pt>
                <c:pt idx="1316">
                  <c:v>400000</c:v>
                </c:pt>
                <c:pt idx="1317">
                  <c:v>400000</c:v>
                </c:pt>
                <c:pt idx="1318">
                  <c:v>400000</c:v>
                </c:pt>
                <c:pt idx="1319">
                  <c:v>400000</c:v>
                </c:pt>
                <c:pt idx="1320">
                  <c:v>400000</c:v>
                </c:pt>
                <c:pt idx="1321">
                  <c:v>400000</c:v>
                </c:pt>
                <c:pt idx="1322">
                  <c:v>400000</c:v>
                </c:pt>
                <c:pt idx="1323">
                  <c:v>400000</c:v>
                </c:pt>
                <c:pt idx="1324">
                  <c:v>400000</c:v>
                </c:pt>
                <c:pt idx="1325">
                  <c:v>400000</c:v>
                </c:pt>
                <c:pt idx="1326">
                  <c:v>400000</c:v>
                </c:pt>
                <c:pt idx="1327">
                  <c:v>400000</c:v>
                </c:pt>
                <c:pt idx="1328">
                  <c:v>400000</c:v>
                </c:pt>
                <c:pt idx="1329">
                  <c:v>400000</c:v>
                </c:pt>
                <c:pt idx="1330">
                  <c:v>400000</c:v>
                </c:pt>
                <c:pt idx="1331">
                  <c:v>400000</c:v>
                </c:pt>
                <c:pt idx="1332">
                  <c:v>400000</c:v>
                </c:pt>
                <c:pt idx="1333">
                  <c:v>400000</c:v>
                </c:pt>
                <c:pt idx="1334">
                  <c:v>400000</c:v>
                </c:pt>
                <c:pt idx="1335">
                  <c:v>400000</c:v>
                </c:pt>
                <c:pt idx="1336">
                  <c:v>400000</c:v>
                </c:pt>
                <c:pt idx="1337">
                  <c:v>400000</c:v>
                </c:pt>
                <c:pt idx="1338">
                  <c:v>400000</c:v>
                </c:pt>
                <c:pt idx="1339">
                  <c:v>400000</c:v>
                </c:pt>
                <c:pt idx="1340">
                  <c:v>400000</c:v>
                </c:pt>
                <c:pt idx="1341">
                  <c:v>400000</c:v>
                </c:pt>
                <c:pt idx="1342">
                  <c:v>400000</c:v>
                </c:pt>
                <c:pt idx="1343">
                  <c:v>400000</c:v>
                </c:pt>
                <c:pt idx="1344">
                  <c:v>400000</c:v>
                </c:pt>
                <c:pt idx="1345">
                  <c:v>400000</c:v>
                </c:pt>
                <c:pt idx="1346">
                  <c:v>400000</c:v>
                </c:pt>
                <c:pt idx="1347">
                  <c:v>400000</c:v>
                </c:pt>
                <c:pt idx="1348">
                  <c:v>400000</c:v>
                </c:pt>
                <c:pt idx="1349">
                  <c:v>400000</c:v>
                </c:pt>
                <c:pt idx="1350">
                  <c:v>400000</c:v>
                </c:pt>
                <c:pt idx="1351">
                  <c:v>400000</c:v>
                </c:pt>
                <c:pt idx="1352">
                  <c:v>400000</c:v>
                </c:pt>
                <c:pt idx="1353">
                  <c:v>400000</c:v>
                </c:pt>
                <c:pt idx="1354">
                  <c:v>400000</c:v>
                </c:pt>
                <c:pt idx="1355">
                  <c:v>400000</c:v>
                </c:pt>
                <c:pt idx="1356">
                  <c:v>400000</c:v>
                </c:pt>
                <c:pt idx="1357">
                  <c:v>400000</c:v>
                </c:pt>
                <c:pt idx="1358">
                  <c:v>400000</c:v>
                </c:pt>
                <c:pt idx="1359">
                  <c:v>400000</c:v>
                </c:pt>
                <c:pt idx="1360">
                  <c:v>400000</c:v>
                </c:pt>
                <c:pt idx="1361">
                  <c:v>400000</c:v>
                </c:pt>
                <c:pt idx="1362">
                  <c:v>400000</c:v>
                </c:pt>
                <c:pt idx="1363">
                  <c:v>400000</c:v>
                </c:pt>
                <c:pt idx="1364">
                  <c:v>400000</c:v>
                </c:pt>
                <c:pt idx="1365">
                  <c:v>400000</c:v>
                </c:pt>
                <c:pt idx="1366">
                  <c:v>400000</c:v>
                </c:pt>
                <c:pt idx="1367">
                  <c:v>400000</c:v>
                </c:pt>
                <c:pt idx="1368">
                  <c:v>400000</c:v>
                </c:pt>
                <c:pt idx="1369">
                  <c:v>400000</c:v>
                </c:pt>
                <c:pt idx="1370">
                  <c:v>400000</c:v>
                </c:pt>
                <c:pt idx="1371">
                  <c:v>400000</c:v>
                </c:pt>
                <c:pt idx="1372">
                  <c:v>400000</c:v>
                </c:pt>
                <c:pt idx="1373">
                  <c:v>400000</c:v>
                </c:pt>
                <c:pt idx="1374">
                  <c:v>400000</c:v>
                </c:pt>
                <c:pt idx="1375">
                  <c:v>400000</c:v>
                </c:pt>
                <c:pt idx="1376">
                  <c:v>400000</c:v>
                </c:pt>
                <c:pt idx="1377">
                  <c:v>400000</c:v>
                </c:pt>
                <c:pt idx="1378">
                  <c:v>400000</c:v>
                </c:pt>
                <c:pt idx="1379">
                  <c:v>400000</c:v>
                </c:pt>
                <c:pt idx="1380">
                  <c:v>400000</c:v>
                </c:pt>
                <c:pt idx="1381">
                  <c:v>400000</c:v>
                </c:pt>
                <c:pt idx="1382">
                  <c:v>400000</c:v>
                </c:pt>
                <c:pt idx="1383">
                  <c:v>400000</c:v>
                </c:pt>
                <c:pt idx="1384">
                  <c:v>400000</c:v>
                </c:pt>
                <c:pt idx="1385">
                  <c:v>400000</c:v>
                </c:pt>
                <c:pt idx="1386">
                  <c:v>400000</c:v>
                </c:pt>
                <c:pt idx="1387">
                  <c:v>400000</c:v>
                </c:pt>
                <c:pt idx="1388">
                  <c:v>400000</c:v>
                </c:pt>
                <c:pt idx="1389">
                  <c:v>400000</c:v>
                </c:pt>
                <c:pt idx="1390">
                  <c:v>400000</c:v>
                </c:pt>
                <c:pt idx="1391">
                  <c:v>400000</c:v>
                </c:pt>
                <c:pt idx="1392">
                  <c:v>400000</c:v>
                </c:pt>
                <c:pt idx="1393">
                  <c:v>400000</c:v>
                </c:pt>
                <c:pt idx="1394">
                  <c:v>400000</c:v>
                </c:pt>
                <c:pt idx="1395">
                  <c:v>400000</c:v>
                </c:pt>
                <c:pt idx="1396">
                  <c:v>400000</c:v>
                </c:pt>
                <c:pt idx="1397">
                  <c:v>400000</c:v>
                </c:pt>
                <c:pt idx="1398">
                  <c:v>400000</c:v>
                </c:pt>
                <c:pt idx="1399">
                  <c:v>400000</c:v>
                </c:pt>
                <c:pt idx="1400">
                  <c:v>400000</c:v>
                </c:pt>
                <c:pt idx="1401">
                  <c:v>400000</c:v>
                </c:pt>
                <c:pt idx="1402">
                  <c:v>400000</c:v>
                </c:pt>
                <c:pt idx="1403">
                  <c:v>400000</c:v>
                </c:pt>
                <c:pt idx="1404">
                  <c:v>400000</c:v>
                </c:pt>
                <c:pt idx="1405">
                  <c:v>400000</c:v>
                </c:pt>
                <c:pt idx="1406">
                  <c:v>400000</c:v>
                </c:pt>
                <c:pt idx="1407">
                  <c:v>400000</c:v>
                </c:pt>
                <c:pt idx="1408">
                  <c:v>400000</c:v>
                </c:pt>
                <c:pt idx="1409">
                  <c:v>400000</c:v>
                </c:pt>
                <c:pt idx="1410">
                  <c:v>400000</c:v>
                </c:pt>
                <c:pt idx="1411">
                  <c:v>400000</c:v>
                </c:pt>
                <c:pt idx="1412">
                  <c:v>400000</c:v>
                </c:pt>
                <c:pt idx="1413">
                  <c:v>400000</c:v>
                </c:pt>
                <c:pt idx="1414">
                  <c:v>400000</c:v>
                </c:pt>
                <c:pt idx="1415">
                  <c:v>400000</c:v>
                </c:pt>
                <c:pt idx="1416">
                  <c:v>400000</c:v>
                </c:pt>
                <c:pt idx="1417">
                  <c:v>400000</c:v>
                </c:pt>
                <c:pt idx="1418">
                  <c:v>400000</c:v>
                </c:pt>
                <c:pt idx="1419">
                  <c:v>400000</c:v>
                </c:pt>
                <c:pt idx="1420">
                  <c:v>400000</c:v>
                </c:pt>
                <c:pt idx="1421">
                  <c:v>400000</c:v>
                </c:pt>
                <c:pt idx="1422">
                  <c:v>400000</c:v>
                </c:pt>
                <c:pt idx="1423">
                  <c:v>400000</c:v>
                </c:pt>
                <c:pt idx="1424">
                  <c:v>400000</c:v>
                </c:pt>
                <c:pt idx="1425">
                  <c:v>400000</c:v>
                </c:pt>
                <c:pt idx="1426">
                  <c:v>400000</c:v>
                </c:pt>
                <c:pt idx="1427">
                  <c:v>400000</c:v>
                </c:pt>
                <c:pt idx="1428">
                  <c:v>400000</c:v>
                </c:pt>
                <c:pt idx="1429">
                  <c:v>400000</c:v>
                </c:pt>
                <c:pt idx="1430">
                  <c:v>400000</c:v>
                </c:pt>
                <c:pt idx="1431">
                  <c:v>400000</c:v>
                </c:pt>
                <c:pt idx="1432">
                  <c:v>400000</c:v>
                </c:pt>
                <c:pt idx="1433">
                  <c:v>400000</c:v>
                </c:pt>
                <c:pt idx="1434">
                  <c:v>400000</c:v>
                </c:pt>
                <c:pt idx="1435">
                  <c:v>400000</c:v>
                </c:pt>
                <c:pt idx="1436">
                  <c:v>400000</c:v>
                </c:pt>
                <c:pt idx="1437">
                  <c:v>400000</c:v>
                </c:pt>
                <c:pt idx="1438">
                  <c:v>400000</c:v>
                </c:pt>
                <c:pt idx="1439">
                  <c:v>400000</c:v>
                </c:pt>
                <c:pt idx="1440">
                  <c:v>400000</c:v>
                </c:pt>
                <c:pt idx="1441">
                  <c:v>400000</c:v>
                </c:pt>
                <c:pt idx="1442">
                  <c:v>400000</c:v>
                </c:pt>
                <c:pt idx="1443">
                  <c:v>400000</c:v>
                </c:pt>
                <c:pt idx="1444">
                  <c:v>400000</c:v>
                </c:pt>
                <c:pt idx="1445">
                  <c:v>400000</c:v>
                </c:pt>
                <c:pt idx="1446">
                  <c:v>400000</c:v>
                </c:pt>
                <c:pt idx="1447">
                  <c:v>400000</c:v>
                </c:pt>
                <c:pt idx="1448">
                  <c:v>400000</c:v>
                </c:pt>
                <c:pt idx="1449">
                  <c:v>400000</c:v>
                </c:pt>
                <c:pt idx="1450">
                  <c:v>400000</c:v>
                </c:pt>
                <c:pt idx="1451">
                  <c:v>400000</c:v>
                </c:pt>
                <c:pt idx="1452">
                  <c:v>400000</c:v>
                </c:pt>
                <c:pt idx="1453">
                  <c:v>400000</c:v>
                </c:pt>
                <c:pt idx="1454">
                  <c:v>400000</c:v>
                </c:pt>
                <c:pt idx="1455">
                  <c:v>400000</c:v>
                </c:pt>
                <c:pt idx="1456">
                  <c:v>400000</c:v>
                </c:pt>
                <c:pt idx="1457">
                  <c:v>400000</c:v>
                </c:pt>
                <c:pt idx="1458">
                  <c:v>400000</c:v>
                </c:pt>
                <c:pt idx="1459">
                  <c:v>400000</c:v>
                </c:pt>
                <c:pt idx="1460">
                  <c:v>400000</c:v>
                </c:pt>
                <c:pt idx="1461">
                  <c:v>400000</c:v>
                </c:pt>
                <c:pt idx="1462">
                  <c:v>400000</c:v>
                </c:pt>
                <c:pt idx="1463">
                  <c:v>400000</c:v>
                </c:pt>
                <c:pt idx="1464">
                  <c:v>400000</c:v>
                </c:pt>
                <c:pt idx="1465">
                  <c:v>400000</c:v>
                </c:pt>
                <c:pt idx="1466">
                  <c:v>400000</c:v>
                </c:pt>
                <c:pt idx="1467">
                  <c:v>400000</c:v>
                </c:pt>
                <c:pt idx="1468">
                  <c:v>400000</c:v>
                </c:pt>
                <c:pt idx="1469">
                  <c:v>400000</c:v>
                </c:pt>
                <c:pt idx="1470">
                  <c:v>400000</c:v>
                </c:pt>
                <c:pt idx="1471">
                  <c:v>400000</c:v>
                </c:pt>
                <c:pt idx="1472">
                  <c:v>400000</c:v>
                </c:pt>
                <c:pt idx="1473">
                  <c:v>400000</c:v>
                </c:pt>
                <c:pt idx="1474">
                  <c:v>400000</c:v>
                </c:pt>
                <c:pt idx="1475">
                  <c:v>400000</c:v>
                </c:pt>
                <c:pt idx="1476">
                  <c:v>400000</c:v>
                </c:pt>
                <c:pt idx="1477">
                  <c:v>400000</c:v>
                </c:pt>
                <c:pt idx="1478">
                  <c:v>400000</c:v>
                </c:pt>
                <c:pt idx="1479">
                  <c:v>400000</c:v>
                </c:pt>
                <c:pt idx="1480">
                  <c:v>400000</c:v>
                </c:pt>
                <c:pt idx="1481">
                  <c:v>400000</c:v>
                </c:pt>
                <c:pt idx="1482">
                  <c:v>400000</c:v>
                </c:pt>
                <c:pt idx="1483">
                  <c:v>400000</c:v>
                </c:pt>
                <c:pt idx="1484">
                  <c:v>400000</c:v>
                </c:pt>
                <c:pt idx="1485">
                  <c:v>400000</c:v>
                </c:pt>
                <c:pt idx="1486">
                  <c:v>400000</c:v>
                </c:pt>
                <c:pt idx="1487">
                  <c:v>400000</c:v>
                </c:pt>
                <c:pt idx="1488">
                  <c:v>400000</c:v>
                </c:pt>
                <c:pt idx="1489">
                  <c:v>400000</c:v>
                </c:pt>
                <c:pt idx="1490">
                  <c:v>400000</c:v>
                </c:pt>
                <c:pt idx="1491">
                  <c:v>400000</c:v>
                </c:pt>
                <c:pt idx="1492">
                  <c:v>400000</c:v>
                </c:pt>
                <c:pt idx="1493">
                  <c:v>400000</c:v>
                </c:pt>
                <c:pt idx="1494">
                  <c:v>400000</c:v>
                </c:pt>
                <c:pt idx="1495">
                  <c:v>400000</c:v>
                </c:pt>
                <c:pt idx="1496">
                  <c:v>400000</c:v>
                </c:pt>
                <c:pt idx="1497">
                  <c:v>400000</c:v>
                </c:pt>
                <c:pt idx="1498">
                  <c:v>400000</c:v>
                </c:pt>
                <c:pt idx="1499">
                  <c:v>400000</c:v>
                </c:pt>
                <c:pt idx="1500">
                  <c:v>400000</c:v>
                </c:pt>
                <c:pt idx="1501">
                  <c:v>450000</c:v>
                </c:pt>
                <c:pt idx="1502">
                  <c:v>450000</c:v>
                </c:pt>
                <c:pt idx="1503">
                  <c:v>450000</c:v>
                </c:pt>
                <c:pt idx="1504">
                  <c:v>450000</c:v>
                </c:pt>
                <c:pt idx="1505">
                  <c:v>450000</c:v>
                </c:pt>
                <c:pt idx="1506">
                  <c:v>450000</c:v>
                </c:pt>
                <c:pt idx="1507">
                  <c:v>450000</c:v>
                </c:pt>
                <c:pt idx="1508">
                  <c:v>450000</c:v>
                </c:pt>
                <c:pt idx="1509">
                  <c:v>450000</c:v>
                </c:pt>
                <c:pt idx="1510">
                  <c:v>450000</c:v>
                </c:pt>
                <c:pt idx="1511">
                  <c:v>450000</c:v>
                </c:pt>
                <c:pt idx="1512">
                  <c:v>450000</c:v>
                </c:pt>
                <c:pt idx="1513">
                  <c:v>450000</c:v>
                </c:pt>
                <c:pt idx="1514">
                  <c:v>450000</c:v>
                </c:pt>
                <c:pt idx="1515">
                  <c:v>450000</c:v>
                </c:pt>
                <c:pt idx="1516">
                  <c:v>450000</c:v>
                </c:pt>
                <c:pt idx="1517">
                  <c:v>450000</c:v>
                </c:pt>
                <c:pt idx="1518">
                  <c:v>450000</c:v>
                </c:pt>
                <c:pt idx="1519">
                  <c:v>450000</c:v>
                </c:pt>
                <c:pt idx="1520">
                  <c:v>450000</c:v>
                </c:pt>
                <c:pt idx="1521">
                  <c:v>450000</c:v>
                </c:pt>
                <c:pt idx="1522">
                  <c:v>450000</c:v>
                </c:pt>
                <c:pt idx="1523">
                  <c:v>450000</c:v>
                </c:pt>
                <c:pt idx="1524">
                  <c:v>450000</c:v>
                </c:pt>
                <c:pt idx="1525">
                  <c:v>450000</c:v>
                </c:pt>
                <c:pt idx="1526">
                  <c:v>450000</c:v>
                </c:pt>
                <c:pt idx="1527">
                  <c:v>450000</c:v>
                </c:pt>
                <c:pt idx="1528">
                  <c:v>450000</c:v>
                </c:pt>
                <c:pt idx="1529">
                  <c:v>450000</c:v>
                </c:pt>
                <c:pt idx="1530">
                  <c:v>450000</c:v>
                </c:pt>
                <c:pt idx="1531">
                  <c:v>450000</c:v>
                </c:pt>
                <c:pt idx="1532">
                  <c:v>450000</c:v>
                </c:pt>
                <c:pt idx="1533">
                  <c:v>450000</c:v>
                </c:pt>
                <c:pt idx="1534">
                  <c:v>450000</c:v>
                </c:pt>
                <c:pt idx="1535">
                  <c:v>450000</c:v>
                </c:pt>
                <c:pt idx="1536">
                  <c:v>450000</c:v>
                </c:pt>
                <c:pt idx="1537">
                  <c:v>450000</c:v>
                </c:pt>
                <c:pt idx="1538">
                  <c:v>450000</c:v>
                </c:pt>
                <c:pt idx="1539">
                  <c:v>450000</c:v>
                </c:pt>
                <c:pt idx="1540">
                  <c:v>450000</c:v>
                </c:pt>
                <c:pt idx="1541">
                  <c:v>450000</c:v>
                </c:pt>
                <c:pt idx="1542">
                  <c:v>450000</c:v>
                </c:pt>
                <c:pt idx="1543">
                  <c:v>450000</c:v>
                </c:pt>
                <c:pt idx="1544">
                  <c:v>450000</c:v>
                </c:pt>
                <c:pt idx="1545">
                  <c:v>450000</c:v>
                </c:pt>
                <c:pt idx="1546">
                  <c:v>450000</c:v>
                </c:pt>
                <c:pt idx="1547">
                  <c:v>450000</c:v>
                </c:pt>
                <c:pt idx="1548">
                  <c:v>450000</c:v>
                </c:pt>
                <c:pt idx="1549">
                  <c:v>450000</c:v>
                </c:pt>
                <c:pt idx="1550">
                  <c:v>450000</c:v>
                </c:pt>
                <c:pt idx="1551">
                  <c:v>450000</c:v>
                </c:pt>
                <c:pt idx="1552">
                  <c:v>450000</c:v>
                </c:pt>
                <c:pt idx="1553">
                  <c:v>450000</c:v>
                </c:pt>
                <c:pt idx="1554">
                  <c:v>450000</c:v>
                </c:pt>
                <c:pt idx="1555">
                  <c:v>450000</c:v>
                </c:pt>
                <c:pt idx="1556">
                  <c:v>450000</c:v>
                </c:pt>
                <c:pt idx="1557">
                  <c:v>450000</c:v>
                </c:pt>
                <c:pt idx="1558">
                  <c:v>450000</c:v>
                </c:pt>
                <c:pt idx="1559">
                  <c:v>450000</c:v>
                </c:pt>
                <c:pt idx="1560">
                  <c:v>450000</c:v>
                </c:pt>
                <c:pt idx="1561">
                  <c:v>450000</c:v>
                </c:pt>
                <c:pt idx="1562">
                  <c:v>450000</c:v>
                </c:pt>
                <c:pt idx="1563">
                  <c:v>450000</c:v>
                </c:pt>
                <c:pt idx="1564">
                  <c:v>450000</c:v>
                </c:pt>
                <c:pt idx="1565">
                  <c:v>450000</c:v>
                </c:pt>
                <c:pt idx="1566">
                  <c:v>450000</c:v>
                </c:pt>
                <c:pt idx="1567">
                  <c:v>450000</c:v>
                </c:pt>
                <c:pt idx="1568">
                  <c:v>450000</c:v>
                </c:pt>
                <c:pt idx="1569">
                  <c:v>450000</c:v>
                </c:pt>
                <c:pt idx="1570">
                  <c:v>450000</c:v>
                </c:pt>
                <c:pt idx="1571">
                  <c:v>450000</c:v>
                </c:pt>
                <c:pt idx="1572">
                  <c:v>450000</c:v>
                </c:pt>
                <c:pt idx="1573">
                  <c:v>450000</c:v>
                </c:pt>
                <c:pt idx="1574">
                  <c:v>450000</c:v>
                </c:pt>
                <c:pt idx="1575">
                  <c:v>450000</c:v>
                </c:pt>
                <c:pt idx="1576">
                  <c:v>450000</c:v>
                </c:pt>
                <c:pt idx="1577">
                  <c:v>450000</c:v>
                </c:pt>
                <c:pt idx="1578">
                  <c:v>450000</c:v>
                </c:pt>
                <c:pt idx="1579">
                  <c:v>450000</c:v>
                </c:pt>
                <c:pt idx="1580">
                  <c:v>450000</c:v>
                </c:pt>
                <c:pt idx="1581">
                  <c:v>450000</c:v>
                </c:pt>
                <c:pt idx="1582">
                  <c:v>450000</c:v>
                </c:pt>
                <c:pt idx="1583">
                  <c:v>450000</c:v>
                </c:pt>
                <c:pt idx="1584">
                  <c:v>450000</c:v>
                </c:pt>
                <c:pt idx="1585">
                  <c:v>450000</c:v>
                </c:pt>
                <c:pt idx="1586">
                  <c:v>450000</c:v>
                </c:pt>
                <c:pt idx="1587">
                  <c:v>450000</c:v>
                </c:pt>
                <c:pt idx="1588">
                  <c:v>450000</c:v>
                </c:pt>
                <c:pt idx="1589">
                  <c:v>450000</c:v>
                </c:pt>
                <c:pt idx="1590">
                  <c:v>450000</c:v>
                </c:pt>
                <c:pt idx="1591">
                  <c:v>450000</c:v>
                </c:pt>
                <c:pt idx="1592">
                  <c:v>450000</c:v>
                </c:pt>
                <c:pt idx="1593">
                  <c:v>450000</c:v>
                </c:pt>
                <c:pt idx="1594">
                  <c:v>450000</c:v>
                </c:pt>
                <c:pt idx="1595">
                  <c:v>450000</c:v>
                </c:pt>
                <c:pt idx="1596">
                  <c:v>450000</c:v>
                </c:pt>
                <c:pt idx="1597">
                  <c:v>450000</c:v>
                </c:pt>
                <c:pt idx="1598">
                  <c:v>450000</c:v>
                </c:pt>
                <c:pt idx="1599">
                  <c:v>450000</c:v>
                </c:pt>
                <c:pt idx="1600">
                  <c:v>450000</c:v>
                </c:pt>
                <c:pt idx="1601">
                  <c:v>450000</c:v>
                </c:pt>
                <c:pt idx="1602">
                  <c:v>450000</c:v>
                </c:pt>
                <c:pt idx="1603">
                  <c:v>450000</c:v>
                </c:pt>
                <c:pt idx="1604">
                  <c:v>450000</c:v>
                </c:pt>
                <c:pt idx="1605">
                  <c:v>450000</c:v>
                </c:pt>
                <c:pt idx="1606">
                  <c:v>450000</c:v>
                </c:pt>
                <c:pt idx="1607">
                  <c:v>450000</c:v>
                </c:pt>
                <c:pt idx="1608">
                  <c:v>450000</c:v>
                </c:pt>
                <c:pt idx="1609">
                  <c:v>450000</c:v>
                </c:pt>
                <c:pt idx="1610">
                  <c:v>450000</c:v>
                </c:pt>
                <c:pt idx="1611">
                  <c:v>450000</c:v>
                </c:pt>
                <c:pt idx="1612">
                  <c:v>450000</c:v>
                </c:pt>
                <c:pt idx="1613">
                  <c:v>450000</c:v>
                </c:pt>
                <c:pt idx="1614">
                  <c:v>450000</c:v>
                </c:pt>
                <c:pt idx="1615">
                  <c:v>450000</c:v>
                </c:pt>
                <c:pt idx="1616">
                  <c:v>450000</c:v>
                </c:pt>
                <c:pt idx="1617">
                  <c:v>450000</c:v>
                </c:pt>
                <c:pt idx="1618">
                  <c:v>450000</c:v>
                </c:pt>
                <c:pt idx="1619">
                  <c:v>450000</c:v>
                </c:pt>
                <c:pt idx="1620">
                  <c:v>450000</c:v>
                </c:pt>
                <c:pt idx="1621">
                  <c:v>450000</c:v>
                </c:pt>
                <c:pt idx="1622">
                  <c:v>450000</c:v>
                </c:pt>
                <c:pt idx="1623">
                  <c:v>450000</c:v>
                </c:pt>
                <c:pt idx="1624">
                  <c:v>450000</c:v>
                </c:pt>
                <c:pt idx="1625">
                  <c:v>450000</c:v>
                </c:pt>
                <c:pt idx="1626">
                  <c:v>450000</c:v>
                </c:pt>
                <c:pt idx="1627">
                  <c:v>450000</c:v>
                </c:pt>
                <c:pt idx="1628">
                  <c:v>450000</c:v>
                </c:pt>
                <c:pt idx="1629">
                  <c:v>450000</c:v>
                </c:pt>
                <c:pt idx="1630">
                  <c:v>450000</c:v>
                </c:pt>
                <c:pt idx="1631">
                  <c:v>450000</c:v>
                </c:pt>
                <c:pt idx="1632">
                  <c:v>450000</c:v>
                </c:pt>
                <c:pt idx="1633">
                  <c:v>450000</c:v>
                </c:pt>
                <c:pt idx="1634">
                  <c:v>450000</c:v>
                </c:pt>
                <c:pt idx="1635">
                  <c:v>450000</c:v>
                </c:pt>
                <c:pt idx="1636">
                  <c:v>450000</c:v>
                </c:pt>
                <c:pt idx="1637">
                  <c:v>450000</c:v>
                </c:pt>
                <c:pt idx="1638">
                  <c:v>450000</c:v>
                </c:pt>
                <c:pt idx="1639">
                  <c:v>450000</c:v>
                </c:pt>
                <c:pt idx="1640">
                  <c:v>450000</c:v>
                </c:pt>
                <c:pt idx="1641">
                  <c:v>450000</c:v>
                </c:pt>
                <c:pt idx="1642">
                  <c:v>450000</c:v>
                </c:pt>
                <c:pt idx="1643">
                  <c:v>450000</c:v>
                </c:pt>
                <c:pt idx="1644">
                  <c:v>450000</c:v>
                </c:pt>
                <c:pt idx="1645">
                  <c:v>450000</c:v>
                </c:pt>
                <c:pt idx="1646">
                  <c:v>450000</c:v>
                </c:pt>
                <c:pt idx="1647">
                  <c:v>450000</c:v>
                </c:pt>
                <c:pt idx="1648">
                  <c:v>450000</c:v>
                </c:pt>
                <c:pt idx="1649">
                  <c:v>450000</c:v>
                </c:pt>
                <c:pt idx="1650">
                  <c:v>450000</c:v>
                </c:pt>
                <c:pt idx="1651">
                  <c:v>450000</c:v>
                </c:pt>
                <c:pt idx="1652">
                  <c:v>450000</c:v>
                </c:pt>
                <c:pt idx="1653">
                  <c:v>450000</c:v>
                </c:pt>
                <c:pt idx="1654">
                  <c:v>450000</c:v>
                </c:pt>
                <c:pt idx="1655">
                  <c:v>450000</c:v>
                </c:pt>
                <c:pt idx="1656">
                  <c:v>450000</c:v>
                </c:pt>
                <c:pt idx="1657">
                  <c:v>450000</c:v>
                </c:pt>
                <c:pt idx="1658">
                  <c:v>450000</c:v>
                </c:pt>
                <c:pt idx="1659">
                  <c:v>450000</c:v>
                </c:pt>
                <c:pt idx="1660">
                  <c:v>450000</c:v>
                </c:pt>
                <c:pt idx="1661">
                  <c:v>450000</c:v>
                </c:pt>
                <c:pt idx="1662">
                  <c:v>450000</c:v>
                </c:pt>
                <c:pt idx="1663">
                  <c:v>450000</c:v>
                </c:pt>
                <c:pt idx="1664">
                  <c:v>450000</c:v>
                </c:pt>
                <c:pt idx="1665">
                  <c:v>450000</c:v>
                </c:pt>
                <c:pt idx="1666">
                  <c:v>450000</c:v>
                </c:pt>
                <c:pt idx="1667">
                  <c:v>450000</c:v>
                </c:pt>
                <c:pt idx="1668">
                  <c:v>450000</c:v>
                </c:pt>
                <c:pt idx="1669">
                  <c:v>450000</c:v>
                </c:pt>
                <c:pt idx="1670">
                  <c:v>450000</c:v>
                </c:pt>
                <c:pt idx="1671">
                  <c:v>450000</c:v>
                </c:pt>
                <c:pt idx="1672">
                  <c:v>450000</c:v>
                </c:pt>
                <c:pt idx="1673">
                  <c:v>450000</c:v>
                </c:pt>
                <c:pt idx="1674">
                  <c:v>450000</c:v>
                </c:pt>
                <c:pt idx="1675">
                  <c:v>450000</c:v>
                </c:pt>
                <c:pt idx="1676">
                  <c:v>450000</c:v>
                </c:pt>
                <c:pt idx="1677">
                  <c:v>450000</c:v>
                </c:pt>
                <c:pt idx="1678">
                  <c:v>450000</c:v>
                </c:pt>
                <c:pt idx="1679">
                  <c:v>450000</c:v>
                </c:pt>
                <c:pt idx="1680">
                  <c:v>450000</c:v>
                </c:pt>
                <c:pt idx="1681">
                  <c:v>450000</c:v>
                </c:pt>
                <c:pt idx="1682">
                  <c:v>450000</c:v>
                </c:pt>
                <c:pt idx="1683">
                  <c:v>450000</c:v>
                </c:pt>
                <c:pt idx="1684">
                  <c:v>450000</c:v>
                </c:pt>
                <c:pt idx="1685">
                  <c:v>450000</c:v>
                </c:pt>
                <c:pt idx="1686">
                  <c:v>450000</c:v>
                </c:pt>
                <c:pt idx="1687">
                  <c:v>450000</c:v>
                </c:pt>
                <c:pt idx="1688">
                  <c:v>450000</c:v>
                </c:pt>
                <c:pt idx="1689">
                  <c:v>450000</c:v>
                </c:pt>
                <c:pt idx="1690">
                  <c:v>450000</c:v>
                </c:pt>
                <c:pt idx="1691">
                  <c:v>450000</c:v>
                </c:pt>
                <c:pt idx="1692">
                  <c:v>450000</c:v>
                </c:pt>
                <c:pt idx="1693">
                  <c:v>450000</c:v>
                </c:pt>
                <c:pt idx="1694">
                  <c:v>450000</c:v>
                </c:pt>
                <c:pt idx="1695">
                  <c:v>450000</c:v>
                </c:pt>
                <c:pt idx="1696">
                  <c:v>450000</c:v>
                </c:pt>
                <c:pt idx="1697">
                  <c:v>450000</c:v>
                </c:pt>
                <c:pt idx="1698">
                  <c:v>450000</c:v>
                </c:pt>
                <c:pt idx="1699">
                  <c:v>450000</c:v>
                </c:pt>
                <c:pt idx="1700">
                  <c:v>450000</c:v>
                </c:pt>
                <c:pt idx="1701">
                  <c:v>500000</c:v>
                </c:pt>
                <c:pt idx="1702">
                  <c:v>500000</c:v>
                </c:pt>
                <c:pt idx="1703">
                  <c:v>500000</c:v>
                </c:pt>
                <c:pt idx="1704">
                  <c:v>500000</c:v>
                </c:pt>
                <c:pt idx="1705">
                  <c:v>500000</c:v>
                </c:pt>
                <c:pt idx="1706">
                  <c:v>500000</c:v>
                </c:pt>
                <c:pt idx="1707">
                  <c:v>500000</c:v>
                </c:pt>
                <c:pt idx="1708">
                  <c:v>500000</c:v>
                </c:pt>
                <c:pt idx="1709">
                  <c:v>500000</c:v>
                </c:pt>
                <c:pt idx="1710">
                  <c:v>500000</c:v>
                </c:pt>
                <c:pt idx="1711">
                  <c:v>500000</c:v>
                </c:pt>
                <c:pt idx="1712">
                  <c:v>500000</c:v>
                </c:pt>
                <c:pt idx="1713">
                  <c:v>500000</c:v>
                </c:pt>
                <c:pt idx="1714">
                  <c:v>500000</c:v>
                </c:pt>
                <c:pt idx="1715">
                  <c:v>500000</c:v>
                </c:pt>
                <c:pt idx="1716">
                  <c:v>500000</c:v>
                </c:pt>
                <c:pt idx="1717">
                  <c:v>500000</c:v>
                </c:pt>
                <c:pt idx="1718">
                  <c:v>500000</c:v>
                </c:pt>
                <c:pt idx="1719">
                  <c:v>500000</c:v>
                </c:pt>
                <c:pt idx="1720">
                  <c:v>500000</c:v>
                </c:pt>
                <c:pt idx="1721">
                  <c:v>500000</c:v>
                </c:pt>
                <c:pt idx="1722">
                  <c:v>500000</c:v>
                </c:pt>
                <c:pt idx="1723">
                  <c:v>500000</c:v>
                </c:pt>
                <c:pt idx="1724">
                  <c:v>500000</c:v>
                </c:pt>
                <c:pt idx="1725">
                  <c:v>500000</c:v>
                </c:pt>
                <c:pt idx="1726">
                  <c:v>500000</c:v>
                </c:pt>
                <c:pt idx="1727">
                  <c:v>500000</c:v>
                </c:pt>
                <c:pt idx="1728">
                  <c:v>500000</c:v>
                </c:pt>
                <c:pt idx="1729">
                  <c:v>500000</c:v>
                </c:pt>
                <c:pt idx="1730">
                  <c:v>500000</c:v>
                </c:pt>
                <c:pt idx="1731">
                  <c:v>500000</c:v>
                </c:pt>
                <c:pt idx="1732">
                  <c:v>500000</c:v>
                </c:pt>
                <c:pt idx="1733">
                  <c:v>500000</c:v>
                </c:pt>
                <c:pt idx="1734">
                  <c:v>500000</c:v>
                </c:pt>
                <c:pt idx="1735">
                  <c:v>500000</c:v>
                </c:pt>
                <c:pt idx="1736">
                  <c:v>500000</c:v>
                </c:pt>
                <c:pt idx="1737">
                  <c:v>500000</c:v>
                </c:pt>
                <c:pt idx="1738">
                  <c:v>500000</c:v>
                </c:pt>
                <c:pt idx="1739">
                  <c:v>500000</c:v>
                </c:pt>
                <c:pt idx="1740">
                  <c:v>500000</c:v>
                </c:pt>
                <c:pt idx="1741">
                  <c:v>500000</c:v>
                </c:pt>
                <c:pt idx="1742">
                  <c:v>500000</c:v>
                </c:pt>
                <c:pt idx="1743">
                  <c:v>500000</c:v>
                </c:pt>
                <c:pt idx="1744">
                  <c:v>500000</c:v>
                </c:pt>
                <c:pt idx="1745">
                  <c:v>500000</c:v>
                </c:pt>
                <c:pt idx="1746">
                  <c:v>500000</c:v>
                </c:pt>
                <c:pt idx="1747">
                  <c:v>500000</c:v>
                </c:pt>
                <c:pt idx="1748">
                  <c:v>500000</c:v>
                </c:pt>
                <c:pt idx="1749">
                  <c:v>500000</c:v>
                </c:pt>
                <c:pt idx="1750">
                  <c:v>500000</c:v>
                </c:pt>
                <c:pt idx="1751">
                  <c:v>500000</c:v>
                </c:pt>
                <c:pt idx="1752">
                  <c:v>500000</c:v>
                </c:pt>
                <c:pt idx="1753">
                  <c:v>500000</c:v>
                </c:pt>
                <c:pt idx="1754">
                  <c:v>500000</c:v>
                </c:pt>
                <c:pt idx="1755">
                  <c:v>500000</c:v>
                </c:pt>
                <c:pt idx="1756">
                  <c:v>500000</c:v>
                </c:pt>
                <c:pt idx="1757">
                  <c:v>500000</c:v>
                </c:pt>
                <c:pt idx="1758">
                  <c:v>500000</c:v>
                </c:pt>
                <c:pt idx="1759">
                  <c:v>500000</c:v>
                </c:pt>
                <c:pt idx="1760">
                  <c:v>500000</c:v>
                </c:pt>
                <c:pt idx="1761">
                  <c:v>500000</c:v>
                </c:pt>
                <c:pt idx="1762">
                  <c:v>500000</c:v>
                </c:pt>
                <c:pt idx="1763">
                  <c:v>500000</c:v>
                </c:pt>
                <c:pt idx="1764">
                  <c:v>500000</c:v>
                </c:pt>
                <c:pt idx="1765">
                  <c:v>500000</c:v>
                </c:pt>
                <c:pt idx="1766">
                  <c:v>500000</c:v>
                </c:pt>
                <c:pt idx="1767">
                  <c:v>500000</c:v>
                </c:pt>
                <c:pt idx="1768">
                  <c:v>500000</c:v>
                </c:pt>
                <c:pt idx="1769">
                  <c:v>500000</c:v>
                </c:pt>
                <c:pt idx="1770">
                  <c:v>500000</c:v>
                </c:pt>
                <c:pt idx="1771">
                  <c:v>500000</c:v>
                </c:pt>
                <c:pt idx="1772">
                  <c:v>500000</c:v>
                </c:pt>
                <c:pt idx="1773">
                  <c:v>500000</c:v>
                </c:pt>
                <c:pt idx="1774">
                  <c:v>500000</c:v>
                </c:pt>
                <c:pt idx="1775">
                  <c:v>500000</c:v>
                </c:pt>
                <c:pt idx="1776">
                  <c:v>500000</c:v>
                </c:pt>
                <c:pt idx="1777">
                  <c:v>500000</c:v>
                </c:pt>
                <c:pt idx="1778">
                  <c:v>500000</c:v>
                </c:pt>
                <c:pt idx="1779">
                  <c:v>500000</c:v>
                </c:pt>
                <c:pt idx="1780">
                  <c:v>500000</c:v>
                </c:pt>
                <c:pt idx="1781">
                  <c:v>500000</c:v>
                </c:pt>
                <c:pt idx="1782">
                  <c:v>500000</c:v>
                </c:pt>
                <c:pt idx="1783">
                  <c:v>500000</c:v>
                </c:pt>
                <c:pt idx="1784">
                  <c:v>500000</c:v>
                </c:pt>
                <c:pt idx="1785">
                  <c:v>500000</c:v>
                </c:pt>
                <c:pt idx="1786">
                  <c:v>500000</c:v>
                </c:pt>
                <c:pt idx="1787">
                  <c:v>500000</c:v>
                </c:pt>
                <c:pt idx="1788">
                  <c:v>500000</c:v>
                </c:pt>
                <c:pt idx="1789">
                  <c:v>500000</c:v>
                </c:pt>
                <c:pt idx="1790">
                  <c:v>500000</c:v>
                </c:pt>
                <c:pt idx="1791">
                  <c:v>500000</c:v>
                </c:pt>
                <c:pt idx="1792">
                  <c:v>500000</c:v>
                </c:pt>
                <c:pt idx="1793">
                  <c:v>500000</c:v>
                </c:pt>
                <c:pt idx="1794">
                  <c:v>500000</c:v>
                </c:pt>
                <c:pt idx="1795">
                  <c:v>500000</c:v>
                </c:pt>
                <c:pt idx="1796">
                  <c:v>500000</c:v>
                </c:pt>
                <c:pt idx="1797">
                  <c:v>500000</c:v>
                </c:pt>
                <c:pt idx="1798">
                  <c:v>500000</c:v>
                </c:pt>
                <c:pt idx="1799">
                  <c:v>500000</c:v>
                </c:pt>
                <c:pt idx="1800">
                  <c:v>500000</c:v>
                </c:pt>
                <c:pt idx="1801">
                  <c:v>500000</c:v>
                </c:pt>
                <c:pt idx="1802">
                  <c:v>500000</c:v>
                </c:pt>
                <c:pt idx="1803">
                  <c:v>500000</c:v>
                </c:pt>
                <c:pt idx="1804">
                  <c:v>500000</c:v>
                </c:pt>
                <c:pt idx="1805">
                  <c:v>500000</c:v>
                </c:pt>
                <c:pt idx="1806">
                  <c:v>500000</c:v>
                </c:pt>
                <c:pt idx="1807">
                  <c:v>500000</c:v>
                </c:pt>
                <c:pt idx="1808">
                  <c:v>500000</c:v>
                </c:pt>
                <c:pt idx="1809">
                  <c:v>500000</c:v>
                </c:pt>
                <c:pt idx="1810">
                  <c:v>500000</c:v>
                </c:pt>
                <c:pt idx="1811">
                  <c:v>500000</c:v>
                </c:pt>
                <c:pt idx="1812">
                  <c:v>500000</c:v>
                </c:pt>
                <c:pt idx="1813">
                  <c:v>500000</c:v>
                </c:pt>
                <c:pt idx="1814">
                  <c:v>500000</c:v>
                </c:pt>
                <c:pt idx="1815">
                  <c:v>500000</c:v>
                </c:pt>
                <c:pt idx="1816">
                  <c:v>500000</c:v>
                </c:pt>
                <c:pt idx="1817">
                  <c:v>500000</c:v>
                </c:pt>
                <c:pt idx="1818">
                  <c:v>500000</c:v>
                </c:pt>
                <c:pt idx="1819">
                  <c:v>500000</c:v>
                </c:pt>
                <c:pt idx="1820">
                  <c:v>500000</c:v>
                </c:pt>
                <c:pt idx="1821">
                  <c:v>500000</c:v>
                </c:pt>
                <c:pt idx="1822">
                  <c:v>500000</c:v>
                </c:pt>
                <c:pt idx="1823">
                  <c:v>500000</c:v>
                </c:pt>
                <c:pt idx="1824">
                  <c:v>500000</c:v>
                </c:pt>
                <c:pt idx="1825">
                  <c:v>500000</c:v>
                </c:pt>
                <c:pt idx="1826">
                  <c:v>500000</c:v>
                </c:pt>
                <c:pt idx="1827">
                  <c:v>500000</c:v>
                </c:pt>
                <c:pt idx="1828">
                  <c:v>500000</c:v>
                </c:pt>
                <c:pt idx="1829">
                  <c:v>500000</c:v>
                </c:pt>
                <c:pt idx="1830">
                  <c:v>500000</c:v>
                </c:pt>
                <c:pt idx="1831">
                  <c:v>500000</c:v>
                </c:pt>
                <c:pt idx="1832">
                  <c:v>500000</c:v>
                </c:pt>
                <c:pt idx="1833">
                  <c:v>500000</c:v>
                </c:pt>
                <c:pt idx="1834">
                  <c:v>500000</c:v>
                </c:pt>
                <c:pt idx="1835">
                  <c:v>500000</c:v>
                </c:pt>
                <c:pt idx="1836">
                  <c:v>500000</c:v>
                </c:pt>
                <c:pt idx="1837">
                  <c:v>500000</c:v>
                </c:pt>
                <c:pt idx="1838">
                  <c:v>500000</c:v>
                </c:pt>
                <c:pt idx="1839">
                  <c:v>500000</c:v>
                </c:pt>
                <c:pt idx="1840">
                  <c:v>500000</c:v>
                </c:pt>
                <c:pt idx="1841">
                  <c:v>500000</c:v>
                </c:pt>
                <c:pt idx="1842">
                  <c:v>500000</c:v>
                </c:pt>
                <c:pt idx="1843">
                  <c:v>500000</c:v>
                </c:pt>
                <c:pt idx="1844">
                  <c:v>500000</c:v>
                </c:pt>
                <c:pt idx="1845">
                  <c:v>500000</c:v>
                </c:pt>
                <c:pt idx="1846">
                  <c:v>500000</c:v>
                </c:pt>
                <c:pt idx="1847">
                  <c:v>500000</c:v>
                </c:pt>
                <c:pt idx="1848">
                  <c:v>500000</c:v>
                </c:pt>
                <c:pt idx="1849">
                  <c:v>500000</c:v>
                </c:pt>
                <c:pt idx="1850">
                  <c:v>500000</c:v>
                </c:pt>
                <c:pt idx="1851">
                  <c:v>500000</c:v>
                </c:pt>
                <c:pt idx="1852">
                  <c:v>500000</c:v>
                </c:pt>
                <c:pt idx="1853">
                  <c:v>500000</c:v>
                </c:pt>
                <c:pt idx="1854">
                  <c:v>500000</c:v>
                </c:pt>
                <c:pt idx="1855">
                  <c:v>500000</c:v>
                </c:pt>
                <c:pt idx="1856">
                  <c:v>500000</c:v>
                </c:pt>
                <c:pt idx="1857">
                  <c:v>500000</c:v>
                </c:pt>
                <c:pt idx="1858">
                  <c:v>500000</c:v>
                </c:pt>
                <c:pt idx="1859">
                  <c:v>500000</c:v>
                </c:pt>
                <c:pt idx="1860">
                  <c:v>500000</c:v>
                </c:pt>
                <c:pt idx="1861">
                  <c:v>500000</c:v>
                </c:pt>
                <c:pt idx="1862">
                  <c:v>500000</c:v>
                </c:pt>
                <c:pt idx="1863">
                  <c:v>500000</c:v>
                </c:pt>
                <c:pt idx="1864">
                  <c:v>500000</c:v>
                </c:pt>
                <c:pt idx="1865">
                  <c:v>500000</c:v>
                </c:pt>
                <c:pt idx="1866">
                  <c:v>500000</c:v>
                </c:pt>
                <c:pt idx="1867">
                  <c:v>500000</c:v>
                </c:pt>
                <c:pt idx="1868">
                  <c:v>500000</c:v>
                </c:pt>
                <c:pt idx="1869">
                  <c:v>500000</c:v>
                </c:pt>
                <c:pt idx="1870">
                  <c:v>500000</c:v>
                </c:pt>
                <c:pt idx="1871">
                  <c:v>500000</c:v>
                </c:pt>
                <c:pt idx="1872">
                  <c:v>500000</c:v>
                </c:pt>
                <c:pt idx="1873">
                  <c:v>500000</c:v>
                </c:pt>
                <c:pt idx="1874">
                  <c:v>500000</c:v>
                </c:pt>
                <c:pt idx="1875">
                  <c:v>500000</c:v>
                </c:pt>
                <c:pt idx="1876">
                  <c:v>500000</c:v>
                </c:pt>
                <c:pt idx="1877">
                  <c:v>500000</c:v>
                </c:pt>
                <c:pt idx="1878">
                  <c:v>500000</c:v>
                </c:pt>
                <c:pt idx="1879">
                  <c:v>500000</c:v>
                </c:pt>
                <c:pt idx="1880">
                  <c:v>500000</c:v>
                </c:pt>
                <c:pt idx="1881">
                  <c:v>500000</c:v>
                </c:pt>
                <c:pt idx="1882">
                  <c:v>500000</c:v>
                </c:pt>
                <c:pt idx="1883">
                  <c:v>500000</c:v>
                </c:pt>
                <c:pt idx="1884">
                  <c:v>500000</c:v>
                </c:pt>
                <c:pt idx="1885">
                  <c:v>500000</c:v>
                </c:pt>
                <c:pt idx="1886">
                  <c:v>500000</c:v>
                </c:pt>
                <c:pt idx="1887">
                  <c:v>500000</c:v>
                </c:pt>
                <c:pt idx="1888">
                  <c:v>500000</c:v>
                </c:pt>
                <c:pt idx="1889">
                  <c:v>500000</c:v>
                </c:pt>
                <c:pt idx="1890">
                  <c:v>500000</c:v>
                </c:pt>
                <c:pt idx="1891">
                  <c:v>500000</c:v>
                </c:pt>
                <c:pt idx="1892">
                  <c:v>500000</c:v>
                </c:pt>
                <c:pt idx="1893">
                  <c:v>500000</c:v>
                </c:pt>
                <c:pt idx="1894">
                  <c:v>500000</c:v>
                </c:pt>
                <c:pt idx="1895">
                  <c:v>500000</c:v>
                </c:pt>
                <c:pt idx="1896">
                  <c:v>500000</c:v>
                </c:pt>
                <c:pt idx="1897">
                  <c:v>500000</c:v>
                </c:pt>
                <c:pt idx="1898">
                  <c:v>500000</c:v>
                </c:pt>
                <c:pt idx="1899">
                  <c:v>500000</c:v>
                </c:pt>
                <c:pt idx="1900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A-46B0-92B0-47B77541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02815"/>
        <c:axId val="1290400735"/>
      </c:lineChart>
      <c:catAx>
        <c:axId val="1290402815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0735"/>
        <c:crosses val="autoZero"/>
        <c:auto val="1"/>
        <c:lblAlgn val="ctr"/>
        <c:lblOffset val="100"/>
        <c:noMultiLvlLbl val="0"/>
      </c:catAx>
      <c:valAx>
        <c:axId val="1290400735"/>
        <c:scaling>
          <c:orientation val="minMax"/>
          <c:min val="3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Break-Even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'Profit-Volume Data'!$O$2:$O$1902</c:f>
              <c:numCache>
                <c:formatCode>#,##0_ ;[Red]\-#,##0\ </c:formatCode>
                <c:ptCount val="1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-178446.6054865038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-178446.6054865038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-178446.6054865038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-178446.6054865038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-178446.6054865038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-178446.6054865038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70-4C18-848E-FAE1E7A4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402815"/>
        <c:axId val="1290400735"/>
      </c:barChart>
      <c:lineChart>
        <c:grouping val="standard"/>
        <c:varyColors val="0"/>
        <c:ser>
          <c:idx val="1"/>
          <c:order val="0"/>
          <c:tx>
            <c:v>Profit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'Profit-Volume Data'!$A$2:$A$1902</c:f>
              <c:numCache>
                <c:formatCode>#,##0_ ;[Red]\-#,##0\ </c:formatCode>
                <c:ptCount val="190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  <c:pt idx="71">
                  <c:v>855</c:v>
                </c:pt>
                <c:pt idx="72">
                  <c:v>860</c:v>
                </c:pt>
                <c:pt idx="73">
                  <c:v>865</c:v>
                </c:pt>
                <c:pt idx="74">
                  <c:v>870</c:v>
                </c:pt>
                <c:pt idx="75">
                  <c:v>875</c:v>
                </c:pt>
                <c:pt idx="76">
                  <c:v>880</c:v>
                </c:pt>
                <c:pt idx="77">
                  <c:v>885</c:v>
                </c:pt>
                <c:pt idx="78">
                  <c:v>890</c:v>
                </c:pt>
                <c:pt idx="79">
                  <c:v>895</c:v>
                </c:pt>
                <c:pt idx="80">
                  <c:v>900</c:v>
                </c:pt>
                <c:pt idx="81">
                  <c:v>905</c:v>
                </c:pt>
                <c:pt idx="82">
                  <c:v>910</c:v>
                </c:pt>
                <c:pt idx="83">
                  <c:v>915</c:v>
                </c:pt>
                <c:pt idx="84">
                  <c:v>920</c:v>
                </c:pt>
                <c:pt idx="85">
                  <c:v>925</c:v>
                </c:pt>
                <c:pt idx="86">
                  <c:v>930</c:v>
                </c:pt>
                <c:pt idx="87">
                  <c:v>935</c:v>
                </c:pt>
                <c:pt idx="88">
                  <c:v>940</c:v>
                </c:pt>
                <c:pt idx="89">
                  <c:v>945</c:v>
                </c:pt>
                <c:pt idx="90">
                  <c:v>950</c:v>
                </c:pt>
                <c:pt idx="91">
                  <c:v>955</c:v>
                </c:pt>
                <c:pt idx="92">
                  <c:v>960</c:v>
                </c:pt>
                <c:pt idx="93">
                  <c:v>965</c:v>
                </c:pt>
                <c:pt idx="94">
                  <c:v>970</c:v>
                </c:pt>
                <c:pt idx="95">
                  <c:v>975</c:v>
                </c:pt>
                <c:pt idx="96">
                  <c:v>980</c:v>
                </c:pt>
                <c:pt idx="97">
                  <c:v>985</c:v>
                </c:pt>
                <c:pt idx="98">
                  <c:v>990</c:v>
                </c:pt>
                <c:pt idx="99">
                  <c:v>995</c:v>
                </c:pt>
                <c:pt idx="100">
                  <c:v>1000</c:v>
                </c:pt>
                <c:pt idx="101">
                  <c:v>1005</c:v>
                </c:pt>
                <c:pt idx="102">
                  <c:v>1010</c:v>
                </c:pt>
                <c:pt idx="103">
                  <c:v>1015</c:v>
                </c:pt>
                <c:pt idx="104">
                  <c:v>1020</c:v>
                </c:pt>
                <c:pt idx="105">
                  <c:v>1025</c:v>
                </c:pt>
                <c:pt idx="106">
                  <c:v>1030</c:v>
                </c:pt>
                <c:pt idx="107">
                  <c:v>1035</c:v>
                </c:pt>
                <c:pt idx="108">
                  <c:v>1040</c:v>
                </c:pt>
                <c:pt idx="109">
                  <c:v>1045</c:v>
                </c:pt>
                <c:pt idx="110">
                  <c:v>1050</c:v>
                </c:pt>
                <c:pt idx="111">
                  <c:v>1055</c:v>
                </c:pt>
                <c:pt idx="112">
                  <c:v>1060</c:v>
                </c:pt>
                <c:pt idx="113">
                  <c:v>1065</c:v>
                </c:pt>
                <c:pt idx="114">
                  <c:v>1070</c:v>
                </c:pt>
                <c:pt idx="115">
                  <c:v>1075</c:v>
                </c:pt>
                <c:pt idx="116">
                  <c:v>1080</c:v>
                </c:pt>
                <c:pt idx="117">
                  <c:v>1085</c:v>
                </c:pt>
                <c:pt idx="118">
                  <c:v>1090</c:v>
                </c:pt>
                <c:pt idx="119">
                  <c:v>1095</c:v>
                </c:pt>
                <c:pt idx="120">
                  <c:v>1100</c:v>
                </c:pt>
                <c:pt idx="121">
                  <c:v>1105</c:v>
                </c:pt>
                <c:pt idx="122">
                  <c:v>1110</c:v>
                </c:pt>
                <c:pt idx="123">
                  <c:v>1115</c:v>
                </c:pt>
                <c:pt idx="124">
                  <c:v>1120</c:v>
                </c:pt>
                <c:pt idx="125">
                  <c:v>1125</c:v>
                </c:pt>
                <c:pt idx="126">
                  <c:v>1130</c:v>
                </c:pt>
                <c:pt idx="127">
                  <c:v>1135</c:v>
                </c:pt>
                <c:pt idx="128">
                  <c:v>1140</c:v>
                </c:pt>
                <c:pt idx="129">
                  <c:v>1145</c:v>
                </c:pt>
                <c:pt idx="130">
                  <c:v>1150</c:v>
                </c:pt>
                <c:pt idx="131">
                  <c:v>1155</c:v>
                </c:pt>
                <c:pt idx="132">
                  <c:v>1160</c:v>
                </c:pt>
                <c:pt idx="133">
                  <c:v>1165</c:v>
                </c:pt>
                <c:pt idx="134">
                  <c:v>1170</c:v>
                </c:pt>
                <c:pt idx="135">
                  <c:v>1175</c:v>
                </c:pt>
                <c:pt idx="136">
                  <c:v>1180</c:v>
                </c:pt>
                <c:pt idx="137">
                  <c:v>1185</c:v>
                </c:pt>
                <c:pt idx="138">
                  <c:v>1190</c:v>
                </c:pt>
                <c:pt idx="139">
                  <c:v>1195</c:v>
                </c:pt>
                <c:pt idx="140">
                  <c:v>1200</c:v>
                </c:pt>
                <c:pt idx="141">
                  <c:v>1205</c:v>
                </c:pt>
                <c:pt idx="142">
                  <c:v>1210</c:v>
                </c:pt>
                <c:pt idx="143">
                  <c:v>1215</c:v>
                </c:pt>
                <c:pt idx="144">
                  <c:v>1220</c:v>
                </c:pt>
                <c:pt idx="145">
                  <c:v>1225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1250</c:v>
                </c:pt>
                <c:pt idx="151">
                  <c:v>1255</c:v>
                </c:pt>
                <c:pt idx="152">
                  <c:v>1260</c:v>
                </c:pt>
                <c:pt idx="153">
                  <c:v>1265</c:v>
                </c:pt>
                <c:pt idx="154">
                  <c:v>1270</c:v>
                </c:pt>
                <c:pt idx="155">
                  <c:v>1275</c:v>
                </c:pt>
                <c:pt idx="156">
                  <c:v>1280</c:v>
                </c:pt>
                <c:pt idx="157">
                  <c:v>1285</c:v>
                </c:pt>
                <c:pt idx="158">
                  <c:v>1290</c:v>
                </c:pt>
                <c:pt idx="159">
                  <c:v>1295</c:v>
                </c:pt>
                <c:pt idx="160">
                  <c:v>1300</c:v>
                </c:pt>
                <c:pt idx="161">
                  <c:v>1305</c:v>
                </c:pt>
                <c:pt idx="162">
                  <c:v>1310</c:v>
                </c:pt>
                <c:pt idx="163">
                  <c:v>1315</c:v>
                </c:pt>
                <c:pt idx="164">
                  <c:v>1320</c:v>
                </c:pt>
                <c:pt idx="165">
                  <c:v>1325</c:v>
                </c:pt>
                <c:pt idx="166">
                  <c:v>1330</c:v>
                </c:pt>
                <c:pt idx="167">
                  <c:v>1335</c:v>
                </c:pt>
                <c:pt idx="168">
                  <c:v>1340</c:v>
                </c:pt>
                <c:pt idx="169">
                  <c:v>1345</c:v>
                </c:pt>
                <c:pt idx="170">
                  <c:v>1350</c:v>
                </c:pt>
                <c:pt idx="171">
                  <c:v>1355</c:v>
                </c:pt>
                <c:pt idx="172">
                  <c:v>1360</c:v>
                </c:pt>
                <c:pt idx="173">
                  <c:v>1365</c:v>
                </c:pt>
                <c:pt idx="174">
                  <c:v>1370</c:v>
                </c:pt>
                <c:pt idx="175">
                  <c:v>1375</c:v>
                </c:pt>
                <c:pt idx="176">
                  <c:v>1380</c:v>
                </c:pt>
                <c:pt idx="177">
                  <c:v>1385</c:v>
                </c:pt>
                <c:pt idx="178">
                  <c:v>1390</c:v>
                </c:pt>
                <c:pt idx="179">
                  <c:v>1395</c:v>
                </c:pt>
                <c:pt idx="180">
                  <c:v>1400</c:v>
                </c:pt>
                <c:pt idx="181">
                  <c:v>1405</c:v>
                </c:pt>
                <c:pt idx="182">
                  <c:v>1410</c:v>
                </c:pt>
                <c:pt idx="183">
                  <c:v>1415</c:v>
                </c:pt>
                <c:pt idx="184">
                  <c:v>1420</c:v>
                </c:pt>
                <c:pt idx="185">
                  <c:v>1425</c:v>
                </c:pt>
                <c:pt idx="186">
                  <c:v>1430</c:v>
                </c:pt>
                <c:pt idx="187">
                  <c:v>1435</c:v>
                </c:pt>
                <c:pt idx="188">
                  <c:v>1440</c:v>
                </c:pt>
                <c:pt idx="189">
                  <c:v>1445</c:v>
                </c:pt>
                <c:pt idx="190">
                  <c:v>1450</c:v>
                </c:pt>
                <c:pt idx="191">
                  <c:v>1455</c:v>
                </c:pt>
                <c:pt idx="192">
                  <c:v>1460</c:v>
                </c:pt>
                <c:pt idx="193">
                  <c:v>1465</c:v>
                </c:pt>
                <c:pt idx="194">
                  <c:v>1470</c:v>
                </c:pt>
                <c:pt idx="195">
                  <c:v>1475</c:v>
                </c:pt>
                <c:pt idx="196">
                  <c:v>1480</c:v>
                </c:pt>
                <c:pt idx="197">
                  <c:v>1485</c:v>
                </c:pt>
                <c:pt idx="198">
                  <c:v>1490</c:v>
                </c:pt>
                <c:pt idx="199">
                  <c:v>1495</c:v>
                </c:pt>
                <c:pt idx="200">
                  <c:v>1500</c:v>
                </c:pt>
                <c:pt idx="201">
                  <c:v>1505</c:v>
                </c:pt>
                <c:pt idx="202">
                  <c:v>1510</c:v>
                </c:pt>
                <c:pt idx="203">
                  <c:v>1515</c:v>
                </c:pt>
                <c:pt idx="204">
                  <c:v>1520</c:v>
                </c:pt>
                <c:pt idx="205">
                  <c:v>1525</c:v>
                </c:pt>
                <c:pt idx="206">
                  <c:v>1530</c:v>
                </c:pt>
                <c:pt idx="207">
                  <c:v>1535</c:v>
                </c:pt>
                <c:pt idx="208">
                  <c:v>1540</c:v>
                </c:pt>
                <c:pt idx="209">
                  <c:v>1545</c:v>
                </c:pt>
                <c:pt idx="210">
                  <c:v>1550</c:v>
                </c:pt>
                <c:pt idx="211">
                  <c:v>1555</c:v>
                </c:pt>
                <c:pt idx="212">
                  <c:v>1560</c:v>
                </c:pt>
                <c:pt idx="213">
                  <c:v>1565</c:v>
                </c:pt>
                <c:pt idx="214">
                  <c:v>1570</c:v>
                </c:pt>
                <c:pt idx="215">
                  <c:v>1575</c:v>
                </c:pt>
                <c:pt idx="216">
                  <c:v>1580</c:v>
                </c:pt>
                <c:pt idx="217">
                  <c:v>1585</c:v>
                </c:pt>
                <c:pt idx="218">
                  <c:v>1590</c:v>
                </c:pt>
                <c:pt idx="219">
                  <c:v>1595</c:v>
                </c:pt>
                <c:pt idx="220">
                  <c:v>1600</c:v>
                </c:pt>
                <c:pt idx="221">
                  <c:v>1605</c:v>
                </c:pt>
                <c:pt idx="222">
                  <c:v>1610</c:v>
                </c:pt>
                <c:pt idx="223">
                  <c:v>1615</c:v>
                </c:pt>
                <c:pt idx="224">
                  <c:v>1620</c:v>
                </c:pt>
                <c:pt idx="225">
                  <c:v>1625</c:v>
                </c:pt>
                <c:pt idx="226">
                  <c:v>1630</c:v>
                </c:pt>
                <c:pt idx="227">
                  <c:v>1635</c:v>
                </c:pt>
                <c:pt idx="228">
                  <c:v>1640</c:v>
                </c:pt>
                <c:pt idx="229">
                  <c:v>1645</c:v>
                </c:pt>
                <c:pt idx="230">
                  <c:v>1650</c:v>
                </c:pt>
                <c:pt idx="231">
                  <c:v>1655</c:v>
                </c:pt>
                <c:pt idx="232">
                  <c:v>1660</c:v>
                </c:pt>
                <c:pt idx="233">
                  <c:v>1665</c:v>
                </c:pt>
                <c:pt idx="234">
                  <c:v>1670</c:v>
                </c:pt>
                <c:pt idx="235">
                  <c:v>1675</c:v>
                </c:pt>
                <c:pt idx="236">
                  <c:v>1680</c:v>
                </c:pt>
                <c:pt idx="237">
                  <c:v>1685</c:v>
                </c:pt>
                <c:pt idx="238">
                  <c:v>1690</c:v>
                </c:pt>
                <c:pt idx="239">
                  <c:v>1695</c:v>
                </c:pt>
                <c:pt idx="240">
                  <c:v>1700</c:v>
                </c:pt>
                <c:pt idx="241">
                  <c:v>1705</c:v>
                </c:pt>
                <c:pt idx="242">
                  <c:v>1710</c:v>
                </c:pt>
                <c:pt idx="243">
                  <c:v>1715</c:v>
                </c:pt>
                <c:pt idx="244">
                  <c:v>1720</c:v>
                </c:pt>
                <c:pt idx="245">
                  <c:v>1725</c:v>
                </c:pt>
                <c:pt idx="246">
                  <c:v>1730</c:v>
                </c:pt>
                <c:pt idx="247">
                  <c:v>1735</c:v>
                </c:pt>
                <c:pt idx="248">
                  <c:v>1740</c:v>
                </c:pt>
                <c:pt idx="249">
                  <c:v>1745</c:v>
                </c:pt>
                <c:pt idx="250">
                  <c:v>1750</c:v>
                </c:pt>
                <c:pt idx="251">
                  <c:v>1755</c:v>
                </c:pt>
                <c:pt idx="252">
                  <c:v>1760</c:v>
                </c:pt>
                <c:pt idx="253">
                  <c:v>1765</c:v>
                </c:pt>
                <c:pt idx="254">
                  <c:v>1770</c:v>
                </c:pt>
                <c:pt idx="255">
                  <c:v>1775</c:v>
                </c:pt>
                <c:pt idx="256">
                  <c:v>1780</c:v>
                </c:pt>
                <c:pt idx="257">
                  <c:v>1785</c:v>
                </c:pt>
                <c:pt idx="258">
                  <c:v>1790</c:v>
                </c:pt>
                <c:pt idx="259">
                  <c:v>1795</c:v>
                </c:pt>
                <c:pt idx="260">
                  <c:v>1800</c:v>
                </c:pt>
                <c:pt idx="261">
                  <c:v>1805</c:v>
                </c:pt>
                <c:pt idx="262">
                  <c:v>1810</c:v>
                </c:pt>
                <c:pt idx="263">
                  <c:v>1815</c:v>
                </c:pt>
                <c:pt idx="264">
                  <c:v>1820</c:v>
                </c:pt>
                <c:pt idx="265">
                  <c:v>1825</c:v>
                </c:pt>
                <c:pt idx="266">
                  <c:v>1830</c:v>
                </c:pt>
                <c:pt idx="267">
                  <c:v>1835</c:v>
                </c:pt>
                <c:pt idx="268">
                  <c:v>1840</c:v>
                </c:pt>
                <c:pt idx="269">
                  <c:v>1845</c:v>
                </c:pt>
                <c:pt idx="270">
                  <c:v>1850</c:v>
                </c:pt>
                <c:pt idx="271">
                  <c:v>1855</c:v>
                </c:pt>
                <c:pt idx="272">
                  <c:v>1860</c:v>
                </c:pt>
                <c:pt idx="273">
                  <c:v>1865</c:v>
                </c:pt>
                <c:pt idx="274">
                  <c:v>1870</c:v>
                </c:pt>
                <c:pt idx="275">
                  <c:v>1875</c:v>
                </c:pt>
                <c:pt idx="276">
                  <c:v>1880</c:v>
                </c:pt>
                <c:pt idx="277">
                  <c:v>1885</c:v>
                </c:pt>
                <c:pt idx="278">
                  <c:v>1890</c:v>
                </c:pt>
                <c:pt idx="279">
                  <c:v>1895</c:v>
                </c:pt>
                <c:pt idx="280">
                  <c:v>1900</c:v>
                </c:pt>
                <c:pt idx="281">
                  <c:v>1905</c:v>
                </c:pt>
                <c:pt idx="282">
                  <c:v>1910</c:v>
                </c:pt>
                <c:pt idx="283">
                  <c:v>1915</c:v>
                </c:pt>
                <c:pt idx="284">
                  <c:v>1920</c:v>
                </c:pt>
                <c:pt idx="285">
                  <c:v>1925</c:v>
                </c:pt>
                <c:pt idx="286">
                  <c:v>1930</c:v>
                </c:pt>
                <c:pt idx="287">
                  <c:v>1935</c:v>
                </c:pt>
                <c:pt idx="288">
                  <c:v>1940</c:v>
                </c:pt>
                <c:pt idx="289">
                  <c:v>1945</c:v>
                </c:pt>
                <c:pt idx="290">
                  <c:v>1950</c:v>
                </c:pt>
                <c:pt idx="291">
                  <c:v>1955</c:v>
                </c:pt>
                <c:pt idx="292">
                  <c:v>1960</c:v>
                </c:pt>
                <c:pt idx="293">
                  <c:v>1965</c:v>
                </c:pt>
                <c:pt idx="294">
                  <c:v>1970</c:v>
                </c:pt>
                <c:pt idx="295">
                  <c:v>1975</c:v>
                </c:pt>
                <c:pt idx="296">
                  <c:v>1980</c:v>
                </c:pt>
                <c:pt idx="297">
                  <c:v>1985</c:v>
                </c:pt>
                <c:pt idx="298">
                  <c:v>1990</c:v>
                </c:pt>
                <c:pt idx="299">
                  <c:v>1995</c:v>
                </c:pt>
                <c:pt idx="300">
                  <c:v>2000</c:v>
                </c:pt>
                <c:pt idx="301">
                  <c:v>2005</c:v>
                </c:pt>
                <c:pt idx="302">
                  <c:v>2010</c:v>
                </c:pt>
                <c:pt idx="303">
                  <c:v>2015</c:v>
                </c:pt>
                <c:pt idx="304">
                  <c:v>2020</c:v>
                </c:pt>
                <c:pt idx="305">
                  <c:v>2025</c:v>
                </c:pt>
                <c:pt idx="306">
                  <c:v>2030</c:v>
                </c:pt>
                <c:pt idx="307">
                  <c:v>2035</c:v>
                </c:pt>
                <c:pt idx="308">
                  <c:v>2040</c:v>
                </c:pt>
                <c:pt idx="309">
                  <c:v>2045</c:v>
                </c:pt>
                <c:pt idx="310">
                  <c:v>2050</c:v>
                </c:pt>
                <c:pt idx="311">
                  <c:v>2055</c:v>
                </c:pt>
                <c:pt idx="312">
                  <c:v>2060</c:v>
                </c:pt>
                <c:pt idx="313">
                  <c:v>2065</c:v>
                </c:pt>
                <c:pt idx="314">
                  <c:v>2070</c:v>
                </c:pt>
                <c:pt idx="315">
                  <c:v>2075</c:v>
                </c:pt>
                <c:pt idx="316">
                  <c:v>2080</c:v>
                </c:pt>
                <c:pt idx="317">
                  <c:v>2085</c:v>
                </c:pt>
                <c:pt idx="318">
                  <c:v>2090</c:v>
                </c:pt>
                <c:pt idx="319">
                  <c:v>2095</c:v>
                </c:pt>
                <c:pt idx="320">
                  <c:v>2100</c:v>
                </c:pt>
                <c:pt idx="321">
                  <c:v>2105</c:v>
                </c:pt>
                <c:pt idx="322">
                  <c:v>2110</c:v>
                </c:pt>
                <c:pt idx="323">
                  <c:v>2115</c:v>
                </c:pt>
                <c:pt idx="324">
                  <c:v>2120</c:v>
                </c:pt>
                <c:pt idx="325">
                  <c:v>2125</c:v>
                </c:pt>
                <c:pt idx="326">
                  <c:v>2130</c:v>
                </c:pt>
                <c:pt idx="327">
                  <c:v>2135</c:v>
                </c:pt>
                <c:pt idx="328">
                  <c:v>2140</c:v>
                </c:pt>
                <c:pt idx="329">
                  <c:v>2145</c:v>
                </c:pt>
                <c:pt idx="330">
                  <c:v>2150</c:v>
                </c:pt>
                <c:pt idx="331">
                  <c:v>2155</c:v>
                </c:pt>
                <c:pt idx="332">
                  <c:v>2160</c:v>
                </c:pt>
                <c:pt idx="333">
                  <c:v>2165</c:v>
                </c:pt>
                <c:pt idx="334">
                  <c:v>2170</c:v>
                </c:pt>
                <c:pt idx="335">
                  <c:v>2175</c:v>
                </c:pt>
                <c:pt idx="336">
                  <c:v>2180</c:v>
                </c:pt>
                <c:pt idx="337">
                  <c:v>2185</c:v>
                </c:pt>
                <c:pt idx="338">
                  <c:v>2190</c:v>
                </c:pt>
                <c:pt idx="339">
                  <c:v>2195</c:v>
                </c:pt>
                <c:pt idx="340">
                  <c:v>2200</c:v>
                </c:pt>
                <c:pt idx="341">
                  <c:v>2205</c:v>
                </c:pt>
                <c:pt idx="342">
                  <c:v>2210</c:v>
                </c:pt>
                <c:pt idx="343">
                  <c:v>2215</c:v>
                </c:pt>
                <c:pt idx="344">
                  <c:v>2220</c:v>
                </c:pt>
                <c:pt idx="345">
                  <c:v>2225</c:v>
                </c:pt>
                <c:pt idx="346">
                  <c:v>2230</c:v>
                </c:pt>
                <c:pt idx="347">
                  <c:v>2235</c:v>
                </c:pt>
                <c:pt idx="348">
                  <c:v>2240</c:v>
                </c:pt>
                <c:pt idx="349">
                  <c:v>2245</c:v>
                </c:pt>
                <c:pt idx="350">
                  <c:v>2250</c:v>
                </c:pt>
                <c:pt idx="351">
                  <c:v>2255</c:v>
                </c:pt>
                <c:pt idx="352">
                  <c:v>2260</c:v>
                </c:pt>
                <c:pt idx="353">
                  <c:v>2265</c:v>
                </c:pt>
                <c:pt idx="354">
                  <c:v>2270</c:v>
                </c:pt>
                <c:pt idx="355">
                  <c:v>2275</c:v>
                </c:pt>
                <c:pt idx="356">
                  <c:v>2280</c:v>
                </c:pt>
                <c:pt idx="357">
                  <c:v>2285</c:v>
                </c:pt>
                <c:pt idx="358">
                  <c:v>2290</c:v>
                </c:pt>
                <c:pt idx="359">
                  <c:v>2295</c:v>
                </c:pt>
                <c:pt idx="360">
                  <c:v>2300</c:v>
                </c:pt>
                <c:pt idx="361">
                  <c:v>2305</c:v>
                </c:pt>
                <c:pt idx="362">
                  <c:v>2310</c:v>
                </c:pt>
                <c:pt idx="363">
                  <c:v>2315</c:v>
                </c:pt>
                <c:pt idx="364">
                  <c:v>2320</c:v>
                </c:pt>
                <c:pt idx="365">
                  <c:v>2325</c:v>
                </c:pt>
                <c:pt idx="366">
                  <c:v>2330</c:v>
                </c:pt>
                <c:pt idx="367">
                  <c:v>2335</c:v>
                </c:pt>
                <c:pt idx="368">
                  <c:v>2340</c:v>
                </c:pt>
                <c:pt idx="369">
                  <c:v>2345</c:v>
                </c:pt>
                <c:pt idx="370">
                  <c:v>2350</c:v>
                </c:pt>
                <c:pt idx="371">
                  <c:v>2355</c:v>
                </c:pt>
                <c:pt idx="372">
                  <c:v>2360</c:v>
                </c:pt>
                <c:pt idx="373">
                  <c:v>2365</c:v>
                </c:pt>
                <c:pt idx="374">
                  <c:v>2370</c:v>
                </c:pt>
                <c:pt idx="375">
                  <c:v>2375</c:v>
                </c:pt>
                <c:pt idx="376">
                  <c:v>2380</c:v>
                </c:pt>
                <c:pt idx="377">
                  <c:v>2385</c:v>
                </c:pt>
                <c:pt idx="378">
                  <c:v>2390</c:v>
                </c:pt>
                <c:pt idx="379">
                  <c:v>2395</c:v>
                </c:pt>
                <c:pt idx="380">
                  <c:v>2400</c:v>
                </c:pt>
                <c:pt idx="381">
                  <c:v>2405</c:v>
                </c:pt>
                <c:pt idx="382">
                  <c:v>2410</c:v>
                </c:pt>
                <c:pt idx="383">
                  <c:v>2415</c:v>
                </c:pt>
                <c:pt idx="384">
                  <c:v>2420</c:v>
                </c:pt>
                <c:pt idx="385">
                  <c:v>2425</c:v>
                </c:pt>
                <c:pt idx="386">
                  <c:v>2430</c:v>
                </c:pt>
                <c:pt idx="387">
                  <c:v>2435</c:v>
                </c:pt>
                <c:pt idx="388">
                  <c:v>2440</c:v>
                </c:pt>
                <c:pt idx="389">
                  <c:v>2445</c:v>
                </c:pt>
                <c:pt idx="390">
                  <c:v>2450</c:v>
                </c:pt>
                <c:pt idx="391">
                  <c:v>2455</c:v>
                </c:pt>
                <c:pt idx="392">
                  <c:v>2460</c:v>
                </c:pt>
                <c:pt idx="393">
                  <c:v>2465</c:v>
                </c:pt>
                <c:pt idx="394">
                  <c:v>2470</c:v>
                </c:pt>
                <c:pt idx="395">
                  <c:v>2475</c:v>
                </c:pt>
                <c:pt idx="396">
                  <c:v>2480</c:v>
                </c:pt>
                <c:pt idx="397">
                  <c:v>2485</c:v>
                </c:pt>
                <c:pt idx="398">
                  <c:v>2490</c:v>
                </c:pt>
                <c:pt idx="399">
                  <c:v>2495</c:v>
                </c:pt>
                <c:pt idx="400">
                  <c:v>2500</c:v>
                </c:pt>
                <c:pt idx="401">
                  <c:v>2505</c:v>
                </c:pt>
                <c:pt idx="402">
                  <c:v>2510</c:v>
                </c:pt>
                <c:pt idx="403">
                  <c:v>2515</c:v>
                </c:pt>
                <c:pt idx="404">
                  <c:v>2520</c:v>
                </c:pt>
                <c:pt idx="405">
                  <c:v>2525</c:v>
                </c:pt>
                <c:pt idx="406">
                  <c:v>2530</c:v>
                </c:pt>
                <c:pt idx="407">
                  <c:v>2535</c:v>
                </c:pt>
                <c:pt idx="408">
                  <c:v>2540</c:v>
                </c:pt>
                <c:pt idx="409">
                  <c:v>2545</c:v>
                </c:pt>
                <c:pt idx="410">
                  <c:v>2550</c:v>
                </c:pt>
                <c:pt idx="411">
                  <c:v>2555</c:v>
                </c:pt>
                <c:pt idx="412">
                  <c:v>2560</c:v>
                </c:pt>
                <c:pt idx="413">
                  <c:v>2565</c:v>
                </c:pt>
                <c:pt idx="414">
                  <c:v>2570</c:v>
                </c:pt>
                <c:pt idx="415">
                  <c:v>2575</c:v>
                </c:pt>
                <c:pt idx="416">
                  <c:v>2580</c:v>
                </c:pt>
                <c:pt idx="417">
                  <c:v>2585</c:v>
                </c:pt>
                <c:pt idx="418">
                  <c:v>2590</c:v>
                </c:pt>
                <c:pt idx="419">
                  <c:v>2595</c:v>
                </c:pt>
                <c:pt idx="420">
                  <c:v>2600</c:v>
                </c:pt>
                <c:pt idx="421">
                  <c:v>2605</c:v>
                </c:pt>
                <c:pt idx="422">
                  <c:v>2610</c:v>
                </c:pt>
                <c:pt idx="423">
                  <c:v>2615</c:v>
                </c:pt>
                <c:pt idx="424">
                  <c:v>2620</c:v>
                </c:pt>
                <c:pt idx="425">
                  <c:v>2625</c:v>
                </c:pt>
                <c:pt idx="426">
                  <c:v>2630</c:v>
                </c:pt>
                <c:pt idx="427">
                  <c:v>2635</c:v>
                </c:pt>
                <c:pt idx="428">
                  <c:v>2640</c:v>
                </c:pt>
                <c:pt idx="429">
                  <c:v>2645</c:v>
                </c:pt>
                <c:pt idx="430">
                  <c:v>2650</c:v>
                </c:pt>
                <c:pt idx="431">
                  <c:v>2655</c:v>
                </c:pt>
                <c:pt idx="432">
                  <c:v>2660</c:v>
                </c:pt>
                <c:pt idx="433">
                  <c:v>2665</c:v>
                </c:pt>
                <c:pt idx="434">
                  <c:v>2670</c:v>
                </c:pt>
                <c:pt idx="435">
                  <c:v>2675</c:v>
                </c:pt>
                <c:pt idx="436">
                  <c:v>2680</c:v>
                </c:pt>
                <c:pt idx="437">
                  <c:v>2685</c:v>
                </c:pt>
                <c:pt idx="438">
                  <c:v>2690</c:v>
                </c:pt>
                <c:pt idx="439">
                  <c:v>2695</c:v>
                </c:pt>
                <c:pt idx="440">
                  <c:v>2700</c:v>
                </c:pt>
                <c:pt idx="441">
                  <c:v>2705</c:v>
                </c:pt>
                <c:pt idx="442">
                  <c:v>2710</c:v>
                </c:pt>
                <c:pt idx="443">
                  <c:v>2715</c:v>
                </c:pt>
                <c:pt idx="444">
                  <c:v>2720</c:v>
                </c:pt>
                <c:pt idx="445">
                  <c:v>2725</c:v>
                </c:pt>
                <c:pt idx="446">
                  <c:v>2730</c:v>
                </c:pt>
                <c:pt idx="447">
                  <c:v>2735</c:v>
                </c:pt>
                <c:pt idx="448">
                  <c:v>2740</c:v>
                </c:pt>
                <c:pt idx="449">
                  <c:v>2745</c:v>
                </c:pt>
                <c:pt idx="450">
                  <c:v>2750</c:v>
                </c:pt>
                <c:pt idx="451">
                  <c:v>2755</c:v>
                </c:pt>
                <c:pt idx="452">
                  <c:v>2760</c:v>
                </c:pt>
                <c:pt idx="453">
                  <c:v>2765</c:v>
                </c:pt>
                <c:pt idx="454">
                  <c:v>2770</c:v>
                </c:pt>
                <c:pt idx="455">
                  <c:v>2775</c:v>
                </c:pt>
                <c:pt idx="456">
                  <c:v>2780</c:v>
                </c:pt>
                <c:pt idx="457">
                  <c:v>2785</c:v>
                </c:pt>
                <c:pt idx="458">
                  <c:v>2790</c:v>
                </c:pt>
                <c:pt idx="459">
                  <c:v>2795</c:v>
                </c:pt>
                <c:pt idx="460">
                  <c:v>2800</c:v>
                </c:pt>
                <c:pt idx="461">
                  <c:v>2805</c:v>
                </c:pt>
                <c:pt idx="462">
                  <c:v>2810</c:v>
                </c:pt>
                <c:pt idx="463">
                  <c:v>2815</c:v>
                </c:pt>
                <c:pt idx="464">
                  <c:v>2820</c:v>
                </c:pt>
                <c:pt idx="465">
                  <c:v>2825</c:v>
                </c:pt>
                <c:pt idx="466">
                  <c:v>2830</c:v>
                </c:pt>
                <c:pt idx="467">
                  <c:v>2835</c:v>
                </c:pt>
                <c:pt idx="468">
                  <c:v>2840</c:v>
                </c:pt>
                <c:pt idx="469">
                  <c:v>2845</c:v>
                </c:pt>
                <c:pt idx="470">
                  <c:v>2850</c:v>
                </c:pt>
                <c:pt idx="471">
                  <c:v>2855</c:v>
                </c:pt>
                <c:pt idx="472">
                  <c:v>2860</c:v>
                </c:pt>
                <c:pt idx="473">
                  <c:v>2865</c:v>
                </c:pt>
                <c:pt idx="474">
                  <c:v>2870</c:v>
                </c:pt>
                <c:pt idx="475">
                  <c:v>2875</c:v>
                </c:pt>
                <c:pt idx="476">
                  <c:v>2880</c:v>
                </c:pt>
                <c:pt idx="477">
                  <c:v>2885</c:v>
                </c:pt>
                <c:pt idx="478">
                  <c:v>2890</c:v>
                </c:pt>
                <c:pt idx="479">
                  <c:v>2895</c:v>
                </c:pt>
                <c:pt idx="480">
                  <c:v>2900</c:v>
                </c:pt>
                <c:pt idx="481">
                  <c:v>2905</c:v>
                </c:pt>
                <c:pt idx="482">
                  <c:v>2910</c:v>
                </c:pt>
                <c:pt idx="483">
                  <c:v>2915</c:v>
                </c:pt>
                <c:pt idx="484">
                  <c:v>2920</c:v>
                </c:pt>
                <c:pt idx="485">
                  <c:v>2925</c:v>
                </c:pt>
                <c:pt idx="486">
                  <c:v>2930</c:v>
                </c:pt>
                <c:pt idx="487">
                  <c:v>2935</c:v>
                </c:pt>
                <c:pt idx="488">
                  <c:v>2940</c:v>
                </c:pt>
                <c:pt idx="489">
                  <c:v>2945</c:v>
                </c:pt>
                <c:pt idx="490">
                  <c:v>2950</c:v>
                </c:pt>
                <c:pt idx="491">
                  <c:v>2955</c:v>
                </c:pt>
                <c:pt idx="492">
                  <c:v>2960</c:v>
                </c:pt>
                <c:pt idx="493">
                  <c:v>2965</c:v>
                </c:pt>
                <c:pt idx="494">
                  <c:v>2970</c:v>
                </c:pt>
                <c:pt idx="495">
                  <c:v>2975</c:v>
                </c:pt>
                <c:pt idx="496">
                  <c:v>2980</c:v>
                </c:pt>
                <c:pt idx="497">
                  <c:v>2985</c:v>
                </c:pt>
                <c:pt idx="498">
                  <c:v>2990</c:v>
                </c:pt>
                <c:pt idx="499">
                  <c:v>2995</c:v>
                </c:pt>
                <c:pt idx="500">
                  <c:v>3000</c:v>
                </c:pt>
                <c:pt idx="501">
                  <c:v>3005</c:v>
                </c:pt>
                <c:pt idx="502">
                  <c:v>3010</c:v>
                </c:pt>
                <c:pt idx="503">
                  <c:v>3015</c:v>
                </c:pt>
                <c:pt idx="504">
                  <c:v>3020</c:v>
                </c:pt>
                <c:pt idx="505">
                  <c:v>3025</c:v>
                </c:pt>
                <c:pt idx="506">
                  <c:v>3030</c:v>
                </c:pt>
                <c:pt idx="507">
                  <c:v>3035</c:v>
                </c:pt>
                <c:pt idx="508">
                  <c:v>3040</c:v>
                </c:pt>
                <c:pt idx="509">
                  <c:v>3045</c:v>
                </c:pt>
                <c:pt idx="510">
                  <c:v>3050</c:v>
                </c:pt>
                <c:pt idx="511">
                  <c:v>3055</c:v>
                </c:pt>
                <c:pt idx="512">
                  <c:v>3060</c:v>
                </c:pt>
                <c:pt idx="513">
                  <c:v>3065</c:v>
                </c:pt>
                <c:pt idx="514">
                  <c:v>3070</c:v>
                </c:pt>
                <c:pt idx="515">
                  <c:v>3075</c:v>
                </c:pt>
                <c:pt idx="516">
                  <c:v>3080</c:v>
                </c:pt>
                <c:pt idx="517">
                  <c:v>3085</c:v>
                </c:pt>
                <c:pt idx="518">
                  <c:v>3090</c:v>
                </c:pt>
                <c:pt idx="519">
                  <c:v>3095</c:v>
                </c:pt>
                <c:pt idx="520">
                  <c:v>3100</c:v>
                </c:pt>
                <c:pt idx="521">
                  <c:v>3105</c:v>
                </c:pt>
                <c:pt idx="522">
                  <c:v>3110</c:v>
                </c:pt>
                <c:pt idx="523">
                  <c:v>3115</c:v>
                </c:pt>
                <c:pt idx="524">
                  <c:v>3120</c:v>
                </c:pt>
                <c:pt idx="525">
                  <c:v>3125</c:v>
                </c:pt>
                <c:pt idx="526">
                  <c:v>3130</c:v>
                </c:pt>
                <c:pt idx="527">
                  <c:v>3135</c:v>
                </c:pt>
                <c:pt idx="528">
                  <c:v>3140</c:v>
                </c:pt>
                <c:pt idx="529">
                  <c:v>3145</c:v>
                </c:pt>
                <c:pt idx="530">
                  <c:v>3150</c:v>
                </c:pt>
                <c:pt idx="531">
                  <c:v>3155</c:v>
                </c:pt>
                <c:pt idx="532">
                  <c:v>3160</c:v>
                </c:pt>
                <c:pt idx="533">
                  <c:v>3165</c:v>
                </c:pt>
                <c:pt idx="534">
                  <c:v>3170</c:v>
                </c:pt>
                <c:pt idx="535">
                  <c:v>3175</c:v>
                </c:pt>
                <c:pt idx="536">
                  <c:v>3180</c:v>
                </c:pt>
                <c:pt idx="537">
                  <c:v>3185</c:v>
                </c:pt>
                <c:pt idx="538">
                  <c:v>3190</c:v>
                </c:pt>
                <c:pt idx="539">
                  <c:v>3195</c:v>
                </c:pt>
                <c:pt idx="540">
                  <c:v>3200</c:v>
                </c:pt>
                <c:pt idx="541">
                  <c:v>3205</c:v>
                </c:pt>
                <c:pt idx="542">
                  <c:v>3210</c:v>
                </c:pt>
                <c:pt idx="543">
                  <c:v>3215</c:v>
                </c:pt>
                <c:pt idx="544">
                  <c:v>3220</c:v>
                </c:pt>
                <c:pt idx="545">
                  <c:v>3225</c:v>
                </c:pt>
                <c:pt idx="546">
                  <c:v>3230</c:v>
                </c:pt>
                <c:pt idx="547">
                  <c:v>3235</c:v>
                </c:pt>
                <c:pt idx="548">
                  <c:v>3240</c:v>
                </c:pt>
                <c:pt idx="549">
                  <c:v>3245</c:v>
                </c:pt>
                <c:pt idx="550">
                  <c:v>3250</c:v>
                </c:pt>
                <c:pt idx="551">
                  <c:v>3255</c:v>
                </c:pt>
                <c:pt idx="552">
                  <c:v>3260</c:v>
                </c:pt>
                <c:pt idx="553">
                  <c:v>3265</c:v>
                </c:pt>
                <c:pt idx="554">
                  <c:v>3270</c:v>
                </c:pt>
                <c:pt idx="555">
                  <c:v>3275</c:v>
                </c:pt>
                <c:pt idx="556">
                  <c:v>3280</c:v>
                </c:pt>
                <c:pt idx="557">
                  <c:v>3285</c:v>
                </c:pt>
                <c:pt idx="558">
                  <c:v>3290</c:v>
                </c:pt>
                <c:pt idx="559">
                  <c:v>3295</c:v>
                </c:pt>
                <c:pt idx="560">
                  <c:v>3300</c:v>
                </c:pt>
                <c:pt idx="561">
                  <c:v>3305</c:v>
                </c:pt>
                <c:pt idx="562">
                  <c:v>3310</c:v>
                </c:pt>
                <c:pt idx="563">
                  <c:v>3315</c:v>
                </c:pt>
                <c:pt idx="564">
                  <c:v>3320</c:v>
                </c:pt>
                <c:pt idx="565">
                  <c:v>3325</c:v>
                </c:pt>
                <c:pt idx="566">
                  <c:v>3330</c:v>
                </c:pt>
                <c:pt idx="567">
                  <c:v>3335</c:v>
                </c:pt>
                <c:pt idx="568">
                  <c:v>3340</c:v>
                </c:pt>
                <c:pt idx="569">
                  <c:v>3345</c:v>
                </c:pt>
                <c:pt idx="570">
                  <c:v>3350</c:v>
                </c:pt>
                <c:pt idx="571">
                  <c:v>3355</c:v>
                </c:pt>
                <c:pt idx="572">
                  <c:v>3360</c:v>
                </c:pt>
                <c:pt idx="573">
                  <c:v>3365</c:v>
                </c:pt>
                <c:pt idx="574">
                  <c:v>3370</c:v>
                </c:pt>
                <c:pt idx="575">
                  <c:v>3375</c:v>
                </c:pt>
                <c:pt idx="576">
                  <c:v>3380</c:v>
                </c:pt>
                <c:pt idx="577">
                  <c:v>3385</c:v>
                </c:pt>
                <c:pt idx="578">
                  <c:v>3390</c:v>
                </c:pt>
                <c:pt idx="579">
                  <c:v>3395</c:v>
                </c:pt>
                <c:pt idx="580">
                  <c:v>3400</c:v>
                </c:pt>
                <c:pt idx="581">
                  <c:v>3405</c:v>
                </c:pt>
                <c:pt idx="582">
                  <c:v>3410</c:v>
                </c:pt>
                <c:pt idx="583">
                  <c:v>3415</c:v>
                </c:pt>
                <c:pt idx="584">
                  <c:v>3420</c:v>
                </c:pt>
                <c:pt idx="585">
                  <c:v>3425</c:v>
                </c:pt>
                <c:pt idx="586">
                  <c:v>3430</c:v>
                </c:pt>
                <c:pt idx="587">
                  <c:v>3435</c:v>
                </c:pt>
                <c:pt idx="588">
                  <c:v>3440</c:v>
                </c:pt>
                <c:pt idx="589">
                  <c:v>3445</c:v>
                </c:pt>
                <c:pt idx="590">
                  <c:v>3450</c:v>
                </c:pt>
                <c:pt idx="591">
                  <c:v>3455</c:v>
                </c:pt>
                <c:pt idx="592">
                  <c:v>3460</c:v>
                </c:pt>
                <c:pt idx="593">
                  <c:v>3465</c:v>
                </c:pt>
                <c:pt idx="594">
                  <c:v>3470</c:v>
                </c:pt>
                <c:pt idx="595">
                  <c:v>3475</c:v>
                </c:pt>
                <c:pt idx="596">
                  <c:v>3480</c:v>
                </c:pt>
                <c:pt idx="597">
                  <c:v>3485</c:v>
                </c:pt>
                <c:pt idx="598">
                  <c:v>3490</c:v>
                </c:pt>
                <c:pt idx="599">
                  <c:v>3495</c:v>
                </c:pt>
                <c:pt idx="600">
                  <c:v>3500</c:v>
                </c:pt>
                <c:pt idx="601">
                  <c:v>3505</c:v>
                </c:pt>
                <c:pt idx="602">
                  <c:v>3510</c:v>
                </c:pt>
                <c:pt idx="603">
                  <c:v>3515</c:v>
                </c:pt>
                <c:pt idx="604">
                  <c:v>3520</c:v>
                </c:pt>
                <c:pt idx="605">
                  <c:v>3525</c:v>
                </c:pt>
                <c:pt idx="606">
                  <c:v>3530</c:v>
                </c:pt>
                <c:pt idx="607">
                  <c:v>3535</c:v>
                </c:pt>
                <c:pt idx="608">
                  <c:v>3540</c:v>
                </c:pt>
                <c:pt idx="609">
                  <c:v>3545</c:v>
                </c:pt>
                <c:pt idx="610">
                  <c:v>3550</c:v>
                </c:pt>
                <c:pt idx="611">
                  <c:v>3555</c:v>
                </c:pt>
                <c:pt idx="612">
                  <c:v>3560</c:v>
                </c:pt>
                <c:pt idx="613">
                  <c:v>3565</c:v>
                </c:pt>
                <c:pt idx="614">
                  <c:v>3570</c:v>
                </c:pt>
                <c:pt idx="615">
                  <c:v>3575</c:v>
                </c:pt>
                <c:pt idx="616">
                  <c:v>3580</c:v>
                </c:pt>
                <c:pt idx="617">
                  <c:v>3585</c:v>
                </c:pt>
                <c:pt idx="618">
                  <c:v>3590</c:v>
                </c:pt>
                <c:pt idx="619">
                  <c:v>3595</c:v>
                </c:pt>
                <c:pt idx="620">
                  <c:v>3600</c:v>
                </c:pt>
                <c:pt idx="621">
                  <c:v>3605</c:v>
                </c:pt>
                <c:pt idx="622">
                  <c:v>3610</c:v>
                </c:pt>
                <c:pt idx="623">
                  <c:v>3615</c:v>
                </c:pt>
                <c:pt idx="624">
                  <c:v>3620</c:v>
                </c:pt>
                <c:pt idx="625">
                  <c:v>3625</c:v>
                </c:pt>
                <c:pt idx="626">
                  <c:v>3630</c:v>
                </c:pt>
                <c:pt idx="627">
                  <c:v>3635</c:v>
                </c:pt>
                <c:pt idx="628">
                  <c:v>3640</c:v>
                </c:pt>
                <c:pt idx="629">
                  <c:v>3645</c:v>
                </c:pt>
                <c:pt idx="630">
                  <c:v>3650</c:v>
                </c:pt>
                <c:pt idx="631">
                  <c:v>3655</c:v>
                </c:pt>
                <c:pt idx="632">
                  <c:v>3660</c:v>
                </c:pt>
                <c:pt idx="633">
                  <c:v>3665</c:v>
                </c:pt>
                <c:pt idx="634">
                  <c:v>3670</c:v>
                </c:pt>
                <c:pt idx="635">
                  <c:v>3675</c:v>
                </c:pt>
                <c:pt idx="636">
                  <c:v>3680</c:v>
                </c:pt>
                <c:pt idx="637">
                  <c:v>3685</c:v>
                </c:pt>
                <c:pt idx="638">
                  <c:v>3690</c:v>
                </c:pt>
                <c:pt idx="639">
                  <c:v>3695</c:v>
                </c:pt>
                <c:pt idx="640">
                  <c:v>3700</c:v>
                </c:pt>
                <c:pt idx="641">
                  <c:v>3705</c:v>
                </c:pt>
                <c:pt idx="642">
                  <c:v>3710</c:v>
                </c:pt>
                <c:pt idx="643">
                  <c:v>3715</c:v>
                </c:pt>
                <c:pt idx="644">
                  <c:v>3720</c:v>
                </c:pt>
                <c:pt idx="645">
                  <c:v>3725</c:v>
                </c:pt>
                <c:pt idx="646">
                  <c:v>3730</c:v>
                </c:pt>
                <c:pt idx="647">
                  <c:v>3735</c:v>
                </c:pt>
                <c:pt idx="648">
                  <c:v>3740</c:v>
                </c:pt>
                <c:pt idx="649">
                  <c:v>3745</c:v>
                </c:pt>
                <c:pt idx="650">
                  <c:v>3750</c:v>
                </c:pt>
                <c:pt idx="651">
                  <c:v>3755</c:v>
                </c:pt>
                <c:pt idx="652">
                  <c:v>3760</c:v>
                </c:pt>
                <c:pt idx="653">
                  <c:v>3765</c:v>
                </c:pt>
                <c:pt idx="654">
                  <c:v>3770</c:v>
                </c:pt>
                <c:pt idx="655">
                  <c:v>3775</c:v>
                </c:pt>
                <c:pt idx="656">
                  <c:v>3780</c:v>
                </c:pt>
                <c:pt idx="657">
                  <c:v>3785</c:v>
                </c:pt>
                <c:pt idx="658">
                  <c:v>3790</c:v>
                </c:pt>
                <c:pt idx="659">
                  <c:v>3795</c:v>
                </c:pt>
                <c:pt idx="660">
                  <c:v>3800</c:v>
                </c:pt>
                <c:pt idx="661">
                  <c:v>3805</c:v>
                </c:pt>
                <c:pt idx="662">
                  <c:v>3810</c:v>
                </c:pt>
                <c:pt idx="663">
                  <c:v>3815</c:v>
                </c:pt>
                <c:pt idx="664">
                  <c:v>3820</c:v>
                </c:pt>
                <c:pt idx="665">
                  <c:v>3825</c:v>
                </c:pt>
                <c:pt idx="666">
                  <c:v>3830</c:v>
                </c:pt>
                <c:pt idx="667">
                  <c:v>3835</c:v>
                </c:pt>
                <c:pt idx="668">
                  <c:v>3840</c:v>
                </c:pt>
                <c:pt idx="669">
                  <c:v>3845</c:v>
                </c:pt>
                <c:pt idx="670">
                  <c:v>3850</c:v>
                </c:pt>
                <c:pt idx="671">
                  <c:v>3855</c:v>
                </c:pt>
                <c:pt idx="672">
                  <c:v>3860</c:v>
                </c:pt>
                <c:pt idx="673">
                  <c:v>3865</c:v>
                </c:pt>
                <c:pt idx="674">
                  <c:v>3870</c:v>
                </c:pt>
                <c:pt idx="675">
                  <c:v>3875</c:v>
                </c:pt>
                <c:pt idx="676">
                  <c:v>3880</c:v>
                </c:pt>
                <c:pt idx="677">
                  <c:v>3885</c:v>
                </c:pt>
                <c:pt idx="678">
                  <c:v>3890</c:v>
                </c:pt>
                <c:pt idx="679">
                  <c:v>3895</c:v>
                </c:pt>
                <c:pt idx="680">
                  <c:v>3900</c:v>
                </c:pt>
                <c:pt idx="681">
                  <c:v>3905</c:v>
                </c:pt>
                <c:pt idx="682">
                  <c:v>3910</c:v>
                </c:pt>
                <c:pt idx="683">
                  <c:v>3915</c:v>
                </c:pt>
                <c:pt idx="684">
                  <c:v>3920</c:v>
                </c:pt>
                <c:pt idx="685">
                  <c:v>3925</c:v>
                </c:pt>
                <c:pt idx="686">
                  <c:v>3930</c:v>
                </c:pt>
                <c:pt idx="687">
                  <c:v>3935</c:v>
                </c:pt>
                <c:pt idx="688">
                  <c:v>3940</c:v>
                </c:pt>
                <c:pt idx="689">
                  <c:v>3945</c:v>
                </c:pt>
                <c:pt idx="690">
                  <c:v>3950</c:v>
                </c:pt>
                <c:pt idx="691">
                  <c:v>3955</c:v>
                </c:pt>
                <c:pt idx="692">
                  <c:v>3960</c:v>
                </c:pt>
                <c:pt idx="693">
                  <c:v>3965</c:v>
                </c:pt>
                <c:pt idx="694">
                  <c:v>3970</c:v>
                </c:pt>
                <c:pt idx="695">
                  <c:v>3975</c:v>
                </c:pt>
                <c:pt idx="696">
                  <c:v>3980</c:v>
                </c:pt>
                <c:pt idx="697">
                  <c:v>3985</c:v>
                </c:pt>
                <c:pt idx="698">
                  <c:v>3990</c:v>
                </c:pt>
                <c:pt idx="699">
                  <c:v>3995</c:v>
                </c:pt>
                <c:pt idx="700">
                  <c:v>4000</c:v>
                </c:pt>
                <c:pt idx="701">
                  <c:v>4005</c:v>
                </c:pt>
                <c:pt idx="702">
                  <c:v>4010</c:v>
                </c:pt>
                <c:pt idx="703">
                  <c:v>4015</c:v>
                </c:pt>
                <c:pt idx="704">
                  <c:v>4020</c:v>
                </c:pt>
                <c:pt idx="705">
                  <c:v>4025</c:v>
                </c:pt>
                <c:pt idx="706">
                  <c:v>4030</c:v>
                </c:pt>
                <c:pt idx="707">
                  <c:v>4035</c:v>
                </c:pt>
                <c:pt idx="708">
                  <c:v>4040</c:v>
                </c:pt>
                <c:pt idx="709">
                  <c:v>4045</c:v>
                </c:pt>
                <c:pt idx="710">
                  <c:v>4050</c:v>
                </c:pt>
                <c:pt idx="711">
                  <c:v>4055</c:v>
                </c:pt>
                <c:pt idx="712">
                  <c:v>4060</c:v>
                </c:pt>
                <c:pt idx="713">
                  <c:v>4065</c:v>
                </c:pt>
                <c:pt idx="714">
                  <c:v>4070</c:v>
                </c:pt>
                <c:pt idx="715">
                  <c:v>4075</c:v>
                </c:pt>
                <c:pt idx="716">
                  <c:v>4080</c:v>
                </c:pt>
                <c:pt idx="717">
                  <c:v>4085</c:v>
                </c:pt>
                <c:pt idx="718">
                  <c:v>4090</c:v>
                </c:pt>
                <c:pt idx="719">
                  <c:v>4095</c:v>
                </c:pt>
                <c:pt idx="720">
                  <c:v>4100</c:v>
                </c:pt>
                <c:pt idx="721">
                  <c:v>4105</c:v>
                </c:pt>
                <c:pt idx="722">
                  <c:v>4110</c:v>
                </c:pt>
                <c:pt idx="723">
                  <c:v>4115</c:v>
                </c:pt>
                <c:pt idx="724">
                  <c:v>4120</c:v>
                </c:pt>
                <c:pt idx="725">
                  <c:v>4125</c:v>
                </c:pt>
                <c:pt idx="726">
                  <c:v>4130</c:v>
                </c:pt>
                <c:pt idx="727">
                  <c:v>4135</c:v>
                </c:pt>
                <c:pt idx="728">
                  <c:v>4140</c:v>
                </c:pt>
                <c:pt idx="729">
                  <c:v>4145</c:v>
                </c:pt>
                <c:pt idx="730">
                  <c:v>4150</c:v>
                </c:pt>
                <c:pt idx="731">
                  <c:v>4155</c:v>
                </c:pt>
                <c:pt idx="732">
                  <c:v>4160</c:v>
                </c:pt>
                <c:pt idx="733">
                  <c:v>4165</c:v>
                </c:pt>
                <c:pt idx="734">
                  <c:v>4170</c:v>
                </c:pt>
                <c:pt idx="735">
                  <c:v>4175</c:v>
                </c:pt>
                <c:pt idx="736">
                  <c:v>4180</c:v>
                </c:pt>
                <c:pt idx="737">
                  <c:v>4185</c:v>
                </c:pt>
                <c:pt idx="738">
                  <c:v>4190</c:v>
                </c:pt>
                <c:pt idx="739">
                  <c:v>4195</c:v>
                </c:pt>
                <c:pt idx="740">
                  <c:v>4200</c:v>
                </c:pt>
                <c:pt idx="741">
                  <c:v>4205</c:v>
                </c:pt>
                <c:pt idx="742">
                  <c:v>4210</c:v>
                </c:pt>
                <c:pt idx="743">
                  <c:v>4215</c:v>
                </c:pt>
                <c:pt idx="744">
                  <c:v>4220</c:v>
                </c:pt>
                <c:pt idx="745">
                  <c:v>4225</c:v>
                </c:pt>
                <c:pt idx="746">
                  <c:v>4230</c:v>
                </c:pt>
                <c:pt idx="747">
                  <c:v>4235</c:v>
                </c:pt>
                <c:pt idx="748">
                  <c:v>4240</c:v>
                </c:pt>
                <c:pt idx="749">
                  <c:v>4245</c:v>
                </c:pt>
                <c:pt idx="750">
                  <c:v>4250</c:v>
                </c:pt>
                <c:pt idx="751">
                  <c:v>4255</c:v>
                </c:pt>
                <c:pt idx="752">
                  <c:v>4260</c:v>
                </c:pt>
                <c:pt idx="753">
                  <c:v>4265</c:v>
                </c:pt>
                <c:pt idx="754">
                  <c:v>4270</c:v>
                </c:pt>
                <c:pt idx="755">
                  <c:v>4275</c:v>
                </c:pt>
                <c:pt idx="756">
                  <c:v>4280</c:v>
                </c:pt>
                <c:pt idx="757">
                  <c:v>4285</c:v>
                </c:pt>
                <c:pt idx="758">
                  <c:v>4290</c:v>
                </c:pt>
                <c:pt idx="759">
                  <c:v>4295</c:v>
                </c:pt>
                <c:pt idx="760">
                  <c:v>4300</c:v>
                </c:pt>
                <c:pt idx="761">
                  <c:v>4305</c:v>
                </c:pt>
                <c:pt idx="762">
                  <c:v>4310</c:v>
                </c:pt>
                <c:pt idx="763">
                  <c:v>4315</c:v>
                </c:pt>
                <c:pt idx="764">
                  <c:v>4320</c:v>
                </c:pt>
                <c:pt idx="765">
                  <c:v>4325</c:v>
                </c:pt>
                <c:pt idx="766">
                  <c:v>4330</c:v>
                </c:pt>
                <c:pt idx="767">
                  <c:v>4335</c:v>
                </c:pt>
                <c:pt idx="768">
                  <c:v>4340</c:v>
                </c:pt>
                <c:pt idx="769">
                  <c:v>4345</c:v>
                </c:pt>
                <c:pt idx="770">
                  <c:v>4350</c:v>
                </c:pt>
                <c:pt idx="771">
                  <c:v>4355</c:v>
                </c:pt>
                <c:pt idx="772">
                  <c:v>4360</c:v>
                </c:pt>
                <c:pt idx="773">
                  <c:v>4365</c:v>
                </c:pt>
                <c:pt idx="774">
                  <c:v>4370</c:v>
                </c:pt>
                <c:pt idx="775">
                  <c:v>4375</c:v>
                </c:pt>
                <c:pt idx="776">
                  <c:v>4380</c:v>
                </c:pt>
                <c:pt idx="777">
                  <c:v>4385</c:v>
                </c:pt>
                <c:pt idx="778">
                  <c:v>4390</c:v>
                </c:pt>
                <c:pt idx="779">
                  <c:v>4395</c:v>
                </c:pt>
                <c:pt idx="780">
                  <c:v>4400</c:v>
                </c:pt>
                <c:pt idx="781">
                  <c:v>4405</c:v>
                </c:pt>
                <c:pt idx="782">
                  <c:v>4410</c:v>
                </c:pt>
                <c:pt idx="783">
                  <c:v>4415</c:v>
                </c:pt>
                <c:pt idx="784">
                  <c:v>4420</c:v>
                </c:pt>
                <c:pt idx="785">
                  <c:v>4425</c:v>
                </c:pt>
                <c:pt idx="786">
                  <c:v>4430</c:v>
                </c:pt>
                <c:pt idx="787">
                  <c:v>4435</c:v>
                </c:pt>
                <c:pt idx="788">
                  <c:v>4440</c:v>
                </c:pt>
                <c:pt idx="789">
                  <c:v>4445</c:v>
                </c:pt>
                <c:pt idx="790">
                  <c:v>4450</c:v>
                </c:pt>
                <c:pt idx="791">
                  <c:v>4455</c:v>
                </c:pt>
                <c:pt idx="792">
                  <c:v>4460</c:v>
                </c:pt>
                <c:pt idx="793">
                  <c:v>4465</c:v>
                </c:pt>
                <c:pt idx="794">
                  <c:v>4470</c:v>
                </c:pt>
                <c:pt idx="795">
                  <c:v>4475</c:v>
                </c:pt>
                <c:pt idx="796">
                  <c:v>4480</c:v>
                </c:pt>
                <c:pt idx="797">
                  <c:v>4485</c:v>
                </c:pt>
                <c:pt idx="798">
                  <c:v>4490</c:v>
                </c:pt>
                <c:pt idx="799">
                  <c:v>4495</c:v>
                </c:pt>
                <c:pt idx="800">
                  <c:v>4500</c:v>
                </c:pt>
                <c:pt idx="801">
                  <c:v>4505</c:v>
                </c:pt>
                <c:pt idx="802">
                  <c:v>4510</c:v>
                </c:pt>
                <c:pt idx="803">
                  <c:v>4515</c:v>
                </c:pt>
                <c:pt idx="804">
                  <c:v>4520</c:v>
                </c:pt>
                <c:pt idx="805">
                  <c:v>4525</c:v>
                </c:pt>
                <c:pt idx="806">
                  <c:v>4530</c:v>
                </c:pt>
                <c:pt idx="807">
                  <c:v>4535</c:v>
                </c:pt>
                <c:pt idx="808">
                  <c:v>4540</c:v>
                </c:pt>
                <c:pt idx="809">
                  <c:v>4545</c:v>
                </c:pt>
                <c:pt idx="810">
                  <c:v>4550</c:v>
                </c:pt>
                <c:pt idx="811">
                  <c:v>4555</c:v>
                </c:pt>
                <c:pt idx="812">
                  <c:v>4560</c:v>
                </c:pt>
                <c:pt idx="813">
                  <c:v>4565</c:v>
                </c:pt>
                <c:pt idx="814">
                  <c:v>4570</c:v>
                </c:pt>
                <c:pt idx="815">
                  <c:v>4575</c:v>
                </c:pt>
                <c:pt idx="816">
                  <c:v>4580</c:v>
                </c:pt>
                <c:pt idx="817">
                  <c:v>4585</c:v>
                </c:pt>
                <c:pt idx="818">
                  <c:v>4590</c:v>
                </c:pt>
                <c:pt idx="819">
                  <c:v>4595</c:v>
                </c:pt>
                <c:pt idx="820">
                  <c:v>4600</c:v>
                </c:pt>
                <c:pt idx="821">
                  <c:v>4605</c:v>
                </c:pt>
                <c:pt idx="822">
                  <c:v>4610</c:v>
                </c:pt>
                <c:pt idx="823">
                  <c:v>4615</c:v>
                </c:pt>
                <c:pt idx="824">
                  <c:v>4620</c:v>
                </c:pt>
                <c:pt idx="825">
                  <c:v>4625</c:v>
                </c:pt>
                <c:pt idx="826">
                  <c:v>4630</c:v>
                </c:pt>
                <c:pt idx="827">
                  <c:v>4635</c:v>
                </c:pt>
                <c:pt idx="828">
                  <c:v>4640</c:v>
                </c:pt>
                <c:pt idx="829">
                  <c:v>4645</c:v>
                </c:pt>
                <c:pt idx="830">
                  <c:v>4650</c:v>
                </c:pt>
                <c:pt idx="831">
                  <c:v>4655</c:v>
                </c:pt>
                <c:pt idx="832">
                  <c:v>4660</c:v>
                </c:pt>
                <c:pt idx="833">
                  <c:v>4665</c:v>
                </c:pt>
                <c:pt idx="834">
                  <c:v>4670</c:v>
                </c:pt>
                <c:pt idx="835">
                  <c:v>4675</c:v>
                </c:pt>
                <c:pt idx="836">
                  <c:v>4680</c:v>
                </c:pt>
                <c:pt idx="837">
                  <c:v>4685</c:v>
                </c:pt>
                <c:pt idx="838">
                  <c:v>4690</c:v>
                </c:pt>
                <c:pt idx="839">
                  <c:v>4695</c:v>
                </c:pt>
                <c:pt idx="840">
                  <c:v>4700</c:v>
                </c:pt>
                <c:pt idx="841">
                  <c:v>4705</c:v>
                </c:pt>
                <c:pt idx="842">
                  <c:v>4710</c:v>
                </c:pt>
                <c:pt idx="843">
                  <c:v>4715</c:v>
                </c:pt>
                <c:pt idx="844">
                  <c:v>4720</c:v>
                </c:pt>
                <c:pt idx="845">
                  <c:v>4725</c:v>
                </c:pt>
                <c:pt idx="846">
                  <c:v>4730</c:v>
                </c:pt>
                <c:pt idx="847">
                  <c:v>4735</c:v>
                </c:pt>
                <c:pt idx="848">
                  <c:v>4740</c:v>
                </c:pt>
                <c:pt idx="849">
                  <c:v>4745</c:v>
                </c:pt>
                <c:pt idx="850">
                  <c:v>4750</c:v>
                </c:pt>
                <c:pt idx="851">
                  <c:v>4755</c:v>
                </c:pt>
                <c:pt idx="852">
                  <c:v>4760</c:v>
                </c:pt>
                <c:pt idx="853">
                  <c:v>4765</c:v>
                </c:pt>
                <c:pt idx="854">
                  <c:v>4770</c:v>
                </c:pt>
                <c:pt idx="855">
                  <c:v>4775</c:v>
                </c:pt>
                <c:pt idx="856">
                  <c:v>4780</c:v>
                </c:pt>
                <c:pt idx="857">
                  <c:v>4785</c:v>
                </c:pt>
                <c:pt idx="858">
                  <c:v>4790</c:v>
                </c:pt>
                <c:pt idx="859">
                  <c:v>4795</c:v>
                </c:pt>
                <c:pt idx="860">
                  <c:v>4800</c:v>
                </c:pt>
                <c:pt idx="861">
                  <c:v>4805</c:v>
                </c:pt>
                <c:pt idx="862">
                  <c:v>4810</c:v>
                </c:pt>
                <c:pt idx="863">
                  <c:v>4815</c:v>
                </c:pt>
                <c:pt idx="864">
                  <c:v>4820</c:v>
                </c:pt>
                <c:pt idx="865">
                  <c:v>4825</c:v>
                </c:pt>
                <c:pt idx="866">
                  <c:v>4830</c:v>
                </c:pt>
                <c:pt idx="867">
                  <c:v>4835</c:v>
                </c:pt>
                <c:pt idx="868">
                  <c:v>4840</c:v>
                </c:pt>
                <c:pt idx="869">
                  <c:v>4845</c:v>
                </c:pt>
                <c:pt idx="870">
                  <c:v>4850</c:v>
                </c:pt>
                <c:pt idx="871">
                  <c:v>4855</c:v>
                </c:pt>
                <c:pt idx="872">
                  <c:v>4860</c:v>
                </c:pt>
                <c:pt idx="873">
                  <c:v>4865</c:v>
                </c:pt>
                <c:pt idx="874">
                  <c:v>4870</c:v>
                </c:pt>
                <c:pt idx="875">
                  <c:v>4875</c:v>
                </c:pt>
                <c:pt idx="876">
                  <c:v>4880</c:v>
                </c:pt>
                <c:pt idx="877">
                  <c:v>4885</c:v>
                </c:pt>
                <c:pt idx="878">
                  <c:v>4890</c:v>
                </c:pt>
                <c:pt idx="879">
                  <c:v>4895</c:v>
                </c:pt>
                <c:pt idx="880">
                  <c:v>4900</c:v>
                </c:pt>
                <c:pt idx="881">
                  <c:v>4905</c:v>
                </c:pt>
                <c:pt idx="882">
                  <c:v>4910</c:v>
                </c:pt>
                <c:pt idx="883">
                  <c:v>4915</c:v>
                </c:pt>
                <c:pt idx="884">
                  <c:v>4920</c:v>
                </c:pt>
                <c:pt idx="885">
                  <c:v>4925</c:v>
                </c:pt>
                <c:pt idx="886">
                  <c:v>4930</c:v>
                </c:pt>
                <c:pt idx="887">
                  <c:v>4935</c:v>
                </c:pt>
                <c:pt idx="888">
                  <c:v>4940</c:v>
                </c:pt>
                <c:pt idx="889">
                  <c:v>4945</c:v>
                </c:pt>
                <c:pt idx="890">
                  <c:v>4950</c:v>
                </c:pt>
                <c:pt idx="891">
                  <c:v>4955</c:v>
                </c:pt>
                <c:pt idx="892">
                  <c:v>4960</c:v>
                </c:pt>
                <c:pt idx="893">
                  <c:v>4965</c:v>
                </c:pt>
                <c:pt idx="894">
                  <c:v>4970</c:v>
                </c:pt>
                <c:pt idx="895">
                  <c:v>4975</c:v>
                </c:pt>
                <c:pt idx="896">
                  <c:v>4980</c:v>
                </c:pt>
                <c:pt idx="897">
                  <c:v>4985</c:v>
                </c:pt>
                <c:pt idx="898">
                  <c:v>4990</c:v>
                </c:pt>
                <c:pt idx="899">
                  <c:v>4995</c:v>
                </c:pt>
                <c:pt idx="900">
                  <c:v>5000</c:v>
                </c:pt>
                <c:pt idx="901">
                  <c:v>5005</c:v>
                </c:pt>
                <c:pt idx="902">
                  <c:v>5010</c:v>
                </c:pt>
                <c:pt idx="903">
                  <c:v>5015</c:v>
                </c:pt>
                <c:pt idx="904">
                  <c:v>5020</c:v>
                </c:pt>
                <c:pt idx="905">
                  <c:v>5025</c:v>
                </c:pt>
                <c:pt idx="906">
                  <c:v>5030</c:v>
                </c:pt>
                <c:pt idx="907">
                  <c:v>5035</c:v>
                </c:pt>
                <c:pt idx="908">
                  <c:v>5040</c:v>
                </c:pt>
                <c:pt idx="909">
                  <c:v>5045</c:v>
                </c:pt>
                <c:pt idx="910">
                  <c:v>5050</c:v>
                </c:pt>
                <c:pt idx="911">
                  <c:v>5055</c:v>
                </c:pt>
                <c:pt idx="912">
                  <c:v>5060</c:v>
                </c:pt>
                <c:pt idx="913">
                  <c:v>5065</c:v>
                </c:pt>
                <c:pt idx="914">
                  <c:v>5070</c:v>
                </c:pt>
                <c:pt idx="915">
                  <c:v>5075</c:v>
                </c:pt>
                <c:pt idx="916">
                  <c:v>5080</c:v>
                </c:pt>
                <c:pt idx="917">
                  <c:v>5085</c:v>
                </c:pt>
                <c:pt idx="918">
                  <c:v>5090</c:v>
                </c:pt>
                <c:pt idx="919">
                  <c:v>5095</c:v>
                </c:pt>
                <c:pt idx="920">
                  <c:v>5100</c:v>
                </c:pt>
                <c:pt idx="921">
                  <c:v>5105</c:v>
                </c:pt>
                <c:pt idx="922">
                  <c:v>5110</c:v>
                </c:pt>
                <c:pt idx="923">
                  <c:v>5115</c:v>
                </c:pt>
                <c:pt idx="924">
                  <c:v>5120</c:v>
                </c:pt>
                <c:pt idx="925">
                  <c:v>5125</c:v>
                </c:pt>
                <c:pt idx="926">
                  <c:v>5130</c:v>
                </c:pt>
                <c:pt idx="927">
                  <c:v>5135</c:v>
                </c:pt>
                <c:pt idx="928">
                  <c:v>5140</c:v>
                </c:pt>
                <c:pt idx="929">
                  <c:v>5145</c:v>
                </c:pt>
                <c:pt idx="930">
                  <c:v>5150</c:v>
                </c:pt>
                <c:pt idx="931">
                  <c:v>5155</c:v>
                </c:pt>
                <c:pt idx="932">
                  <c:v>5160</c:v>
                </c:pt>
                <c:pt idx="933">
                  <c:v>5165</c:v>
                </c:pt>
                <c:pt idx="934">
                  <c:v>5170</c:v>
                </c:pt>
                <c:pt idx="935">
                  <c:v>5175</c:v>
                </c:pt>
                <c:pt idx="936">
                  <c:v>5180</c:v>
                </c:pt>
                <c:pt idx="937">
                  <c:v>5185</c:v>
                </c:pt>
                <c:pt idx="938">
                  <c:v>5190</c:v>
                </c:pt>
                <c:pt idx="939">
                  <c:v>5195</c:v>
                </c:pt>
                <c:pt idx="940">
                  <c:v>5200</c:v>
                </c:pt>
                <c:pt idx="941">
                  <c:v>5205</c:v>
                </c:pt>
                <c:pt idx="942">
                  <c:v>5210</c:v>
                </c:pt>
                <c:pt idx="943">
                  <c:v>5215</c:v>
                </c:pt>
                <c:pt idx="944">
                  <c:v>5220</c:v>
                </c:pt>
                <c:pt idx="945">
                  <c:v>5225</c:v>
                </c:pt>
                <c:pt idx="946">
                  <c:v>5230</c:v>
                </c:pt>
                <c:pt idx="947">
                  <c:v>5235</c:v>
                </c:pt>
                <c:pt idx="948">
                  <c:v>5240</c:v>
                </c:pt>
                <c:pt idx="949">
                  <c:v>5245</c:v>
                </c:pt>
                <c:pt idx="950">
                  <c:v>5250</c:v>
                </c:pt>
                <c:pt idx="951">
                  <c:v>5255</c:v>
                </c:pt>
                <c:pt idx="952">
                  <c:v>5260</c:v>
                </c:pt>
                <c:pt idx="953">
                  <c:v>5265</c:v>
                </c:pt>
                <c:pt idx="954">
                  <c:v>5270</c:v>
                </c:pt>
                <c:pt idx="955">
                  <c:v>5275</c:v>
                </c:pt>
                <c:pt idx="956">
                  <c:v>5280</c:v>
                </c:pt>
                <c:pt idx="957">
                  <c:v>5285</c:v>
                </c:pt>
                <c:pt idx="958">
                  <c:v>5290</c:v>
                </c:pt>
                <c:pt idx="959">
                  <c:v>5295</c:v>
                </c:pt>
                <c:pt idx="960">
                  <c:v>5300</c:v>
                </c:pt>
                <c:pt idx="961">
                  <c:v>5305</c:v>
                </c:pt>
                <c:pt idx="962">
                  <c:v>5310</c:v>
                </c:pt>
                <c:pt idx="963">
                  <c:v>5315</c:v>
                </c:pt>
                <c:pt idx="964">
                  <c:v>5320</c:v>
                </c:pt>
                <c:pt idx="965">
                  <c:v>5325</c:v>
                </c:pt>
                <c:pt idx="966">
                  <c:v>5330</c:v>
                </c:pt>
                <c:pt idx="967">
                  <c:v>5335</c:v>
                </c:pt>
                <c:pt idx="968">
                  <c:v>5340</c:v>
                </c:pt>
                <c:pt idx="969">
                  <c:v>5345</c:v>
                </c:pt>
                <c:pt idx="970">
                  <c:v>5350</c:v>
                </c:pt>
                <c:pt idx="971">
                  <c:v>5355</c:v>
                </c:pt>
                <c:pt idx="972">
                  <c:v>5360</c:v>
                </c:pt>
                <c:pt idx="973">
                  <c:v>5365</c:v>
                </c:pt>
                <c:pt idx="974">
                  <c:v>5370</c:v>
                </c:pt>
                <c:pt idx="975">
                  <c:v>5375</c:v>
                </c:pt>
                <c:pt idx="976">
                  <c:v>5380</c:v>
                </c:pt>
                <c:pt idx="977">
                  <c:v>5385</c:v>
                </c:pt>
                <c:pt idx="978">
                  <c:v>5390</c:v>
                </c:pt>
                <c:pt idx="979">
                  <c:v>5395</c:v>
                </c:pt>
                <c:pt idx="980">
                  <c:v>5400</c:v>
                </c:pt>
                <c:pt idx="981">
                  <c:v>5405</c:v>
                </c:pt>
                <c:pt idx="982">
                  <c:v>5410</c:v>
                </c:pt>
                <c:pt idx="983">
                  <c:v>5415</c:v>
                </c:pt>
                <c:pt idx="984">
                  <c:v>5420</c:v>
                </c:pt>
                <c:pt idx="985">
                  <c:v>5425</c:v>
                </c:pt>
                <c:pt idx="986">
                  <c:v>5430</c:v>
                </c:pt>
                <c:pt idx="987">
                  <c:v>5435</c:v>
                </c:pt>
                <c:pt idx="988">
                  <c:v>5440</c:v>
                </c:pt>
                <c:pt idx="989">
                  <c:v>5445</c:v>
                </c:pt>
                <c:pt idx="990">
                  <c:v>5450</c:v>
                </c:pt>
                <c:pt idx="991">
                  <c:v>5455</c:v>
                </c:pt>
                <c:pt idx="992">
                  <c:v>5460</c:v>
                </c:pt>
                <c:pt idx="993">
                  <c:v>5465</c:v>
                </c:pt>
                <c:pt idx="994">
                  <c:v>5470</c:v>
                </c:pt>
                <c:pt idx="995">
                  <c:v>5475</c:v>
                </c:pt>
                <c:pt idx="996">
                  <c:v>5480</c:v>
                </c:pt>
                <c:pt idx="997">
                  <c:v>5485</c:v>
                </c:pt>
                <c:pt idx="998">
                  <c:v>5490</c:v>
                </c:pt>
                <c:pt idx="999">
                  <c:v>5495</c:v>
                </c:pt>
                <c:pt idx="1000">
                  <c:v>5500</c:v>
                </c:pt>
                <c:pt idx="1001">
                  <c:v>5505</c:v>
                </c:pt>
                <c:pt idx="1002">
                  <c:v>5510</c:v>
                </c:pt>
                <c:pt idx="1003">
                  <c:v>5515</c:v>
                </c:pt>
                <c:pt idx="1004">
                  <c:v>5520</c:v>
                </c:pt>
                <c:pt idx="1005">
                  <c:v>5525</c:v>
                </c:pt>
                <c:pt idx="1006">
                  <c:v>5530</c:v>
                </c:pt>
                <c:pt idx="1007">
                  <c:v>5535</c:v>
                </c:pt>
                <c:pt idx="1008">
                  <c:v>5540</c:v>
                </c:pt>
                <c:pt idx="1009">
                  <c:v>5545</c:v>
                </c:pt>
                <c:pt idx="1010">
                  <c:v>5550</c:v>
                </c:pt>
                <c:pt idx="1011">
                  <c:v>5555</c:v>
                </c:pt>
                <c:pt idx="1012">
                  <c:v>5560</c:v>
                </c:pt>
                <c:pt idx="1013">
                  <c:v>5565</c:v>
                </c:pt>
                <c:pt idx="1014">
                  <c:v>5570</c:v>
                </c:pt>
                <c:pt idx="1015">
                  <c:v>5575</c:v>
                </c:pt>
                <c:pt idx="1016">
                  <c:v>5580</c:v>
                </c:pt>
                <c:pt idx="1017">
                  <c:v>5585</c:v>
                </c:pt>
                <c:pt idx="1018">
                  <c:v>5590</c:v>
                </c:pt>
                <c:pt idx="1019">
                  <c:v>5595</c:v>
                </c:pt>
                <c:pt idx="1020">
                  <c:v>5600</c:v>
                </c:pt>
                <c:pt idx="1021">
                  <c:v>5605</c:v>
                </c:pt>
                <c:pt idx="1022">
                  <c:v>5610</c:v>
                </c:pt>
                <c:pt idx="1023">
                  <c:v>5615</c:v>
                </c:pt>
                <c:pt idx="1024">
                  <c:v>5620</c:v>
                </c:pt>
                <c:pt idx="1025">
                  <c:v>5625</c:v>
                </c:pt>
                <c:pt idx="1026">
                  <c:v>5630</c:v>
                </c:pt>
                <c:pt idx="1027">
                  <c:v>5635</c:v>
                </c:pt>
                <c:pt idx="1028">
                  <c:v>5640</c:v>
                </c:pt>
                <c:pt idx="1029">
                  <c:v>5645</c:v>
                </c:pt>
                <c:pt idx="1030">
                  <c:v>5650</c:v>
                </c:pt>
                <c:pt idx="1031">
                  <c:v>5655</c:v>
                </c:pt>
                <c:pt idx="1032">
                  <c:v>5660</c:v>
                </c:pt>
                <c:pt idx="1033">
                  <c:v>5665</c:v>
                </c:pt>
                <c:pt idx="1034">
                  <c:v>5670</c:v>
                </c:pt>
                <c:pt idx="1035">
                  <c:v>5675</c:v>
                </c:pt>
                <c:pt idx="1036">
                  <c:v>5680</c:v>
                </c:pt>
                <c:pt idx="1037">
                  <c:v>5685</c:v>
                </c:pt>
                <c:pt idx="1038">
                  <c:v>5690</c:v>
                </c:pt>
                <c:pt idx="1039">
                  <c:v>5695</c:v>
                </c:pt>
                <c:pt idx="1040">
                  <c:v>5700</c:v>
                </c:pt>
                <c:pt idx="1041">
                  <c:v>5705</c:v>
                </c:pt>
                <c:pt idx="1042">
                  <c:v>5710</c:v>
                </c:pt>
                <c:pt idx="1043">
                  <c:v>5715</c:v>
                </c:pt>
                <c:pt idx="1044">
                  <c:v>5720</c:v>
                </c:pt>
                <c:pt idx="1045">
                  <c:v>5725</c:v>
                </c:pt>
                <c:pt idx="1046">
                  <c:v>5730</c:v>
                </c:pt>
                <c:pt idx="1047">
                  <c:v>5735</c:v>
                </c:pt>
                <c:pt idx="1048">
                  <c:v>5740</c:v>
                </c:pt>
                <c:pt idx="1049">
                  <c:v>5745</c:v>
                </c:pt>
                <c:pt idx="1050">
                  <c:v>5750</c:v>
                </c:pt>
                <c:pt idx="1051">
                  <c:v>5755</c:v>
                </c:pt>
                <c:pt idx="1052">
                  <c:v>5760</c:v>
                </c:pt>
                <c:pt idx="1053">
                  <c:v>5765</c:v>
                </c:pt>
                <c:pt idx="1054">
                  <c:v>5770</c:v>
                </c:pt>
                <c:pt idx="1055">
                  <c:v>5775</c:v>
                </c:pt>
                <c:pt idx="1056">
                  <c:v>5780</c:v>
                </c:pt>
                <c:pt idx="1057">
                  <c:v>5785</c:v>
                </c:pt>
                <c:pt idx="1058">
                  <c:v>5790</c:v>
                </c:pt>
                <c:pt idx="1059">
                  <c:v>5795</c:v>
                </c:pt>
                <c:pt idx="1060">
                  <c:v>5800</c:v>
                </c:pt>
                <c:pt idx="1061">
                  <c:v>5805</c:v>
                </c:pt>
                <c:pt idx="1062">
                  <c:v>5810</c:v>
                </c:pt>
                <c:pt idx="1063">
                  <c:v>5815</c:v>
                </c:pt>
                <c:pt idx="1064">
                  <c:v>5820</c:v>
                </c:pt>
                <c:pt idx="1065">
                  <c:v>5825</c:v>
                </c:pt>
                <c:pt idx="1066">
                  <c:v>5830</c:v>
                </c:pt>
                <c:pt idx="1067">
                  <c:v>5835</c:v>
                </c:pt>
                <c:pt idx="1068">
                  <c:v>5840</c:v>
                </c:pt>
                <c:pt idx="1069">
                  <c:v>5845</c:v>
                </c:pt>
                <c:pt idx="1070">
                  <c:v>5850</c:v>
                </c:pt>
                <c:pt idx="1071">
                  <c:v>5855</c:v>
                </c:pt>
                <c:pt idx="1072">
                  <c:v>5860</c:v>
                </c:pt>
                <c:pt idx="1073">
                  <c:v>5865</c:v>
                </c:pt>
                <c:pt idx="1074">
                  <c:v>5870</c:v>
                </c:pt>
                <c:pt idx="1075">
                  <c:v>5875</c:v>
                </c:pt>
                <c:pt idx="1076">
                  <c:v>5880</c:v>
                </c:pt>
                <c:pt idx="1077">
                  <c:v>5885</c:v>
                </c:pt>
                <c:pt idx="1078">
                  <c:v>5890</c:v>
                </c:pt>
                <c:pt idx="1079">
                  <c:v>5895</c:v>
                </c:pt>
                <c:pt idx="1080">
                  <c:v>5900</c:v>
                </c:pt>
                <c:pt idx="1081">
                  <c:v>5905</c:v>
                </c:pt>
                <c:pt idx="1082">
                  <c:v>5910</c:v>
                </c:pt>
                <c:pt idx="1083">
                  <c:v>5915</c:v>
                </c:pt>
                <c:pt idx="1084">
                  <c:v>5920</c:v>
                </c:pt>
                <c:pt idx="1085">
                  <c:v>5925</c:v>
                </c:pt>
                <c:pt idx="1086">
                  <c:v>5930</c:v>
                </c:pt>
                <c:pt idx="1087">
                  <c:v>5935</c:v>
                </c:pt>
                <c:pt idx="1088">
                  <c:v>5940</c:v>
                </c:pt>
                <c:pt idx="1089">
                  <c:v>5945</c:v>
                </c:pt>
                <c:pt idx="1090">
                  <c:v>5950</c:v>
                </c:pt>
                <c:pt idx="1091">
                  <c:v>5955</c:v>
                </c:pt>
                <c:pt idx="1092">
                  <c:v>5960</c:v>
                </c:pt>
                <c:pt idx="1093">
                  <c:v>5965</c:v>
                </c:pt>
                <c:pt idx="1094">
                  <c:v>5970</c:v>
                </c:pt>
                <c:pt idx="1095">
                  <c:v>5975</c:v>
                </c:pt>
                <c:pt idx="1096">
                  <c:v>5980</c:v>
                </c:pt>
                <c:pt idx="1097">
                  <c:v>5985</c:v>
                </c:pt>
                <c:pt idx="1098">
                  <c:v>5990</c:v>
                </c:pt>
                <c:pt idx="1099">
                  <c:v>5995</c:v>
                </c:pt>
                <c:pt idx="1100">
                  <c:v>6000</c:v>
                </c:pt>
                <c:pt idx="1101">
                  <c:v>6005</c:v>
                </c:pt>
                <c:pt idx="1102">
                  <c:v>6010</c:v>
                </c:pt>
                <c:pt idx="1103">
                  <c:v>6015</c:v>
                </c:pt>
                <c:pt idx="1104">
                  <c:v>6020</c:v>
                </c:pt>
                <c:pt idx="1105">
                  <c:v>6025</c:v>
                </c:pt>
                <c:pt idx="1106">
                  <c:v>6030</c:v>
                </c:pt>
                <c:pt idx="1107">
                  <c:v>6035</c:v>
                </c:pt>
                <c:pt idx="1108">
                  <c:v>6040</c:v>
                </c:pt>
                <c:pt idx="1109">
                  <c:v>6045</c:v>
                </c:pt>
                <c:pt idx="1110">
                  <c:v>6050</c:v>
                </c:pt>
                <c:pt idx="1111">
                  <c:v>6055</c:v>
                </c:pt>
                <c:pt idx="1112">
                  <c:v>6060</c:v>
                </c:pt>
                <c:pt idx="1113">
                  <c:v>6065</c:v>
                </c:pt>
                <c:pt idx="1114">
                  <c:v>6070</c:v>
                </c:pt>
                <c:pt idx="1115">
                  <c:v>6075</c:v>
                </c:pt>
                <c:pt idx="1116">
                  <c:v>6080</c:v>
                </c:pt>
                <c:pt idx="1117">
                  <c:v>6085</c:v>
                </c:pt>
                <c:pt idx="1118">
                  <c:v>6090</c:v>
                </c:pt>
                <c:pt idx="1119">
                  <c:v>6095</c:v>
                </c:pt>
                <c:pt idx="1120">
                  <c:v>6100</c:v>
                </c:pt>
                <c:pt idx="1121">
                  <c:v>6105</c:v>
                </c:pt>
                <c:pt idx="1122">
                  <c:v>6110</c:v>
                </c:pt>
                <c:pt idx="1123">
                  <c:v>6115</c:v>
                </c:pt>
                <c:pt idx="1124">
                  <c:v>6120</c:v>
                </c:pt>
                <c:pt idx="1125">
                  <c:v>6125</c:v>
                </c:pt>
                <c:pt idx="1126">
                  <c:v>6130</c:v>
                </c:pt>
                <c:pt idx="1127">
                  <c:v>6135</c:v>
                </c:pt>
                <c:pt idx="1128">
                  <c:v>6140</c:v>
                </c:pt>
                <c:pt idx="1129">
                  <c:v>6145</c:v>
                </c:pt>
                <c:pt idx="1130">
                  <c:v>6150</c:v>
                </c:pt>
                <c:pt idx="1131">
                  <c:v>6155</c:v>
                </c:pt>
                <c:pt idx="1132">
                  <c:v>6160</c:v>
                </c:pt>
                <c:pt idx="1133">
                  <c:v>6165</c:v>
                </c:pt>
                <c:pt idx="1134">
                  <c:v>6170</c:v>
                </c:pt>
                <c:pt idx="1135">
                  <c:v>6175</c:v>
                </c:pt>
                <c:pt idx="1136">
                  <c:v>6180</c:v>
                </c:pt>
                <c:pt idx="1137">
                  <c:v>6185</c:v>
                </c:pt>
                <c:pt idx="1138">
                  <c:v>6190</c:v>
                </c:pt>
                <c:pt idx="1139">
                  <c:v>6195</c:v>
                </c:pt>
                <c:pt idx="1140">
                  <c:v>6200</c:v>
                </c:pt>
                <c:pt idx="1141">
                  <c:v>6205</c:v>
                </c:pt>
                <c:pt idx="1142">
                  <c:v>6210</c:v>
                </c:pt>
                <c:pt idx="1143">
                  <c:v>6215</c:v>
                </c:pt>
                <c:pt idx="1144">
                  <c:v>6220</c:v>
                </c:pt>
                <c:pt idx="1145">
                  <c:v>6225</c:v>
                </c:pt>
                <c:pt idx="1146">
                  <c:v>6230</c:v>
                </c:pt>
                <c:pt idx="1147">
                  <c:v>6235</c:v>
                </c:pt>
                <c:pt idx="1148">
                  <c:v>6240</c:v>
                </c:pt>
                <c:pt idx="1149">
                  <c:v>6245</c:v>
                </c:pt>
                <c:pt idx="1150">
                  <c:v>6250</c:v>
                </c:pt>
                <c:pt idx="1151">
                  <c:v>6255</c:v>
                </c:pt>
                <c:pt idx="1152">
                  <c:v>6260</c:v>
                </c:pt>
                <c:pt idx="1153">
                  <c:v>6265</c:v>
                </c:pt>
                <c:pt idx="1154">
                  <c:v>6270</c:v>
                </c:pt>
                <c:pt idx="1155">
                  <c:v>6275</c:v>
                </c:pt>
                <c:pt idx="1156">
                  <c:v>6280</c:v>
                </c:pt>
                <c:pt idx="1157">
                  <c:v>6285</c:v>
                </c:pt>
                <c:pt idx="1158">
                  <c:v>6290</c:v>
                </c:pt>
                <c:pt idx="1159">
                  <c:v>6295</c:v>
                </c:pt>
                <c:pt idx="1160">
                  <c:v>6300</c:v>
                </c:pt>
                <c:pt idx="1161">
                  <c:v>6305</c:v>
                </c:pt>
                <c:pt idx="1162">
                  <c:v>6310</c:v>
                </c:pt>
                <c:pt idx="1163">
                  <c:v>6315</c:v>
                </c:pt>
                <c:pt idx="1164">
                  <c:v>6320</c:v>
                </c:pt>
                <c:pt idx="1165">
                  <c:v>6325</c:v>
                </c:pt>
                <c:pt idx="1166">
                  <c:v>6330</c:v>
                </c:pt>
                <c:pt idx="1167">
                  <c:v>6335</c:v>
                </c:pt>
                <c:pt idx="1168">
                  <c:v>6340</c:v>
                </c:pt>
                <c:pt idx="1169">
                  <c:v>6345</c:v>
                </c:pt>
                <c:pt idx="1170">
                  <c:v>6350</c:v>
                </c:pt>
                <c:pt idx="1171">
                  <c:v>6355</c:v>
                </c:pt>
                <c:pt idx="1172">
                  <c:v>6360</c:v>
                </c:pt>
                <c:pt idx="1173">
                  <c:v>6365</c:v>
                </c:pt>
                <c:pt idx="1174">
                  <c:v>6370</c:v>
                </c:pt>
                <c:pt idx="1175">
                  <c:v>6375</c:v>
                </c:pt>
                <c:pt idx="1176">
                  <c:v>6380</c:v>
                </c:pt>
                <c:pt idx="1177">
                  <c:v>6385</c:v>
                </c:pt>
                <c:pt idx="1178">
                  <c:v>6390</c:v>
                </c:pt>
                <c:pt idx="1179">
                  <c:v>6395</c:v>
                </c:pt>
                <c:pt idx="1180">
                  <c:v>6400</c:v>
                </c:pt>
                <c:pt idx="1181">
                  <c:v>6405</c:v>
                </c:pt>
                <c:pt idx="1182">
                  <c:v>6410</c:v>
                </c:pt>
                <c:pt idx="1183">
                  <c:v>6415</c:v>
                </c:pt>
                <c:pt idx="1184">
                  <c:v>6420</c:v>
                </c:pt>
                <c:pt idx="1185">
                  <c:v>6425</c:v>
                </c:pt>
                <c:pt idx="1186">
                  <c:v>6430</c:v>
                </c:pt>
                <c:pt idx="1187">
                  <c:v>6435</c:v>
                </c:pt>
                <c:pt idx="1188">
                  <c:v>6440</c:v>
                </c:pt>
                <c:pt idx="1189">
                  <c:v>6445</c:v>
                </c:pt>
                <c:pt idx="1190">
                  <c:v>6450</c:v>
                </c:pt>
                <c:pt idx="1191">
                  <c:v>6455</c:v>
                </c:pt>
                <c:pt idx="1192">
                  <c:v>6460</c:v>
                </c:pt>
                <c:pt idx="1193">
                  <c:v>6465</c:v>
                </c:pt>
                <c:pt idx="1194">
                  <c:v>6470</c:v>
                </c:pt>
                <c:pt idx="1195">
                  <c:v>6475</c:v>
                </c:pt>
                <c:pt idx="1196">
                  <c:v>6480</c:v>
                </c:pt>
                <c:pt idx="1197">
                  <c:v>6485</c:v>
                </c:pt>
                <c:pt idx="1198">
                  <c:v>6490</c:v>
                </c:pt>
                <c:pt idx="1199">
                  <c:v>6495</c:v>
                </c:pt>
                <c:pt idx="1200">
                  <c:v>6500</c:v>
                </c:pt>
                <c:pt idx="1201">
                  <c:v>6505</c:v>
                </c:pt>
                <c:pt idx="1202">
                  <c:v>6510</c:v>
                </c:pt>
                <c:pt idx="1203">
                  <c:v>6515</c:v>
                </c:pt>
                <c:pt idx="1204">
                  <c:v>6520</c:v>
                </c:pt>
                <c:pt idx="1205">
                  <c:v>6525</c:v>
                </c:pt>
                <c:pt idx="1206">
                  <c:v>6530</c:v>
                </c:pt>
                <c:pt idx="1207">
                  <c:v>6535</c:v>
                </c:pt>
                <c:pt idx="1208">
                  <c:v>6540</c:v>
                </c:pt>
                <c:pt idx="1209">
                  <c:v>6545</c:v>
                </c:pt>
                <c:pt idx="1210">
                  <c:v>6550</c:v>
                </c:pt>
                <c:pt idx="1211">
                  <c:v>6555</c:v>
                </c:pt>
                <c:pt idx="1212">
                  <c:v>6560</c:v>
                </c:pt>
                <c:pt idx="1213">
                  <c:v>6565</c:v>
                </c:pt>
                <c:pt idx="1214">
                  <c:v>6570</c:v>
                </c:pt>
                <c:pt idx="1215">
                  <c:v>6575</c:v>
                </c:pt>
                <c:pt idx="1216">
                  <c:v>6580</c:v>
                </c:pt>
                <c:pt idx="1217">
                  <c:v>6585</c:v>
                </c:pt>
                <c:pt idx="1218">
                  <c:v>6590</c:v>
                </c:pt>
                <c:pt idx="1219">
                  <c:v>6595</c:v>
                </c:pt>
                <c:pt idx="1220">
                  <c:v>6600</c:v>
                </c:pt>
                <c:pt idx="1221">
                  <c:v>6605</c:v>
                </c:pt>
                <c:pt idx="1222">
                  <c:v>6610</c:v>
                </c:pt>
                <c:pt idx="1223">
                  <c:v>6615</c:v>
                </c:pt>
                <c:pt idx="1224">
                  <c:v>6620</c:v>
                </c:pt>
                <c:pt idx="1225">
                  <c:v>6625</c:v>
                </c:pt>
                <c:pt idx="1226">
                  <c:v>6630</c:v>
                </c:pt>
                <c:pt idx="1227">
                  <c:v>6635</c:v>
                </c:pt>
                <c:pt idx="1228">
                  <c:v>6640</c:v>
                </c:pt>
                <c:pt idx="1229">
                  <c:v>6645</c:v>
                </c:pt>
                <c:pt idx="1230">
                  <c:v>6650</c:v>
                </c:pt>
                <c:pt idx="1231">
                  <c:v>6655</c:v>
                </c:pt>
                <c:pt idx="1232">
                  <c:v>6660</c:v>
                </c:pt>
                <c:pt idx="1233">
                  <c:v>6665</c:v>
                </c:pt>
                <c:pt idx="1234">
                  <c:v>6670</c:v>
                </c:pt>
                <c:pt idx="1235">
                  <c:v>6675</c:v>
                </c:pt>
                <c:pt idx="1236">
                  <c:v>6680</c:v>
                </c:pt>
                <c:pt idx="1237">
                  <c:v>6685</c:v>
                </c:pt>
                <c:pt idx="1238">
                  <c:v>6690</c:v>
                </c:pt>
                <c:pt idx="1239">
                  <c:v>6695</c:v>
                </c:pt>
                <c:pt idx="1240">
                  <c:v>6700</c:v>
                </c:pt>
                <c:pt idx="1241">
                  <c:v>6705</c:v>
                </c:pt>
                <c:pt idx="1242">
                  <c:v>6710</c:v>
                </c:pt>
                <c:pt idx="1243">
                  <c:v>6715</c:v>
                </c:pt>
                <c:pt idx="1244">
                  <c:v>6720</c:v>
                </c:pt>
                <c:pt idx="1245">
                  <c:v>6725</c:v>
                </c:pt>
                <c:pt idx="1246">
                  <c:v>6730</c:v>
                </c:pt>
                <c:pt idx="1247">
                  <c:v>6735</c:v>
                </c:pt>
                <c:pt idx="1248">
                  <c:v>6740</c:v>
                </c:pt>
                <c:pt idx="1249">
                  <c:v>6745</c:v>
                </c:pt>
                <c:pt idx="1250">
                  <c:v>6750</c:v>
                </c:pt>
                <c:pt idx="1251">
                  <c:v>6755</c:v>
                </c:pt>
                <c:pt idx="1252">
                  <c:v>6760</c:v>
                </c:pt>
                <c:pt idx="1253">
                  <c:v>6765</c:v>
                </c:pt>
                <c:pt idx="1254">
                  <c:v>6770</c:v>
                </c:pt>
                <c:pt idx="1255">
                  <c:v>6775</c:v>
                </c:pt>
                <c:pt idx="1256">
                  <c:v>6780</c:v>
                </c:pt>
                <c:pt idx="1257">
                  <c:v>6785</c:v>
                </c:pt>
                <c:pt idx="1258">
                  <c:v>6790</c:v>
                </c:pt>
                <c:pt idx="1259">
                  <c:v>6795</c:v>
                </c:pt>
                <c:pt idx="1260">
                  <c:v>6800</c:v>
                </c:pt>
                <c:pt idx="1261">
                  <c:v>6805</c:v>
                </c:pt>
                <c:pt idx="1262">
                  <c:v>6810</c:v>
                </c:pt>
                <c:pt idx="1263">
                  <c:v>6815</c:v>
                </c:pt>
                <c:pt idx="1264">
                  <c:v>6820</c:v>
                </c:pt>
                <c:pt idx="1265">
                  <c:v>6825</c:v>
                </c:pt>
                <c:pt idx="1266">
                  <c:v>6830</c:v>
                </c:pt>
                <c:pt idx="1267">
                  <c:v>6835</c:v>
                </c:pt>
                <c:pt idx="1268">
                  <c:v>6840</c:v>
                </c:pt>
                <c:pt idx="1269">
                  <c:v>6845</c:v>
                </c:pt>
                <c:pt idx="1270">
                  <c:v>6850</c:v>
                </c:pt>
                <c:pt idx="1271">
                  <c:v>6855</c:v>
                </c:pt>
                <c:pt idx="1272">
                  <c:v>6860</c:v>
                </c:pt>
                <c:pt idx="1273">
                  <c:v>6865</c:v>
                </c:pt>
                <c:pt idx="1274">
                  <c:v>6870</c:v>
                </c:pt>
                <c:pt idx="1275">
                  <c:v>6875</c:v>
                </c:pt>
                <c:pt idx="1276">
                  <c:v>6880</c:v>
                </c:pt>
                <c:pt idx="1277">
                  <c:v>6885</c:v>
                </c:pt>
                <c:pt idx="1278">
                  <c:v>6890</c:v>
                </c:pt>
                <c:pt idx="1279">
                  <c:v>6895</c:v>
                </c:pt>
                <c:pt idx="1280">
                  <c:v>6900</c:v>
                </c:pt>
                <c:pt idx="1281">
                  <c:v>6905</c:v>
                </c:pt>
                <c:pt idx="1282">
                  <c:v>6910</c:v>
                </c:pt>
                <c:pt idx="1283">
                  <c:v>6915</c:v>
                </c:pt>
                <c:pt idx="1284">
                  <c:v>6920</c:v>
                </c:pt>
                <c:pt idx="1285">
                  <c:v>6925</c:v>
                </c:pt>
                <c:pt idx="1286">
                  <c:v>6930</c:v>
                </c:pt>
                <c:pt idx="1287">
                  <c:v>6935</c:v>
                </c:pt>
                <c:pt idx="1288">
                  <c:v>6940</c:v>
                </c:pt>
                <c:pt idx="1289">
                  <c:v>6945</c:v>
                </c:pt>
                <c:pt idx="1290">
                  <c:v>6950</c:v>
                </c:pt>
                <c:pt idx="1291">
                  <c:v>6955</c:v>
                </c:pt>
                <c:pt idx="1292">
                  <c:v>6960</c:v>
                </c:pt>
                <c:pt idx="1293">
                  <c:v>6965</c:v>
                </c:pt>
                <c:pt idx="1294">
                  <c:v>6970</c:v>
                </c:pt>
                <c:pt idx="1295">
                  <c:v>6975</c:v>
                </c:pt>
                <c:pt idx="1296">
                  <c:v>6980</c:v>
                </c:pt>
                <c:pt idx="1297">
                  <c:v>6985</c:v>
                </c:pt>
                <c:pt idx="1298">
                  <c:v>6990</c:v>
                </c:pt>
                <c:pt idx="1299">
                  <c:v>6995</c:v>
                </c:pt>
                <c:pt idx="1300">
                  <c:v>7000</c:v>
                </c:pt>
                <c:pt idx="1301">
                  <c:v>7005</c:v>
                </c:pt>
                <c:pt idx="1302">
                  <c:v>7010</c:v>
                </c:pt>
                <c:pt idx="1303">
                  <c:v>7015</c:v>
                </c:pt>
                <c:pt idx="1304">
                  <c:v>7020</c:v>
                </c:pt>
                <c:pt idx="1305">
                  <c:v>7025</c:v>
                </c:pt>
                <c:pt idx="1306">
                  <c:v>7030</c:v>
                </c:pt>
                <c:pt idx="1307">
                  <c:v>7035</c:v>
                </c:pt>
                <c:pt idx="1308">
                  <c:v>7040</c:v>
                </c:pt>
                <c:pt idx="1309">
                  <c:v>7045</c:v>
                </c:pt>
                <c:pt idx="1310">
                  <c:v>7050</c:v>
                </c:pt>
                <c:pt idx="1311">
                  <c:v>7055</c:v>
                </c:pt>
                <c:pt idx="1312">
                  <c:v>7060</c:v>
                </c:pt>
                <c:pt idx="1313">
                  <c:v>7065</c:v>
                </c:pt>
                <c:pt idx="1314">
                  <c:v>7070</c:v>
                </c:pt>
                <c:pt idx="1315">
                  <c:v>7075</c:v>
                </c:pt>
                <c:pt idx="1316">
                  <c:v>7080</c:v>
                </c:pt>
                <c:pt idx="1317">
                  <c:v>7085</c:v>
                </c:pt>
                <c:pt idx="1318">
                  <c:v>7090</c:v>
                </c:pt>
                <c:pt idx="1319">
                  <c:v>7095</c:v>
                </c:pt>
                <c:pt idx="1320">
                  <c:v>7100</c:v>
                </c:pt>
                <c:pt idx="1321">
                  <c:v>7105</c:v>
                </c:pt>
                <c:pt idx="1322">
                  <c:v>7110</c:v>
                </c:pt>
                <c:pt idx="1323">
                  <c:v>7115</c:v>
                </c:pt>
                <c:pt idx="1324">
                  <c:v>7120</c:v>
                </c:pt>
                <c:pt idx="1325">
                  <c:v>7125</c:v>
                </c:pt>
                <c:pt idx="1326">
                  <c:v>7130</c:v>
                </c:pt>
                <c:pt idx="1327">
                  <c:v>7135</c:v>
                </c:pt>
                <c:pt idx="1328">
                  <c:v>7140</c:v>
                </c:pt>
                <c:pt idx="1329">
                  <c:v>7145</c:v>
                </c:pt>
                <c:pt idx="1330">
                  <c:v>7150</c:v>
                </c:pt>
                <c:pt idx="1331">
                  <c:v>7155</c:v>
                </c:pt>
                <c:pt idx="1332">
                  <c:v>7160</c:v>
                </c:pt>
                <c:pt idx="1333">
                  <c:v>7165</c:v>
                </c:pt>
                <c:pt idx="1334">
                  <c:v>7170</c:v>
                </c:pt>
                <c:pt idx="1335">
                  <c:v>7175</c:v>
                </c:pt>
                <c:pt idx="1336">
                  <c:v>7180</c:v>
                </c:pt>
                <c:pt idx="1337">
                  <c:v>7185</c:v>
                </c:pt>
                <c:pt idx="1338">
                  <c:v>7190</c:v>
                </c:pt>
                <c:pt idx="1339">
                  <c:v>7195</c:v>
                </c:pt>
                <c:pt idx="1340">
                  <c:v>7200</c:v>
                </c:pt>
                <c:pt idx="1341">
                  <c:v>7205</c:v>
                </c:pt>
                <c:pt idx="1342">
                  <c:v>7210</c:v>
                </c:pt>
                <c:pt idx="1343">
                  <c:v>7215</c:v>
                </c:pt>
                <c:pt idx="1344">
                  <c:v>7220</c:v>
                </c:pt>
                <c:pt idx="1345">
                  <c:v>7225</c:v>
                </c:pt>
                <c:pt idx="1346">
                  <c:v>7230</c:v>
                </c:pt>
                <c:pt idx="1347">
                  <c:v>7235</c:v>
                </c:pt>
                <c:pt idx="1348">
                  <c:v>7240</c:v>
                </c:pt>
                <c:pt idx="1349">
                  <c:v>7245</c:v>
                </c:pt>
                <c:pt idx="1350">
                  <c:v>7250</c:v>
                </c:pt>
                <c:pt idx="1351">
                  <c:v>7255</c:v>
                </c:pt>
                <c:pt idx="1352">
                  <c:v>7260</c:v>
                </c:pt>
                <c:pt idx="1353">
                  <c:v>7265</c:v>
                </c:pt>
                <c:pt idx="1354">
                  <c:v>7270</c:v>
                </c:pt>
                <c:pt idx="1355">
                  <c:v>7275</c:v>
                </c:pt>
                <c:pt idx="1356">
                  <c:v>7280</c:v>
                </c:pt>
                <c:pt idx="1357">
                  <c:v>7285</c:v>
                </c:pt>
                <c:pt idx="1358">
                  <c:v>7290</c:v>
                </c:pt>
                <c:pt idx="1359">
                  <c:v>7295</c:v>
                </c:pt>
                <c:pt idx="1360">
                  <c:v>7300</c:v>
                </c:pt>
                <c:pt idx="1361">
                  <c:v>7305</c:v>
                </c:pt>
                <c:pt idx="1362">
                  <c:v>7310</c:v>
                </c:pt>
                <c:pt idx="1363">
                  <c:v>7315</c:v>
                </c:pt>
                <c:pt idx="1364">
                  <c:v>7320</c:v>
                </c:pt>
                <c:pt idx="1365">
                  <c:v>7325</c:v>
                </c:pt>
                <c:pt idx="1366">
                  <c:v>7330</c:v>
                </c:pt>
                <c:pt idx="1367">
                  <c:v>7335</c:v>
                </c:pt>
                <c:pt idx="1368">
                  <c:v>7340</c:v>
                </c:pt>
                <c:pt idx="1369">
                  <c:v>7345</c:v>
                </c:pt>
                <c:pt idx="1370">
                  <c:v>7350</c:v>
                </c:pt>
                <c:pt idx="1371">
                  <c:v>7355</c:v>
                </c:pt>
                <c:pt idx="1372">
                  <c:v>7360</c:v>
                </c:pt>
                <c:pt idx="1373">
                  <c:v>7365</c:v>
                </c:pt>
                <c:pt idx="1374">
                  <c:v>7370</c:v>
                </c:pt>
                <c:pt idx="1375">
                  <c:v>7375</c:v>
                </c:pt>
                <c:pt idx="1376">
                  <c:v>7380</c:v>
                </c:pt>
                <c:pt idx="1377">
                  <c:v>7385</c:v>
                </c:pt>
                <c:pt idx="1378">
                  <c:v>7390</c:v>
                </c:pt>
                <c:pt idx="1379">
                  <c:v>7395</c:v>
                </c:pt>
                <c:pt idx="1380">
                  <c:v>7400</c:v>
                </c:pt>
                <c:pt idx="1381">
                  <c:v>7405</c:v>
                </c:pt>
                <c:pt idx="1382">
                  <c:v>7410</c:v>
                </c:pt>
                <c:pt idx="1383">
                  <c:v>7415</c:v>
                </c:pt>
                <c:pt idx="1384">
                  <c:v>7420</c:v>
                </c:pt>
                <c:pt idx="1385">
                  <c:v>7425</c:v>
                </c:pt>
                <c:pt idx="1386">
                  <c:v>7430</c:v>
                </c:pt>
                <c:pt idx="1387">
                  <c:v>7435</c:v>
                </c:pt>
                <c:pt idx="1388">
                  <c:v>7440</c:v>
                </c:pt>
                <c:pt idx="1389">
                  <c:v>7445</c:v>
                </c:pt>
                <c:pt idx="1390">
                  <c:v>7450</c:v>
                </c:pt>
                <c:pt idx="1391">
                  <c:v>7455</c:v>
                </c:pt>
                <c:pt idx="1392">
                  <c:v>7460</c:v>
                </c:pt>
                <c:pt idx="1393">
                  <c:v>7465</c:v>
                </c:pt>
                <c:pt idx="1394">
                  <c:v>7470</c:v>
                </c:pt>
                <c:pt idx="1395">
                  <c:v>7475</c:v>
                </c:pt>
                <c:pt idx="1396">
                  <c:v>7480</c:v>
                </c:pt>
                <c:pt idx="1397">
                  <c:v>7485</c:v>
                </c:pt>
                <c:pt idx="1398">
                  <c:v>7490</c:v>
                </c:pt>
                <c:pt idx="1399">
                  <c:v>7495</c:v>
                </c:pt>
                <c:pt idx="1400">
                  <c:v>7500</c:v>
                </c:pt>
                <c:pt idx="1401">
                  <c:v>7505</c:v>
                </c:pt>
                <c:pt idx="1402">
                  <c:v>7510</c:v>
                </c:pt>
                <c:pt idx="1403">
                  <c:v>7515</c:v>
                </c:pt>
                <c:pt idx="1404">
                  <c:v>7520</c:v>
                </c:pt>
                <c:pt idx="1405">
                  <c:v>7525</c:v>
                </c:pt>
                <c:pt idx="1406">
                  <c:v>7530</c:v>
                </c:pt>
                <c:pt idx="1407">
                  <c:v>7535</c:v>
                </c:pt>
                <c:pt idx="1408">
                  <c:v>7540</c:v>
                </c:pt>
                <c:pt idx="1409">
                  <c:v>7545</c:v>
                </c:pt>
                <c:pt idx="1410">
                  <c:v>7550</c:v>
                </c:pt>
                <c:pt idx="1411">
                  <c:v>7555</c:v>
                </c:pt>
                <c:pt idx="1412">
                  <c:v>7560</c:v>
                </c:pt>
                <c:pt idx="1413">
                  <c:v>7565</c:v>
                </c:pt>
                <c:pt idx="1414">
                  <c:v>7570</c:v>
                </c:pt>
                <c:pt idx="1415">
                  <c:v>7575</c:v>
                </c:pt>
                <c:pt idx="1416">
                  <c:v>7580</c:v>
                </c:pt>
                <c:pt idx="1417">
                  <c:v>7585</c:v>
                </c:pt>
                <c:pt idx="1418">
                  <c:v>7590</c:v>
                </c:pt>
                <c:pt idx="1419">
                  <c:v>7595</c:v>
                </c:pt>
                <c:pt idx="1420">
                  <c:v>7600</c:v>
                </c:pt>
                <c:pt idx="1421">
                  <c:v>7605</c:v>
                </c:pt>
                <c:pt idx="1422">
                  <c:v>7610</c:v>
                </c:pt>
                <c:pt idx="1423">
                  <c:v>7615</c:v>
                </c:pt>
                <c:pt idx="1424">
                  <c:v>7620</c:v>
                </c:pt>
                <c:pt idx="1425">
                  <c:v>7625</c:v>
                </c:pt>
                <c:pt idx="1426">
                  <c:v>7630</c:v>
                </c:pt>
                <c:pt idx="1427">
                  <c:v>7635</c:v>
                </c:pt>
                <c:pt idx="1428">
                  <c:v>7640</c:v>
                </c:pt>
                <c:pt idx="1429">
                  <c:v>7645</c:v>
                </c:pt>
                <c:pt idx="1430">
                  <c:v>7650</c:v>
                </c:pt>
                <c:pt idx="1431">
                  <c:v>7655</c:v>
                </c:pt>
                <c:pt idx="1432">
                  <c:v>7660</c:v>
                </c:pt>
                <c:pt idx="1433">
                  <c:v>7665</c:v>
                </c:pt>
                <c:pt idx="1434">
                  <c:v>7670</c:v>
                </c:pt>
                <c:pt idx="1435">
                  <c:v>7675</c:v>
                </c:pt>
                <c:pt idx="1436">
                  <c:v>7680</c:v>
                </c:pt>
                <c:pt idx="1437">
                  <c:v>7685</c:v>
                </c:pt>
                <c:pt idx="1438">
                  <c:v>7690</c:v>
                </c:pt>
                <c:pt idx="1439">
                  <c:v>7695</c:v>
                </c:pt>
                <c:pt idx="1440">
                  <c:v>7700</c:v>
                </c:pt>
                <c:pt idx="1441">
                  <c:v>7705</c:v>
                </c:pt>
                <c:pt idx="1442">
                  <c:v>7710</c:v>
                </c:pt>
                <c:pt idx="1443">
                  <c:v>7715</c:v>
                </c:pt>
                <c:pt idx="1444">
                  <c:v>7720</c:v>
                </c:pt>
                <c:pt idx="1445">
                  <c:v>7725</c:v>
                </c:pt>
                <c:pt idx="1446">
                  <c:v>7730</c:v>
                </c:pt>
                <c:pt idx="1447">
                  <c:v>7735</c:v>
                </c:pt>
                <c:pt idx="1448">
                  <c:v>7740</c:v>
                </c:pt>
                <c:pt idx="1449">
                  <c:v>7745</c:v>
                </c:pt>
                <c:pt idx="1450">
                  <c:v>7750</c:v>
                </c:pt>
                <c:pt idx="1451">
                  <c:v>7755</c:v>
                </c:pt>
                <c:pt idx="1452">
                  <c:v>7760</c:v>
                </c:pt>
                <c:pt idx="1453">
                  <c:v>7765</c:v>
                </c:pt>
                <c:pt idx="1454">
                  <c:v>7770</c:v>
                </c:pt>
                <c:pt idx="1455">
                  <c:v>7775</c:v>
                </c:pt>
                <c:pt idx="1456">
                  <c:v>7780</c:v>
                </c:pt>
                <c:pt idx="1457">
                  <c:v>7785</c:v>
                </c:pt>
                <c:pt idx="1458">
                  <c:v>7790</c:v>
                </c:pt>
                <c:pt idx="1459">
                  <c:v>7795</c:v>
                </c:pt>
                <c:pt idx="1460">
                  <c:v>7800</c:v>
                </c:pt>
                <c:pt idx="1461">
                  <c:v>7805</c:v>
                </c:pt>
                <c:pt idx="1462">
                  <c:v>7810</c:v>
                </c:pt>
                <c:pt idx="1463">
                  <c:v>7815</c:v>
                </c:pt>
                <c:pt idx="1464">
                  <c:v>7820</c:v>
                </c:pt>
                <c:pt idx="1465">
                  <c:v>7825</c:v>
                </c:pt>
                <c:pt idx="1466">
                  <c:v>7830</c:v>
                </c:pt>
                <c:pt idx="1467">
                  <c:v>7835</c:v>
                </c:pt>
                <c:pt idx="1468">
                  <c:v>7840</c:v>
                </c:pt>
                <c:pt idx="1469">
                  <c:v>7845</c:v>
                </c:pt>
                <c:pt idx="1470">
                  <c:v>7850</c:v>
                </c:pt>
                <c:pt idx="1471">
                  <c:v>7855</c:v>
                </c:pt>
                <c:pt idx="1472">
                  <c:v>7860</c:v>
                </c:pt>
                <c:pt idx="1473">
                  <c:v>7865</c:v>
                </c:pt>
                <c:pt idx="1474">
                  <c:v>7870</c:v>
                </c:pt>
                <c:pt idx="1475">
                  <c:v>7875</c:v>
                </c:pt>
                <c:pt idx="1476">
                  <c:v>7880</c:v>
                </c:pt>
                <c:pt idx="1477">
                  <c:v>7885</c:v>
                </c:pt>
                <c:pt idx="1478">
                  <c:v>7890</c:v>
                </c:pt>
                <c:pt idx="1479">
                  <c:v>7895</c:v>
                </c:pt>
                <c:pt idx="1480">
                  <c:v>7900</c:v>
                </c:pt>
                <c:pt idx="1481">
                  <c:v>7905</c:v>
                </c:pt>
                <c:pt idx="1482">
                  <c:v>7910</c:v>
                </c:pt>
                <c:pt idx="1483">
                  <c:v>7915</c:v>
                </c:pt>
                <c:pt idx="1484">
                  <c:v>7920</c:v>
                </c:pt>
                <c:pt idx="1485">
                  <c:v>7925</c:v>
                </c:pt>
                <c:pt idx="1486">
                  <c:v>7930</c:v>
                </c:pt>
                <c:pt idx="1487">
                  <c:v>7935</c:v>
                </c:pt>
                <c:pt idx="1488">
                  <c:v>7940</c:v>
                </c:pt>
                <c:pt idx="1489">
                  <c:v>7945</c:v>
                </c:pt>
                <c:pt idx="1490">
                  <c:v>7950</c:v>
                </c:pt>
                <c:pt idx="1491">
                  <c:v>7955</c:v>
                </c:pt>
                <c:pt idx="1492">
                  <c:v>7960</c:v>
                </c:pt>
                <c:pt idx="1493">
                  <c:v>7965</c:v>
                </c:pt>
                <c:pt idx="1494">
                  <c:v>7970</c:v>
                </c:pt>
                <c:pt idx="1495">
                  <c:v>7975</c:v>
                </c:pt>
                <c:pt idx="1496">
                  <c:v>7980</c:v>
                </c:pt>
                <c:pt idx="1497">
                  <c:v>7985</c:v>
                </c:pt>
                <c:pt idx="1498">
                  <c:v>7990</c:v>
                </c:pt>
                <c:pt idx="1499">
                  <c:v>7995</c:v>
                </c:pt>
                <c:pt idx="1500">
                  <c:v>8000</c:v>
                </c:pt>
                <c:pt idx="1501">
                  <c:v>8005</c:v>
                </c:pt>
                <c:pt idx="1502">
                  <c:v>8010</c:v>
                </c:pt>
                <c:pt idx="1503">
                  <c:v>8015</c:v>
                </c:pt>
                <c:pt idx="1504">
                  <c:v>8020</c:v>
                </c:pt>
                <c:pt idx="1505">
                  <c:v>8025</c:v>
                </c:pt>
                <c:pt idx="1506">
                  <c:v>8030</c:v>
                </c:pt>
                <c:pt idx="1507">
                  <c:v>8035</c:v>
                </c:pt>
                <c:pt idx="1508">
                  <c:v>8040</c:v>
                </c:pt>
                <c:pt idx="1509">
                  <c:v>8045</c:v>
                </c:pt>
                <c:pt idx="1510">
                  <c:v>8050</c:v>
                </c:pt>
                <c:pt idx="1511">
                  <c:v>8055</c:v>
                </c:pt>
                <c:pt idx="1512">
                  <c:v>8060</c:v>
                </c:pt>
                <c:pt idx="1513">
                  <c:v>8065</c:v>
                </c:pt>
                <c:pt idx="1514">
                  <c:v>8070</c:v>
                </c:pt>
                <c:pt idx="1515">
                  <c:v>8075</c:v>
                </c:pt>
                <c:pt idx="1516">
                  <c:v>8080</c:v>
                </c:pt>
                <c:pt idx="1517">
                  <c:v>8085</c:v>
                </c:pt>
                <c:pt idx="1518">
                  <c:v>8090</c:v>
                </c:pt>
                <c:pt idx="1519">
                  <c:v>8095</c:v>
                </c:pt>
                <c:pt idx="1520">
                  <c:v>8100</c:v>
                </c:pt>
                <c:pt idx="1521">
                  <c:v>8105</c:v>
                </c:pt>
                <c:pt idx="1522">
                  <c:v>8110</c:v>
                </c:pt>
                <c:pt idx="1523">
                  <c:v>8115</c:v>
                </c:pt>
                <c:pt idx="1524">
                  <c:v>8120</c:v>
                </c:pt>
                <c:pt idx="1525">
                  <c:v>8125</c:v>
                </c:pt>
                <c:pt idx="1526">
                  <c:v>8130</c:v>
                </c:pt>
                <c:pt idx="1527">
                  <c:v>8135</c:v>
                </c:pt>
                <c:pt idx="1528">
                  <c:v>8140</c:v>
                </c:pt>
                <c:pt idx="1529">
                  <c:v>8145</c:v>
                </c:pt>
                <c:pt idx="1530">
                  <c:v>8150</c:v>
                </c:pt>
                <c:pt idx="1531">
                  <c:v>8155</c:v>
                </c:pt>
                <c:pt idx="1532">
                  <c:v>8160</c:v>
                </c:pt>
                <c:pt idx="1533">
                  <c:v>8165</c:v>
                </c:pt>
                <c:pt idx="1534">
                  <c:v>8170</c:v>
                </c:pt>
                <c:pt idx="1535">
                  <c:v>8175</c:v>
                </c:pt>
                <c:pt idx="1536">
                  <c:v>8180</c:v>
                </c:pt>
                <c:pt idx="1537">
                  <c:v>8185</c:v>
                </c:pt>
                <c:pt idx="1538">
                  <c:v>8190</c:v>
                </c:pt>
                <c:pt idx="1539">
                  <c:v>8195</c:v>
                </c:pt>
                <c:pt idx="1540">
                  <c:v>8200</c:v>
                </c:pt>
                <c:pt idx="1541">
                  <c:v>8205</c:v>
                </c:pt>
                <c:pt idx="1542">
                  <c:v>8210</c:v>
                </c:pt>
                <c:pt idx="1543">
                  <c:v>8215</c:v>
                </c:pt>
                <c:pt idx="1544">
                  <c:v>8220</c:v>
                </c:pt>
                <c:pt idx="1545">
                  <c:v>8225</c:v>
                </c:pt>
                <c:pt idx="1546">
                  <c:v>8230</c:v>
                </c:pt>
                <c:pt idx="1547">
                  <c:v>8235</c:v>
                </c:pt>
                <c:pt idx="1548">
                  <c:v>8240</c:v>
                </c:pt>
                <c:pt idx="1549">
                  <c:v>8245</c:v>
                </c:pt>
                <c:pt idx="1550">
                  <c:v>8250</c:v>
                </c:pt>
                <c:pt idx="1551">
                  <c:v>8255</c:v>
                </c:pt>
                <c:pt idx="1552">
                  <c:v>8260</c:v>
                </c:pt>
                <c:pt idx="1553">
                  <c:v>8265</c:v>
                </c:pt>
                <c:pt idx="1554">
                  <c:v>8270</c:v>
                </c:pt>
                <c:pt idx="1555">
                  <c:v>8275</c:v>
                </c:pt>
                <c:pt idx="1556">
                  <c:v>8280</c:v>
                </c:pt>
                <c:pt idx="1557">
                  <c:v>8285</c:v>
                </c:pt>
                <c:pt idx="1558">
                  <c:v>8290</c:v>
                </c:pt>
                <c:pt idx="1559">
                  <c:v>8295</c:v>
                </c:pt>
                <c:pt idx="1560">
                  <c:v>8300</c:v>
                </c:pt>
                <c:pt idx="1561">
                  <c:v>8305</c:v>
                </c:pt>
                <c:pt idx="1562">
                  <c:v>8310</c:v>
                </c:pt>
                <c:pt idx="1563">
                  <c:v>8315</c:v>
                </c:pt>
                <c:pt idx="1564">
                  <c:v>8320</c:v>
                </c:pt>
                <c:pt idx="1565">
                  <c:v>8325</c:v>
                </c:pt>
                <c:pt idx="1566">
                  <c:v>8330</c:v>
                </c:pt>
                <c:pt idx="1567">
                  <c:v>8335</c:v>
                </c:pt>
                <c:pt idx="1568">
                  <c:v>8340</c:v>
                </c:pt>
                <c:pt idx="1569">
                  <c:v>8345</c:v>
                </c:pt>
                <c:pt idx="1570">
                  <c:v>8350</c:v>
                </c:pt>
                <c:pt idx="1571">
                  <c:v>8355</c:v>
                </c:pt>
                <c:pt idx="1572">
                  <c:v>8360</c:v>
                </c:pt>
                <c:pt idx="1573">
                  <c:v>8365</c:v>
                </c:pt>
                <c:pt idx="1574">
                  <c:v>8370</c:v>
                </c:pt>
                <c:pt idx="1575">
                  <c:v>8375</c:v>
                </c:pt>
                <c:pt idx="1576">
                  <c:v>8380</c:v>
                </c:pt>
                <c:pt idx="1577">
                  <c:v>8385</c:v>
                </c:pt>
                <c:pt idx="1578">
                  <c:v>8390</c:v>
                </c:pt>
                <c:pt idx="1579">
                  <c:v>8395</c:v>
                </c:pt>
                <c:pt idx="1580">
                  <c:v>8400</c:v>
                </c:pt>
                <c:pt idx="1581">
                  <c:v>8405</c:v>
                </c:pt>
                <c:pt idx="1582">
                  <c:v>8410</c:v>
                </c:pt>
                <c:pt idx="1583">
                  <c:v>8415</c:v>
                </c:pt>
                <c:pt idx="1584">
                  <c:v>8420</c:v>
                </c:pt>
                <c:pt idx="1585">
                  <c:v>8425</c:v>
                </c:pt>
                <c:pt idx="1586">
                  <c:v>8430</c:v>
                </c:pt>
                <c:pt idx="1587">
                  <c:v>8435</c:v>
                </c:pt>
                <c:pt idx="1588">
                  <c:v>8440</c:v>
                </c:pt>
                <c:pt idx="1589">
                  <c:v>8445</c:v>
                </c:pt>
                <c:pt idx="1590">
                  <c:v>8450</c:v>
                </c:pt>
                <c:pt idx="1591">
                  <c:v>8455</c:v>
                </c:pt>
                <c:pt idx="1592">
                  <c:v>8460</c:v>
                </c:pt>
                <c:pt idx="1593">
                  <c:v>8465</c:v>
                </c:pt>
                <c:pt idx="1594">
                  <c:v>8470</c:v>
                </c:pt>
                <c:pt idx="1595">
                  <c:v>8475</c:v>
                </c:pt>
                <c:pt idx="1596">
                  <c:v>8480</c:v>
                </c:pt>
                <c:pt idx="1597">
                  <c:v>8485</c:v>
                </c:pt>
                <c:pt idx="1598">
                  <c:v>8490</c:v>
                </c:pt>
                <c:pt idx="1599">
                  <c:v>8495</c:v>
                </c:pt>
                <c:pt idx="1600">
                  <c:v>8500</c:v>
                </c:pt>
                <c:pt idx="1601">
                  <c:v>8505</c:v>
                </c:pt>
                <c:pt idx="1602">
                  <c:v>8510</c:v>
                </c:pt>
                <c:pt idx="1603">
                  <c:v>8515</c:v>
                </c:pt>
                <c:pt idx="1604">
                  <c:v>8520</c:v>
                </c:pt>
                <c:pt idx="1605">
                  <c:v>8525</c:v>
                </c:pt>
                <c:pt idx="1606">
                  <c:v>8530</c:v>
                </c:pt>
                <c:pt idx="1607">
                  <c:v>8535</c:v>
                </c:pt>
                <c:pt idx="1608">
                  <c:v>8540</c:v>
                </c:pt>
                <c:pt idx="1609">
                  <c:v>8545</c:v>
                </c:pt>
                <c:pt idx="1610">
                  <c:v>8550</c:v>
                </c:pt>
                <c:pt idx="1611">
                  <c:v>8555</c:v>
                </c:pt>
                <c:pt idx="1612">
                  <c:v>8560</c:v>
                </c:pt>
                <c:pt idx="1613">
                  <c:v>8565</c:v>
                </c:pt>
                <c:pt idx="1614">
                  <c:v>8570</c:v>
                </c:pt>
                <c:pt idx="1615">
                  <c:v>8575</c:v>
                </c:pt>
                <c:pt idx="1616">
                  <c:v>8580</c:v>
                </c:pt>
                <c:pt idx="1617">
                  <c:v>8585</c:v>
                </c:pt>
                <c:pt idx="1618">
                  <c:v>8590</c:v>
                </c:pt>
                <c:pt idx="1619">
                  <c:v>8595</c:v>
                </c:pt>
                <c:pt idx="1620">
                  <c:v>8600</c:v>
                </c:pt>
                <c:pt idx="1621">
                  <c:v>8605</c:v>
                </c:pt>
                <c:pt idx="1622">
                  <c:v>8610</c:v>
                </c:pt>
                <c:pt idx="1623">
                  <c:v>8615</c:v>
                </c:pt>
                <c:pt idx="1624">
                  <c:v>8620</c:v>
                </c:pt>
                <c:pt idx="1625">
                  <c:v>8625</c:v>
                </c:pt>
                <c:pt idx="1626">
                  <c:v>8630</c:v>
                </c:pt>
                <c:pt idx="1627">
                  <c:v>8635</c:v>
                </c:pt>
                <c:pt idx="1628">
                  <c:v>8640</c:v>
                </c:pt>
                <c:pt idx="1629">
                  <c:v>8645</c:v>
                </c:pt>
                <c:pt idx="1630">
                  <c:v>8650</c:v>
                </c:pt>
                <c:pt idx="1631">
                  <c:v>8655</c:v>
                </c:pt>
                <c:pt idx="1632">
                  <c:v>8660</c:v>
                </c:pt>
                <c:pt idx="1633">
                  <c:v>8665</c:v>
                </c:pt>
                <c:pt idx="1634">
                  <c:v>8670</c:v>
                </c:pt>
                <c:pt idx="1635">
                  <c:v>8675</c:v>
                </c:pt>
                <c:pt idx="1636">
                  <c:v>8680</c:v>
                </c:pt>
                <c:pt idx="1637">
                  <c:v>8685</c:v>
                </c:pt>
                <c:pt idx="1638">
                  <c:v>8690</c:v>
                </c:pt>
                <c:pt idx="1639">
                  <c:v>8695</c:v>
                </c:pt>
                <c:pt idx="1640">
                  <c:v>8700</c:v>
                </c:pt>
                <c:pt idx="1641">
                  <c:v>8705</c:v>
                </c:pt>
                <c:pt idx="1642">
                  <c:v>8710</c:v>
                </c:pt>
                <c:pt idx="1643">
                  <c:v>8715</c:v>
                </c:pt>
                <c:pt idx="1644">
                  <c:v>8720</c:v>
                </c:pt>
                <c:pt idx="1645">
                  <c:v>8725</c:v>
                </c:pt>
                <c:pt idx="1646">
                  <c:v>8730</c:v>
                </c:pt>
                <c:pt idx="1647">
                  <c:v>8735</c:v>
                </c:pt>
                <c:pt idx="1648">
                  <c:v>8740</c:v>
                </c:pt>
                <c:pt idx="1649">
                  <c:v>8745</c:v>
                </c:pt>
                <c:pt idx="1650">
                  <c:v>8750</c:v>
                </c:pt>
                <c:pt idx="1651">
                  <c:v>8755</c:v>
                </c:pt>
                <c:pt idx="1652">
                  <c:v>8760</c:v>
                </c:pt>
                <c:pt idx="1653">
                  <c:v>8765</c:v>
                </c:pt>
                <c:pt idx="1654">
                  <c:v>8770</c:v>
                </c:pt>
                <c:pt idx="1655">
                  <c:v>8775</c:v>
                </c:pt>
                <c:pt idx="1656">
                  <c:v>8780</c:v>
                </c:pt>
                <c:pt idx="1657">
                  <c:v>8785</c:v>
                </c:pt>
                <c:pt idx="1658">
                  <c:v>8790</c:v>
                </c:pt>
                <c:pt idx="1659">
                  <c:v>8795</c:v>
                </c:pt>
                <c:pt idx="1660">
                  <c:v>8800</c:v>
                </c:pt>
                <c:pt idx="1661">
                  <c:v>8805</c:v>
                </c:pt>
                <c:pt idx="1662">
                  <c:v>8810</c:v>
                </c:pt>
                <c:pt idx="1663">
                  <c:v>8815</c:v>
                </c:pt>
                <c:pt idx="1664">
                  <c:v>8820</c:v>
                </c:pt>
                <c:pt idx="1665">
                  <c:v>8825</c:v>
                </c:pt>
                <c:pt idx="1666">
                  <c:v>8830</c:v>
                </c:pt>
                <c:pt idx="1667">
                  <c:v>8835</c:v>
                </c:pt>
                <c:pt idx="1668">
                  <c:v>8840</c:v>
                </c:pt>
                <c:pt idx="1669">
                  <c:v>8845</c:v>
                </c:pt>
                <c:pt idx="1670">
                  <c:v>8850</c:v>
                </c:pt>
                <c:pt idx="1671">
                  <c:v>8855</c:v>
                </c:pt>
                <c:pt idx="1672">
                  <c:v>8860</c:v>
                </c:pt>
                <c:pt idx="1673">
                  <c:v>8865</c:v>
                </c:pt>
                <c:pt idx="1674">
                  <c:v>8870</c:v>
                </c:pt>
                <c:pt idx="1675">
                  <c:v>8875</c:v>
                </c:pt>
                <c:pt idx="1676">
                  <c:v>8880</c:v>
                </c:pt>
                <c:pt idx="1677">
                  <c:v>8885</c:v>
                </c:pt>
                <c:pt idx="1678">
                  <c:v>8890</c:v>
                </c:pt>
                <c:pt idx="1679">
                  <c:v>8895</c:v>
                </c:pt>
                <c:pt idx="1680">
                  <c:v>8900</c:v>
                </c:pt>
                <c:pt idx="1681">
                  <c:v>8905</c:v>
                </c:pt>
                <c:pt idx="1682">
                  <c:v>8910</c:v>
                </c:pt>
                <c:pt idx="1683">
                  <c:v>8915</c:v>
                </c:pt>
                <c:pt idx="1684">
                  <c:v>8920</c:v>
                </c:pt>
                <c:pt idx="1685">
                  <c:v>8925</c:v>
                </c:pt>
                <c:pt idx="1686">
                  <c:v>8930</c:v>
                </c:pt>
                <c:pt idx="1687">
                  <c:v>8935</c:v>
                </c:pt>
                <c:pt idx="1688">
                  <c:v>8940</c:v>
                </c:pt>
                <c:pt idx="1689">
                  <c:v>8945</c:v>
                </c:pt>
                <c:pt idx="1690">
                  <c:v>8950</c:v>
                </c:pt>
                <c:pt idx="1691">
                  <c:v>8955</c:v>
                </c:pt>
                <c:pt idx="1692">
                  <c:v>8960</c:v>
                </c:pt>
                <c:pt idx="1693">
                  <c:v>8965</c:v>
                </c:pt>
                <c:pt idx="1694">
                  <c:v>8970</c:v>
                </c:pt>
                <c:pt idx="1695">
                  <c:v>8975</c:v>
                </c:pt>
                <c:pt idx="1696">
                  <c:v>8980</c:v>
                </c:pt>
                <c:pt idx="1697">
                  <c:v>8985</c:v>
                </c:pt>
                <c:pt idx="1698">
                  <c:v>8990</c:v>
                </c:pt>
                <c:pt idx="1699">
                  <c:v>8995</c:v>
                </c:pt>
                <c:pt idx="1700">
                  <c:v>9000</c:v>
                </c:pt>
                <c:pt idx="1701">
                  <c:v>9005</c:v>
                </c:pt>
                <c:pt idx="1702">
                  <c:v>9010</c:v>
                </c:pt>
                <c:pt idx="1703">
                  <c:v>9015</c:v>
                </c:pt>
                <c:pt idx="1704">
                  <c:v>9020</c:v>
                </c:pt>
                <c:pt idx="1705">
                  <c:v>9025</c:v>
                </c:pt>
                <c:pt idx="1706">
                  <c:v>9030</c:v>
                </c:pt>
                <c:pt idx="1707">
                  <c:v>9035</c:v>
                </c:pt>
                <c:pt idx="1708">
                  <c:v>9040</c:v>
                </c:pt>
                <c:pt idx="1709">
                  <c:v>9045</c:v>
                </c:pt>
                <c:pt idx="1710">
                  <c:v>9050</c:v>
                </c:pt>
                <c:pt idx="1711">
                  <c:v>9055</c:v>
                </c:pt>
                <c:pt idx="1712">
                  <c:v>9060</c:v>
                </c:pt>
                <c:pt idx="1713">
                  <c:v>9065</c:v>
                </c:pt>
                <c:pt idx="1714">
                  <c:v>9070</c:v>
                </c:pt>
                <c:pt idx="1715">
                  <c:v>9075</c:v>
                </c:pt>
                <c:pt idx="1716">
                  <c:v>9080</c:v>
                </c:pt>
                <c:pt idx="1717">
                  <c:v>9085</c:v>
                </c:pt>
                <c:pt idx="1718">
                  <c:v>9090</c:v>
                </c:pt>
                <c:pt idx="1719">
                  <c:v>9095</c:v>
                </c:pt>
                <c:pt idx="1720">
                  <c:v>9100</c:v>
                </c:pt>
                <c:pt idx="1721">
                  <c:v>9105</c:v>
                </c:pt>
                <c:pt idx="1722">
                  <c:v>9110</c:v>
                </c:pt>
                <c:pt idx="1723">
                  <c:v>9115</c:v>
                </c:pt>
                <c:pt idx="1724">
                  <c:v>9120</c:v>
                </c:pt>
                <c:pt idx="1725">
                  <c:v>9125</c:v>
                </c:pt>
                <c:pt idx="1726">
                  <c:v>9130</c:v>
                </c:pt>
                <c:pt idx="1727">
                  <c:v>9135</c:v>
                </c:pt>
                <c:pt idx="1728">
                  <c:v>9140</c:v>
                </c:pt>
                <c:pt idx="1729">
                  <c:v>9145</c:v>
                </c:pt>
                <c:pt idx="1730">
                  <c:v>9150</c:v>
                </c:pt>
                <c:pt idx="1731">
                  <c:v>9155</c:v>
                </c:pt>
                <c:pt idx="1732">
                  <c:v>9160</c:v>
                </c:pt>
                <c:pt idx="1733">
                  <c:v>9165</c:v>
                </c:pt>
                <c:pt idx="1734">
                  <c:v>9170</c:v>
                </c:pt>
                <c:pt idx="1735">
                  <c:v>9175</c:v>
                </c:pt>
                <c:pt idx="1736">
                  <c:v>9180</c:v>
                </c:pt>
                <c:pt idx="1737">
                  <c:v>9185</c:v>
                </c:pt>
                <c:pt idx="1738">
                  <c:v>9190</c:v>
                </c:pt>
                <c:pt idx="1739">
                  <c:v>9195</c:v>
                </c:pt>
                <c:pt idx="1740">
                  <c:v>9200</c:v>
                </c:pt>
                <c:pt idx="1741">
                  <c:v>9205</c:v>
                </c:pt>
                <c:pt idx="1742">
                  <c:v>9210</c:v>
                </c:pt>
                <c:pt idx="1743">
                  <c:v>9215</c:v>
                </c:pt>
                <c:pt idx="1744">
                  <c:v>9220</c:v>
                </c:pt>
                <c:pt idx="1745">
                  <c:v>9225</c:v>
                </c:pt>
                <c:pt idx="1746">
                  <c:v>9230</c:v>
                </c:pt>
                <c:pt idx="1747">
                  <c:v>9235</c:v>
                </c:pt>
                <c:pt idx="1748">
                  <c:v>9240</c:v>
                </c:pt>
                <c:pt idx="1749">
                  <c:v>9245</c:v>
                </c:pt>
                <c:pt idx="1750">
                  <c:v>9250</c:v>
                </c:pt>
                <c:pt idx="1751">
                  <c:v>9255</c:v>
                </c:pt>
                <c:pt idx="1752">
                  <c:v>9260</c:v>
                </c:pt>
                <c:pt idx="1753">
                  <c:v>9265</c:v>
                </c:pt>
                <c:pt idx="1754">
                  <c:v>9270</c:v>
                </c:pt>
                <c:pt idx="1755">
                  <c:v>9275</c:v>
                </c:pt>
                <c:pt idx="1756">
                  <c:v>9280</c:v>
                </c:pt>
                <c:pt idx="1757">
                  <c:v>9285</c:v>
                </c:pt>
                <c:pt idx="1758">
                  <c:v>9290</c:v>
                </c:pt>
                <c:pt idx="1759">
                  <c:v>9295</c:v>
                </c:pt>
                <c:pt idx="1760">
                  <c:v>9300</c:v>
                </c:pt>
                <c:pt idx="1761">
                  <c:v>9305</c:v>
                </c:pt>
                <c:pt idx="1762">
                  <c:v>9310</c:v>
                </c:pt>
                <c:pt idx="1763">
                  <c:v>9315</c:v>
                </c:pt>
                <c:pt idx="1764">
                  <c:v>9320</c:v>
                </c:pt>
                <c:pt idx="1765">
                  <c:v>9325</c:v>
                </c:pt>
                <c:pt idx="1766">
                  <c:v>9330</c:v>
                </c:pt>
                <c:pt idx="1767">
                  <c:v>9335</c:v>
                </c:pt>
                <c:pt idx="1768">
                  <c:v>9340</c:v>
                </c:pt>
                <c:pt idx="1769">
                  <c:v>9345</c:v>
                </c:pt>
                <c:pt idx="1770">
                  <c:v>9350</c:v>
                </c:pt>
                <c:pt idx="1771">
                  <c:v>9355</c:v>
                </c:pt>
                <c:pt idx="1772">
                  <c:v>9360</c:v>
                </c:pt>
                <c:pt idx="1773">
                  <c:v>9365</c:v>
                </c:pt>
                <c:pt idx="1774">
                  <c:v>9370</c:v>
                </c:pt>
                <c:pt idx="1775">
                  <c:v>9375</c:v>
                </c:pt>
                <c:pt idx="1776">
                  <c:v>9380</c:v>
                </c:pt>
                <c:pt idx="1777">
                  <c:v>9385</c:v>
                </c:pt>
                <c:pt idx="1778">
                  <c:v>9390</c:v>
                </c:pt>
                <c:pt idx="1779">
                  <c:v>9395</c:v>
                </c:pt>
                <c:pt idx="1780">
                  <c:v>9400</c:v>
                </c:pt>
                <c:pt idx="1781">
                  <c:v>9405</c:v>
                </c:pt>
                <c:pt idx="1782">
                  <c:v>9410</c:v>
                </c:pt>
                <c:pt idx="1783">
                  <c:v>9415</c:v>
                </c:pt>
                <c:pt idx="1784">
                  <c:v>9420</c:v>
                </c:pt>
                <c:pt idx="1785">
                  <c:v>9425</c:v>
                </c:pt>
                <c:pt idx="1786">
                  <c:v>9430</c:v>
                </c:pt>
                <c:pt idx="1787">
                  <c:v>9435</c:v>
                </c:pt>
                <c:pt idx="1788">
                  <c:v>9440</c:v>
                </c:pt>
                <c:pt idx="1789">
                  <c:v>9445</c:v>
                </c:pt>
                <c:pt idx="1790">
                  <c:v>9450</c:v>
                </c:pt>
                <c:pt idx="1791">
                  <c:v>9455</c:v>
                </c:pt>
                <c:pt idx="1792">
                  <c:v>9460</c:v>
                </c:pt>
                <c:pt idx="1793">
                  <c:v>9465</c:v>
                </c:pt>
                <c:pt idx="1794">
                  <c:v>9470</c:v>
                </c:pt>
                <c:pt idx="1795">
                  <c:v>9475</c:v>
                </c:pt>
                <c:pt idx="1796">
                  <c:v>9480</c:v>
                </c:pt>
                <c:pt idx="1797">
                  <c:v>9485</c:v>
                </c:pt>
                <c:pt idx="1798">
                  <c:v>9490</c:v>
                </c:pt>
                <c:pt idx="1799">
                  <c:v>9495</c:v>
                </c:pt>
                <c:pt idx="1800">
                  <c:v>9500</c:v>
                </c:pt>
                <c:pt idx="1801">
                  <c:v>9505</c:v>
                </c:pt>
                <c:pt idx="1802">
                  <c:v>9510</c:v>
                </c:pt>
                <c:pt idx="1803">
                  <c:v>9515</c:v>
                </c:pt>
                <c:pt idx="1804">
                  <c:v>9520</c:v>
                </c:pt>
                <c:pt idx="1805">
                  <c:v>9525</c:v>
                </c:pt>
                <c:pt idx="1806">
                  <c:v>9530</c:v>
                </c:pt>
                <c:pt idx="1807">
                  <c:v>9535</c:v>
                </c:pt>
                <c:pt idx="1808">
                  <c:v>9540</c:v>
                </c:pt>
                <c:pt idx="1809">
                  <c:v>9545</c:v>
                </c:pt>
                <c:pt idx="1810">
                  <c:v>9550</c:v>
                </c:pt>
                <c:pt idx="1811">
                  <c:v>9555</c:v>
                </c:pt>
                <c:pt idx="1812">
                  <c:v>9560</c:v>
                </c:pt>
                <c:pt idx="1813">
                  <c:v>9565</c:v>
                </c:pt>
                <c:pt idx="1814">
                  <c:v>9570</c:v>
                </c:pt>
                <c:pt idx="1815">
                  <c:v>9575</c:v>
                </c:pt>
                <c:pt idx="1816">
                  <c:v>9580</c:v>
                </c:pt>
                <c:pt idx="1817">
                  <c:v>9585</c:v>
                </c:pt>
                <c:pt idx="1818">
                  <c:v>9590</c:v>
                </c:pt>
                <c:pt idx="1819">
                  <c:v>9595</c:v>
                </c:pt>
                <c:pt idx="1820">
                  <c:v>9600</c:v>
                </c:pt>
                <c:pt idx="1821">
                  <c:v>9605</c:v>
                </c:pt>
                <c:pt idx="1822">
                  <c:v>9610</c:v>
                </c:pt>
                <c:pt idx="1823">
                  <c:v>9615</c:v>
                </c:pt>
                <c:pt idx="1824">
                  <c:v>9620</c:v>
                </c:pt>
                <c:pt idx="1825">
                  <c:v>9625</c:v>
                </c:pt>
                <c:pt idx="1826">
                  <c:v>9630</c:v>
                </c:pt>
                <c:pt idx="1827">
                  <c:v>9635</c:v>
                </c:pt>
                <c:pt idx="1828">
                  <c:v>9640</c:v>
                </c:pt>
                <c:pt idx="1829">
                  <c:v>9645</c:v>
                </c:pt>
                <c:pt idx="1830">
                  <c:v>9650</c:v>
                </c:pt>
                <c:pt idx="1831">
                  <c:v>9655</c:v>
                </c:pt>
                <c:pt idx="1832">
                  <c:v>9660</c:v>
                </c:pt>
                <c:pt idx="1833">
                  <c:v>9665</c:v>
                </c:pt>
                <c:pt idx="1834">
                  <c:v>9670</c:v>
                </c:pt>
                <c:pt idx="1835">
                  <c:v>9675</c:v>
                </c:pt>
                <c:pt idx="1836">
                  <c:v>9680</c:v>
                </c:pt>
                <c:pt idx="1837">
                  <c:v>9685</c:v>
                </c:pt>
                <c:pt idx="1838">
                  <c:v>9690</c:v>
                </c:pt>
                <c:pt idx="1839">
                  <c:v>9695</c:v>
                </c:pt>
                <c:pt idx="1840">
                  <c:v>9700</c:v>
                </c:pt>
                <c:pt idx="1841">
                  <c:v>9705</c:v>
                </c:pt>
                <c:pt idx="1842">
                  <c:v>9710</c:v>
                </c:pt>
                <c:pt idx="1843">
                  <c:v>9715</c:v>
                </c:pt>
                <c:pt idx="1844">
                  <c:v>9720</c:v>
                </c:pt>
                <c:pt idx="1845">
                  <c:v>9725</c:v>
                </c:pt>
                <c:pt idx="1846">
                  <c:v>9730</c:v>
                </c:pt>
                <c:pt idx="1847">
                  <c:v>9735</c:v>
                </c:pt>
                <c:pt idx="1848">
                  <c:v>9740</c:v>
                </c:pt>
                <c:pt idx="1849">
                  <c:v>9745</c:v>
                </c:pt>
                <c:pt idx="1850">
                  <c:v>9750</c:v>
                </c:pt>
                <c:pt idx="1851">
                  <c:v>9755</c:v>
                </c:pt>
                <c:pt idx="1852">
                  <c:v>9760</c:v>
                </c:pt>
                <c:pt idx="1853">
                  <c:v>9765</c:v>
                </c:pt>
                <c:pt idx="1854">
                  <c:v>9770</c:v>
                </c:pt>
                <c:pt idx="1855">
                  <c:v>9775</c:v>
                </c:pt>
                <c:pt idx="1856">
                  <c:v>9780</c:v>
                </c:pt>
                <c:pt idx="1857">
                  <c:v>9785</c:v>
                </c:pt>
                <c:pt idx="1858">
                  <c:v>9790</c:v>
                </c:pt>
                <c:pt idx="1859">
                  <c:v>9795</c:v>
                </c:pt>
                <c:pt idx="1860">
                  <c:v>9800</c:v>
                </c:pt>
                <c:pt idx="1861">
                  <c:v>9805</c:v>
                </c:pt>
                <c:pt idx="1862">
                  <c:v>9810</c:v>
                </c:pt>
                <c:pt idx="1863">
                  <c:v>9815</c:v>
                </c:pt>
                <c:pt idx="1864">
                  <c:v>9820</c:v>
                </c:pt>
                <c:pt idx="1865">
                  <c:v>9825</c:v>
                </c:pt>
                <c:pt idx="1866">
                  <c:v>9830</c:v>
                </c:pt>
                <c:pt idx="1867">
                  <c:v>9835</c:v>
                </c:pt>
                <c:pt idx="1868">
                  <c:v>9840</c:v>
                </c:pt>
                <c:pt idx="1869">
                  <c:v>9845</c:v>
                </c:pt>
                <c:pt idx="1870">
                  <c:v>9850</c:v>
                </c:pt>
                <c:pt idx="1871">
                  <c:v>9855</c:v>
                </c:pt>
                <c:pt idx="1872">
                  <c:v>9860</c:v>
                </c:pt>
                <c:pt idx="1873">
                  <c:v>9865</c:v>
                </c:pt>
                <c:pt idx="1874">
                  <c:v>9870</c:v>
                </c:pt>
                <c:pt idx="1875">
                  <c:v>9875</c:v>
                </c:pt>
                <c:pt idx="1876">
                  <c:v>9880</c:v>
                </c:pt>
                <c:pt idx="1877">
                  <c:v>9885</c:v>
                </c:pt>
                <c:pt idx="1878">
                  <c:v>9890</c:v>
                </c:pt>
                <c:pt idx="1879">
                  <c:v>9895</c:v>
                </c:pt>
                <c:pt idx="1880">
                  <c:v>9900</c:v>
                </c:pt>
                <c:pt idx="1881">
                  <c:v>9905</c:v>
                </c:pt>
                <c:pt idx="1882">
                  <c:v>9910</c:v>
                </c:pt>
                <c:pt idx="1883">
                  <c:v>9915</c:v>
                </c:pt>
                <c:pt idx="1884">
                  <c:v>9920</c:v>
                </c:pt>
                <c:pt idx="1885">
                  <c:v>9925</c:v>
                </c:pt>
                <c:pt idx="1886">
                  <c:v>9930</c:v>
                </c:pt>
                <c:pt idx="1887">
                  <c:v>9935</c:v>
                </c:pt>
                <c:pt idx="1888">
                  <c:v>9940</c:v>
                </c:pt>
                <c:pt idx="1889">
                  <c:v>9945</c:v>
                </c:pt>
                <c:pt idx="1890">
                  <c:v>9950</c:v>
                </c:pt>
                <c:pt idx="1891">
                  <c:v>9955</c:v>
                </c:pt>
                <c:pt idx="1892">
                  <c:v>9960</c:v>
                </c:pt>
                <c:pt idx="1893">
                  <c:v>9965</c:v>
                </c:pt>
                <c:pt idx="1894">
                  <c:v>9970</c:v>
                </c:pt>
                <c:pt idx="1895">
                  <c:v>9975</c:v>
                </c:pt>
                <c:pt idx="1896">
                  <c:v>9980</c:v>
                </c:pt>
                <c:pt idx="1897">
                  <c:v>9985</c:v>
                </c:pt>
                <c:pt idx="1898">
                  <c:v>9990</c:v>
                </c:pt>
                <c:pt idx="1899">
                  <c:v>9995</c:v>
                </c:pt>
                <c:pt idx="1900">
                  <c:v>10000</c:v>
                </c:pt>
              </c:numCache>
            </c:numRef>
          </c:cat>
          <c:val>
            <c:numRef>
              <c:f>'Profit-Volume Data'!$N$2:$N$1902</c:f>
              <c:numCache>
                <c:formatCode>#,##0_ ;[Red]\-#,##0\ </c:formatCode>
                <c:ptCount val="1901"/>
                <c:pt idx="0">
                  <c:v>-178446.6054865038</c:v>
                </c:pt>
                <c:pt idx="1">
                  <c:v>-177248.11759097778</c:v>
                </c:pt>
                <c:pt idx="2">
                  <c:v>-176050.04953628354</c:v>
                </c:pt>
                <c:pt idx="3">
                  <c:v>-174852.40412029874</c:v>
                </c:pt>
                <c:pt idx="4">
                  <c:v>-173655.18415709256</c:v>
                </c:pt>
                <c:pt idx="5">
                  <c:v>-172458.39247700365</c:v>
                </c:pt>
                <c:pt idx="6">
                  <c:v>-171262.03192671828</c:v>
                </c:pt>
                <c:pt idx="7">
                  <c:v>-170066.10536934939</c:v>
                </c:pt>
                <c:pt idx="8">
                  <c:v>-168870.61568451443</c:v>
                </c:pt>
                <c:pt idx="9">
                  <c:v>-167675.56576841488</c:v>
                </c:pt>
                <c:pt idx="10">
                  <c:v>-166480.95853391546</c:v>
                </c:pt>
                <c:pt idx="11">
                  <c:v>-165286.79691062303</c:v>
                </c:pt>
                <c:pt idx="12">
                  <c:v>-164093.08384496672</c:v>
                </c:pt>
                <c:pt idx="13">
                  <c:v>-162899.8223002775</c:v>
                </c:pt>
                <c:pt idx="14">
                  <c:v>-161707.01525686841</c:v>
                </c:pt>
                <c:pt idx="15">
                  <c:v>-160514.66571211483</c:v>
                </c:pt>
                <c:pt idx="16">
                  <c:v>-159322.77668053459</c:v>
                </c:pt>
                <c:pt idx="17">
                  <c:v>-158131.35119386966</c:v>
                </c:pt>
                <c:pt idx="18">
                  <c:v>-156940.39230116594</c:v>
                </c:pt>
                <c:pt idx="19">
                  <c:v>-155749.90306885538</c:v>
                </c:pt>
                <c:pt idx="20">
                  <c:v>-154559.88658083693</c:v>
                </c:pt>
                <c:pt idx="21">
                  <c:v>-153370.34593855822</c:v>
                </c:pt>
                <c:pt idx="22">
                  <c:v>-152181.28426109737</c:v>
                </c:pt>
                <c:pt idx="23">
                  <c:v>-150992.70468524532</c:v>
                </c:pt>
                <c:pt idx="24">
                  <c:v>-149804.61036558749</c:v>
                </c:pt>
                <c:pt idx="25">
                  <c:v>-148617.00447458695</c:v>
                </c:pt>
                <c:pt idx="26">
                  <c:v>-147429.89020266634</c:v>
                </c:pt>
                <c:pt idx="27">
                  <c:v>-146243.27075829162</c:v>
                </c:pt>
                <c:pt idx="28">
                  <c:v>-145057.14936805438</c:v>
                </c:pt>
                <c:pt idx="29">
                  <c:v>-143871.52927675558</c:v>
                </c:pt>
                <c:pt idx="30">
                  <c:v>-142686.41374748884</c:v>
                </c:pt>
                <c:pt idx="31">
                  <c:v>-141501.80606172429</c:v>
                </c:pt>
                <c:pt idx="32">
                  <c:v>-140317.70951939235</c:v>
                </c:pt>
                <c:pt idx="33">
                  <c:v>-139134.12743896784</c:v>
                </c:pt>
                <c:pt idx="34">
                  <c:v>-137951.06315755431</c:v>
                </c:pt>
                <c:pt idx="35">
                  <c:v>-136768.52003096876</c:v>
                </c:pt>
                <c:pt idx="36">
                  <c:v>-135586.50143382564</c:v>
                </c:pt>
                <c:pt idx="37">
                  <c:v>-134405.01075962244</c:v>
                </c:pt>
                <c:pt idx="38">
                  <c:v>-133224.05142082437</c:v>
                </c:pt>
                <c:pt idx="39">
                  <c:v>-132043.62684894979</c:v>
                </c:pt>
                <c:pt idx="40">
                  <c:v>-130863.74049465537</c:v>
                </c:pt>
                <c:pt idx="41">
                  <c:v>-129684.39582782204</c:v>
                </c:pt>
                <c:pt idx="42">
                  <c:v>-128505.59633764038</c:v>
                </c:pt>
                <c:pt idx="43">
                  <c:v>-127327.3455326972</c:v>
                </c:pt>
                <c:pt idx="44">
                  <c:v>-126149.64694106104</c:v>
                </c:pt>
                <c:pt idx="45">
                  <c:v>-124972.50411036878</c:v>
                </c:pt>
                <c:pt idx="46">
                  <c:v>-123795.92060791224</c:v>
                </c:pt>
                <c:pt idx="47">
                  <c:v>-122619.90002072466</c:v>
                </c:pt>
                <c:pt idx="48">
                  <c:v>-121444.44595566763</c:v>
                </c:pt>
                <c:pt idx="49">
                  <c:v>-120269.562039518</c:v>
                </c:pt>
                <c:pt idx="50">
                  <c:v>-119095.25191905518</c:v>
                </c:pt>
                <c:pt idx="51">
                  <c:v>-117921.51926114828</c:v>
                </c:pt>
                <c:pt idx="52">
                  <c:v>-116748.3677528438</c:v>
                </c:pt>
                <c:pt idx="53">
                  <c:v>-115575.8011014529</c:v>
                </c:pt>
                <c:pt idx="54">
                  <c:v>-114403.82303463999</c:v>
                </c:pt>
                <c:pt idx="55">
                  <c:v>-113232.43730050941</c:v>
                </c:pt>
                <c:pt idx="56">
                  <c:v>-112061.64766769498</c:v>
                </c:pt>
                <c:pt idx="57">
                  <c:v>-110891.45792544678</c:v>
                </c:pt>
                <c:pt idx="58">
                  <c:v>-109721.8718837207</c:v>
                </c:pt>
                <c:pt idx="59">
                  <c:v>-108552.89337326623</c:v>
                </c:pt>
                <c:pt idx="60">
                  <c:v>-107384.52624571555</c:v>
                </c:pt>
                <c:pt idx="61">
                  <c:v>-106216.77437367204</c:v>
                </c:pt>
                <c:pt idx="62">
                  <c:v>-105049.64165079918</c:v>
                </c:pt>
                <c:pt idx="63">
                  <c:v>-103883.13199191001</c:v>
                </c:pt>
                <c:pt idx="64">
                  <c:v>-102717.24933305573</c:v>
                </c:pt>
                <c:pt idx="65">
                  <c:v>-101551.99763161533</c:v>
                </c:pt>
                <c:pt idx="66">
                  <c:v>-100387.38086638507</c:v>
                </c:pt>
                <c:pt idx="67">
                  <c:v>-99223.403037667667</c:v>
                </c:pt>
                <c:pt idx="68">
                  <c:v>-98060.068167362435</c:v>
                </c:pt>
                <c:pt idx="69">
                  <c:v>-96897.380299054392</c:v>
                </c:pt>
                <c:pt idx="70">
                  <c:v>-95735.343498104921</c:v>
                </c:pt>
                <c:pt idx="71">
                  <c:v>-94573.961851740882</c:v>
                </c:pt>
                <c:pt idx="72">
                  <c:v>-93413.239469145599</c:v>
                </c:pt>
                <c:pt idx="73">
                  <c:v>-92253.180481547955</c:v>
                </c:pt>
                <c:pt idx="74">
                  <c:v>-91093.78904231351</c:v>
                </c:pt>
                <c:pt idx="75">
                  <c:v>-89935.069327034886</c:v>
                </c:pt>
                <c:pt idx="76">
                  <c:v>-88777.025533621127</c:v>
                </c:pt>
                <c:pt idx="77">
                  <c:v>-87619.661882389672</c:v>
                </c:pt>
                <c:pt idx="78">
                  <c:v>-86462.982616155801</c:v>
                </c:pt>
                <c:pt idx="79">
                  <c:v>-85306.992000323968</c:v>
                </c:pt>
                <c:pt idx="80">
                  <c:v>-84151.69432297803</c:v>
                </c:pt>
                <c:pt idx="81">
                  <c:v>-82997.093894972888</c:v>
                </c:pt>
                <c:pt idx="82">
                  <c:v>-81843.195050024005</c:v>
                </c:pt>
                <c:pt idx="83">
                  <c:v>-80690.002144800063</c:v>
                </c:pt>
                <c:pt idx="84">
                  <c:v>-79537.519559012348</c:v>
                </c:pt>
                <c:pt idx="85">
                  <c:v>-78385.751695506697</c:v>
                </c:pt>
                <c:pt idx="86">
                  <c:v>-77234.702980354588</c:v>
                </c:pt>
                <c:pt idx="87">
                  <c:v>-76084.377862943744</c:v>
                </c:pt>
                <c:pt idx="88">
                  <c:v>-74934.780816069819</c:v>
                </c:pt>
                <c:pt idx="89">
                  <c:v>-73785.916336027425</c:v>
                </c:pt>
                <c:pt idx="90">
                  <c:v>-72637.788942701329</c:v>
                </c:pt>
                <c:pt idx="91">
                  <c:v>-71490.403179657558</c:v>
                </c:pt>
                <c:pt idx="92">
                  <c:v>-70343.76361423546</c:v>
                </c:pt>
                <c:pt idx="93">
                  <c:v>-69197.874837637588</c:v>
                </c:pt>
                <c:pt idx="94">
                  <c:v>-68052.741465022671</c:v>
                </c:pt>
                <c:pt idx="95">
                  <c:v>-66908.368135595781</c:v>
                </c:pt>
                <c:pt idx="96">
                  <c:v>-65764.75951269998</c:v>
                </c:pt>
                <c:pt idx="97">
                  <c:v>-64621.920283907981</c:v>
                </c:pt>
                <c:pt idx="98">
                  <c:v>-63479.855161113039</c:v>
                </c:pt>
                <c:pt idx="99">
                  <c:v>-62338.568880620522</c:v>
                </c:pt>
                <c:pt idx="100">
                  <c:v>-61198.066203238908</c:v>
                </c:pt>
                <c:pt idx="101">
                  <c:v>-110058.35191437151</c:v>
                </c:pt>
                <c:pt idx="102">
                  <c:v>-108919.43082410759</c:v>
                </c:pt>
                <c:pt idx="103">
                  <c:v>-107781.3077673134</c:v>
                </c:pt>
                <c:pt idx="104">
                  <c:v>-106643.98760372354</c:v>
                </c:pt>
                <c:pt idx="105">
                  <c:v>-105507.47521803212</c:v>
                </c:pt>
                <c:pt idx="106">
                  <c:v>-104371.77551998376</c:v>
                </c:pt>
                <c:pt idx="107">
                  <c:v>-103236.89344446459</c:v>
                </c:pt>
                <c:pt idx="108">
                  <c:v>-102102.83395159361</c:v>
                </c:pt>
                <c:pt idx="109">
                  <c:v>-100969.6020268134</c:v>
                </c:pt>
                <c:pt idx="110">
                  <c:v>-99837.202680980714</c:v>
                </c:pt>
                <c:pt idx="111">
                  <c:v>-98705.640950457993</c:v>
                </c:pt>
                <c:pt idx="112">
                  <c:v>-97574.921897202978</c:v>
                </c:pt>
                <c:pt idx="113">
                  <c:v>-96445.050608860838</c:v>
                </c:pt>
                <c:pt idx="114">
                  <c:v>-95316.032198853252</c:v>
                </c:pt>
                <c:pt idx="115">
                  <c:v>-94187.871806469717</c:v>
                </c:pt>
                <c:pt idx="116">
                  <c:v>-93060.574596957755</c:v>
                </c:pt>
                <c:pt idx="117">
                  <c:v>-91934.145761613036</c:v>
                </c:pt>
                <c:pt idx="118">
                  <c:v>-90808.590517869554</c:v>
                </c:pt>
                <c:pt idx="119">
                  <c:v>-89683.914109389516</c:v>
                </c:pt>
                <c:pt idx="120">
                  <c:v>-88560.121806153416</c:v>
                </c:pt>
                <c:pt idx="121">
                  <c:v>-87437.218904549896</c:v>
                </c:pt>
                <c:pt idx="122">
                  <c:v>-86315.21072746467</c:v>
                </c:pt>
                <c:pt idx="123">
                  <c:v>-85194.102624371139</c:v>
                </c:pt>
                <c:pt idx="124">
                  <c:v>-84073.899971418403</c:v>
                </c:pt>
                <c:pt idx="125">
                  <c:v>-82954.608171521468</c:v>
                </c:pt>
                <c:pt idx="126">
                  <c:v>-81836.232654449384</c:v>
                </c:pt>
                <c:pt idx="127">
                  <c:v>-80718.778876915181</c:v>
                </c:pt>
                <c:pt idx="128">
                  <c:v>-79602.252322663291</c:v>
                </c:pt>
                <c:pt idx="129">
                  <c:v>-78486.658502558625</c:v>
                </c:pt>
                <c:pt idx="130">
                  <c:v>-77372.002954674637</c:v>
                </c:pt>
                <c:pt idx="131">
                  <c:v>-76258.291244381864</c:v>
                </c:pt>
                <c:pt idx="132">
                  <c:v>-75145.528964434707</c:v>
                </c:pt>
                <c:pt idx="133">
                  <c:v>-74033.72173506039</c:v>
                </c:pt>
                <c:pt idx="134">
                  <c:v>-72922.875204045602</c:v>
                </c:pt>
                <c:pt idx="135">
                  <c:v>-71812.995046823446</c:v>
                </c:pt>
                <c:pt idx="136">
                  <c:v>-70704.086966561386</c:v>
                </c:pt>
                <c:pt idx="137">
                  <c:v>-69596.156694246616</c:v>
                </c:pt>
                <c:pt idx="138">
                  <c:v>-68489.209988773844</c:v>
                </c:pt>
                <c:pt idx="139">
                  <c:v>-67383.2526370306</c:v>
                </c:pt>
                <c:pt idx="140">
                  <c:v>-66278.290453983471</c:v>
                </c:pt>
                <c:pt idx="141">
                  <c:v>-65174.329282763836</c:v>
                </c:pt>
                <c:pt idx="142">
                  <c:v>-64071.37499475303</c:v>
                </c:pt>
                <c:pt idx="143">
                  <c:v>-62969.433489667783</c:v>
                </c:pt>
                <c:pt idx="144">
                  <c:v>-61868.510695644334</c:v>
                </c:pt>
                <c:pt idx="145">
                  <c:v>-60768.612569323945</c:v>
                </c:pt>
                <c:pt idx="146">
                  <c:v>-59669.745095935927</c:v>
                </c:pt>
                <c:pt idx="147">
                  <c:v>-58571.914289382505</c:v>
                </c:pt>
                <c:pt idx="148">
                  <c:v>-57475.126192321484</c:v>
                </c:pt>
                <c:pt idx="149">
                  <c:v>-56379.386876250159</c:v>
                </c:pt>
                <c:pt idx="150">
                  <c:v>-55284.702441587542</c:v>
                </c:pt>
                <c:pt idx="151">
                  <c:v>-54191.079017757336</c:v>
                </c:pt>
                <c:pt idx="152">
                  <c:v>-53098.522763269415</c:v>
                </c:pt>
                <c:pt idx="153">
                  <c:v>-52007.039865802202</c:v>
                </c:pt>
                <c:pt idx="154">
                  <c:v>-50916.63654228393</c:v>
                </c:pt>
                <c:pt idx="155">
                  <c:v>-49827.319038973037</c:v>
                </c:pt>
                <c:pt idx="156">
                  <c:v>-48739.093631539145</c:v>
                </c:pt>
                <c:pt idx="157">
                  <c:v>-47651.96662514357</c:v>
                </c:pt>
                <c:pt idx="158">
                  <c:v>-46565.94435451828</c:v>
                </c:pt>
                <c:pt idx="159">
                  <c:v>-45481.033184045569</c:v>
                </c:pt>
                <c:pt idx="160">
                  <c:v>-44397.239507837192</c:v>
                </c:pt>
                <c:pt idx="161">
                  <c:v>-43314.569749811933</c:v>
                </c:pt>
                <c:pt idx="162">
                  <c:v>-42233.030363774764</c:v>
                </c:pt>
                <c:pt idx="163">
                  <c:v>-41152.62783349325</c:v>
                </c:pt>
                <c:pt idx="164">
                  <c:v>-40073.368672775257</c:v>
                </c:pt>
                <c:pt idx="165">
                  <c:v>-38995.259425545002</c:v>
                </c:pt>
                <c:pt idx="166">
                  <c:v>-37918.306665919466</c:v>
                </c:pt>
                <c:pt idx="167">
                  <c:v>-36842.5169982839</c:v>
                </c:pt>
                <c:pt idx="168">
                  <c:v>-35767.897057366201</c:v>
                </c:pt>
                <c:pt idx="169">
                  <c:v>-34694.453508312152</c:v>
                </c:pt>
                <c:pt idx="170">
                  <c:v>-33622.193046759268</c:v>
                </c:pt>
                <c:pt idx="171">
                  <c:v>-32551.122398909654</c:v>
                </c:pt>
                <c:pt idx="172">
                  <c:v>-31481.248321603605</c:v>
                </c:pt>
                <c:pt idx="173">
                  <c:v>-30412.577602391102</c:v>
                </c:pt>
                <c:pt idx="174">
                  <c:v>-29345.117059604148</c:v>
                </c:pt>
                <c:pt idx="175">
                  <c:v>-28278.873542427526</c:v>
                </c:pt>
                <c:pt idx="176">
                  <c:v>-27213.853930969111</c:v>
                </c:pt>
                <c:pt idx="177">
                  <c:v>-26150.065136330548</c:v>
                </c:pt>
                <c:pt idx="178">
                  <c:v>-25087.514100675366</c:v>
                </c:pt>
                <c:pt idx="179">
                  <c:v>-24026.207797298874</c:v>
                </c:pt>
                <c:pt idx="180">
                  <c:v>-22966.153230695221</c:v>
                </c:pt>
                <c:pt idx="181">
                  <c:v>-21907.357436624687</c:v>
                </c:pt>
                <c:pt idx="182">
                  <c:v>-20849.827482181205</c:v>
                </c:pt>
                <c:pt idx="183">
                  <c:v>-19793.570465857701</c:v>
                </c:pt>
                <c:pt idx="184">
                  <c:v>-18738.593517611494</c:v>
                </c:pt>
                <c:pt idx="185">
                  <c:v>-17684.903798928815</c:v>
                </c:pt>
                <c:pt idx="186">
                  <c:v>-16632.508502888741</c:v>
                </c:pt>
                <c:pt idx="187">
                  <c:v>-15581.414854226898</c:v>
                </c:pt>
                <c:pt idx="188">
                  <c:v>-14531.630109396669</c:v>
                </c:pt>
                <c:pt idx="189">
                  <c:v>-13483.161556631983</c:v>
                </c:pt>
                <c:pt idx="190">
                  <c:v>-12436.016516007903</c:v>
                </c:pt>
                <c:pt idx="191">
                  <c:v>-11390.202339500305</c:v>
                </c:pt>
                <c:pt idx="192">
                  <c:v>-10345.726411046184</c:v>
                </c:pt>
                <c:pt idx="193">
                  <c:v>-9302.596146600732</c:v>
                </c:pt>
                <c:pt idx="194">
                  <c:v>-8260.8189941967576</c:v>
                </c:pt>
                <c:pt idx="195">
                  <c:v>-7220.4024340003734</c:v>
                </c:pt>
                <c:pt idx="196">
                  <c:v>-6181.3539783674969</c:v>
                </c:pt>
                <c:pt idx="197">
                  <c:v>-5143.6811718993786</c:v>
                </c:pt>
                <c:pt idx="198">
                  <c:v>-4107.3915914961653</c:v>
                </c:pt>
                <c:pt idx="199">
                  <c:v>-3072.4928464113227</c:v>
                </c:pt>
                <c:pt idx="200">
                  <c:v>-2038.9925783035351</c:v>
                </c:pt>
                <c:pt idx="201">
                  <c:v>-1006.8984612885369</c:v>
                </c:pt>
                <c:pt idx="202">
                  <c:v>23.781798009561044</c:v>
                </c:pt>
                <c:pt idx="203">
                  <c:v>1053.0404604092514</c:v>
                </c:pt>
                <c:pt idx="204">
                  <c:v>2080.8697541219567</c:v>
                </c:pt>
                <c:pt idx="205">
                  <c:v>3107.2618747048873</c:v>
                </c:pt>
                <c:pt idx="206">
                  <c:v>4132.2089850128177</c:v>
                </c:pt>
                <c:pt idx="207">
                  <c:v>5155.7032151538797</c:v>
                </c:pt>
                <c:pt idx="208">
                  <c:v>6177.736662442614</c:v>
                </c:pt>
                <c:pt idx="209">
                  <c:v>7198.3013913573923</c:v>
                </c:pt>
                <c:pt idx="210">
                  <c:v>8217.3894334966699</c:v>
                </c:pt>
                <c:pt idx="211">
                  <c:v>9234.9927875374306</c:v>
                </c:pt>
                <c:pt idx="212">
                  <c:v>10251.103419194103</c:v>
                </c:pt>
                <c:pt idx="213">
                  <c:v>11265.713261178977</c:v>
                </c:pt>
                <c:pt idx="214">
                  <c:v>12278.814213163074</c:v>
                </c:pt>
                <c:pt idx="215">
                  <c:v>13290.39814173897</c:v>
                </c:pt>
                <c:pt idx="216">
                  <c:v>14300.456880383666</c:v>
                </c:pt>
                <c:pt idx="217">
                  <c:v>15308.982229424073</c:v>
                </c:pt>
                <c:pt idx="218">
                  <c:v>16315.965956001908</c:v>
                </c:pt>
                <c:pt idx="219">
                  <c:v>17321.399794040852</c:v>
                </c:pt>
                <c:pt idx="220">
                  <c:v>18325.275444215004</c:v>
                </c:pt>
                <c:pt idx="221">
                  <c:v>19327.584573917487</c:v>
                </c:pt>
                <c:pt idx="222">
                  <c:v>20328.318817231229</c:v>
                </c:pt>
                <c:pt idx="223">
                  <c:v>21327.469774900634</c:v>
                </c:pt>
                <c:pt idx="224">
                  <c:v>22325.029014304782</c:v>
                </c:pt>
                <c:pt idx="225">
                  <c:v>23320.988069430838</c:v>
                </c:pt>
                <c:pt idx="226">
                  <c:v>24315.338440849599</c:v>
                </c:pt>
                <c:pt idx="227">
                  <c:v>25308.07159569324</c:v>
                </c:pt>
                <c:pt idx="228">
                  <c:v>26299.178967631582</c:v>
                </c:pt>
                <c:pt idx="229">
                  <c:v>27288.651956852802</c:v>
                </c:pt>
                <c:pt idx="230">
                  <c:v>28276.481930043316</c:v>
                </c:pt>
                <c:pt idx="231">
                  <c:v>29262.660220369999</c:v>
                </c:pt>
                <c:pt idx="232">
                  <c:v>30247.178127463128</c:v>
                </c:pt>
                <c:pt idx="233">
                  <c:v>31230.026917401621</c:v>
                </c:pt>
                <c:pt idx="234">
                  <c:v>32211.197822698537</c:v>
                </c:pt>
                <c:pt idx="235">
                  <c:v>33190.682042289336</c:v>
                </c:pt>
                <c:pt idx="236">
                  <c:v>34168.470741519421</c:v>
                </c:pt>
                <c:pt idx="237">
                  <c:v>35144.555052135598</c:v>
                </c:pt>
                <c:pt idx="238">
                  <c:v>36118.926072278213</c:v>
                </c:pt>
                <c:pt idx="239">
                  <c:v>37091.574866472583</c:v>
                </c:pt>
                <c:pt idx="240">
                  <c:v>38062.492465625925</c:v>
                </c:pt>
                <c:pt idx="241">
                  <c:v>39031.669867022028</c:v>
                </c:pt>
                <c:pt idx="242">
                  <c:v>39999.098034319824</c:v>
                </c:pt>
                <c:pt idx="243">
                  <c:v>40964.767897552636</c:v>
                </c:pt>
                <c:pt idx="244">
                  <c:v>41928.670353127993</c:v>
                </c:pt>
                <c:pt idx="245">
                  <c:v>42890.796263831791</c:v>
                </c:pt>
                <c:pt idx="246">
                  <c:v>43851.136458831475</c:v>
                </c:pt>
                <c:pt idx="247">
                  <c:v>44809.681733681071</c:v>
                </c:pt>
                <c:pt idx="248">
                  <c:v>45766.422850329873</c:v>
                </c:pt>
                <c:pt idx="249">
                  <c:v>46721.350537129889</c:v>
                </c:pt>
                <c:pt idx="250">
                  <c:v>47674.455488847256</c:v>
                </c:pt>
                <c:pt idx="251">
                  <c:v>48625.728366674091</c:v>
                </c:pt>
                <c:pt idx="252">
                  <c:v>49575.159798243214</c:v>
                </c:pt>
                <c:pt idx="253">
                  <c:v>50522.740377642585</c:v>
                </c:pt>
                <c:pt idx="254">
                  <c:v>51468.460665433609</c:v>
                </c:pt>
                <c:pt idx="255">
                  <c:v>52412.311188670043</c:v>
                </c:pt>
                <c:pt idx="256">
                  <c:v>53354.282440918352</c:v>
                </c:pt>
                <c:pt idx="257">
                  <c:v>54294.364882281428</c:v>
                </c:pt>
                <c:pt idx="258">
                  <c:v>55232.548939422588</c:v>
                </c:pt>
                <c:pt idx="259">
                  <c:v>56168.825005590996</c:v>
                </c:pt>
                <c:pt idx="260">
                  <c:v>57103.183440651657</c:v>
                </c:pt>
                <c:pt idx="261">
                  <c:v>58035.614571113634</c:v>
                </c:pt>
                <c:pt idx="262">
                  <c:v>58966.108690162866</c:v>
                </c:pt>
                <c:pt idx="263">
                  <c:v>59894.656057696222</c:v>
                </c:pt>
                <c:pt idx="264">
                  <c:v>60821.246900355931</c:v>
                </c:pt>
                <c:pt idx="265">
                  <c:v>61745.871411568776</c:v>
                </c:pt>
                <c:pt idx="266">
                  <c:v>62668.519751584448</c:v>
                </c:pt>
                <c:pt idx="267">
                  <c:v>63589.182047517897</c:v>
                </c:pt>
                <c:pt idx="268">
                  <c:v>64507.848393392218</c:v>
                </c:pt>
                <c:pt idx="269">
                  <c:v>65424.508850184175</c:v>
                </c:pt>
                <c:pt idx="270">
                  <c:v>66339.153445873148</c:v>
                </c:pt>
                <c:pt idx="271">
                  <c:v>67251.77217548828</c:v>
                </c:pt>
                <c:pt idx="272">
                  <c:v>68162.355001162534</c:v>
                </c:pt>
                <c:pt idx="273">
                  <c:v>69070.891852185116</c:v>
                </c:pt>
                <c:pt idx="274">
                  <c:v>69977.37262505728</c:v>
                </c:pt>
                <c:pt idx="275">
                  <c:v>70881.787183551205</c:v>
                </c:pt>
                <c:pt idx="276">
                  <c:v>71784.125358769292</c:v>
                </c:pt>
                <c:pt idx="277">
                  <c:v>72684.37694920646</c:v>
                </c:pt>
                <c:pt idx="278">
                  <c:v>73582.531720815139</c:v>
                </c:pt>
                <c:pt idx="279">
                  <c:v>74478.579407071898</c:v>
                </c:pt>
                <c:pt idx="280">
                  <c:v>75372.509709045393</c:v>
                </c:pt>
                <c:pt idx="281">
                  <c:v>76264.312295468117</c:v>
                </c:pt>
                <c:pt idx="282">
                  <c:v>77153.976802810503</c:v>
                </c:pt>
                <c:pt idx="283">
                  <c:v>78041.492835354336</c:v>
                </c:pt>
                <c:pt idx="284">
                  <c:v>78926.849965273403</c:v>
                </c:pt>
                <c:pt idx="285">
                  <c:v>79810.037732712357</c:v>
                </c:pt>
                <c:pt idx="286">
                  <c:v>80691.045645867955</c:v>
                </c:pt>
                <c:pt idx="287">
                  <c:v>81569.863181076609</c:v>
                </c:pt>
                <c:pt idx="288">
                  <c:v>82446.479782900482</c:v>
                </c:pt>
                <c:pt idx="289">
                  <c:v>83320.884864216554</c:v>
                </c:pt>
                <c:pt idx="290">
                  <c:v>84193.067806309249</c:v>
                </c:pt>
                <c:pt idx="291">
                  <c:v>85063.017958964818</c:v>
                </c:pt>
                <c:pt idx="292">
                  <c:v>85930.724640569519</c:v>
                </c:pt>
                <c:pt idx="293">
                  <c:v>86796.17713820652</c:v>
                </c:pt>
                <c:pt idx="294">
                  <c:v>87659.364707760105</c:v>
                </c:pt>
                <c:pt idx="295">
                  <c:v>88520.276574019503</c:v>
                </c:pt>
                <c:pt idx="296">
                  <c:v>89378.901930784894</c:v>
                </c:pt>
                <c:pt idx="297">
                  <c:v>90235.229940978475</c:v>
                </c:pt>
                <c:pt idx="298">
                  <c:v>91089.249736755024</c:v>
                </c:pt>
                <c:pt idx="299">
                  <c:v>91940.950419617613</c:v>
                </c:pt>
                <c:pt idx="300">
                  <c:v>92790.321060534319</c:v>
                </c:pt>
                <c:pt idx="301">
                  <c:v>43637.350700058858</c:v>
                </c:pt>
                <c:pt idx="302">
                  <c:v>44482.028348452317</c:v>
                </c:pt>
                <c:pt idx="303">
                  <c:v>45324.342985808187</c:v>
                </c:pt>
                <c:pt idx="304">
                  <c:v>46164.283562181496</c:v>
                </c:pt>
                <c:pt idx="305">
                  <c:v>47001.838997718602</c:v>
                </c:pt>
                <c:pt idx="306">
                  <c:v>47836.998182789597</c:v>
                </c:pt>
                <c:pt idx="307">
                  <c:v>48669.749978126405</c:v>
                </c:pt>
                <c:pt idx="308">
                  <c:v>49500.083214960279</c:v>
                </c:pt>
                <c:pt idx="309">
                  <c:v>50327.986695163476</c:v>
                </c:pt>
                <c:pt idx="310">
                  <c:v>51153.449191393658</c:v>
                </c:pt>
                <c:pt idx="311">
                  <c:v>51976.459447241999</c:v>
                </c:pt>
                <c:pt idx="312">
                  <c:v>52797.006177381991</c:v>
                </c:pt>
                <c:pt idx="313">
                  <c:v>53615.078067723254</c:v>
                </c:pt>
                <c:pt idx="314">
                  <c:v>54430.663775567737</c:v>
                </c:pt>
                <c:pt idx="315">
                  <c:v>55243.751929766244</c:v>
                </c:pt>
                <c:pt idx="316">
                  <c:v>56054.331130883293</c:v>
                </c:pt>
                <c:pt idx="317">
                  <c:v>56862.389951358884</c:v>
                </c:pt>
                <c:pt idx="318">
                  <c:v>57667.91693567748</c:v>
                </c:pt>
                <c:pt idx="319">
                  <c:v>58470.900600538691</c:v>
                </c:pt>
                <c:pt idx="320">
                  <c:v>59271.32943502914</c:v>
                </c:pt>
                <c:pt idx="321">
                  <c:v>60069.191900801379</c:v>
                </c:pt>
                <c:pt idx="322">
                  <c:v>60864.476432251366</c:v>
                </c:pt>
                <c:pt idx="323">
                  <c:v>61657.171436701785</c:v>
                </c:pt>
                <c:pt idx="324">
                  <c:v>62447.26529458828</c:v>
                </c:pt>
                <c:pt idx="325">
                  <c:v>63234.746359647332</c:v>
                </c:pt>
                <c:pt idx="326">
                  <c:v>64019.602959108459</c:v>
                </c:pt>
                <c:pt idx="327">
                  <c:v>64801.823393889281</c:v>
                </c:pt>
                <c:pt idx="328">
                  <c:v>65581.395938793779</c:v>
                </c:pt>
                <c:pt idx="329">
                  <c:v>66358.308842712679</c:v>
                </c:pt>
                <c:pt idx="330">
                  <c:v>67132.550328829791</c:v>
                </c:pt>
                <c:pt idx="331">
                  <c:v>67904.108594827077</c:v>
                </c:pt>
                <c:pt idx="332">
                  <c:v>68672.971813098047</c:v>
                </c:pt>
                <c:pt idx="333">
                  <c:v>69439.128130960584</c:v>
                </c:pt>
                <c:pt idx="334">
                  <c:v>70202.56567087365</c:v>
                </c:pt>
                <c:pt idx="335">
                  <c:v>70963.27253065999</c:v>
                </c:pt>
                <c:pt idx="336">
                  <c:v>71721.236783728295</c:v>
                </c:pt>
                <c:pt idx="337">
                  <c:v>72476.446479300881</c:v>
                </c:pt>
                <c:pt idx="338">
                  <c:v>73228.889642644281</c:v>
                </c:pt>
                <c:pt idx="339">
                  <c:v>73978.554275303206</c:v>
                </c:pt>
                <c:pt idx="340">
                  <c:v>74725.42835533811</c:v>
                </c:pt>
                <c:pt idx="341">
                  <c:v>75469.499837565061</c:v>
                </c:pt>
                <c:pt idx="342">
                  <c:v>76210.756653800578</c:v>
                </c:pt>
                <c:pt idx="343">
                  <c:v>76949.186713108094</c:v>
                </c:pt>
                <c:pt idx="344">
                  <c:v>77684.777902049522</c:v>
                </c:pt>
                <c:pt idx="345">
                  <c:v>78417.518084939424</c:v>
                </c:pt>
                <c:pt idx="346">
                  <c:v>79147.395104102732</c:v>
                </c:pt>
                <c:pt idx="347">
                  <c:v>79874.39678013591</c:v>
                </c:pt>
                <c:pt idx="348">
                  <c:v>80598.510912170939</c:v>
                </c:pt>
                <c:pt idx="349">
                  <c:v>81319.725278144775</c:v>
                </c:pt>
                <c:pt idx="350">
                  <c:v>82038.027635070539</c:v>
                </c:pt>
                <c:pt idx="351">
                  <c:v>82753.405719312606</c:v>
                </c:pt>
                <c:pt idx="352">
                  <c:v>83465.847246864956</c:v>
                </c:pt>
                <c:pt idx="353">
                  <c:v>84175.339913634656</c:v>
                </c:pt>
                <c:pt idx="354">
                  <c:v>84881.871395727227</c:v>
                </c:pt>
                <c:pt idx="355">
                  <c:v>85585.429349735714</c:v>
                </c:pt>
                <c:pt idx="356">
                  <c:v>86286.001413034697</c:v>
                </c:pt>
                <c:pt idx="357">
                  <c:v>86983.575204076187</c:v>
                </c:pt>
                <c:pt idx="358">
                  <c:v>87678.138322691113</c:v>
                </c:pt>
                <c:pt idx="359">
                  <c:v>88369.678350392292</c:v>
                </c:pt>
                <c:pt idx="360">
                  <c:v>89058.18285068273</c:v>
                </c:pt>
                <c:pt idx="361">
                  <c:v>89743.639369366763</c:v>
                </c:pt>
                <c:pt idx="362">
                  <c:v>90426.035434865509</c:v>
                </c:pt>
                <c:pt idx="363">
                  <c:v>91105.358558535256</c:v>
                </c:pt>
                <c:pt idx="364">
                  <c:v>91781.596234989876</c:v>
                </c:pt>
                <c:pt idx="365">
                  <c:v>92454.73594242832</c:v>
                </c:pt>
                <c:pt idx="366">
                  <c:v>93124.765142962147</c:v>
                </c:pt>
                <c:pt idx="367">
                  <c:v>93791.671282951749</c:v>
                </c:pt>
                <c:pt idx="368">
                  <c:v>94455.44179334247</c:v>
                </c:pt>
                <c:pt idx="369">
                  <c:v>95116.064090006461</c:v>
                </c:pt>
                <c:pt idx="370">
                  <c:v>95773.525574086569</c:v>
                </c:pt>
                <c:pt idx="371">
                  <c:v>96427.813632347097</c:v>
                </c:pt>
                <c:pt idx="372">
                  <c:v>97078.915637525468</c:v>
                </c:pt>
                <c:pt idx="373">
                  <c:v>97726.818948688044</c:v>
                </c:pt>
                <c:pt idx="374">
                  <c:v>98371.510911591642</c:v>
                </c:pt>
                <c:pt idx="375">
                  <c:v>99012.978859046751</c:v>
                </c:pt>
                <c:pt idx="376">
                  <c:v>99651.210111286287</c:v>
                </c:pt>
                <c:pt idx="377">
                  <c:v>100286.19197633713</c:v>
                </c:pt>
                <c:pt idx="378">
                  <c:v>100917.91175039586</c:v>
                </c:pt>
                <c:pt idx="379">
                  <c:v>101546.35671820819</c:v>
                </c:pt>
                <c:pt idx="380">
                  <c:v>102171.51415345186</c:v>
                </c:pt>
                <c:pt idx="381">
                  <c:v>102793.37131912708</c:v>
                </c:pt>
                <c:pt idx="382">
                  <c:v>103411.91546794274</c:v>
                </c:pt>
                <c:pt idx="383">
                  <c:v>104027.13384271591</c:v>
                </c:pt>
                <c:pt idx="384">
                  <c:v>104639.01367676946</c:v>
                </c:pt>
                <c:pt idx="385">
                  <c:v>105247.54219433412</c:v>
                </c:pt>
                <c:pt idx="386">
                  <c:v>105852.70661095709</c:v>
                </c:pt>
                <c:pt idx="387">
                  <c:v>106454.49413391211</c:v>
                </c:pt>
                <c:pt idx="388">
                  <c:v>107052.89196261395</c:v>
                </c:pt>
                <c:pt idx="389">
                  <c:v>107647.88728903758</c:v>
                </c:pt>
                <c:pt idx="390">
                  <c:v>108239.46729814129</c:v>
                </c:pt>
                <c:pt idx="391">
                  <c:v>108827.61916829323</c:v>
                </c:pt>
                <c:pt idx="392">
                  <c:v>109412.33007170039</c:v>
                </c:pt>
                <c:pt idx="393">
                  <c:v>109993.58717484568</c:v>
                </c:pt>
                <c:pt idx="394">
                  <c:v>110571.37763892567</c:v>
                </c:pt>
                <c:pt idx="395">
                  <c:v>111145.6886202913</c:v>
                </c:pt>
                <c:pt idx="396">
                  <c:v>111716.50727089765</c:v>
                </c:pt>
                <c:pt idx="397">
                  <c:v>112283.82073875169</c:v>
                </c:pt>
                <c:pt idx="398">
                  <c:v>112847.61616836717</c:v>
                </c:pt>
                <c:pt idx="399">
                  <c:v>113407.88070122513</c:v>
                </c:pt>
                <c:pt idx="400">
                  <c:v>113964.60147623287</c:v>
                </c:pt>
                <c:pt idx="401">
                  <c:v>114517.76563019374</c:v>
                </c:pt>
                <c:pt idx="402">
                  <c:v>115067.36029827473</c:v>
                </c:pt>
                <c:pt idx="403">
                  <c:v>115613.37261448278</c:v>
                </c:pt>
                <c:pt idx="404">
                  <c:v>116155.78971214189</c:v>
                </c:pt>
                <c:pt idx="405">
                  <c:v>116694.59872437629</c:v>
                </c:pt>
                <c:pt idx="406">
                  <c:v>117229.78678459558</c:v>
                </c:pt>
                <c:pt idx="407">
                  <c:v>117761.34102698613</c:v>
                </c:pt>
                <c:pt idx="408">
                  <c:v>118289.24858700442</c:v>
                </c:pt>
                <c:pt idx="409">
                  <c:v>118813.49660187564</c:v>
                </c:pt>
                <c:pt idx="410">
                  <c:v>119334.07221109614</c:v>
                </c:pt>
                <c:pt idx="411">
                  <c:v>119850.96255693822</c:v>
                </c:pt>
                <c:pt idx="412">
                  <c:v>120364.15478496201</c:v>
                </c:pt>
                <c:pt idx="413">
                  <c:v>120873.63604452794</c:v>
                </c:pt>
                <c:pt idx="414">
                  <c:v>121379.39348931611</c:v>
                </c:pt>
                <c:pt idx="415">
                  <c:v>121881.41427784544</c:v>
                </c:pt>
                <c:pt idx="416">
                  <c:v>122379.68557400405</c:v>
                </c:pt>
                <c:pt idx="417">
                  <c:v>122874.1945475745</c:v>
                </c:pt>
                <c:pt idx="418">
                  <c:v>123364.92837476915</c:v>
                </c:pt>
                <c:pt idx="419">
                  <c:v>123851.87423876925</c:v>
                </c:pt>
                <c:pt idx="420">
                  <c:v>124335.0193302634</c:v>
                </c:pt>
                <c:pt idx="421">
                  <c:v>124814.35084799638</c:v>
                </c:pt>
                <c:pt idx="422">
                  <c:v>125289.85599931495</c:v>
                </c:pt>
                <c:pt idx="423">
                  <c:v>125761.52200072356</c:v>
                </c:pt>
                <c:pt idx="424">
                  <c:v>126229.33607843991</c:v>
                </c:pt>
                <c:pt idx="425">
                  <c:v>126693.28546895656</c:v>
                </c:pt>
                <c:pt idx="426">
                  <c:v>127153.35741960506</c:v>
                </c:pt>
                <c:pt idx="427">
                  <c:v>127609.53918912515</c:v>
                </c:pt>
                <c:pt idx="428">
                  <c:v>128061.81804823586</c:v>
                </c:pt>
                <c:pt idx="429">
                  <c:v>128510.18128021379</c:v>
                </c:pt>
                <c:pt idx="430">
                  <c:v>128954.6161814698</c:v>
                </c:pt>
                <c:pt idx="431">
                  <c:v>129395.1100621368</c:v>
                </c:pt>
                <c:pt idx="432">
                  <c:v>129831.65024665317</c:v>
                </c:pt>
                <c:pt idx="433">
                  <c:v>130264.22407435659</c:v>
                </c:pt>
                <c:pt idx="434">
                  <c:v>130692.81890007805</c:v>
                </c:pt>
                <c:pt idx="435">
                  <c:v>131117.42209474096</c:v>
                </c:pt>
                <c:pt idx="436">
                  <c:v>131538.02104596214</c:v>
                </c:pt>
                <c:pt idx="437">
                  <c:v>131954.60315866029</c:v>
                </c:pt>
                <c:pt idx="438">
                  <c:v>132367.15585566286</c:v>
                </c:pt>
                <c:pt idx="439">
                  <c:v>132775.66657832172</c:v>
                </c:pt>
                <c:pt idx="440">
                  <c:v>133180.12278712771</c:v>
                </c:pt>
                <c:pt idx="441">
                  <c:v>133580.51196233428</c:v>
                </c:pt>
                <c:pt idx="442">
                  <c:v>133976.82160457814</c:v>
                </c:pt>
                <c:pt idx="443">
                  <c:v>134369.03923550982</c:v>
                </c:pt>
                <c:pt idx="444">
                  <c:v>134757.1523984228</c:v>
                </c:pt>
                <c:pt idx="445">
                  <c:v>135141.1486588899</c:v>
                </c:pt>
                <c:pt idx="446">
                  <c:v>135521.0156053993</c:v>
                </c:pt>
                <c:pt idx="447">
                  <c:v>135896.74084999901</c:v>
                </c:pt>
                <c:pt idx="448">
                  <c:v>136268.31202893925</c:v>
                </c:pt>
                <c:pt idx="449">
                  <c:v>136635.71680332275</c:v>
                </c:pt>
                <c:pt idx="450">
                  <c:v>136998.94285975603</c:v>
                </c:pt>
                <c:pt idx="451">
                  <c:v>137357.97791100445</c:v>
                </c:pt>
                <c:pt idx="452">
                  <c:v>137712.80969665045</c:v>
                </c:pt>
                <c:pt idx="453">
                  <c:v>138063.42598375736</c:v>
                </c:pt>
                <c:pt idx="454">
                  <c:v>138409.8145675319</c:v>
                </c:pt>
                <c:pt idx="455">
                  <c:v>138751.96327199423</c:v>
                </c:pt>
                <c:pt idx="456">
                  <c:v>139089.85995064932</c:v>
                </c:pt>
                <c:pt idx="457">
                  <c:v>139423.49248716189</c:v>
                </c:pt>
                <c:pt idx="458">
                  <c:v>139752.84879603315</c:v>
                </c:pt>
                <c:pt idx="459">
                  <c:v>140077.91682328397</c:v>
                </c:pt>
                <c:pt idx="460">
                  <c:v>140398.68454713718</c:v>
                </c:pt>
                <c:pt idx="461">
                  <c:v>140715.13997870579</c:v>
                </c:pt>
                <c:pt idx="462">
                  <c:v>141027.27116268291</c:v>
                </c:pt>
                <c:pt idx="463">
                  <c:v>141335.06617803531</c:v>
                </c:pt>
                <c:pt idx="464">
                  <c:v>141638.51313869903</c:v>
                </c:pt>
                <c:pt idx="465">
                  <c:v>141937.6001942787</c:v>
                </c:pt>
                <c:pt idx="466">
                  <c:v>142232.31553075011</c:v>
                </c:pt>
                <c:pt idx="467">
                  <c:v>142522.64737116487</c:v>
                </c:pt>
                <c:pt idx="468">
                  <c:v>142808.58397635631</c:v>
                </c:pt>
                <c:pt idx="469">
                  <c:v>143090.11364565237</c:v>
                </c:pt>
                <c:pt idx="470">
                  <c:v>143367.22471758732</c:v>
                </c:pt>
                <c:pt idx="471">
                  <c:v>143639.90557061817</c:v>
                </c:pt>
                <c:pt idx="472">
                  <c:v>143908.14462384232</c:v>
                </c:pt>
                <c:pt idx="473">
                  <c:v>144171.93033771953</c:v>
                </c:pt>
                <c:pt idx="474">
                  <c:v>144431.25121479432</c:v>
                </c:pt>
                <c:pt idx="475">
                  <c:v>144686.09580042333</c:v>
                </c:pt>
                <c:pt idx="476">
                  <c:v>144936.45268350324</c:v>
                </c:pt>
                <c:pt idx="477">
                  <c:v>145182.31049720242</c:v>
                </c:pt>
                <c:pt idx="478">
                  <c:v>145423.65791969266</c:v>
                </c:pt>
                <c:pt idx="479">
                  <c:v>145660.48367488678</c:v>
                </c:pt>
                <c:pt idx="480">
                  <c:v>145892.77653317578</c:v>
                </c:pt>
                <c:pt idx="481">
                  <c:v>146120.5253121696</c:v>
                </c:pt>
                <c:pt idx="482">
                  <c:v>146343.71887743816</c:v>
                </c:pt>
                <c:pt idx="483">
                  <c:v>146562.34614325772</c:v>
                </c:pt>
                <c:pt idx="484">
                  <c:v>146776.39607335668</c:v>
                </c:pt>
                <c:pt idx="485">
                  <c:v>146985.85768166394</c:v>
                </c:pt>
                <c:pt idx="486">
                  <c:v>147190.72003306021</c:v>
                </c:pt>
                <c:pt idx="487">
                  <c:v>147390.972244131</c:v>
                </c:pt>
                <c:pt idx="488">
                  <c:v>147586.60348392036</c:v>
                </c:pt>
                <c:pt idx="489">
                  <c:v>147777.60297468738</c:v>
                </c:pt>
                <c:pt idx="490">
                  <c:v>147963.95999266455</c:v>
                </c:pt>
                <c:pt idx="491">
                  <c:v>148145.66386881744</c:v>
                </c:pt>
                <c:pt idx="492">
                  <c:v>148322.70398960714</c:v>
                </c:pt>
                <c:pt idx="493">
                  <c:v>148495.06979775216</c:v>
                </c:pt>
                <c:pt idx="494">
                  <c:v>148662.75079299323</c:v>
                </c:pt>
                <c:pt idx="495">
                  <c:v>148825.73653286128</c:v>
                </c:pt>
                <c:pt idx="496">
                  <c:v>148984.01663344292</c:v>
                </c:pt>
                <c:pt idx="497">
                  <c:v>149137.58077014977</c:v>
                </c:pt>
                <c:pt idx="498">
                  <c:v>149286.41867849158</c:v>
                </c:pt>
                <c:pt idx="499">
                  <c:v>149430.52015484334</c:v>
                </c:pt>
                <c:pt idx="500">
                  <c:v>149569.87505722191</c:v>
                </c:pt>
                <c:pt idx="501">
                  <c:v>99704.473306058528</c:v>
                </c:pt>
                <c:pt idx="502">
                  <c:v>99834.30488497339</c:v>
                </c:pt>
                <c:pt idx="503">
                  <c:v>99959.35984155249</c:v>
                </c:pt>
                <c:pt idx="504">
                  <c:v>100079.62828812526</c:v>
                </c:pt>
                <c:pt idx="505">
                  <c:v>100195.10040254012</c:v>
                </c:pt>
                <c:pt idx="506">
                  <c:v>100305.76642894634</c:v>
                </c:pt>
                <c:pt idx="507">
                  <c:v>100411.61667857146</c:v>
                </c:pt>
                <c:pt idx="508">
                  <c:v>100512.64153050086</c:v>
                </c:pt>
                <c:pt idx="509">
                  <c:v>100608.83143246197</c:v>
                </c:pt>
                <c:pt idx="510">
                  <c:v>100700.17690160118</c:v>
                </c:pt>
                <c:pt idx="511">
                  <c:v>100786.66852526934</c:v>
                </c:pt>
                <c:pt idx="512">
                  <c:v>100868.29696180219</c:v>
                </c:pt>
                <c:pt idx="513">
                  <c:v>100945.0529413035</c:v>
                </c:pt>
                <c:pt idx="514">
                  <c:v>101016.92726642711</c:v>
                </c:pt>
                <c:pt idx="515">
                  <c:v>101083.91081316225</c:v>
                </c:pt>
                <c:pt idx="516">
                  <c:v>101145.99453161433</c:v>
                </c:pt>
                <c:pt idx="517">
                  <c:v>101203.16944678976</c:v>
                </c:pt>
                <c:pt idx="518">
                  <c:v>101255.4266593779</c:v>
                </c:pt>
                <c:pt idx="519">
                  <c:v>101302.75734653672</c:v>
                </c:pt>
                <c:pt idx="520">
                  <c:v>101345.15276267307</c:v>
                </c:pt>
                <c:pt idx="521">
                  <c:v>101382.60424022788</c:v>
                </c:pt>
                <c:pt idx="522">
                  <c:v>101415.10319045646</c:v>
                </c:pt>
                <c:pt idx="523">
                  <c:v>101442.64110421289</c:v>
                </c:pt>
                <c:pt idx="524">
                  <c:v>101465.20955272995</c:v>
                </c:pt>
                <c:pt idx="525">
                  <c:v>101482.80018840161</c:v>
                </c:pt>
                <c:pt idx="526">
                  <c:v>101495.40474556205</c:v>
                </c:pt>
                <c:pt idx="527">
                  <c:v>101503.01504126802</c:v>
                </c:pt>
                <c:pt idx="528">
                  <c:v>101505.6229760751</c:v>
                </c:pt>
                <c:pt idx="529">
                  <c:v>101503.22053481768</c:v>
                </c:pt>
                <c:pt idx="530">
                  <c:v>101495.79978738635</c:v>
                </c:pt>
                <c:pt idx="531">
                  <c:v>101483.35288950276</c:v>
                </c:pt>
                <c:pt idx="532">
                  <c:v>101465.87208349672</c:v>
                </c:pt>
                <c:pt idx="533">
                  <c:v>101443.34969907968</c:v>
                </c:pt>
                <c:pt idx="534">
                  <c:v>101415.77815411687</c:v>
                </c:pt>
                <c:pt idx="535">
                  <c:v>101383.14995539843</c:v>
                </c:pt>
                <c:pt idx="536">
                  <c:v>101345.45769941183</c:v>
                </c:pt>
                <c:pt idx="537">
                  <c:v>101302.69407310842</c:v>
                </c:pt>
                <c:pt idx="538">
                  <c:v>101254.8518546704</c:v>
                </c:pt>
                <c:pt idx="539">
                  <c:v>101201.92391427697</c:v>
                </c:pt>
                <c:pt idx="540">
                  <c:v>101143.90321486753</c:v>
                </c:pt>
                <c:pt idx="541">
                  <c:v>101080.78281290464</c:v>
                </c:pt>
                <c:pt idx="542">
                  <c:v>101012.55585913165</c:v>
                </c:pt>
                <c:pt idx="543">
                  <c:v>100939.2155993317</c:v>
                </c:pt>
                <c:pt idx="544">
                  <c:v>100860.75537508374</c:v>
                </c:pt>
                <c:pt idx="545">
                  <c:v>100777.16862451597</c:v>
                </c:pt>
                <c:pt idx="546">
                  <c:v>100688.44888305655</c:v>
                </c:pt>
                <c:pt idx="547">
                  <c:v>100594.58978418332</c:v>
                </c:pt>
                <c:pt idx="548">
                  <c:v>100495.58506016937</c:v>
                </c:pt>
                <c:pt idx="549">
                  <c:v>100391.42854282854</c:v>
                </c:pt>
                <c:pt idx="550">
                  <c:v>100282.11416425461</c:v>
                </c:pt>
                <c:pt idx="551">
                  <c:v>100167.63595756251</c:v>
                </c:pt>
                <c:pt idx="552">
                  <c:v>100047.98805762175</c:v>
                </c:pt>
                <c:pt idx="553">
                  <c:v>99923.164701791029</c:v>
                </c:pt>
                <c:pt idx="554">
                  <c:v>99793.160230647976</c:v>
                </c:pt>
                <c:pt idx="555">
                  <c:v>99657.969088715603</c:v>
                </c:pt>
                <c:pt idx="556">
                  <c:v>99517.585825186077</c:v>
                </c:pt>
                <c:pt idx="557">
                  <c:v>99372.005094641543</c:v>
                </c:pt>
                <c:pt idx="558">
                  <c:v>99221.221657772578</c:v>
                </c:pt>
                <c:pt idx="559">
                  <c:v>99065.230382089721</c:v>
                </c:pt>
                <c:pt idx="560">
                  <c:v>98904.026242634573</c:v>
                </c:pt>
                <c:pt idx="561">
                  <c:v>98737.604322687053</c:v>
                </c:pt>
                <c:pt idx="562">
                  <c:v>98565.959814469476</c:v>
                </c:pt>
                <c:pt idx="563">
                  <c:v>98389.088019841598</c:v>
                </c:pt>
                <c:pt idx="564">
                  <c:v>98206.984351000836</c:v>
                </c:pt>
                <c:pt idx="565">
                  <c:v>98019.64433117045</c:v>
                </c:pt>
                <c:pt idx="566">
                  <c:v>97827.063595288608</c:v>
                </c:pt>
                <c:pt idx="567">
                  <c:v>97629.237890690143</c:v>
                </c:pt>
                <c:pt idx="568">
                  <c:v>97426.163077786259</c:v>
                </c:pt>
                <c:pt idx="569">
                  <c:v>97217.835130738473</c:v>
                </c:pt>
                <c:pt idx="570">
                  <c:v>97004.250138128686</c:v>
                </c:pt>
                <c:pt idx="571">
                  <c:v>96785.404303627234</c:v>
                </c:pt>
                <c:pt idx="572">
                  <c:v>96561.293946648642</c:v>
                </c:pt>
                <c:pt idx="573">
                  <c:v>96331.915503013734</c:v>
                </c:pt>
                <c:pt idx="574">
                  <c:v>96097.26552559642</c:v>
                </c:pt>
                <c:pt idx="575">
                  <c:v>95857.340684973824</c:v>
                </c:pt>
                <c:pt idx="576">
                  <c:v>95612.137770064524</c:v>
                </c:pt>
                <c:pt idx="577">
                  <c:v>95361.653688767081</c:v>
                </c:pt>
                <c:pt idx="578">
                  <c:v>95105.885468591965</c:v>
                </c:pt>
                <c:pt idx="579">
                  <c:v>94844.830257285401</c:v>
                </c:pt>
                <c:pt idx="580">
                  <c:v>94578.485323452682</c:v>
                </c:pt>
                <c:pt idx="581">
                  <c:v>94306.848057169642</c:v>
                </c:pt>
                <c:pt idx="582">
                  <c:v>94029.91597059698</c:v>
                </c:pt>
                <c:pt idx="583">
                  <c:v>93747.686698581543</c:v>
                </c:pt>
                <c:pt idx="584">
                  <c:v>93460.157999253555</c:v>
                </c:pt>
                <c:pt idx="585">
                  <c:v>93167.32775462346</c:v>
                </c:pt>
                <c:pt idx="586">
                  <c:v>92869.193971163317</c:v>
                </c:pt>
                <c:pt idx="587">
                  <c:v>92565.754780391348</c:v>
                </c:pt>
                <c:pt idx="588">
                  <c:v>92257.008439444995</c:v>
                </c:pt>
                <c:pt idx="589">
                  <c:v>91942.953331649624</c:v>
                </c:pt>
                <c:pt idx="590">
                  <c:v>91623.587967078798</c:v>
                </c:pt>
                <c:pt idx="591">
                  <c:v>91298.910983113543</c:v>
                </c:pt>
                <c:pt idx="592">
                  <c:v>90968.921144988344</c:v>
                </c:pt>
                <c:pt idx="593">
                  <c:v>90633.617346335741</c:v>
                </c:pt>
                <c:pt idx="594">
                  <c:v>90292.998609722112</c:v>
                </c:pt>
                <c:pt idx="595">
                  <c:v>89947.064087176535</c:v>
                </c:pt>
                <c:pt idx="596">
                  <c:v>89595.813060713306</c:v>
                </c:pt>
                <c:pt idx="597">
                  <c:v>89239.244942849429</c:v>
                </c:pt>
                <c:pt idx="598">
                  <c:v>88877.359277109543</c:v>
                </c:pt>
                <c:pt idx="599">
                  <c:v>88510.155738532674</c:v>
                </c:pt>
                <c:pt idx="600">
                  <c:v>88137.634134162581</c:v>
                </c:pt>
                <c:pt idx="601">
                  <c:v>87759.794403536172</c:v>
                </c:pt>
                <c:pt idx="602">
                  <c:v>87376.636619164419</c:v>
                </c:pt>
                <c:pt idx="603">
                  <c:v>86988.160987004405</c:v>
                </c:pt>
                <c:pt idx="604">
                  <c:v>86594.367846923269</c:v>
                </c:pt>
                <c:pt idx="605">
                  <c:v>86195.257673156404</c:v>
                </c:pt>
                <c:pt idx="606">
                  <c:v>85790.831074758084</c:v>
                </c:pt>
                <c:pt idx="607">
                  <c:v>85381.088796042925</c:v>
                </c:pt>
                <c:pt idx="608">
                  <c:v>84966.03171701853</c:v>
                </c:pt>
                <c:pt idx="609">
                  <c:v>84545.660853813548</c:v>
                </c:pt>
                <c:pt idx="610">
                  <c:v>84119.977359096767</c:v>
                </c:pt>
                <c:pt idx="611">
                  <c:v>83688.982522484235</c:v>
                </c:pt>
                <c:pt idx="612">
                  <c:v>83252.677770943774</c:v>
                </c:pt>
                <c:pt idx="613">
                  <c:v>82811.064669188359</c:v>
                </c:pt>
                <c:pt idx="614">
                  <c:v>82364.144920061648</c:v>
                </c:pt>
                <c:pt idx="615">
                  <c:v>81911.920364913269</c:v>
                </c:pt>
                <c:pt idx="616">
                  <c:v>81454.392983970378</c:v>
                </c:pt>
                <c:pt idx="617">
                  <c:v>80991.564896696975</c:v>
                </c:pt>
                <c:pt idx="618">
                  <c:v>80523.438362142115</c:v>
                </c:pt>
                <c:pt idx="619">
                  <c:v>80050.015779287773</c:v>
                </c:pt>
                <c:pt idx="620">
                  <c:v>79571.299687378807</c:v>
                </c:pt>
                <c:pt idx="621">
                  <c:v>79087.29276625035</c:v>
                </c:pt>
                <c:pt idx="622">
                  <c:v>78597.997836643466</c:v>
                </c:pt>
                <c:pt idx="623">
                  <c:v>78103.417860512229</c:v>
                </c:pt>
                <c:pt idx="624">
                  <c:v>77603.555941320476</c:v>
                </c:pt>
                <c:pt idx="625">
                  <c:v>77098.415324333662</c:v>
                </c:pt>
                <c:pt idx="626">
                  <c:v>76587.999396897227</c:v>
                </c:pt>
                <c:pt idx="627">
                  <c:v>76072.311688706934</c:v>
                </c:pt>
                <c:pt idx="628">
                  <c:v>75551.355872069747</c:v>
                </c:pt>
                <c:pt idx="629">
                  <c:v>75025.135762156788</c:v>
                </c:pt>
                <c:pt idx="630">
                  <c:v>74493.655317245866</c:v>
                </c:pt>
                <c:pt idx="631">
                  <c:v>73956.918638952295</c:v>
                </c:pt>
                <c:pt idx="632">
                  <c:v>73414.929972453057</c:v>
                </c:pt>
                <c:pt idx="633">
                  <c:v>72867.693706702645</c:v>
                </c:pt>
                <c:pt idx="634">
                  <c:v>72315.214374633375</c:v>
                </c:pt>
                <c:pt idx="635">
                  <c:v>71757.496653351598</c:v>
                </c:pt>
                <c:pt idx="636">
                  <c:v>71194.545364321224</c:v>
                </c:pt>
                <c:pt idx="637">
                  <c:v>70626.365473538201</c:v>
                </c:pt>
                <c:pt idx="638">
                  <c:v>70052.962091694135</c:v>
                </c:pt>
                <c:pt idx="639">
                  <c:v>69474.340474331344</c:v>
                </c:pt>
                <c:pt idx="640">
                  <c:v>68890.506021988738</c:v>
                </c:pt>
                <c:pt idx="641">
                  <c:v>68301.464280332002</c:v>
                </c:pt>
                <c:pt idx="642">
                  <c:v>67707.220940281157</c:v>
                </c:pt>
                <c:pt idx="643">
                  <c:v>67107.781838122202</c:v>
                </c:pt>
                <c:pt idx="644">
                  <c:v>66503.152955612357</c:v>
                </c:pt>
                <c:pt idx="645">
                  <c:v>65893.340420071487</c:v>
                </c:pt>
                <c:pt idx="646">
                  <c:v>65278.350504465903</c:v>
                </c:pt>
                <c:pt idx="647">
                  <c:v>64658.189627479725</c:v>
                </c:pt>
                <c:pt idx="648">
                  <c:v>64032.864353577461</c:v>
                </c:pt>
                <c:pt idx="649">
                  <c:v>63402.38139305693</c:v>
                </c:pt>
                <c:pt idx="650">
                  <c:v>156516.74760208657</c:v>
                </c:pt>
                <c:pt idx="651">
                  <c:v>156000.9699827382</c:v>
                </c:pt>
                <c:pt idx="652">
                  <c:v>155480.05568300583</c:v>
                </c:pt>
                <c:pt idx="653">
                  <c:v>154954.01199681489</c:v>
                </c:pt>
                <c:pt idx="654">
                  <c:v>154422.84636402072</c:v>
                </c:pt>
                <c:pt idx="655">
                  <c:v>153886.56637039449</c:v>
                </c:pt>
                <c:pt idx="656">
                  <c:v>153345.17974760031</c:v>
                </c:pt>
                <c:pt idx="657">
                  <c:v>152798.69437316436</c:v>
                </c:pt>
                <c:pt idx="658">
                  <c:v>152247.11827042466</c:v>
                </c:pt>
                <c:pt idx="659">
                  <c:v>151690.45960847739</c:v>
                </c:pt>
                <c:pt idx="660">
                  <c:v>151128.72670211314</c:v>
                </c:pt>
                <c:pt idx="661">
                  <c:v>150561.92801173325</c:v>
                </c:pt>
                <c:pt idx="662">
                  <c:v>149990.07214326595</c:v>
                </c:pt>
                <c:pt idx="663">
                  <c:v>149413.16784806483</c:v>
                </c:pt>
                <c:pt idx="664">
                  <c:v>148831.22402279775</c:v>
                </c:pt>
                <c:pt idx="665">
                  <c:v>148244.24970932561</c:v>
                </c:pt>
                <c:pt idx="666">
                  <c:v>147652.25409457064</c:v>
                </c:pt>
                <c:pt idx="667">
                  <c:v>147055.24651036994</c:v>
                </c:pt>
                <c:pt idx="668">
                  <c:v>146453.23643332196</c:v>
                </c:pt>
                <c:pt idx="669">
                  <c:v>145846.23348462189</c:v>
                </c:pt>
                <c:pt idx="670">
                  <c:v>145234.247429882</c:v>
                </c:pt>
                <c:pt idx="671">
                  <c:v>144617.2881789442</c:v>
                </c:pt>
                <c:pt idx="672">
                  <c:v>143995.3657856803</c:v>
                </c:pt>
                <c:pt idx="673">
                  <c:v>143368.49044778189</c:v>
                </c:pt>
                <c:pt idx="674">
                  <c:v>142736.6725065393</c:v>
                </c:pt>
                <c:pt idx="675">
                  <c:v>142099.92244660613</c:v>
                </c:pt>
                <c:pt idx="676">
                  <c:v>141458.25089575569</c:v>
                </c:pt>
                <c:pt idx="677">
                  <c:v>140811.66862462871</c:v>
                </c:pt>
                <c:pt idx="678">
                  <c:v>140160.18654646227</c:v>
                </c:pt>
                <c:pt idx="679">
                  <c:v>139503.81571681448</c:v>
                </c:pt>
                <c:pt idx="680">
                  <c:v>138842.56733327603</c:v>
                </c:pt>
                <c:pt idx="681">
                  <c:v>138176.45273516851</c:v>
                </c:pt>
                <c:pt idx="682">
                  <c:v>137505.48340323291</c:v>
                </c:pt>
                <c:pt idx="683">
                  <c:v>136829.67095930918</c:v>
                </c:pt>
                <c:pt idx="684">
                  <c:v>136149.02716599943</c:v>
                </c:pt>
                <c:pt idx="685">
                  <c:v>135463.56392632707</c:v>
                </c:pt>
                <c:pt idx="686">
                  <c:v>134773.29328337521</c:v>
                </c:pt>
                <c:pt idx="687">
                  <c:v>134078.22741992705</c:v>
                </c:pt>
                <c:pt idx="688">
                  <c:v>133378.37865807884</c:v>
                </c:pt>
                <c:pt idx="689">
                  <c:v>132673.75945885692</c:v>
                </c:pt>
                <c:pt idx="690">
                  <c:v>131964.38242181606</c:v>
                </c:pt>
                <c:pt idx="691">
                  <c:v>131250.26028462389</c:v>
                </c:pt>
                <c:pt idx="692">
                  <c:v>130531.40592264406</c:v>
                </c:pt>
                <c:pt idx="693">
                  <c:v>129807.83234849773</c:v>
                </c:pt>
                <c:pt idx="694">
                  <c:v>129079.55271162164</c:v>
                </c:pt>
                <c:pt idx="695">
                  <c:v>128346.58029781078</c:v>
                </c:pt>
                <c:pt idx="696">
                  <c:v>127608.92852875237</c:v>
                </c:pt>
                <c:pt idx="697">
                  <c:v>126866.61096154842</c:v>
                </c:pt>
                <c:pt idx="698">
                  <c:v>126119.64128822615</c:v>
                </c:pt>
                <c:pt idx="699">
                  <c:v>125368.0333352388</c:v>
                </c:pt>
                <c:pt idx="700">
                  <c:v>124611.80106295797</c:v>
                </c:pt>
                <c:pt idx="701">
                  <c:v>73850.958565146459</c:v>
                </c:pt>
                <c:pt idx="702">
                  <c:v>73085.520068433325</c:v>
                </c:pt>
                <c:pt idx="703">
                  <c:v>72315.499931765458</c:v>
                </c:pt>
                <c:pt idx="704">
                  <c:v>71540.912645858029</c:v>
                </c:pt>
                <c:pt idx="705">
                  <c:v>70761.772832628456</c:v>
                </c:pt>
                <c:pt idx="706">
                  <c:v>69978.095244622658</c:v>
                </c:pt>
                <c:pt idx="707">
                  <c:v>69189.894764428769</c:v>
                </c:pt>
                <c:pt idx="708">
                  <c:v>68397.186404082284</c:v>
                </c:pt>
                <c:pt idx="709">
                  <c:v>67599.985304459507</c:v>
                </c:pt>
                <c:pt idx="710">
                  <c:v>66798.3067346608</c:v>
                </c:pt>
                <c:pt idx="711">
                  <c:v>65992.166091382882</c:v>
                </c:pt>
                <c:pt idx="712">
                  <c:v>65181.578898282925</c:v>
                </c:pt>
                <c:pt idx="713">
                  <c:v>64366.560805327921</c:v>
                </c:pt>
                <c:pt idx="714">
                  <c:v>63547.127588141113</c:v>
                </c:pt>
                <c:pt idx="715">
                  <c:v>62723.29514732887</c:v>
                </c:pt>
                <c:pt idx="716">
                  <c:v>61895.079507805574</c:v>
                </c:pt>
                <c:pt idx="717">
                  <c:v>61062.496818104279</c:v>
                </c:pt>
                <c:pt idx="718">
                  <c:v>60225.563349679229</c:v>
                </c:pt>
                <c:pt idx="719">
                  <c:v>59384.295496195053</c:v>
                </c:pt>
                <c:pt idx="720">
                  <c:v>58538.70977281197</c:v>
                </c:pt>
                <c:pt idx="721">
                  <c:v>57688.822815455103</c:v>
                </c:pt>
                <c:pt idx="722">
                  <c:v>56834.651380078365</c:v>
                </c:pt>
                <c:pt idx="723">
                  <c:v>55976.212341915889</c:v>
                </c:pt>
                <c:pt idx="724">
                  <c:v>55113.522694726205</c:v>
                </c:pt>
                <c:pt idx="725">
                  <c:v>54246.599550023595</c:v>
                </c:pt>
                <c:pt idx="726">
                  <c:v>53375.460136304573</c:v>
                </c:pt>
                <c:pt idx="727">
                  <c:v>52500.12179826085</c:v>
                </c:pt>
                <c:pt idx="728">
                  <c:v>51620.601995985569</c:v>
                </c:pt>
                <c:pt idx="729">
                  <c:v>50736.918304167484</c:v>
                </c:pt>
                <c:pt idx="730">
                  <c:v>49849.088411280361</c:v>
                </c:pt>
                <c:pt idx="731">
                  <c:v>48957.130118758119</c:v>
                </c:pt>
                <c:pt idx="732">
                  <c:v>48061.061340166692</c:v>
                </c:pt>
                <c:pt idx="733">
                  <c:v>47160.900100359751</c:v>
                </c:pt>
                <c:pt idx="734">
                  <c:v>46256.664534633092</c:v>
                </c:pt>
                <c:pt idx="735">
                  <c:v>45348.37288786572</c:v>
                </c:pt>
                <c:pt idx="736">
                  <c:v>44436.043513652963</c:v>
                </c:pt>
                <c:pt idx="737">
                  <c:v>43519.694873432272</c:v>
                </c:pt>
                <c:pt idx="738">
                  <c:v>42599.345535598266</c:v>
                </c:pt>
                <c:pt idx="739">
                  <c:v>41675.014174613309</c:v>
                </c:pt>
                <c:pt idx="740">
                  <c:v>40746.719570104658</c:v>
                </c:pt>
                <c:pt idx="741">
                  <c:v>39814.480605957237</c:v>
                </c:pt>
                <c:pt idx="742">
                  <c:v>38878.316269396404</c:v>
                </c:pt>
                <c:pt idx="743">
                  <c:v>37938.245650063815</c:v>
                </c:pt>
                <c:pt idx="744">
                  <c:v>36994.287939085392</c:v>
                </c:pt>
                <c:pt idx="745">
                  <c:v>36046.462428129744</c:v>
                </c:pt>
                <c:pt idx="746">
                  <c:v>35094.788508459504</c:v>
                </c:pt>
                <c:pt idx="747">
                  <c:v>34139.285669978955</c:v>
                </c:pt>
                <c:pt idx="748">
                  <c:v>33179.973500264809</c:v>
                </c:pt>
                <c:pt idx="749">
                  <c:v>32216.871683601832</c:v>
                </c:pt>
                <c:pt idx="750">
                  <c:v>31250.000000000055</c:v>
                </c:pt>
                <c:pt idx="751">
                  <c:v>30279.378324210684</c:v>
                </c:pt>
                <c:pt idx="752">
                  <c:v>29305.026624733953</c:v>
                </c:pt>
                <c:pt idx="753">
                  <c:v>28326.964962819799</c:v>
                </c:pt>
                <c:pt idx="754">
                  <c:v>27345.213491460498</c:v>
                </c:pt>
                <c:pt idx="755">
                  <c:v>26359.792454378116</c:v>
                </c:pt>
                <c:pt idx="756">
                  <c:v>25370.722185003422</c:v>
                </c:pt>
                <c:pt idx="757">
                  <c:v>24378.023105450684</c:v>
                </c:pt>
                <c:pt idx="758">
                  <c:v>23381.715725484391</c:v>
                </c:pt>
                <c:pt idx="759">
                  <c:v>22381.820641477661</c:v>
                </c:pt>
                <c:pt idx="760">
                  <c:v>21378.358535368596</c:v>
                </c:pt>
                <c:pt idx="761">
                  <c:v>20371.350173608527</c:v>
                </c:pt>
                <c:pt idx="762">
                  <c:v>19360.816406103033</c:v>
                </c:pt>
                <c:pt idx="763">
                  <c:v>18346.778165146879</c:v>
                </c:pt>
                <c:pt idx="764">
                  <c:v>17329.256464358648</c:v>
                </c:pt>
                <c:pt idx="765">
                  <c:v>16308.272397600198</c:v>
                </c:pt>
                <c:pt idx="766">
                  <c:v>15283.847137899045</c:v>
                </c:pt>
                <c:pt idx="767">
                  <c:v>14256.001936360304</c:v>
                </c:pt>
                <c:pt idx="768">
                  <c:v>13224.758121076144</c:v>
                </c:pt>
                <c:pt idx="769">
                  <c:v>12190.137096027471</c:v>
                </c:pt>
                <c:pt idx="770">
                  <c:v>11152.160339983253</c:v>
                </c:pt>
                <c:pt idx="771">
                  <c:v>10110.849405392159</c:v>
                </c:pt>
                <c:pt idx="772">
                  <c:v>9066.2259172712293</c:v>
                </c:pt>
                <c:pt idx="773">
                  <c:v>8018.3115720897931</c:v>
                </c:pt>
                <c:pt idx="774">
                  <c:v>6967.1281366462872</c:v>
                </c:pt>
                <c:pt idx="775">
                  <c:v>5912.6974469446213</c:v>
                </c:pt>
                <c:pt idx="776">
                  <c:v>4855.0414070629095</c:v>
                </c:pt>
                <c:pt idx="777">
                  <c:v>3794.1819880191706</c:v>
                </c:pt>
                <c:pt idx="778">
                  <c:v>2730.1412266315879</c:v>
                </c:pt>
                <c:pt idx="779">
                  <c:v>1662.9412243787015</c:v>
                </c:pt>
                <c:pt idx="780">
                  <c:v>592.60414625007911</c:v>
                </c:pt>
                <c:pt idx="781">
                  <c:v>-480.84778040035928</c:v>
                </c:pt>
                <c:pt idx="782">
                  <c:v>-1557.3922670135196</c:v>
                </c:pt>
                <c:pt idx="783">
                  <c:v>-2637.0069649768548</c:v>
                </c:pt>
                <c:pt idx="784">
                  <c:v>-3719.6694667893762</c:v>
                </c:pt>
                <c:pt idx="785">
                  <c:v>-4805.3573072222171</c:v>
                </c:pt>
                <c:pt idx="786">
                  <c:v>-5894.047964487695</c:v>
                </c:pt>
                <c:pt idx="787">
                  <c:v>-6985.7188614094675</c:v>
                </c:pt>
                <c:pt idx="788">
                  <c:v>-8080.3473665951133</c:v>
                </c:pt>
                <c:pt idx="789">
                  <c:v>-9177.9107956096159</c:v>
                </c:pt>
                <c:pt idx="790">
                  <c:v>-10278.386412158108</c:v>
                </c:pt>
                <c:pt idx="791">
                  <c:v>-11381.751429262586</c:v>
                </c:pt>
                <c:pt idx="792">
                  <c:v>-12487.983010447275</c:v>
                </c:pt>
                <c:pt idx="793">
                  <c:v>-13597.058270923075</c:v>
                </c:pt>
                <c:pt idx="794">
                  <c:v>-14708.954278774487</c:v>
                </c:pt>
                <c:pt idx="795">
                  <c:v>-15823.648056152138</c:v>
                </c:pt>
                <c:pt idx="796">
                  <c:v>-16941.116580458784</c:v>
                </c:pt>
                <c:pt idx="797">
                  <c:v>-18061.336785546195</c:v>
                </c:pt>
                <c:pt idx="798">
                  <c:v>-19184.285562908623</c:v>
                </c:pt>
                <c:pt idx="799">
                  <c:v>-20309.939762879727</c:v>
                </c:pt>
                <c:pt idx="800">
                  <c:v>91061.723804172274</c:v>
                </c:pt>
                <c:pt idx="801">
                  <c:v>90055.728366645111</c:v>
                </c:pt>
                <c:pt idx="802">
                  <c:v>89047.09719050178</c:v>
                </c:pt>
                <c:pt idx="803">
                  <c:v>88035.853578070484</c:v>
                </c:pt>
                <c:pt idx="804">
                  <c:v>87022.020866844032</c:v>
                </c:pt>
                <c:pt idx="805">
                  <c:v>86005.622428278337</c:v>
                </c:pt>
                <c:pt idx="806">
                  <c:v>84986.681666587872</c:v>
                </c:pt>
                <c:pt idx="807">
                  <c:v>83965.22201754422</c:v>
                </c:pt>
                <c:pt idx="808">
                  <c:v>82941.266947271753</c:v>
                </c:pt>
                <c:pt idx="809">
                  <c:v>81914.83995104488</c:v>
                </c:pt>
                <c:pt idx="810">
                  <c:v>80885.964552085279</c:v>
                </c:pt>
                <c:pt idx="811">
                  <c:v>79854.664300356046</c:v>
                </c:pt>
                <c:pt idx="812">
                  <c:v>78820.96277136053</c:v>
                </c:pt>
                <c:pt idx="813">
                  <c:v>77784.883564938471</c:v>
                </c:pt>
                <c:pt idx="814">
                  <c:v>76746.450304064434</c:v>
                </c:pt>
                <c:pt idx="815">
                  <c:v>75705.686633644262</c:v>
                </c:pt>
                <c:pt idx="816">
                  <c:v>74662.616219317046</c:v>
                </c:pt>
                <c:pt idx="817">
                  <c:v>73617.26274625014</c:v>
                </c:pt>
                <c:pt idx="818">
                  <c:v>72569.649917944465</c:v>
                </c:pt>
                <c:pt idx="819">
                  <c:v>71519.801455032182</c:v>
                </c:pt>
                <c:pt idx="820">
                  <c:v>70467.741094084631</c:v>
                </c:pt>
                <c:pt idx="821">
                  <c:v>69413.492586410095</c:v>
                </c:pt>
                <c:pt idx="822">
                  <c:v>68357.079696865971</c:v>
                </c:pt>
                <c:pt idx="823">
                  <c:v>67298.526202661116</c:v>
                </c:pt>
                <c:pt idx="824">
                  <c:v>66237.855892166641</c:v>
                </c:pt>
                <c:pt idx="825">
                  <c:v>65175.092563728133</c:v>
                </c:pt>
                <c:pt idx="826">
                  <c:v>64110.260024475683</c:v>
                </c:pt>
                <c:pt idx="827">
                  <c:v>63043.382089140767</c:v>
                </c:pt>
                <c:pt idx="828">
                  <c:v>61974.482578871313</c:v>
                </c:pt>
                <c:pt idx="829">
                  <c:v>60903.585320053004</c:v>
                </c:pt>
                <c:pt idx="830">
                  <c:v>59830.714143128986</c:v>
                </c:pt>
                <c:pt idx="831">
                  <c:v>58755.892881426538</c:v>
                </c:pt>
                <c:pt idx="832">
                  <c:v>57679.145369979</c:v>
                </c:pt>
                <c:pt idx="833">
                  <c:v>56600.49544436147</c:v>
                </c:pt>
                <c:pt idx="834">
                  <c:v>55519.966939518286</c:v>
                </c:pt>
                <c:pt idx="835">
                  <c:v>54437.583688602092</c:v>
                </c:pt>
                <c:pt idx="836">
                  <c:v>53353.369521808017</c:v>
                </c:pt>
                <c:pt idx="837">
                  <c:v>52267.348265220986</c:v>
                </c:pt>
                <c:pt idx="838">
                  <c:v>51179.543739653687</c:v>
                </c:pt>
                <c:pt idx="839">
                  <c:v>50089.979759503942</c:v>
                </c:pt>
                <c:pt idx="840">
                  <c:v>48998.680131597022</c:v>
                </c:pt>
                <c:pt idx="841">
                  <c:v>47905.668654047899</c:v>
                </c:pt>
                <c:pt idx="842">
                  <c:v>46810.969115119173</c:v>
                </c:pt>
                <c:pt idx="843">
                  <c:v>45714.605292081847</c:v>
                </c:pt>
                <c:pt idx="844">
                  <c:v>44616.600950086366</c:v>
                </c:pt>
                <c:pt idx="845">
                  <c:v>43516.979841029985</c:v>
                </c:pt>
                <c:pt idx="846">
                  <c:v>42415.765702435507</c:v>
                </c:pt>
                <c:pt idx="847">
                  <c:v>41312.982256329669</c:v>
                </c:pt>
                <c:pt idx="848">
                  <c:v>40208.653208125659</c:v>
                </c:pt>
                <c:pt idx="849">
                  <c:v>39102.802245515188</c:v>
                </c:pt>
                <c:pt idx="850">
                  <c:v>37995.453037357496</c:v>
                </c:pt>
                <c:pt idx="851">
                  <c:v>36886.629232580599</c:v>
                </c:pt>
                <c:pt idx="852">
                  <c:v>35776.354459083283</c:v>
                </c:pt>
                <c:pt idx="853">
                  <c:v>34664.652322640257</c:v>
                </c:pt>
                <c:pt idx="854">
                  <c:v>33551.546405817084</c:v>
                </c:pt>
                <c:pt idx="855">
                  <c:v>32437.06026688766</c:v>
                </c:pt>
                <c:pt idx="856">
                  <c:v>31321.217438755655</c:v>
                </c:pt>
                <c:pt idx="857">
                  <c:v>30204.041427882989</c:v>
                </c:pt>
                <c:pt idx="858">
                  <c:v>29085.555713221867</c:v>
                </c:pt>
                <c:pt idx="859">
                  <c:v>27965.783745157391</c:v>
                </c:pt>
                <c:pt idx="860">
                  <c:v>26844.748944446997</c:v>
                </c:pt>
                <c:pt idx="861">
                  <c:v>25722.474701174026</c:v>
                </c:pt>
                <c:pt idx="862">
                  <c:v>24598.984373700048</c:v>
                </c:pt>
                <c:pt idx="863">
                  <c:v>23474.301287629161</c:v>
                </c:pt>
                <c:pt idx="864">
                  <c:v>22348.448734774298</c:v>
                </c:pt>
                <c:pt idx="865">
                  <c:v>21221.449972129747</c:v>
                </c:pt>
                <c:pt idx="866">
                  <c:v>20093.328220849784</c:v>
                </c:pt>
                <c:pt idx="867">
                  <c:v>18964.106665236239</c:v>
                </c:pt>
                <c:pt idx="868">
                  <c:v>17833.808451728746</c:v>
                </c:pt>
                <c:pt idx="869">
                  <c:v>16702.456687901038</c:v>
                </c:pt>
                <c:pt idx="870">
                  <c:v>15570.074441467774</c:v>
                </c:pt>
                <c:pt idx="871">
                  <c:v>14436.68473929402</c:v>
                </c:pt>
                <c:pt idx="872">
                  <c:v>13302.310566411787</c:v>
                </c:pt>
                <c:pt idx="873">
                  <c:v>12166.974865044978</c:v>
                </c:pt>
                <c:pt idx="874">
                  <c:v>11030.700533638726</c:v>
                </c:pt>
                <c:pt idx="875">
                  <c:v>9893.510425896071</c:v>
                </c:pt>
                <c:pt idx="876">
                  <c:v>8755.4273498221319</c:v>
                </c:pt>
                <c:pt idx="877">
                  <c:v>7616.4740667767219</c:v>
                </c:pt>
                <c:pt idx="878">
                  <c:v>6476.673290530025</c:v>
                </c:pt>
                <c:pt idx="879">
                  <c:v>5336.0476863257745</c:v>
                </c:pt>
                <c:pt idx="880">
                  <c:v>4194.6198699565894</c:v>
                </c:pt>
                <c:pt idx="881">
                  <c:v>3052.4124068410438</c:v>
                </c:pt>
                <c:pt idx="882">
                  <c:v>1909.4478111093304</c:v>
                </c:pt>
                <c:pt idx="883">
                  <c:v>765.7485446957844</c:v>
                </c:pt>
                <c:pt idx="884">
                  <c:v>-378.6629835576241</c:v>
                </c:pt>
                <c:pt idx="885">
                  <c:v>-1523.7644187971646</c:v>
                </c:pt>
                <c:pt idx="886">
                  <c:v>-2669.5334610369478</c:v>
                </c:pt>
                <c:pt idx="887">
                  <c:v>-3815.9478660439372</c:v>
                </c:pt>
                <c:pt idx="888">
                  <c:v>-4962.9854461977957</c:v>
                </c:pt>
                <c:pt idx="889">
                  <c:v>-6110.6240713599436</c:v>
                </c:pt>
                <c:pt idx="890">
                  <c:v>-7258.8416697269922</c:v>
                </c:pt>
                <c:pt idx="891">
                  <c:v>-8407.6162286736326</c:v>
                </c:pt>
                <c:pt idx="892">
                  <c:v>-9556.9257955966077</c:v>
                </c:pt>
                <c:pt idx="893">
                  <c:v>-10706.748478742051</c:v>
                </c:pt>
                <c:pt idx="894">
                  <c:v>-11857.062448030609</c:v>
                </c:pt>
                <c:pt idx="895">
                  <c:v>-13007.845935873198</c:v>
                </c:pt>
                <c:pt idx="896">
                  <c:v>-14159.077237976608</c:v>
                </c:pt>
                <c:pt idx="897">
                  <c:v>-15310.734714144743</c:v>
                </c:pt>
                <c:pt idx="898">
                  <c:v>-16462.796789069092</c:v>
                </c:pt>
                <c:pt idx="899">
                  <c:v>-17615.241953114248</c:v>
                </c:pt>
                <c:pt idx="900">
                  <c:v>-18768.048763089384</c:v>
                </c:pt>
                <c:pt idx="901">
                  <c:v>-69921.195843020876</c:v>
                </c:pt>
                <c:pt idx="902">
                  <c:v>-71074.661884905145</c:v>
                </c:pt>
                <c:pt idx="903">
                  <c:v>-72228.425649465673</c:v>
                </c:pt>
                <c:pt idx="904">
                  <c:v>-73382.465966891032</c:v>
                </c:pt>
                <c:pt idx="905">
                  <c:v>-74536.761737571811</c:v>
                </c:pt>
                <c:pt idx="906">
                  <c:v>-75691.291932825465</c:v>
                </c:pt>
                <c:pt idx="907">
                  <c:v>-76846.035595613386</c:v>
                </c:pt>
                <c:pt idx="908">
                  <c:v>-78000.971841254708</c:v>
                </c:pt>
                <c:pt idx="909">
                  <c:v>-79156.079858120895</c:v>
                </c:pt>
                <c:pt idx="910">
                  <c:v>-80311.33890833336</c:v>
                </c:pt>
                <c:pt idx="911">
                  <c:v>-81466.728328443234</c:v>
                </c:pt>
                <c:pt idx="912">
                  <c:v>-82622.227530114455</c:v>
                </c:pt>
                <c:pt idx="913">
                  <c:v>-83777.816000781502</c:v>
                </c:pt>
                <c:pt idx="914">
                  <c:v>-84933.47330431435</c:v>
                </c:pt>
                <c:pt idx="915">
                  <c:v>-86089.179081668379</c:v>
                </c:pt>
                <c:pt idx="916">
                  <c:v>-87244.913051523414</c:v>
                </c:pt>
                <c:pt idx="917">
                  <c:v>-88400.655010918053</c:v>
                </c:pt>
                <c:pt idx="918">
                  <c:v>-89556.384835876466</c:v>
                </c:pt>
                <c:pt idx="919">
                  <c:v>-90712.082482020385</c:v>
                </c:pt>
                <c:pt idx="920">
                  <c:v>-91867.727985178397</c:v>
                </c:pt>
                <c:pt idx="921">
                  <c:v>-93023.301461986368</c:v>
                </c:pt>
                <c:pt idx="922">
                  <c:v>-94178.78311047396</c:v>
                </c:pt>
                <c:pt idx="923">
                  <c:v>-95334.153210647986</c:v>
                </c:pt>
                <c:pt idx="924">
                  <c:v>-96489.392125067534</c:v>
                </c:pt>
                <c:pt idx="925">
                  <c:v>-97644.48029940475</c:v>
                </c:pt>
                <c:pt idx="926">
                  <c:v>-98799.39826300049</c:v>
                </c:pt>
                <c:pt idx="927">
                  <c:v>-99954.126629413251</c:v>
                </c:pt>
                <c:pt idx="928">
                  <c:v>-101108.64609695648</c:v>
                </c:pt>
                <c:pt idx="929">
                  <c:v>-102262.93744922864</c:v>
                </c:pt>
                <c:pt idx="930">
                  <c:v>-103416.98155563136</c:v>
                </c:pt>
                <c:pt idx="931">
                  <c:v>-104570.75937188548</c:v>
                </c:pt>
                <c:pt idx="932">
                  <c:v>-105724.25194053202</c:v>
                </c:pt>
                <c:pt idx="933">
                  <c:v>-106877.4403914287</c:v>
                </c:pt>
                <c:pt idx="934">
                  <c:v>-108030.30594223492</c:v>
                </c:pt>
                <c:pt idx="935">
                  <c:v>-109182.82989888934</c:v>
                </c:pt>
                <c:pt idx="936">
                  <c:v>-110334.99365607899</c:v>
                </c:pt>
                <c:pt idx="937">
                  <c:v>-111486.77869770098</c:v>
                </c:pt>
                <c:pt idx="938">
                  <c:v>-112638.16659731012</c:v>
                </c:pt>
                <c:pt idx="939">
                  <c:v>-113789.13901856613</c:v>
                </c:pt>
                <c:pt idx="940">
                  <c:v>-114939.67771566661</c:v>
                </c:pt>
                <c:pt idx="941">
                  <c:v>-116089.76453377148</c:v>
                </c:pt>
                <c:pt idx="942">
                  <c:v>-117239.38140942158</c:v>
                </c:pt>
                <c:pt idx="943">
                  <c:v>-118388.51037094599</c:v>
                </c:pt>
                <c:pt idx="944">
                  <c:v>-119537.13353886257</c:v>
                </c:pt>
                <c:pt idx="945">
                  <c:v>-120685.23312627153</c:v>
                </c:pt>
                <c:pt idx="946">
                  <c:v>-121832.79143923266</c:v>
                </c:pt>
                <c:pt idx="947">
                  <c:v>-122979.79087714489</c:v>
                </c:pt>
                <c:pt idx="948">
                  <c:v>-124126.21393310989</c:v>
                </c:pt>
                <c:pt idx="949">
                  <c:v>-125272.04319429047</c:v>
                </c:pt>
                <c:pt idx="950">
                  <c:v>4832.7386577418902</c:v>
                </c:pt>
                <c:pt idx="951">
                  <c:v>3813.1488466674678</c:v>
                </c:pt>
                <c:pt idx="952">
                  <c:v>2794.2045010830816</c:v>
                </c:pt>
                <c:pt idx="953">
                  <c:v>1775.9226541807288</c:v>
                </c:pt>
                <c:pt idx="954">
                  <c:v>758.32024343398632</c:v>
                </c:pt>
                <c:pt idx="955">
                  <c:v>-258.58588971273787</c:v>
                </c:pt>
                <c:pt idx="956">
                  <c:v>-1274.7790001379576</c:v>
                </c:pt>
                <c:pt idx="957">
                  <c:v>-2290.2424393368492</c:v>
                </c:pt>
                <c:pt idx="958">
                  <c:v>-3304.9596557029668</c:v>
                </c:pt>
                <c:pt idx="959">
                  <c:v>-4318.9141947988392</c:v>
                </c:pt>
                <c:pt idx="960">
                  <c:v>-5332.0896996249576</c:v>
                </c:pt>
                <c:pt idx="961">
                  <c:v>-6344.4699108730592</c:v>
                </c:pt>
                <c:pt idx="962">
                  <c:v>-7356.0386671786609</c:v>
                </c:pt>
                <c:pt idx="963">
                  <c:v>-8366.7799053598392</c:v>
                </c:pt>
                <c:pt idx="964">
                  <c:v>-9376.6776606518742</c:v>
                </c:pt>
                <c:pt idx="965">
                  <c:v>-10385.716066928728</c:v>
                </c:pt>
                <c:pt idx="966">
                  <c:v>-11393.879356922082</c:v>
                </c:pt>
                <c:pt idx="967">
                  <c:v>-12401.151862430341</c:v>
                </c:pt>
                <c:pt idx="968">
                  <c:v>-13407.518014516711</c:v>
                </c:pt>
                <c:pt idx="969">
                  <c:v>-14412.962343705318</c:v>
                </c:pt>
                <c:pt idx="970">
                  <c:v>-15417.469480163532</c:v>
                </c:pt>
                <c:pt idx="971">
                  <c:v>-16421.024153878774</c:v>
                </c:pt>
                <c:pt idx="972">
                  <c:v>-17423.611194828882</c:v>
                </c:pt>
                <c:pt idx="973">
                  <c:v>-18425.215533142909</c:v>
                </c:pt>
                <c:pt idx="974">
                  <c:v>-19425.82219925561</c:v>
                </c:pt>
                <c:pt idx="975">
                  <c:v>-20425.416324050755</c:v>
                </c:pt>
                <c:pt idx="976">
                  <c:v>-21423.983139002252</c:v>
                </c:pt>
                <c:pt idx="977">
                  <c:v>-22421.507976303808</c:v>
                </c:pt>
                <c:pt idx="978">
                  <c:v>-23417.976268991144</c:v>
                </c:pt>
                <c:pt idx="979">
                  <c:v>-24413.373551056222</c:v>
                </c:pt>
                <c:pt idx="980">
                  <c:v>-25407.685457560132</c:v>
                </c:pt>
                <c:pt idx="981">
                  <c:v>-26400.897724727889</c:v>
                </c:pt>
                <c:pt idx="982">
                  <c:v>-27392.996190044109</c:v>
                </c:pt>
                <c:pt idx="983">
                  <c:v>-28383.966792339201</c:v>
                </c:pt>
                <c:pt idx="984">
                  <c:v>-29373.795571866769</c:v>
                </c:pt>
                <c:pt idx="985">
                  <c:v>-30362.468670376289</c:v>
                </c:pt>
                <c:pt idx="986">
                  <c:v>-31349.972331172976</c:v>
                </c:pt>
                <c:pt idx="987">
                  <c:v>-32336.292899179265</c:v>
                </c:pt>
                <c:pt idx="988">
                  <c:v>-33321.416820981605</c:v>
                </c:pt>
                <c:pt idx="989">
                  <c:v>-34305.330644874521</c:v>
                </c:pt>
                <c:pt idx="990">
                  <c:v>-35288.021020893917</c:v>
                </c:pt>
                <c:pt idx="991">
                  <c:v>-36269.47470084727</c:v>
                </c:pt>
                <c:pt idx="992">
                  <c:v>-37249.678538333763</c:v>
                </c:pt>
                <c:pt idx="993">
                  <c:v>-38228.619488762059</c:v>
                </c:pt>
                <c:pt idx="994">
                  <c:v>-39206.28460935202</c:v>
                </c:pt>
                <c:pt idx="995">
                  <c:v>-40182.661059142833</c:v>
                </c:pt>
                <c:pt idx="996">
                  <c:v>-41157.736098981615</c:v>
                </c:pt>
                <c:pt idx="997">
                  <c:v>-42131.497091514277</c:v>
                </c:pt>
                <c:pt idx="998">
                  <c:v>-43103.931501164094</c:v>
                </c:pt>
                <c:pt idx="999">
                  <c:v>-44075.026894106973</c:v>
                </c:pt>
                <c:pt idx="1000">
                  <c:v>-45044.770938240166</c:v>
                </c:pt>
                <c:pt idx="1001">
                  <c:v>-46013.15140314278</c:v>
                </c:pt>
                <c:pt idx="1002">
                  <c:v>-46980.156160029546</c:v>
                </c:pt>
                <c:pt idx="1003">
                  <c:v>-47945.773181700613</c:v>
                </c:pt>
                <c:pt idx="1004">
                  <c:v>-48909.990542484215</c:v>
                </c:pt>
                <c:pt idx="1005">
                  <c:v>-49872.796418170889</c:v>
                </c:pt>
                <c:pt idx="1006">
                  <c:v>-50834.179085943724</c:v>
                </c:pt>
                <c:pt idx="1007">
                  <c:v>-51794.126924302342</c:v>
                </c:pt>
                <c:pt idx="1008">
                  <c:v>-52752.628412980906</c:v>
                </c:pt>
                <c:pt idx="1009">
                  <c:v>-53709.67213285718</c:v>
                </c:pt>
                <c:pt idx="1010">
                  <c:v>-54665.246765860378</c:v>
                </c:pt>
                <c:pt idx="1011">
                  <c:v>-55619.341094868127</c:v>
                </c:pt>
                <c:pt idx="1012">
                  <c:v>-56571.944003604505</c:v>
                </c:pt>
                <c:pt idx="1013">
                  <c:v>-57523.044476521012</c:v>
                </c:pt>
                <c:pt idx="1014">
                  <c:v>-58472.631598684515</c:v>
                </c:pt>
                <c:pt idx="1015">
                  <c:v>-59420.694555649956</c:v>
                </c:pt>
                <c:pt idx="1016">
                  <c:v>-60367.222633332181</c:v>
                </c:pt>
                <c:pt idx="1017">
                  <c:v>-61312.205217871044</c:v>
                </c:pt>
                <c:pt idx="1018">
                  <c:v>-62255.631795491252</c:v>
                </c:pt>
                <c:pt idx="1019">
                  <c:v>-63197.491952354248</c:v>
                </c:pt>
                <c:pt idx="1020">
                  <c:v>-64137.775374408382</c:v>
                </c:pt>
                <c:pt idx="1021">
                  <c:v>-65076.471847233071</c:v>
                </c:pt>
                <c:pt idx="1022">
                  <c:v>-66013.57125587335</c:v>
                </c:pt>
                <c:pt idx="1023">
                  <c:v>-66949.063584675809</c:v>
                </c:pt>
                <c:pt idx="1024">
                  <c:v>-67882.938917114021</c:v>
                </c:pt>
                <c:pt idx="1025">
                  <c:v>-68815.187435610816</c:v>
                </c:pt>
                <c:pt idx="1026">
                  <c:v>-69745.799421356074</c:v>
                </c:pt>
                <c:pt idx="1027">
                  <c:v>-70674.765254118189</c:v>
                </c:pt>
                <c:pt idx="1028">
                  <c:v>-71602.075412053062</c:v>
                </c:pt>
                <c:pt idx="1029">
                  <c:v>-72527.720471502558</c:v>
                </c:pt>
                <c:pt idx="1030">
                  <c:v>-73451.691106796236</c:v>
                </c:pt>
                <c:pt idx="1031">
                  <c:v>-74373.978090040153</c:v>
                </c:pt>
                <c:pt idx="1032">
                  <c:v>-75294.572290907265</c:v>
                </c:pt>
                <c:pt idx="1033">
                  <c:v>-76213.464676419098</c:v>
                </c:pt>
                <c:pt idx="1034">
                  <c:v>-77130.646310725861</c:v>
                </c:pt>
                <c:pt idx="1035">
                  <c:v>-78046.108354878714</c:v>
                </c:pt>
                <c:pt idx="1036">
                  <c:v>-78959.842066599405</c:v>
                </c:pt>
                <c:pt idx="1037">
                  <c:v>-79871.83880004636</c:v>
                </c:pt>
                <c:pt idx="1038">
                  <c:v>-80782.09000557533</c:v>
                </c:pt>
                <c:pt idx="1039">
                  <c:v>-81690.587229493234</c:v>
                </c:pt>
                <c:pt idx="1040">
                  <c:v>-82597.322113815229</c:v>
                </c:pt>
                <c:pt idx="1041">
                  <c:v>-83502.286396005307</c:v>
                </c:pt>
                <c:pt idx="1042">
                  <c:v>-84405.471908727573</c:v>
                </c:pt>
                <c:pt idx="1043">
                  <c:v>-85306.870579579292</c:v>
                </c:pt>
                <c:pt idx="1044">
                  <c:v>-86206.474430832706</c:v>
                </c:pt>
                <c:pt idx="1045">
                  <c:v>-87104.275579159279</c:v>
                </c:pt>
                <c:pt idx="1046">
                  <c:v>-88000.26623536351</c:v>
                </c:pt>
                <c:pt idx="1047">
                  <c:v>-88894.438704103988</c:v>
                </c:pt>
                <c:pt idx="1048">
                  <c:v>-89786.785383613606</c:v>
                </c:pt>
                <c:pt idx="1049">
                  <c:v>-90677.298765415806</c:v>
                </c:pt>
                <c:pt idx="1050">
                  <c:v>-91565.971434035382</c:v>
                </c:pt>
                <c:pt idx="1051">
                  <c:v>-92452.796066711555</c:v>
                </c:pt>
                <c:pt idx="1052">
                  <c:v>-93337.765433098888</c:v>
                </c:pt>
                <c:pt idx="1053">
                  <c:v>-94220.872394970545</c:v>
                </c:pt>
                <c:pt idx="1054">
                  <c:v>-95102.109905917547</c:v>
                </c:pt>
                <c:pt idx="1055">
                  <c:v>-95981.471011041664</c:v>
                </c:pt>
                <c:pt idx="1056">
                  <c:v>-96858.948846648476</c:v>
                </c:pt>
                <c:pt idx="1057">
                  <c:v>-97734.536639935293</c:v>
                </c:pt>
                <c:pt idx="1058">
                  <c:v>-98608.227708674691</c:v>
                </c:pt>
                <c:pt idx="1059">
                  <c:v>-99480.015460897266</c:v>
                </c:pt>
                <c:pt idx="1060">
                  <c:v>-100349.89339457093</c:v>
                </c:pt>
                <c:pt idx="1061">
                  <c:v>-101217.85509727488</c:v>
                </c:pt>
                <c:pt idx="1062">
                  <c:v>-102083.89424587406</c:v>
                </c:pt>
                <c:pt idx="1063">
                  <c:v>-102948.00460618605</c:v>
                </c:pt>
                <c:pt idx="1064">
                  <c:v>-103810.18003264975</c:v>
                </c:pt>
                <c:pt idx="1065">
                  <c:v>-104670.41446798731</c:v>
                </c:pt>
                <c:pt idx="1066">
                  <c:v>-105528.70194286706</c:v>
                </c:pt>
                <c:pt idx="1067">
                  <c:v>-106385.03657556094</c:v>
                </c:pt>
                <c:pt idx="1068">
                  <c:v>-107239.41257159939</c:v>
                </c:pt>
                <c:pt idx="1069">
                  <c:v>-108091.82422342352</c:v>
                </c:pt>
                <c:pt idx="1070">
                  <c:v>-108942.26591003717</c:v>
                </c:pt>
                <c:pt idx="1071">
                  <c:v>-109790.73209665467</c:v>
                </c:pt>
                <c:pt idx="1072">
                  <c:v>-110637.21733434204</c:v>
                </c:pt>
                <c:pt idx="1073">
                  <c:v>-111481.71625966573</c:v>
                </c:pt>
                <c:pt idx="1074">
                  <c:v>-112324.22359432802</c:v>
                </c:pt>
                <c:pt idx="1075">
                  <c:v>-113164.73414480753</c:v>
                </c:pt>
                <c:pt idx="1076">
                  <c:v>-114003.24280199526</c:v>
                </c:pt>
                <c:pt idx="1077">
                  <c:v>-114839.74454082504</c:v>
                </c:pt>
                <c:pt idx="1078">
                  <c:v>-115674.23441991005</c:v>
                </c:pt>
                <c:pt idx="1079">
                  <c:v>-116506.70758116624</c:v>
                </c:pt>
                <c:pt idx="1080">
                  <c:v>-117337.15924944416</c:v>
                </c:pt>
                <c:pt idx="1081">
                  <c:v>-118165.58473215121</c:v>
                </c:pt>
                <c:pt idx="1082">
                  <c:v>-118991.97941887475</c:v>
                </c:pt>
                <c:pt idx="1083">
                  <c:v>-119816.33878100677</c:v>
                </c:pt>
                <c:pt idx="1084">
                  <c:v>-120638.65837135841</c:v>
                </c:pt>
                <c:pt idx="1085">
                  <c:v>-121458.93382378071</c:v>
                </c:pt>
                <c:pt idx="1086">
                  <c:v>-122277.1608527795</c:v>
                </c:pt>
                <c:pt idx="1087">
                  <c:v>-123093.33525312842</c:v>
                </c:pt>
                <c:pt idx="1088">
                  <c:v>-123907.45289948252</c:v>
                </c:pt>
                <c:pt idx="1089">
                  <c:v>-124719.50974598745</c:v>
                </c:pt>
                <c:pt idx="1090">
                  <c:v>-125529.50182589027</c:v>
                </c:pt>
                <c:pt idx="1091">
                  <c:v>-126337.42525114745</c:v>
                </c:pt>
                <c:pt idx="1092">
                  <c:v>-127143.27621202606</c:v>
                </c:pt>
                <c:pt idx="1093">
                  <c:v>-127947.05097671527</c:v>
                </c:pt>
                <c:pt idx="1094">
                  <c:v>-128748.74589092322</c:v>
                </c:pt>
                <c:pt idx="1095">
                  <c:v>-129548.35737748457</c:v>
                </c:pt>
                <c:pt idx="1096">
                  <c:v>-130345.88193595601</c:v>
                </c:pt>
                <c:pt idx="1097">
                  <c:v>-131141.3161422188</c:v>
                </c:pt>
                <c:pt idx="1098">
                  <c:v>-131934.65664807404</c:v>
                </c:pt>
                <c:pt idx="1099">
                  <c:v>-132725.90018084281</c:v>
                </c:pt>
                <c:pt idx="1100">
                  <c:v>16484.956457040782</c:v>
                </c:pt>
                <c:pt idx="1101">
                  <c:v>-34177.083611565802</c:v>
                </c:pt>
                <c:pt idx="1102">
                  <c:v>-34837.017338107711</c:v>
                </c:pt>
                <c:pt idx="1103">
                  <c:v>-35494.841747924125</c:v>
                </c:pt>
                <c:pt idx="1104">
                  <c:v>-36150.553939840713</c:v>
                </c:pt>
                <c:pt idx="1105">
                  <c:v>-36804.151085760088</c:v>
                </c:pt>
                <c:pt idx="1106">
                  <c:v>-37455.630430251753</c:v>
                </c:pt>
                <c:pt idx="1107">
                  <c:v>-38104.989290140118</c:v>
                </c:pt>
                <c:pt idx="1108">
                  <c:v>-38752.225054093637</c:v>
                </c:pt>
                <c:pt idx="1109">
                  <c:v>-39397.335182212431</c:v>
                </c:pt>
                <c:pt idx="1110">
                  <c:v>-40040.317205614643</c:v>
                </c:pt>
                <c:pt idx="1111">
                  <c:v>-40681.168726021511</c:v>
                </c:pt>
                <c:pt idx="1112">
                  <c:v>-41319.887415344216</c:v>
                </c:pt>
                <c:pt idx="1113">
                  <c:v>-41956.471015267758</c:v>
                </c:pt>
                <c:pt idx="1114">
                  <c:v>-42590.917336835235</c:v>
                </c:pt>
                <c:pt idx="1115">
                  <c:v>-43223.224260032985</c:v>
                </c:pt>
                <c:pt idx="1116">
                  <c:v>-43853.389733370874</c:v>
                </c:pt>
                <c:pt idx="1117">
                  <c:v>-44481.411773468484</c:v>
                </c:pt>
                <c:pt idx="1118">
                  <c:v>-45107.288464635414</c:v>
                </c:pt>
                <c:pt idx="1119">
                  <c:v>-45731.017958452408</c:v>
                </c:pt>
                <c:pt idx="1120">
                  <c:v>-46352.598473357895</c:v>
                </c:pt>
                <c:pt idx="1121">
                  <c:v>-46972.028294221716</c:v>
                </c:pt>
                <c:pt idx="1122">
                  <c:v>-47589.30577193237</c:v>
                </c:pt>
                <c:pt idx="1123">
                  <c:v>-48204.429322978176</c:v>
                </c:pt>
                <c:pt idx="1124">
                  <c:v>-48817.397429021985</c:v>
                </c:pt>
                <c:pt idx="1125">
                  <c:v>-49428.208636488976</c:v>
                </c:pt>
                <c:pt idx="1126">
                  <c:v>-50036.861556142161</c:v>
                </c:pt>
                <c:pt idx="1127">
                  <c:v>-50643.35486266439</c:v>
                </c:pt>
                <c:pt idx="1128">
                  <c:v>-51247.687294239928</c:v>
                </c:pt>
                <c:pt idx="1129">
                  <c:v>-51849.857652133243</c:v>
                </c:pt>
                <c:pt idx="1130">
                  <c:v>-52449.864800269082</c:v>
                </c:pt>
                <c:pt idx="1131">
                  <c:v>-53047.707664814283</c:v>
                </c:pt>
                <c:pt idx="1132">
                  <c:v>-53643.385233756584</c:v>
                </c:pt>
                <c:pt idx="1133">
                  <c:v>-54236.896556487511</c:v>
                </c:pt>
                <c:pt idx="1134">
                  <c:v>-54828.240743380469</c:v>
                </c:pt>
                <c:pt idx="1135">
                  <c:v>-55417.416965373741</c:v>
                </c:pt>
                <c:pt idx="1136">
                  <c:v>-56004.424453551037</c:v>
                </c:pt>
                <c:pt idx="1137">
                  <c:v>-56589.262498721851</c:v>
                </c:pt>
                <c:pt idx="1138">
                  <c:v>-57171.930451003245</c:v>
                </c:pt>
                <c:pt idx="1139">
                  <c:v>-57752.427719404666</c:v>
                </c:pt>
                <c:pt idx="1140">
                  <c:v>-58330.753771405572</c:v>
                </c:pt>
                <c:pt idx="1141">
                  <c:v>-58906.908132542412</c:v>
                </c:pt>
                <c:pt idx="1142">
                  <c:v>-59480.890385987717</c:v>
                </c:pt>
                <c:pt idx="1143">
                  <c:v>-60052.700172137287</c:v>
                </c:pt>
                <c:pt idx="1144">
                  <c:v>-60622.337188191159</c:v>
                </c:pt>
                <c:pt idx="1145">
                  <c:v>-61189.801187738332</c:v>
                </c:pt>
                <c:pt idx="1146">
                  <c:v>-61755.091980344172</c:v>
                </c:pt>
                <c:pt idx="1147">
                  <c:v>-62318.209431131501</c:v>
                </c:pt>
                <c:pt idx="1148">
                  <c:v>-62879.153460370486</c:v>
                </c:pt>
                <c:pt idx="1149">
                  <c:v>-63437.924043062943</c:v>
                </c:pt>
                <c:pt idx="1150">
                  <c:v>-63994.521208529419</c:v>
                </c:pt>
                <c:pt idx="1151">
                  <c:v>-64548.94503999842</c:v>
                </c:pt>
                <c:pt idx="1152">
                  <c:v>-65101.195674192059</c:v>
                </c:pt>
                <c:pt idx="1153">
                  <c:v>-65651.273300917528</c:v>
                </c:pt>
                <c:pt idx="1154">
                  <c:v>-66199.178162656972</c:v>
                </c:pt>
                <c:pt idx="1155">
                  <c:v>-66744.91055415498</c:v>
                </c:pt>
                <c:pt idx="1156">
                  <c:v>-67288.470822013856</c:v>
                </c:pt>
                <c:pt idx="1157">
                  <c:v>-67829.859364281205</c:v>
                </c:pt>
                <c:pt idx="1158">
                  <c:v>-68369.076630047552</c:v>
                </c:pt>
                <c:pt idx="1159">
                  <c:v>-68906.123119035256</c:v>
                </c:pt>
                <c:pt idx="1160">
                  <c:v>-69440.999381195594</c:v>
                </c:pt>
                <c:pt idx="1161">
                  <c:v>-69973.706016303157</c:v>
                </c:pt>
                <c:pt idx="1162">
                  <c:v>-70504.243673554884</c:v>
                </c:pt>
                <c:pt idx="1163">
                  <c:v>-71032.613051160166</c:v>
                </c:pt>
                <c:pt idx="1164">
                  <c:v>-71558.814895946707</c:v>
                </c:pt>
                <c:pt idx="1165">
                  <c:v>-72082.85000295403</c:v>
                </c:pt>
                <c:pt idx="1166">
                  <c:v>-72604.719215037214</c:v>
                </c:pt>
                <c:pt idx="1167">
                  <c:v>-73124.423422463849</c:v>
                </c:pt>
                <c:pt idx="1168">
                  <c:v>-73641.963562519406</c:v>
                </c:pt>
                <c:pt idx="1169">
                  <c:v>-74157.34061910797</c:v>
                </c:pt>
                <c:pt idx="1170">
                  <c:v>-74670.555622357686</c:v>
                </c:pt>
                <c:pt idx="1171">
                  <c:v>-75181.609648223675</c:v>
                </c:pt>
                <c:pt idx="1172">
                  <c:v>-75690.503818097277</c:v>
                </c:pt>
                <c:pt idx="1173">
                  <c:v>-76197.239298410394</c:v>
                </c:pt>
                <c:pt idx="1174">
                  <c:v>-76701.817300245122</c:v>
                </c:pt>
                <c:pt idx="1175">
                  <c:v>-77204.239078941988</c:v>
                </c:pt>
                <c:pt idx="1176">
                  <c:v>-77704.505933713823</c:v>
                </c:pt>
                <c:pt idx="1177">
                  <c:v>-78202.619207253869</c:v>
                </c:pt>
                <c:pt idx="1178">
                  <c:v>-78698.580285348566</c:v>
                </c:pt>
                <c:pt idx="1179">
                  <c:v>-79192.390596496407</c:v>
                </c:pt>
                <c:pt idx="1180">
                  <c:v>-79684.051611517498</c:v>
                </c:pt>
                <c:pt idx="1181">
                  <c:v>-80173.564843174259</c:v>
                </c:pt>
                <c:pt idx="1182">
                  <c:v>-80660.931845786326</c:v>
                </c:pt>
                <c:pt idx="1183">
                  <c:v>-81146.15421485265</c:v>
                </c:pt>
                <c:pt idx="1184">
                  <c:v>-81629.233586669026</c:v>
                </c:pt>
                <c:pt idx="1185">
                  <c:v>-82110.171637951382</c:v>
                </c:pt>
                <c:pt idx="1186">
                  <c:v>-82588.970085458845</c:v>
                </c:pt>
                <c:pt idx="1187">
                  <c:v>-83065.630685617478</c:v>
                </c:pt>
                <c:pt idx="1188">
                  <c:v>-83540.155234145292</c:v>
                </c:pt>
                <c:pt idx="1189">
                  <c:v>-84012.545565681125</c:v>
                </c:pt>
                <c:pt idx="1190">
                  <c:v>-84482.803553409394</c:v>
                </c:pt>
                <c:pt idx="1191">
                  <c:v>-84950.931108694407</c:v>
                </c:pt>
                <c:pt idx="1192">
                  <c:v>-85416.930180707903</c:v>
                </c:pt>
                <c:pt idx="1193">
                  <c:v>-85880.802756062869</c:v>
                </c:pt>
                <c:pt idx="1194">
                  <c:v>-86342.550858447546</c:v>
                </c:pt>
                <c:pt idx="1195">
                  <c:v>-86802.176548260672</c:v>
                </c:pt>
                <c:pt idx="1196">
                  <c:v>-87259.681922246658</c:v>
                </c:pt>
                <c:pt idx="1197">
                  <c:v>-87715.069113134814</c:v>
                </c:pt>
                <c:pt idx="1198">
                  <c:v>-88168.340289281361</c:v>
                </c:pt>
                <c:pt idx="1199">
                  <c:v>-88619.497654305465</c:v>
                </c:pt>
                <c:pt idx="1200">
                  <c:v>-89068.54344673692</c:v>
                </c:pt>
                <c:pt idx="1201">
                  <c:v>-89515.479939655081</c:v>
                </c:pt>
                <c:pt idx="1202">
                  <c:v>-89960.309440339421</c:v>
                </c:pt>
                <c:pt idx="1203">
                  <c:v>-90403.034289911811</c:v>
                </c:pt>
                <c:pt idx="1204">
                  <c:v>-90843.656862989053</c:v>
                </c:pt>
                <c:pt idx="1205">
                  <c:v>-91282.179567330211</c:v>
                </c:pt>
                <c:pt idx="1206">
                  <c:v>-91718.604843489535</c:v>
                </c:pt>
                <c:pt idx="1207">
                  <c:v>-92152.935164467912</c:v>
                </c:pt>
                <c:pt idx="1208">
                  <c:v>-92585.173035369677</c:v>
                </c:pt>
                <c:pt idx="1209">
                  <c:v>-93015.320993056521</c:v>
                </c:pt>
                <c:pt idx="1210">
                  <c:v>-93443.381605807546</c:v>
                </c:pt>
                <c:pt idx="1211">
                  <c:v>-93869.35747297632</c:v>
                </c:pt>
                <c:pt idx="1212">
                  <c:v>-94293.251224654072</c:v>
                </c:pt>
                <c:pt idx="1213">
                  <c:v>-94715.065521328419</c:v>
                </c:pt>
                <c:pt idx="1214">
                  <c:v>-95134.803053550248</c:v>
                </c:pt>
                <c:pt idx="1215">
                  <c:v>-95552.466541601927</c:v>
                </c:pt>
                <c:pt idx="1216">
                  <c:v>-95968.05873515617</c:v>
                </c:pt>
                <c:pt idx="1217">
                  <c:v>-96381.582412955409</c:v>
                </c:pt>
                <c:pt idx="1218">
                  <c:v>-96793.040382471736</c:v>
                </c:pt>
                <c:pt idx="1219">
                  <c:v>-97202.435479586857</c:v>
                </c:pt>
                <c:pt idx="1220">
                  <c:v>-97609.770568263179</c:v>
                </c:pt>
                <c:pt idx="1221">
                  <c:v>-98015.048540216478</c:v>
                </c:pt>
                <c:pt idx="1222">
                  <c:v>-98418.27231459727</c:v>
                </c:pt>
                <c:pt idx="1223">
                  <c:v>-98819.444837665884</c:v>
                </c:pt>
                <c:pt idx="1224">
                  <c:v>-99218.569082474671</c:v>
                </c:pt>
                <c:pt idx="1225">
                  <c:v>-99615.648048547344</c:v>
                </c:pt>
                <c:pt idx="1226">
                  <c:v>-100010.684761567</c:v>
                </c:pt>
                <c:pt idx="1227">
                  <c:v>-100403.68227305521</c:v>
                </c:pt>
                <c:pt idx="1228">
                  <c:v>-100794.64366006439</c:v>
                </c:pt>
                <c:pt idx="1229">
                  <c:v>-101183.57202486235</c:v>
                </c:pt>
                <c:pt idx="1230">
                  <c:v>-101570.47049462506</c:v>
                </c:pt>
                <c:pt idx="1231">
                  <c:v>-101955.34222112539</c:v>
                </c:pt>
                <c:pt idx="1232">
                  <c:v>-102338.19038042991</c:v>
                </c:pt>
                <c:pt idx="1233">
                  <c:v>-102719.01817259271</c:v>
                </c:pt>
                <c:pt idx="1234">
                  <c:v>-103097.82882134922</c:v>
                </c:pt>
                <c:pt idx="1235">
                  <c:v>-103474.62557382009</c:v>
                </c:pt>
                <c:pt idx="1236">
                  <c:v>-103849.41170020719</c:v>
                </c:pt>
                <c:pt idx="1237">
                  <c:v>-104222.19049349768</c:v>
                </c:pt>
                <c:pt idx="1238">
                  <c:v>-104592.96526916586</c:v>
                </c:pt>
                <c:pt idx="1239">
                  <c:v>-104961.73936487862</c:v>
                </c:pt>
                <c:pt idx="1240">
                  <c:v>-105328.51614020366</c:v>
                </c:pt>
                <c:pt idx="1241">
                  <c:v>-105693.29897631636</c:v>
                </c:pt>
                <c:pt idx="1242">
                  <c:v>-106056.09127571309</c:v>
                </c:pt>
                <c:pt idx="1243">
                  <c:v>-106416.89646191674</c:v>
                </c:pt>
                <c:pt idx="1244">
                  <c:v>-106775.71797919732</c:v>
                </c:pt>
                <c:pt idx="1245">
                  <c:v>-107132.55929228458</c:v>
                </c:pt>
                <c:pt idx="1246">
                  <c:v>-107487.42388608413</c:v>
                </c:pt>
                <c:pt idx="1247">
                  <c:v>-107840.31526539547</c:v>
                </c:pt>
                <c:pt idx="1248">
                  <c:v>-108191.23695463585</c:v>
                </c:pt>
                <c:pt idx="1249">
                  <c:v>-108540.19249755936</c:v>
                </c:pt>
                <c:pt idx="1250">
                  <c:v>59862.814543018074</c:v>
                </c:pt>
                <c:pt idx="1251">
                  <c:v>59642.780585494278</c:v>
                </c:pt>
                <c:pt idx="1252">
                  <c:v>59424.702029752814</c:v>
                </c:pt>
                <c:pt idx="1253">
                  <c:v>59208.575257433353</c:v>
                </c:pt>
                <c:pt idx="1254">
                  <c:v>58994.39663220285</c:v>
                </c:pt>
                <c:pt idx="1255">
                  <c:v>58782.162500022911</c:v>
                </c:pt>
                <c:pt idx="1256">
                  <c:v>58571.86918941405</c:v>
                </c:pt>
                <c:pt idx="1257">
                  <c:v>58363.513011723182</c:v>
                </c:pt>
                <c:pt idx="1258">
                  <c:v>58157.090261384532</c:v>
                </c:pt>
                <c:pt idx="1259">
                  <c:v>57952.597216177914</c:v>
                </c:pt>
                <c:pt idx="1260">
                  <c:v>57750.030137496338</c:v>
                </c:pt>
                <c:pt idx="1261">
                  <c:v>57549.385270592109</c:v>
                </c:pt>
                <c:pt idx="1262">
                  <c:v>57350.658844844249</c:v>
                </c:pt>
                <c:pt idx="1263">
                  <c:v>57153.84707400309</c:v>
                </c:pt>
                <c:pt idx="1264">
                  <c:v>56958.946156451064</c:v>
                </c:pt>
                <c:pt idx="1265">
                  <c:v>56765.952275448202</c:v>
                </c:pt>
                <c:pt idx="1266">
                  <c:v>56574.861599381955</c:v>
                </c:pt>
                <c:pt idx="1267">
                  <c:v>56385.67028201752</c:v>
                </c:pt>
                <c:pt idx="1268">
                  <c:v>56198.374462742402</c:v>
                </c:pt>
                <c:pt idx="1269">
                  <c:v>56012.97026680837</c:v>
                </c:pt>
                <c:pt idx="1270">
                  <c:v>55829.453805578101</c:v>
                </c:pt>
                <c:pt idx="1271">
                  <c:v>55647.821176762416</c:v>
                </c:pt>
                <c:pt idx="1272">
                  <c:v>55468.068464662661</c:v>
                </c:pt>
                <c:pt idx="1273">
                  <c:v>55290.191740407332</c:v>
                </c:pt>
                <c:pt idx="1274">
                  <c:v>55114.187062185556</c:v>
                </c:pt>
                <c:pt idx="1275">
                  <c:v>54940.050475484903</c:v>
                </c:pt>
                <c:pt idx="1276">
                  <c:v>54767.778013322022</c:v>
                </c:pt>
                <c:pt idx="1277">
                  <c:v>54597.36569647571</c:v>
                </c:pt>
                <c:pt idx="1278">
                  <c:v>54428.809533712236</c:v>
                </c:pt>
                <c:pt idx="1279">
                  <c:v>54262.105522018726</c:v>
                </c:pt>
                <c:pt idx="1280">
                  <c:v>54097.249646822784</c:v>
                </c:pt>
                <c:pt idx="1281">
                  <c:v>53934.237882224028</c:v>
                </c:pt>
                <c:pt idx="1282">
                  <c:v>53773.066191212281</c:v>
                </c:pt>
                <c:pt idx="1283">
                  <c:v>53613.730525887993</c:v>
                </c:pt>
                <c:pt idx="1284">
                  <c:v>53456.226827686951</c:v>
                </c:pt>
                <c:pt idx="1285">
                  <c:v>53300.55102759249</c:v>
                </c:pt>
                <c:pt idx="1286">
                  <c:v>53146.699046356145</c:v>
                </c:pt>
                <c:pt idx="1287">
                  <c:v>52994.66679471219</c:v>
                </c:pt>
                <c:pt idx="1288">
                  <c:v>52844.45017358497</c:v>
                </c:pt>
                <c:pt idx="1289">
                  <c:v>52696.045074310241</c:v>
                </c:pt>
                <c:pt idx="1290">
                  <c:v>52549.4473788373</c:v>
                </c:pt>
                <c:pt idx="1291">
                  <c:v>52404.652959941348</c:v>
                </c:pt>
                <c:pt idx="1292">
                  <c:v>52261.657681428544</c:v>
                </c:pt>
                <c:pt idx="1293">
                  <c:v>52120.457398340994</c:v>
                </c:pt>
                <c:pt idx="1294">
                  <c:v>51981.047957163537</c:v>
                </c:pt>
                <c:pt idx="1295">
                  <c:v>51843.42519602277</c:v>
                </c:pt>
                <c:pt idx="1296">
                  <c:v>51707.584944886868</c:v>
                </c:pt>
                <c:pt idx="1297">
                  <c:v>51573.523025769835</c:v>
                </c:pt>
                <c:pt idx="1298">
                  <c:v>51441.235252922583</c:v>
                </c:pt>
                <c:pt idx="1299">
                  <c:v>51310.71743303199</c:v>
                </c:pt>
                <c:pt idx="1300">
                  <c:v>51181.965365416028</c:v>
                </c:pt>
                <c:pt idx="1301">
                  <c:v>1054.9748422144542</c:v>
                </c:pt>
                <c:pt idx="1302">
                  <c:v>929.74164858259337</c:v>
                </c:pt>
                <c:pt idx="1303">
                  <c:v>806.26156287831702</c:v>
                </c:pt>
                <c:pt idx="1304">
                  <c:v>684.53035685148234</c:v>
                </c:pt>
                <c:pt idx="1305">
                  <c:v>564.54379583221998</c:v>
                </c:pt>
                <c:pt idx="1306">
                  <c:v>446.2976389136918</c:v>
                </c:pt>
                <c:pt idx="1307">
                  <c:v>329.78763913691466</c:v>
                </c:pt>
                <c:pt idx="1308">
                  <c:v>215.00954367450504</c:v>
                </c:pt>
                <c:pt idx="1309">
                  <c:v>101.95909400683007</c:v>
                </c:pt>
                <c:pt idx="1310">
                  <c:v>-9.3679738925942502</c:v>
                </c:pt>
                <c:pt idx="1311">
                  <c:v>-118.97592938507238</c:v>
                </c:pt>
                <c:pt idx="1312">
                  <c:v>-226.86904698591206</c:v>
                </c:pt>
                <c:pt idx="1313">
                  <c:v>-333.05160619380524</c:v>
                </c:pt>
                <c:pt idx="1314">
                  <c:v>-437.5278913122246</c:v>
                </c:pt>
                <c:pt idx="1315">
                  <c:v>-540.30219128376086</c:v>
                </c:pt>
                <c:pt idx="1316">
                  <c:v>-641.37879951488117</c:v>
                </c:pt>
                <c:pt idx="1317">
                  <c:v>-740.76201370893227</c:v>
                </c:pt>
                <c:pt idx="1318">
                  <c:v>-838.45613569892009</c:v>
                </c:pt>
                <c:pt idx="1319">
                  <c:v>-934.46547128021689</c:v>
                </c:pt>
                <c:pt idx="1320">
                  <c:v>-1028.7943300462744</c:v>
                </c:pt>
                <c:pt idx="1321">
                  <c:v>-1121.4470252271087</c:v>
                </c:pt>
                <c:pt idx="1322">
                  <c:v>-1212.4278735238036</c:v>
                </c:pt>
                <c:pt idx="1323">
                  <c:v>-1301.7411949522048</c:v>
                </c:pt>
                <c:pt idx="1324">
                  <c:v>-1389.3913126810378</c:v>
                </c:pt>
                <c:pt idx="1325">
                  <c:v>-1475.3825528756533</c:v>
                </c:pt>
                <c:pt idx="1326">
                  <c:v>-1559.7192445414598</c:v>
                </c:pt>
                <c:pt idx="1327">
                  <c:v>-1642.4057193691665</c:v>
                </c:pt>
                <c:pt idx="1328">
                  <c:v>-1723.4463115814451</c:v>
                </c:pt>
                <c:pt idx="1329">
                  <c:v>-1802.8453577788885</c:v>
                </c:pt>
                <c:pt idx="1330">
                  <c:v>-1880.6071967944017</c:v>
                </c:pt>
                <c:pt idx="1331">
                  <c:v>-1956.7361695368609</c:v>
                </c:pt>
                <c:pt idx="1332">
                  <c:v>-2031.2366188496219</c:v>
                </c:pt>
                <c:pt idx="1333">
                  <c:v>-2104.1128893607438</c:v>
                </c:pt>
                <c:pt idx="1334">
                  <c:v>-2175.3693273364474</c:v>
                </c:pt>
                <c:pt idx="1335">
                  <c:v>-2245.0102805392607</c:v>
                </c:pt>
                <c:pt idx="1336">
                  <c:v>-2313.04009808607</c:v>
                </c:pt>
                <c:pt idx="1337">
                  <c:v>-2379.4631303051715</c:v>
                </c:pt>
                <c:pt idx="1338">
                  <c:v>-2444.2837285950154</c:v>
                </c:pt>
                <c:pt idx="1339">
                  <c:v>-2507.5062452898246</c:v>
                </c:pt>
                <c:pt idx="1340">
                  <c:v>-2569.1350335178922</c:v>
                </c:pt>
                <c:pt idx="1341">
                  <c:v>-2629.17444706682</c:v>
                </c:pt>
                <c:pt idx="1342">
                  <c:v>-2687.628840250437</c:v>
                </c:pt>
                <c:pt idx="1343">
                  <c:v>-2744.5025677732251</c:v>
                </c:pt>
                <c:pt idx="1344">
                  <c:v>-2799.7999845995078</c:v>
                </c:pt>
                <c:pt idx="1345">
                  <c:v>-2853.5254458200434</c:v>
                </c:pt>
                <c:pt idx="1346">
                  <c:v>-2905.6833065262358</c:v>
                </c:pt>
                <c:pt idx="1347">
                  <c:v>-2956.2779216764134</c:v>
                </c:pt>
                <c:pt idx="1348">
                  <c:v>-3005.3136459761199</c:v>
                </c:pt>
                <c:pt idx="1349">
                  <c:v>-3052.7948337445205</c:v>
                </c:pt>
                <c:pt idx="1350">
                  <c:v>-3098.7258387922607</c:v>
                </c:pt>
                <c:pt idx="1351">
                  <c:v>-3143.1110143017077</c:v>
                </c:pt>
                <c:pt idx="1352">
                  <c:v>-3185.954712698343</c:v>
                </c:pt>
                <c:pt idx="1353">
                  <c:v>-3227.2612855358693</c:v>
                </c:pt>
                <c:pt idx="1354">
                  <c:v>-3267.0350833706716</c:v>
                </c:pt>
                <c:pt idx="1355">
                  <c:v>-3305.2804556484284</c:v>
                </c:pt>
                <c:pt idx="1356">
                  <c:v>-3342.0017505813048</c:v>
                </c:pt>
                <c:pt idx="1357">
                  <c:v>-3377.2033150376392</c:v>
                </c:pt>
                <c:pt idx="1358">
                  <c:v>-3410.8894944218532</c:v>
                </c:pt>
                <c:pt idx="1359">
                  <c:v>-3443.0646325628363</c:v>
                </c:pt>
                <c:pt idx="1360">
                  <c:v>-3473.7330716004776</c:v>
                </c:pt>
                <c:pt idx="1361">
                  <c:v>-3502.8991518761432</c:v>
                </c:pt>
                <c:pt idx="1362">
                  <c:v>-3530.567211817619</c:v>
                </c:pt>
                <c:pt idx="1363">
                  <c:v>-3556.7415878364741</c:v>
                </c:pt>
                <c:pt idx="1364">
                  <c:v>-3581.4266142128895</c:v>
                </c:pt>
                <c:pt idx="1365">
                  <c:v>-3604.6266229940679</c:v>
                </c:pt>
                <c:pt idx="1366">
                  <c:v>-3626.3459438855684</c:v>
                </c:pt>
                <c:pt idx="1367">
                  <c:v>-3646.5889041476685</c:v>
                </c:pt>
                <c:pt idx="1368">
                  <c:v>-3665.3598284906825</c:v>
                </c:pt>
                <c:pt idx="1369">
                  <c:v>-3682.6630389742395</c:v>
                </c:pt>
                <c:pt idx="1370">
                  <c:v>-3698.5028549052113</c:v>
                </c:pt>
                <c:pt idx="1371">
                  <c:v>-3712.8835927347068</c:v>
                </c:pt>
                <c:pt idx="1372">
                  <c:v>-3725.8095659633796</c:v>
                </c:pt>
                <c:pt idx="1373">
                  <c:v>-3737.2850850388218</c:v>
                </c:pt>
                <c:pt idx="1374">
                  <c:v>-3747.3144572637439</c:v>
                </c:pt>
                <c:pt idx="1375">
                  <c:v>-3755.9019866929948</c:v>
                </c:pt>
                <c:pt idx="1376">
                  <c:v>-3763.0519740470431</c:v>
                </c:pt>
                <c:pt idx="1377">
                  <c:v>-3768.7687166095852</c:v>
                </c:pt>
                <c:pt idx="1378">
                  <c:v>-3773.0565081405393</c:v>
                </c:pt>
                <c:pt idx="1379">
                  <c:v>-3775.9196387819638</c:v>
                </c:pt>
                <c:pt idx="1380">
                  <c:v>-3777.3623949680141</c:v>
                </c:pt>
                <c:pt idx="1381">
                  <c:v>-3777.3890593339556</c:v>
                </c:pt>
                <c:pt idx="1382">
                  <c:v>-3776.0039106306535</c:v>
                </c:pt>
                <c:pt idx="1383">
                  <c:v>-3773.2112236309758</c:v>
                </c:pt>
                <c:pt idx="1384">
                  <c:v>-3769.0152690492569</c:v>
                </c:pt>
                <c:pt idx="1385">
                  <c:v>-3763.4203134536351</c:v>
                </c:pt>
                <c:pt idx="1386">
                  <c:v>-3756.4306191779301</c:v>
                </c:pt>
                <c:pt idx="1387">
                  <c:v>-3748.0504442439374</c:v>
                </c:pt>
                <c:pt idx="1388">
                  <c:v>-3738.2840422731051</c:v>
                </c:pt>
                <c:pt idx="1389">
                  <c:v>-3727.1356624084315</c:v>
                </c:pt>
                <c:pt idx="1390">
                  <c:v>-3714.6095492321292</c:v>
                </c:pt>
                <c:pt idx="1391">
                  <c:v>-3700.7099426852351</c:v>
                </c:pt>
                <c:pt idx="1392">
                  <c:v>-3685.4410779920345</c:v>
                </c:pt>
                <c:pt idx="1393">
                  <c:v>-3668.8071855767548</c:v>
                </c:pt>
                <c:pt idx="1394">
                  <c:v>-3650.8124909919702</c:v>
                </c:pt>
                <c:pt idx="1395">
                  <c:v>-3631.4612148389601</c:v>
                </c:pt>
                <c:pt idx="1396">
                  <c:v>-3610.7575726937494</c:v>
                </c:pt>
                <c:pt idx="1397">
                  <c:v>-3588.705775033648</c:v>
                </c:pt>
                <c:pt idx="1398">
                  <c:v>-3565.310027162745</c:v>
                </c:pt>
                <c:pt idx="1399">
                  <c:v>-3540.5745291403459</c:v>
                </c:pt>
                <c:pt idx="1400">
                  <c:v>183985.49652429094</c:v>
                </c:pt>
                <c:pt idx="1401">
                  <c:v>184137.8989437749</c:v>
                </c:pt>
                <c:pt idx="1402">
                  <c:v>184291.62854541387</c:v>
                </c:pt>
                <c:pt idx="1403">
                  <c:v>184446.68115083125</c:v>
                </c:pt>
                <c:pt idx="1404">
                  <c:v>184603.05258724932</c:v>
                </c:pt>
                <c:pt idx="1405">
                  <c:v>184760.73868754704</c:v>
                </c:pt>
                <c:pt idx="1406">
                  <c:v>184919.73529033034</c:v>
                </c:pt>
                <c:pt idx="1407">
                  <c:v>185080.03823999898</c:v>
                </c:pt>
                <c:pt idx="1408">
                  <c:v>185241.64338680662</c:v>
                </c:pt>
                <c:pt idx="1409">
                  <c:v>185404.54658692816</c:v>
                </c:pt>
                <c:pt idx="1410">
                  <c:v>185568.74370252094</c:v>
                </c:pt>
                <c:pt idx="1411">
                  <c:v>185734.23060178536</c:v>
                </c:pt>
                <c:pt idx="1412">
                  <c:v>185901.00315902953</c:v>
                </c:pt>
                <c:pt idx="1413">
                  <c:v>186069.05725472668</c:v>
                </c:pt>
                <c:pt idx="1414">
                  <c:v>186238.3887755746</c:v>
                </c:pt>
                <c:pt idx="1415">
                  <c:v>186408.99361455522</c:v>
                </c:pt>
                <c:pt idx="1416">
                  <c:v>186580.86767099242</c:v>
                </c:pt>
                <c:pt idx="1417">
                  <c:v>186754.00685061023</c:v>
                </c:pt>
                <c:pt idx="1418">
                  <c:v>186928.40706558549</c:v>
                </c:pt>
                <c:pt idx="1419">
                  <c:v>187104.06423460657</c:v>
                </c:pt>
                <c:pt idx="1420">
                  <c:v>187280.9742829258</c:v>
                </c:pt>
                <c:pt idx="1421">
                  <c:v>187459.13314241785</c:v>
                </c:pt>
                <c:pt idx="1422">
                  <c:v>187638.5367516244</c:v>
                </c:pt>
                <c:pt idx="1423">
                  <c:v>187819.18105581627</c:v>
                </c:pt>
                <c:pt idx="1424">
                  <c:v>188001.06200703769</c:v>
                </c:pt>
                <c:pt idx="1425">
                  <c:v>188184.17556416069</c:v>
                </c:pt>
                <c:pt idx="1426">
                  <c:v>188368.51769293373</c:v>
                </c:pt>
                <c:pt idx="1427">
                  <c:v>188554.08436603259</c:v>
                </c:pt>
                <c:pt idx="1428">
                  <c:v>188740.87156310689</c:v>
                </c:pt>
                <c:pt idx="1429">
                  <c:v>188928.87527083</c:v>
                </c:pt>
                <c:pt idx="1430">
                  <c:v>189118.09148294386</c:v>
                </c:pt>
                <c:pt idx="1431">
                  <c:v>189308.51620030895</c:v>
                </c:pt>
                <c:pt idx="1432">
                  <c:v>189500.14543094684</c:v>
                </c:pt>
                <c:pt idx="1433">
                  <c:v>189692.97519008716</c:v>
                </c:pt>
                <c:pt idx="1434">
                  <c:v>189887.00150020875</c:v>
                </c:pt>
                <c:pt idx="1435">
                  <c:v>190082.22039108773</c:v>
                </c:pt>
                <c:pt idx="1436">
                  <c:v>190278.62789983873</c:v>
                </c:pt>
                <c:pt idx="1437">
                  <c:v>190476.22007095488</c:v>
                </c:pt>
                <c:pt idx="1438">
                  <c:v>190674.99295635309</c:v>
                </c:pt>
                <c:pt idx="1439">
                  <c:v>190874.94261541116</c:v>
                </c:pt>
                <c:pt idx="1440">
                  <c:v>191076.0651150122</c:v>
                </c:pt>
                <c:pt idx="1441">
                  <c:v>191278.35652958011</c:v>
                </c:pt>
                <c:pt idx="1442">
                  <c:v>191481.81294112155</c:v>
                </c:pt>
                <c:pt idx="1443">
                  <c:v>191686.43043926382</c:v>
                </c:pt>
                <c:pt idx="1444">
                  <c:v>191892.20512128895</c:v>
                </c:pt>
                <c:pt idx="1445">
                  <c:v>192099.1330921755</c:v>
                </c:pt>
                <c:pt idx="1446">
                  <c:v>192307.21046463217</c:v>
                </c:pt>
                <c:pt idx="1447">
                  <c:v>192516.43335913564</c:v>
                </c:pt>
                <c:pt idx="1448">
                  <c:v>192726.79790396072</c:v>
                </c:pt>
                <c:pt idx="1449">
                  <c:v>192938.30023522291</c:v>
                </c:pt>
                <c:pt idx="1450">
                  <c:v>193150.93649690319</c:v>
                </c:pt>
                <c:pt idx="1451">
                  <c:v>193364.70284088876</c:v>
                </c:pt>
                <c:pt idx="1452">
                  <c:v>193579.59542700092</c:v>
                </c:pt>
                <c:pt idx="1453">
                  <c:v>193795.61042303019</c:v>
                </c:pt>
                <c:pt idx="1454">
                  <c:v>194012.74400476471</c:v>
                </c:pt>
                <c:pt idx="1455">
                  <c:v>194230.99235602372</c:v>
                </c:pt>
                <c:pt idx="1456">
                  <c:v>194450.35166868643</c:v>
                </c:pt>
                <c:pt idx="1457">
                  <c:v>194670.81814272367</c:v>
                </c:pt>
                <c:pt idx="1458">
                  <c:v>194892.38798622286</c:v>
                </c:pt>
                <c:pt idx="1459">
                  <c:v>195115.05741542083</c:v>
                </c:pt>
                <c:pt idx="1460">
                  <c:v>195338.82265473058</c:v>
                </c:pt>
                <c:pt idx="1461">
                  <c:v>195563.6799367668</c:v>
                </c:pt>
                <c:pt idx="1462">
                  <c:v>195789.62550237414</c:v>
                </c:pt>
                <c:pt idx="1463">
                  <c:v>196016.65560065606</c:v>
                </c:pt>
                <c:pt idx="1464">
                  <c:v>196244.76648899465</c:v>
                </c:pt>
                <c:pt idx="1465">
                  <c:v>196473.9544330817</c:v>
                </c:pt>
                <c:pt idx="1466">
                  <c:v>196704.21570694167</c:v>
                </c:pt>
                <c:pt idx="1467">
                  <c:v>196935.54659295134</c:v>
                </c:pt>
                <c:pt idx="1468">
                  <c:v>197167.94338187212</c:v>
                </c:pt>
                <c:pt idx="1469">
                  <c:v>197401.40237286536</c:v>
                </c:pt>
                <c:pt idx="1470">
                  <c:v>197635.91987351887</c:v>
                </c:pt>
                <c:pt idx="1471">
                  <c:v>197871.49219986843</c:v>
                </c:pt>
                <c:pt idx="1472">
                  <c:v>198108.11567641739</c:v>
                </c:pt>
                <c:pt idx="1473">
                  <c:v>198345.78663616307</c:v>
                </c:pt>
                <c:pt idx="1474">
                  <c:v>198584.50142061021</c:v>
                </c:pt>
                <c:pt idx="1475">
                  <c:v>198824.25637979512</c:v>
                </c:pt>
                <c:pt idx="1476">
                  <c:v>199065.0478723055</c:v>
                </c:pt>
                <c:pt idx="1477">
                  <c:v>199306.87226529984</c:v>
                </c:pt>
                <c:pt idx="1478">
                  <c:v>199549.72593452196</c:v>
                </c:pt>
                <c:pt idx="1479">
                  <c:v>199793.60526432574</c:v>
                </c:pt>
                <c:pt idx="1480">
                  <c:v>200038.50664768531</c:v>
                </c:pt>
                <c:pt idx="1481">
                  <c:v>200284.42648622135</c:v>
                </c:pt>
                <c:pt idx="1482">
                  <c:v>200531.36119020716</c:v>
                </c:pt>
                <c:pt idx="1483">
                  <c:v>200779.30717859496</c:v>
                </c:pt>
                <c:pt idx="1484">
                  <c:v>201028.2608790246</c:v>
                </c:pt>
                <c:pt idx="1485">
                  <c:v>201278.21872784299</c:v>
                </c:pt>
                <c:pt idx="1486">
                  <c:v>201529.17717011759</c:v>
                </c:pt>
                <c:pt idx="1487">
                  <c:v>201781.13265964927</c:v>
                </c:pt>
                <c:pt idx="1488">
                  <c:v>202034.08165899175</c:v>
                </c:pt>
                <c:pt idx="1489">
                  <c:v>202288.02063945821</c:v>
                </c:pt>
                <c:pt idx="1490">
                  <c:v>202542.94608114113</c:v>
                </c:pt>
                <c:pt idx="1491">
                  <c:v>202798.85447291823</c:v>
                </c:pt>
                <c:pt idx="1492">
                  <c:v>203055.74231247162</c:v>
                </c:pt>
                <c:pt idx="1493">
                  <c:v>203313.60610629499</c:v>
                </c:pt>
                <c:pt idx="1494">
                  <c:v>203572.44236970745</c:v>
                </c:pt>
                <c:pt idx="1495">
                  <c:v>203832.24762686438</c:v>
                </c:pt>
                <c:pt idx="1496">
                  <c:v>204093.01841076688</c:v>
                </c:pt>
                <c:pt idx="1497">
                  <c:v>204354.75126327304</c:v>
                </c:pt>
                <c:pt idx="1498">
                  <c:v>204617.44273510878</c:v>
                </c:pt>
                <c:pt idx="1499">
                  <c:v>204881.08938587538</c:v>
                </c:pt>
                <c:pt idx="1500">
                  <c:v>205145.68778406101</c:v>
                </c:pt>
                <c:pt idx="1501">
                  <c:v>155411.23450704737</c:v>
                </c:pt>
                <c:pt idx="1502">
                  <c:v>155677.72614111786</c:v>
                </c:pt>
                <c:pt idx="1503">
                  <c:v>155945.15928146851</c:v>
                </c:pt>
                <c:pt idx="1504">
                  <c:v>156213.53053221229</c:v>
                </c:pt>
                <c:pt idx="1505">
                  <c:v>156482.83650638803</c:v>
                </c:pt>
                <c:pt idx="1506">
                  <c:v>156753.07382596863</c:v>
                </c:pt>
                <c:pt idx="1507">
                  <c:v>157024.23912186344</c:v>
                </c:pt>
                <c:pt idx="1508">
                  <c:v>157296.32903392948</c:v>
                </c:pt>
                <c:pt idx="1509">
                  <c:v>157569.34021097125</c:v>
                </c:pt>
                <c:pt idx="1510">
                  <c:v>157843.26931075507</c:v>
                </c:pt>
                <c:pt idx="1511">
                  <c:v>158118.11300000479</c:v>
                </c:pt>
                <c:pt idx="1512">
                  <c:v>158393.86795441023</c:v>
                </c:pt>
                <c:pt idx="1513">
                  <c:v>158670.53085863619</c:v>
                </c:pt>
                <c:pt idx="1514">
                  <c:v>158948.09840631782</c:v>
                </c:pt>
                <c:pt idx="1515">
                  <c:v>159226.56730007214</c:v>
                </c:pt>
                <c:pt idx="1516">
                  <c:v>159505.9342514968</c:v>
                </c:pt>
                <c:pt idx="1517">
                  <c:v>159786.19598117433</c:v>
                </c:pt>
                <c:pt idx="1518">
                  <c:v>160067.34921867654</c:v>
                </c:pt>
                <c:pt idx="1519">
                  <c:v>160349.39070256421</c:v>
                </c:pt>
                <c:pt idx="1520">
                  <c:v>160632.31718039341</c:v>
                </c:pt>
                <c:pt idx="1521">
                  <c:v>160916.12540871085</c:v>
                </c:pt>
                <c:pt idx="1522">
                  <c:v>161200.81215306281</c:v>
                </c:pt>
                <c:pt idx="1523">
                  <c:v>161486.37418799032</c:v>
                </c:pt>
                <c:pt idx="1524">
                  <c:v>161772.80829703261</c:v>
                </c:pt>
                <c:pt idx="1525">
                  <c:v>162060.11127273072</c:v>
                </c:pt>
                <c:pt idx="1526">
                  <c:v>162348.27991662032</c:v>
                </c:pt>
                <c:pt idx="1527">
                  <c:v>162637.31103923946</c:v>
                </c:pt>
                <c:pt idx="1528">
                  <c:v>162927.20146012376</c:v>
                </c:pt>
                <c:pt idx="1529">
                  <c:v>163217.94800780658</c:v>
                </c:pt>
                <c:pt idx="1530">
                  <c:v>163509.54751981882</c:v>
                </c:pt>
                <c:pt idx="1531">
                  <c:v>163801.99684269057</c:v>
                </c:pt>
                <c:pt idx="1532">
                  <c:v>164095.29283194183</c:v>
                </c:pt>
                <c:pt idx="1533">
                  <c:v>164389.43235208993</c:v>
                </c:pt>
                <c:pt idx="1534">
                  <c:v>164684.41227664132</c:v>
                </c:pt>
                <c:pt idx="1535">
                  <c:v>164980.22948809186</c:v>
                </c:pt>
                <c:pt idx="1536">
                  <c:v>165276.88087792622</c:v>
                </c:pt>
                <c:pt idx="1537">
                  <c:v>165574.36334660932</c:v>
                </c:pt>
                <c:pt idx="1538">
                  <c:v>165872.67380358907</c:v>
                </c:pt>
                <c:pt idx="1539">
                  <c:v>166171.80916729229</c:v>
                </c:pt>
                <c:pt idx="1540">
                  <c:v>166471.76636511623</c:v>
                </c:pt>
                <c:pt idx="1541">
                  <c:v>166772.54233343166</c:v>
                </c:pt>
                <c:pt idx="1542">
                  <c:v>167074.13401757501</c:v>
                </c:pt>
                <c:pt idx="1543">
                  <c:v>167376.5383718441</c:v>
                </c:pt>
                <c:pt idx="1544">
                  <c:v>167679.75235949625</c:v>
                </c:pt>
                <c:pt idx="1545">
                  <c:v>167983.77295273842</c:v>
                </c:pt>
                <c:pt idx="1546">
                  <c:v>168288.59713272855</c:v>
                </c:pt>
                <c:pt idx="1547">
                  <c:v>168594.221889565</c:v>
                </c:pt>
                <c:pt idx="1548">
                  <c:v>168900.64422228551</c:v>
                </c:pt>
                <c:pt idx="1549">
                  <c:v>169207.86113885746</c:v>
                </c:pt>
                <c:pt idx="1550">
                  <c:v>169515.86965617613</c:v>
                </c:pt>
                <c:pt idx="1551">
                  <c:v>169824.66680005522</c:v>
                </c:pt>
                <c:pt idx="1552">
                  <c:v>170134.24960522156</c:v>
                </c:pt>
                <c:pt idx="1553">
                  <c:v>170444.61511530878</c:v>
                </c:pt>
                <c:pt idx="1554">
                  <c:v>170755.76038285237</c:v>
                </c:pt>
                <c:pt idx="1555">
                  <c:v>171067.68246927665</c:v>
                </c:pt>
                <c:pt idx="1556">
                  <c:v>171380.37844489582</c:v>
                </c:pt>
                <c:pt idx="1557">
                  <c:v>171693.84538890159</c:v>
                </c:pt>
                <c:pt idx="1558">
                  <c:v>172008.08038935415</c:v>
                </c:pt>
                <c:pt idx="1559">
                  <c:v>172323.0805431818</c:v>
                </c:pt>
                <c:pt idx="1560">
                  <c:v>172638.84295616203</c:v>
                </c:pt>
                <c:pt idx="1561">
                  <c:v>172955.36474292274</c:v>
                </c:pt>
                <c:pt idx="1562">
                  <c:v>173272.64302693028</c:v>
                </c:pt>
                <c:pt idx="1563">
                  <c:v>173590.67494047995</c:v>
                </c:pt>
                <c:pt idx="1564">
                  <c:v>173909.45762468688</c:v>
                </c:pt>
                <c:pt idx="1565">
                  <c:v>174228.98822948191</c:v>
                </c:pt>
                <c:pt idx="1566">
                  <c:v>174549.26391359631</c:v>
                </c:pt>
                <c:pt idx="1567">
                  <c:v>174870.2818445547</c:v>
                </c:pt>
                <c:pt idx="1568">
                  <c:v>175192.03919866803</c:v>
                </c:pt>
                <c:pt idx="1569">
                  <c:v>175514.53316102005</c:v>
                </c:pt>
                <c:pt idx="1570">
                  <c:v>175837.76092545898</c:v>
                </c:pt>
                <c:pt idx="1571">
                  <c:v>176161.7196945904</c:v>
                </c:pt>
                <c:pt idx="1572">
                  <c:v>176486.40667976058</c:v>
                </c:pt>
                <c:pt idx="1573">
                  <c:v>176811.81910105157</c:v>
                </c:pt>
                <c:pt idx="1574">
                  <c:v>177137.95418727081</c:v>
                </c:pt>
                <c:pt idx="1575">
                  <c:v>177464.80917593429</c:v>
                </c:pt>
                <c:pt idx="1576">
                  <c:v>177792.3813132635</c:v>
                </c:pt>
                <c:pt idx="1577">
                  <c:v>178120.66785416991</c:v>
                </c:pt>
                <c:pt idx="1578">
                  <c:v>178449.66606224451</c:v>
                </c:pt>
                <c:pt idx="1579">
                  <c:v>178779.37320974533</c:v>
                </c:pt>
                <c:pt idx="1580">
                  <c:v>179109.78657759019</c:v>
                </c:pt>
                <c:pt idx="1581">
                  <c:v>179440.90345534051</c:v>
                </c:pt>
                <c:pt idx="1582">
                  <c:v>179772.7211411905</c:v>
                </c:pt>
                <c:pt idx="1583">
                  <c:v>180105.2369419561</c:v>
                </c:pt>
                <c:pt idx="1584">
                  <c:v>180438.44817306582</c:v>
                </c:pt>
                <c:pt idx="1585">
                  <c:v>180772.35215853972</c:v>
                </c:pt>
                <c:pt idx="1586">
                  <c:v>181106.94623098924</c:v>
                </c:pt>
                <c:pt idx="1587">
                  <c:v>181442.22773159179</c:v>
                </c:pt>
                <c:pt idx="1588">
                  <c:v>181778.1940100886</c:v>
                </c:pt>
                <c:pt idx="1589">
                  <c:v>182114.84242476683</c:v>
                </c:pt>
                <c:pt idx="1590">
                  <c:v>182452.17034244753</c:v>
                </c:pt>
                <c:pt idx="1591">
                  <c:v>182790.17513847107</c:v>
                </c:pt>
                <c:pt idx="1592">
                  <c:v>183128.8541966893</c:v>
                </c:pt>
                <c:pt idx="1593">
                  <c:v>183468.20490944458</c:v>
                </c:pt>
                <c:pt idx="1594">
                  <c:v>183808.22467756306</c:v>
                </c:pt>
                <c:pt idx="1595">
                  <c:v>184148.91091033746</c:v>
                </c:pt>
                <c:pt idx="1596">
                  <c:v>184490.26102551346</c:v>
                </c:pt>
                <c:pt idx="1597">
                  <c:v>184832.2724492783</c:v>
                </c:pt>
                <c:pt idx="1598">
                  <c:v>185174.94261624434</c:v>
                </c:pt>
                <c:pt idx="1599">
                  <c:v>185518.26896943597</c:v>
                </c:pt>
                <c:pt idx="1600">
                  <c:v>185862.24896027631</c:v>
                </c:pt>
                <c:pt idx="1601">
                  <c:v>186206.88004857025</c:v>
                </c:pt>
                <c:pt idx="1602">
                  <c:v>186552.15970249556</c:v>
                </c:pt>
                <c:pt idx="1603">
                  <c:v>186898.0853985812</c:v>
                </c:pt>
                <c:pt idx="1604">
                  <c:v>187244.65462169741</c:v>
                </c:pt>
                <c:pt idx="1605">
                  <c:v>187591.86486504236</c:v>
                </c:pt>
                <c:pt idx="1606">
                  <c:v>187939.71363012094</c:v>
                </c:pt>
                <c:pt idx="1607">
                  <c:v>188288.19842673698</c:v>
                </c:pt>
                <c:pt idx="1608">
                  <c:v>188637.31677297413</c:v>
                </c:pt>
                <c:pt idx="1609">
                  <c:v>188987.06619518128</c:v>
                </c:pt>
                <c:pt idx="1610">
                  <c:v>189337.44422796046</c:v>
                </c:pt>
                <c:pt idx="1611">
                  <c:v>189688.44841414422</c:v>
                </c:pt>
                <c:pt idx="1612">
                  <c:v>190040.07630478975</c:v>
                </c:pt>
                <c:pt idx="1613">
                  <c:v>190392.3254591561</c:v>
                </c:pt>
                <c:pt idx="1614">
                  <c:v>190745.19344469122</c:v>
                </c:pt>
                <c:pt idx="1615">
                  <c:v>191098.67783701781</c:v>
                </c:pt>
                <c:pt idx="1616">
                  <c:v>191452.77621991432</c:v>
                </c:pt>
                <c:pt idx="1617">
                  <c:v>191807.4861853022</c:v>
                </c:pt>
                <c:pt idx="1618">
                  <c:v>192162.80533322654</c:v>
                </c:pt>
                <c:pt idx="1619">
                  <c:v>192518.73127184581</c:v>
                </c:pt>
                <c:pt idx="1620">
                  <c:v>192875.26161740761</c:v>
                </c:pt>
                <c:pt idx="1621">
                  <c:v>193232.39399424029</c:v>
                </c:pt>
                <c:pt idx="1622">
                  <c:v>193590.12603473189</c:v>
                </c:pt>
                <c:pt idx="1623">
                  <c:v>193948.45537931539</c:v>
                </c:pt>
                <c:pt idx="1624">
                  <c:v>194307.37967645243</c:v>
                </c:pt>
                <c:pt idx="1625">
                  <c:v>194666.89658261815</c:v>
                </c:pt>
                <c:pt idx="1626">
                  <c:v>195027.00376228004</c:v>
                </c:pt>
                <c:pt idx="1627">
                  <c:v>195387.69888788744</c:v>
                </c:pt>
                <c:pt idx="1628">
                  <c:v>195748.97963985012</c:v>
                </c:pt>
                <c:pt idx="1629">
                  <c:v>196110.84370652333</c:v>
                </c:pt>
                <c:pt idx="1630">
                  <c:v>196473.28878419174</c:v>
                </c:pt>
                <c:pt idx="1631">
                  <c:v>196836.31257705041</c:v>
                </c:pt>
                <c:pt idx="1632">
                  <c:v>197199.91279719109</c:v>
                </c:pt>
                <c:pt idx="1633">
                  <c:v>197564.08716458216</c:v>
                </c:pt>
                <c:pt idx="1634">
                  <c:v>197928.83340705032</c:v>
                </c:pt>
                <c:pt idx="1635">
                  <c:v>198294.14926027053</c:v>
                </c:pt>
                <c:pt idx="1636">
                  <c:v>198660.03246773966</c:v>
                </c:pt>
                <c:pt idx="1637">
                  <c:v>199026.48078076655</c:v>
                </c:pt>
                <c:pt idx="1638">
                  <c:v>199393.49195844994</c:v>
                </c:pt>
                <c:pt idx="1639">
                  <c:v>199761.06376766259</c:v>
                </c:pt>
                <c:pt idx="1640">
                  <c:v>200129.19398303714</c:v>
                </c:pt>
                <c:pt idx="1641">
                  <c:v>200497.88038694134</c:v>
                </c:pt>
                <c:pt idx="1642">
                  <c:v>200867.12076946776</c:v>
                </c:pt>
                <c:pt idx="1643">
                  <c:v>201236.91292841249</c:v>
                </c:pt>
                <c:pt idx="1644">
                  <c:v>201607.25466925724</c:v>
                </c:pt>
                <c:pt idx="1645">
                  <c:v>201978.14380515451</c:v>
                </c:pt>
                <c:pt idx="1646">
                  <c:v>202349.57815690603</c:v>
                </c:pt>
                <c:pt idx="1647">
                  <c:v>202721.55555294844</c:v>
                </c:pt>
                <c:pt idx="1648">
                  <c:v>203094.07382933371</c:v>
                </c:pt>
                <c:pt idx="1649">
                  <c:v>203467.13082971022</c:v>
                </c:pt>
                <c:pt idx="1650">
                  <c:v>203840.72440530648</c:v>
                </c:pt>
                <c:pt idx="1651">
                  <c:v>204214.85241491511</c:v>
                </c:pt>
                <c:pt idx="1652">
                  <c:v>204589.51272487018</c:v>
                </c:pt>
                <c:pt idx="1653">
                  <c:v>204964.70320903126</c:v>
                </c:pt>
                <c:pt idx="1654">
                  <c:v>205340.42174876705</c:v>
                </c:pt>
                <c:pt idx="1655">
                  <c:v>205716.66623293597</c:v>
                </c:pt>
                <c:pt idx="1656">
                  <c:v>206093.43455786657</c:v>
                </c:pt>
                <c:pt idx="1657">
                  <c:v>206470.72462733978</c:v>
                </c:pt>
                <c:pt idx="1658">
                  <c:v>206848.53435257531</c:v>
                </c:pt>
                <c:pt idx="1659">
                  <c:v>207226.86165220561</c:v>
                </c:pt>
                <c:pt idx="1660">
                  <c:v>207605.70445226418</c:v>
                </c:pt>
                <c:pt idx="1661">
                  <c:v>207985.06068616227</c:v>
                </c:pt>
                <c:pt idx="1662">
                  <c:v>208364.92829467522</c:v>
                </c:pt>
                <c:pt idx="1663">
                  <c:v>208745.3052259213</c:v>
                </c:pt>
                <c:pt idx="1664">
                  <c:v>209126.18943534192</c:v>
                </c:pt>
                <c:pt idx="1665">
                  <c:v>209507.57888568792</c:v>
                </c:pt>
                <c:pt idx="1666">
                  <c:v>209889.47154699473</c:v>
                </c:pt>
                <c:pt idx="1667">
                  <c:v>210271.86539656989</c:v>
                </c:pt>
                <c:pt idx="1668">
                  <c:v>210654.75841897199</c:v>
                </c:pt>
                <c:pt idx="1669">
                  <c:v>211038.14860599127</c:v>
                </c:pt>
                <c:pt idx="1670">
                  <c:v>211422.03395663085</c:v>
                </c:pt>
                <c:pt idx="1671">
                  <c:v>211806.41247709154</c:v>
                </c:pt>
                <c:pt idx="1672">
                  <c:v>212191.28218074879</c:v>
                </c:pt>
                <c:pt idx="1673">
                  <c:v>212576.64108813694</c:v>
                </c:pt>
                <c:pt idx="1674">
                  <c:v>212962.48722693077</c:v>
                </c:pt>
                <c:pt idx="1675">
                  <c:v>213348.81863192481</c:v>
                </c:pt>
                <c:pt idx="1676">
                  <c:v>213735.63334501392</c:v>
                </c:pt>
                <c:pt idx="1677">
                  <c:v>214122.92941518064</c:v>
                </c:pt>
                <c:pt idx="1678">
                  <c:v>214510.70489846854</c:v>
                </c:pt>
                <c:pt idx="1679">
                  <c:v>214898.9578579673</c:v>
                </c:pt>
                <c:pt idx="1680">
                  <c:v>215287.68636379595</c:v>
                </c:pt>
                <c:pt idx="1681">
                  <c:v>215676.88849307987</c:v>
                </c:pt>
                <c:pt idx="1682">
                  <c:v>216066.56232993485</c:v>
                </c:pt>
                <c:pt idx="1683">
                  <c:v>216456.70596544759</c:v>
                </c:pt>
                <c:pt idx="1684">
                  <c:v>216847.31749765636</c:v>
                </c:pt>
                <c:pt idx="1685">
                  <c:v>217238.39503153352</c:v>
                </c:pt>
                <c:pt idx="1686">
                  <c:v>217629.93667896459</c:v>
                </c:pt>
                <c:pt idx="1687">
                  <c:v>218021.94055873141</c:v>
                </c:pt>
                <c:pt idx="1688">
                  <c:v>218414.40479649117</c:v>
                </c:pt>
                <c:pt idx="1689">
                  <c:v>218807.32752476167</c:v>
                </c:pt>
                <c:pt idx="1690">
                  <c:v>219200.70688289648</c:v>
                </c:pt>
                <c:pt idx="1691">
                  <c:v>219594.54101707181</c:v>
                </c:pt>
                <c:pt idx="1692">
                  <c:v>219988.82808026246</c:v>
                </c:pt>
                <c:pt idx="1693">
                  <c:v>220383.56623222964</c:v>
                </c:pt>
                <c:pt idx="1694">
                  <c:v>220778.75363949576</c:v>
                </c:pt>
                <c:pt idx="1695">
                  <c:v>221174.38847532484</c:v>
                </c:pt>
                <c:pt idx="1696">
                  <c:v>221570.46891971125</c:v>
                </c:pt>
                <c:pt idx="1697">
                  <c:v>221966.99315935385</c:v>
                </c:pt>
                <c:pt idx="1698">
                  <c:v>222363.95938764105</c:v>
                </c:pt>
                <c:pt idx="1699">
                  <c:v>222761.36580462821</c:v>
                </c:pt>
                <c:pt idx="1700">
                  <c:v>223159.21061702198</c:v>
                </c:pt>
                <c:pt idx="1701">
                  <c:v>173557.49203816085</c:v>
                </c:pt>
                <c:pt idx="1702">
                  <c:v>173956.20828799412</c:v>
                </c:pt>
                <c:pt idx="1703">
                  <c:v>174355.357593066</c:v>
                </c:pt>
                <c:pt idx="1704">
                  <c:v>174754.93818649615</c:v>
                </c:pt>
                <c:pt idx="1705">
                  <c:v>175154.94830795596</c:v>
                </c:pt>
                <c:pt idx="1706">
                  <c:v>175555.38620365734</c:v>
                </c:pt>
                <c:pt idx="1707">
                  <c:v>175956.25012632928</c:v>
                </c:pt>
                <c:pt idx="1708">
                  <c:v>176357.53833519918</c:v>
                </c:pt>
                <c:pt idx="1709">
                  <c:v>176759.24909597661</c:v>
                </c:pt>
                <c:pt idx="1710">
                  <c:v>177161.38068082932</c:v>
                </c:pt>
                <c:pt idx="1711">
                  <c:v>177563.93136836981</c:v>
                </c:pt>
                <c:pt idx="1712">
                  <c:v>177966.89944363455</c:v>
                </c:pt>
                <c:pt idx="1713">
                  <c:v>178370.28319806277</c:v>
                </c:pt>
                <c:pt idx="1714">
                  <c:v>178774.08092948218</c:v>
                </c:pt>
                <c:pt idx="1715">
                  <c:v>179178.29094208559</c:v>
                </c:pt>
                <c:pt idx="1716">
                  <c:v>179582.91154641629</c:v>
                </c:pt>
                <c:pt idx="1717">
                  <c:v>179987.94105934416</c:v>
                </c:pt>
                <c:pt idx="1718">
                  <c:v>180393.37780405299</c:v>
                </c:pt>
                <c:pt idx="1719">
                  <c:v>180799.22011001554</c:v>
                </c:pt>
                <c:pt idx="1720">
                  <c:v>181205.46631298066</c:v>
                </c:pt>
                <c:pt idx="1721">
                  <c:v>181612.11475494993</c:v>
                </c:pt>
                <c:pt idx="1722">
                  <c:v>182019.16378416226</c:v>
                </c:pt>
                <c:pt idx="1723">
                  <c:v>182426.61175506999</c:v>
                </c:pt>
                <c:pt idx="1724">
                  <c:v>182834.45702832818</c:v>
                </c:pt>
                <c:pt idx="1725">
                  <c:v>183242.69797076838</c:v>
                </c:pt>
                <c:pt idx="1726">
                  <c:v>183651.33295538457</c:v>
                </c:pt>
                <c:pt idx="1727">
                  <c:v>184060.36036131161</c:v>
                </c:pt>
                <c:pt idx="1728">
                  <c:v>184469.77857380797</c:v>
                </c:pt>
                <c:pt idx="1729">
                  <c:v>184879.58598423834</c:v>
                </c:pt>
                <c:pt idx="1730">
                  <c:v>185289.78099005332</c:v>
                </c:pt>
                <c:pt idx="1731">
                  <c:v>185700.3619947707</c:v>
                </c:pt>
                <c:pt idx="1732">
                  <c:v>186111.32740795534</c:v>
                </c:pt>
                <c:pt idx="1733">
                  <c:v>186522.67564520641</c:v>
                </c:pt>
                <c:pt idx="1734">
                  <c:v>186934.4051281322</c:v>
                </c:pt>
                <c:pt idx="1735">
                  <c:v>187346.51428433487</c:v>
                </c:pt>
                <c:pt idx="1736">
                  <c:v>187759.00154739199</c:v>
                </c:pt>
                <c:pt idx="1737">
                  <c:v>188171.86535683577</c:v>
                </c:pt>
                <c:pt idx="1738">
                  <c:v>188585.10415814017</c:v>
                </c:pt>
                <c:pt idx="1739">
                  <c:v>188998.71640269287</c:v>
                </c:pt>
                <c:pt idx="1740">
                  <c:v>189412.70054778617</c:v>
                </c:pt>
                <c:pt idx="1741">
                  <c:v>189827.05505659519</c:v>
                </c:pt>
                <c:pt idx="1742">
                  <c:v>190241.77839815692</c:v>
                </c:pt>
                <c:pt idx="1743">
                  <c:v>190656.86904735409</c:v>
                </c:pt>
                <c:pt idx="1744">
                  <c:v>191072.32548489855</c:v>
                </c:pt>
                <c:pt idx="1745">
                  <c:v>191488.14619731039</c:v>
                </c:pt>
                <c:pt idx="1746">
                  <c:v>191904.32967690076</c:v>
                </c:pt>
                <c:pt idx="1747">
                  <c:v>192320.87442174988</c:v>
                </c:pt>
                <c:pt idx="1748">
                  <c:v>192737.77893569664</c:v>
                </c:pt>
                <c:pt idx="1749">
                  <c:v>193155.0417283141</c:v>
                </c:pt>
                <c:pt idx="1750">
                  <c:v>193572.66131488979</c:v>
                </c:pt>
                <c:pt idx="1751">
                  <c:v>193990.63621641666</c:v>
                </c:pt>
                <c:pt idx="1752">
                  <c:v>194408.96495956415</c:v>
                </c:pt>
                <c:pt idx="1753">
                  <c:v>194827.64607666439</c:v>
                </c:pt>
                <c:pt idx="1754">
                  <c:v>195246.6781056989</c:v>
                </c:pt>
                <c:pt idx="1755">
                  <c:v>195666.05959027185</c:v>
                </c:pt>
                <c:pt idx="1756">
                  <c:v>196085.78907959803</c:v>
                </c:pt>
                <c:pt idx="1757">
                  <c:v>196505.86512848249</c:v>
                </c:pt>
                <c:pt idx="1758">
                  <c:v>196926.28629730293</c:v>
                </c:pt>
                <c:pt idx="1759">
                  <c:v>197347.05115198973</c:v>
                </c:pt>
                <c:pt idx="1760">
                  <c:v>197768.15826401525</c:v>
                </c:pt>
                <c:pt idx="1761">
                  <c:v>198189.60621036563</c:v>
                </c:pt>
                <c:pt idx="1762">
                  <c:v>198611.39357352874</c:v>
                </c:pt>
                <c:pt idx="1763">
                  <c:v>199033.51894147755</c:v>
                </c:pt>
                <c:pt idx="1764">
                  <c:v>199455.98090764761</c:v>
                </c:pt>
                <c:pt idx="1765">
                  <c:v>199878.77807092428</c:v>
                </c:pt>
                <c:pt idx="1766">
                  <c:v>200301.90903561929</c:v>
                </c:pt>
                <c:pt idx="1767">
                  <c:v>200725.37241145875</c:v>
                </c:pt>
                <c:pt idx="1768">
                  <c:v>201149.1668135612</c:v>
                </c:pt>
                <c:pt idx="1769">
                  <c:v>201573.29086242148</c:v>
                </c:pt>
                <c:pt idx="1770">
                  <c:v>201997.74318389333</c:v>
                </c:pt>
                <c:pt idx="1771">
                  <c:v>202422.5224091722</c:v>
                </c:pt>
                <c:pt idx="1772">
                  <c:v>202847.62717477456</c:v>
                </c:pt>
                <c:pt idx="1773">
                  <c:v>203273.05612252548</c:v>
                </c:pt>
                <c:pt idx="1774">
                  <c:v>203698.80789953424</c:v>
                </c:pt>
                <c:pt idx="1775">
                  <c:v>204124.88115818551</c:v>
                </c:pt>
                <c:pt idx="1776">
                  <c:v>204551.27455611282</c:v>
                </c:pt>
                <c:pt idx="1777">
                  <c:v>204977.98675618749</c:v>
                </c:pt>
                <c:pt idx="1778">
                  <c:v>205405.01642649737</c:v>
                </c:pt>
                <c:pt idx="1779">
                  <c:v>205832.36224033393</c:v>
                </c:pt>
                <c:pt idx="1780">
                  <c:v>206260.02287616796</c:v>
                </c:pt>
                <c:pt idx="1781">
                  <c:v>206687.99701764013</c:v>
                </c:pt>
                <c:pt idx="1782">
                  <c:v>207116.28335353688</c:v>
                </c:pt>
                <c:pt idx="1783">
                  <c:v>207544.88057777821</c:v>
                </c:pt>
                <c:pt idx="1784">
                  <c:v>207973.78738939573</c:v>
                </c:pt>
                <c:pt idx="1785">
                  <c:v>208403.00249252163</c:v>
                </c:pt>
                <c:pt idx="1786">
                  <c:v>208832.52459636494</c:v>
                </c:pt>
                <c:pt idx="1787">
                  <c:v>209262.35241519706</c:v>
                </c:pt>
                <c:pt idx="1788">
                  <c:v>209692.48466833823</c:v>
                </c:pt>
                <c:pt idx="1789">
                  <c:v>210122.920080134</c:v>
                </c:pt>
                <c:pt idx="1790">
                  <c:v>210553.65737994193</c:v>
                </c:pt>
                <c:pt idx="1791">
                  <c:v>210984.69530211471</c:v>
                </c:pt>
                <c:pt idx="1792">
                  <c:v>211416.0325859813</c:v>
                </c:pt>
                <c:pt idx="1793">
                  <c:v>211847.6679758332</c:v>
                </c:pt>
                <c:pt idx="1794">
                  <c:v>212279.60022090399</c:v>
                </c:pt>
                <c:pt idx="1795">
                  <c:v>212711.82807535279</c:v>
                </c:pt>
                <c:pt idx="1796">
                  <c:v>213144.35029825097</c:v>
                </c:pt>
                <c:pt idx="1797">
                  <c:v>213577.16565356092</c:v>
                </c:pt>
                <c:pt idx="1798">
                  <c:v>214010.27291012282</c:v>
                </c:pt>
                <c:pt idx="1799">
                  <c:v>214443.6708416357</c:v>
                </c:pt>
                <c:pt idx="1800">
                  <c:v>214877.35822664114</c:v>
                </c:pt>
                <c:pt idx="1801">
                  <c:v>215311.33384850822</c:v>
                </c:pt>
                <c:pt idx="1802">
                  <c:v>215745.59649541348</c:v>
                </c:pt>
                <c:pt idx="1803">
                  <c:v>216180.14496032739</c:v>
                </c:pt>
                <c:pt idx="1804">
                  <c:v>216614.9780409986</c:v>
                </c:pt>
                <c:pt idx="1805">
                  <c:v>217050.0945399323</c:v>
                </c:pt>
                <c:pt idx="1806">
                  <c:v>217485.49326437945</c:v>
                </c:pt>
                <c:pt idx="1807">
                  <c:v>217921.17302631776</c:v>
                </c:pt>
                <c:pt idx="1808">
                  <c:v>218357.13264243622</c:v>
                </c:pt>
                <c:pt idx="1809">
                  <c:v>218793.37093411374</c:v>
                </c:pt>
                <c:pt idx="1810">
                  <c:v>219229.88672741299</c:v>
                </c:pt>
                <c:pt idx="1811">
                  <c:v>219666.67885305401</c:v>
                </c:pt>
                <c:pt idx="1812">
                  <c:v>220103.74614640512</c:v>
                </c:pt>
                <c:pt idx="1813">
                  <c:v>220541.08744746115</c:v>
                </c:pt>
                <c:pt idx="1814">
                  <c:v>220978.70160083077</c:v>
                </c:pt>
                <c:pt idx="1815">
                  <c:v>221416.58745572073</c:v>
                </c:pt>
                <c:pt idx="1816">
                  <c:v>221854.74386591514</c:v>
                </c:pt>
                <c:pt idx="1817">
                  <c:v>222293.16968976639</c:v>
                </c:pt>
                <c:pt idx="1818">
                  <c:v>222731.86379017387</c:v>
                </c:pt>
                <c:pt idx="1819">
                  <c:v>223170.82503456835</c:v>
                </c:pt>
                <c:pt idx="1820">
                  <c:v>223610.05229489799</c:v>
                </c:pt>
                <c:pt idx="1821">
                  <c:v>224049.54444761469</c:v>
                </c:pt>
                <c:pt idx="1822">
                  <c:v>224489.30037364899</c:v>
                </c:pt>
                <c:pt idx="1823">
                  <c:v>224929.31895840439</c:v>
                </c:pt>
                <c:pt idx="1824">
                  <c:v>225369.59909173843</c:v>
                </c:pt>
                <c:pt idx="1825">
                  <c:v>225810.13966794219</c:v>
                </c:pt>
                <c:pt idx="1826">
                  <c:v>226250.93958573302</c:v>
                </c:pt>
                <c:pt idx="1827">
                  <c:v>226691.99774822933</c:v>
                </c:pt>
                <c:pt idx="1828">
                  <c:v>227133.31306294241</c:v>
                </c:pt>
                <c:pt idx="1829">
                  <c:v>227574.88444175955</c:v>
                </c:pt>
                <c:pt idx="1830">
                  <c:v>228016.7108009239</c:v>
                </c:pt>
                <c:pt idx="1831">
                  <c:v>228458.79106102616</c:v>
                </c:pt>
                <c:pt idx="1832">
                  <c:v>228901.12414697997</c:v>
                </c:pt>
                <c:pt idx="1833">
                  <c:v>229343.70898801638</c:v>
                </c:pt>
                <c:pt idx="1834">
                  <c:v>229786.54451766078</c:v>
                </c:pt>
                <c:pt idx="1835">
                  <c:v>230229.62967372112</c:v>
                </c:pt>
                <c:pt idx="1836">
                  <c:v>230672.96339827153</c:v>
                </c:pt>
                <c:pt idx="1837">
                  <c:v>231116.54463763922</c:v>
                </c:pt>
                <c:pt idx="1838">
                  <c:v>231560.37234238375</c:v>
                </c:pt>
                <c:pt idx="1839">
                  <c:v>232004.44546728887</c:v>
                </c:pt>
                <c:pt idx="1840">
                  <c:v>232448.76297134097</c:v>
                </c:pt>
                <c:pt idx="1841">
                  <c:v>232893.32381771976</c:v>
                </c:pt>
                <c:pt idx="1842">
                  <c:v>233338.12697377641</c:v>
                </c:pt>
                <c:pt idx="1843">
                  <c:v>233783.17141102618</c:v>
                </c:pt>
                <c:pt idx="1844">
                  <c:v>234228.456105127</c:v>
                </c:pt>
                <c:pt idx="1845">
                  <c:v>234673.98003586647</c:v>
                </c:pt>
                <c:pt idx="1846">
                  <c:v>235119.74218715</c:v>
                </c:pt>
                <c:pt idx="1847">
                  <c:v>235565.74154698095</c:v>
                </c:pt>
                <c:pt idx="1848">
                  <c:v>236011.97710744978</c:v>
                </c:pt>
                <c:pt idx="1849">
                  <c:v>236458.44786471644</c:v>
                </c:pt>
                <c:pt idx="1850">
                  <c:v>236905.15281899573</c:v>
                </c:pt>
                <c:pt idx="1851">
                  <c:v>237352.09097454662</c:v>
                </c:pt>
                <c:pt idx="1852">
                  <c:v>237799.26133965151</c:v>
                </c:pt>
                <c:pt idx="1853">
                  <c:v>238246.66292660599</c:v>
                </c:pt>
                <c:pt idx="1854">
                  <c:v>238694.29475170077</c:v>
                </c:pt>
                <c:pt idx="1855">
                  <c:v>239142.1558352141</c:v>
                </c:pt>
                <c:pt idx="1856">
                  <c:v>239590.24520138439</c:v>
                </c:pt>
                <c:pt idx="1857">
                  <c:v>240038.56187840982</c:v>
                </c:pt>
                <c:pt idx="1858">
                  <c:v>240487.10489842479</c:v>
                </c:pt>
                <c:pt idx="1859">
                  <c:v>240935.8732974898</c:v>
                </c:pt>
                <c:pt idx="1860">
                  <c:v>241384.86611557312</c:v>
                </c:pt>
                <c:pt idx="1861">
                  <c:v>241834.08239653922</c:v>
                </c:pt>
                <c:pt idx="1862">
                  <c:v>242283.52118813607</c:v>
                </c:pt>
                <c:pt idx="1863">
                  <c:v>242733.18154197925</c:v>
                </c:pt>
                <c:pt idx="1864">
                  <c:v>243183.06251353186</c:v>
                </c:pt>
                <c:pt idx="1865">
                  <c:v>243633.16316210188</c:v>
                </c:pt>
                <c:pt idx="1866">
                  <c:v>244083.48255081789</c:v>
                </c:pt>
                <c:pt idx="1867">
                  <c:v>244534.01974662286</c:v>
                </c:pt>
                <c:pt idx="1868">
                  <c:v>244984.77382025329</c:v>
                </c:pt>
                <c:pt idx="1869">
                  <c:v>245435.74384622675</c:v>
                </c:pt>
                <c:pt idx="1870">
                  <c:v>245886.92890283253</c:v>
                </c:pt>
                <c:pt idx="1871">
                  <c:v>246338.32807211363</c:v>
                </c:pt>
                <c:pt idx="1872">
                  <c:v>246789.94043985239</c:v>
                </c:pt>
                <c:pt idx="1873">
                  <c:v>247241.76509555697</c:v>
                </c:pt>
                <c:pt idx="1874">
                  <c:v>247693.80113245128</c:v>
                </c:pt>
                <c:pt idx="1875">
                  <c:v>248146.04764745716</c:v>
                </c:pt>
                <c:pt idx="1876">
                  <c:v>248598.50374117942</c:v>
                </c:pt>
                <c:pt idx="1877">
                  <c:v>249051.16851789772</c:v>
                </c:pt>
                <c:pt idx="1878">
                  <c:v>249504.04108554759</c:v>
                </c:pt>
                <c:pt idx="1879">
                  <c:v>249957.12055571072</c:v>
                </c:pt>
                <c:pt idx="1880">
                  <c:v>250410.40604359709</c:v>
                </c:pt>
                <c:pt idx="1881">
                  <c:v>250863.89666803525</c:v>
                </c:pt>
                <c:pt idx="1882">
                  <c:v>251317.59155145613</c:v>
                </c:pt>
                <c:pt idx="1883">
                  <c:v>251771.48981988395</c:v>
                </c:pt>
                <c:pt idx="1884">
                  <c:v>252225.59060291553</c:v>
                </c:pt>
                <c:pt idx="1885">
                  <c:v>252679.8930337131</c:v>
                </c:pt>
                <c:pt idx="1886">
                  <c:v>253134.39624899015</c:v>
                </c:pt>
                <c:pt idx="1887">
                  <c:v>253589.09938899448</c:v>
                </c:pt>
                <c:pt idx="1888">
                  <c:v>254044.00159749779</c:v>
                </c:pt>
                <c:pt idx="1889">
                  <c:v>254499.10202178301</c:v>
                </c:pt>
                <c:pt idx="1890">
                  <c:v>254954.39981262819</c:v>
                </c:pt>
                <c:pt idx="1891">
                  <c:v>255409.89412429827</c:v>
                </c:pt>
                <c:pt idx="1892">
                  <c:v>255865.58411452529</c:v>
                </c:pt>
                <c:pt idx="1893">
                  <c:v>256321.46894450136</c:v>
                </c:pt>
                <c:pt idx="1894">
                  <c:v>256777.54777886107</c:v>
                </c:pt>
                <c:pt idx="1895">
                  <c:v>257233.819785673</c:v>
                </c:pt>
                <c:pt idx="1896">
                  <c:v>257690.28413642335</c:v>
                </c:pt>
                <c:pt idx="1897">
                  <c:v>258146.94000600342</c:v>
                </c:pt>
                <c:pt idx="1898">
                  <c:v>258603.78657269815</c:v>
                </c:pt>
                <c:pt idx="1899">
                  <c:v>259060.82301817127</c:v>
                </c:pt>
                <c:pt idx="1900">
                  <c:v>259518.04852745568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0-4C18-848E-FAE1E7A4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402815"/>
        <c:axId val="1290400735"/>
      </c:lineChart>
      <c:catAx>
        <c:axId val="1290402815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0735"/>
        <c:crosses val="autoZero"/>
        <c:auto val="1"/>
        <c:lblAlgn val="ctr"/>
        <c:lblOffset val="100"/>
        <c:noMultiLvlLbl val="0"/>
      </c:catAx>
      <c:valAx>
        <c:axId val="1290400735"/>
        <c:scaling>
          <c:orientation val="minMax"/>
        </c:scaling>
        <c:delete val="0"/>
        <c:axPos val="l"/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Amortization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Cash Flows</c:v>
          </c:tx>
          <c:spPr>
            <a:solidFill>
              <a:schemeClr val="accent6"/>
            </a:solidFill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D6-4573-9ECF-C5E6C8D04026}"/>
              </c:ext>
            </c:extLst>
          </c:dPt>
          <c:cat>
            <c:numRef>
              <c:f>Amortization!$A$2:$A$17</c:f>
              <c:numCache>
                <c:formatCode>#,##0_ ;[Red]\-#,##0\ 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Amortization!$P$2:$P$17</c:f>
              <c:numCache>
                <c:formatCode>#,##0_ ;[Red]\-#,##0\ </c:formatCode>
                <c:ptCount val="16"/>
                <c:pt idx="0">
                  <c:v>-1000000</c:v>
                </c:pt>
                <c:pt idx="1">
                  <c:v>170356.94122619531</c:v>
                </c:pt>
                <c:pt idx="2">
                  <c:v>157737.90854277342</c:v>
                </c:pt>
                <c:pt idx="3">
                  <c:v>146053.61902108649</c:v>
                </c:pt>
                <c:pt idx="4">
                  <c:v>135234.83242693194</c:v>
                </c:pt>
                <c:pt idx="5">
                  <c:v>125217.43743234438</c:v>
                </c:pt>
                <c:pt idx="6">
                  <c:v>115942.07169661515</c:v>
                </c:pt>
                <c:pt idx="7">
                  <c:v>107353.77008945847</c:v>
                </c:pt>
                <c:pt idx="8">
                  <c:v>99401.638971720808</c:v>
                </c:pt>
                <c:pt idx="9">
                  <c:v>92038.554603445184</c:v>
                </c:pt>
                <c:pt idx="10">
                  <c:v>85220.883892078869</c:v>
                </c:pt>
                <c:pt idx="11">
                  <c:v>78908.225825998961</c:v>
                </c:pt>
                <c:pt idx="12">
                  <c:v>73063.172061110134</c:v>
                </c:pt>
                <c:pt idx="13">
                  <c:v>67651.08524176864</c:v>
                </c:pt>
                <c:pt idx="14">
                  <c:v>62639.893742378365</c:v>
                </c:pt>
                <c:pt idx="15">
                  <c:v>57999.901613313297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6-4573-9ECF-C5E6C8D0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290402815"/>
        <c:axId val="1290400735"/>
      </c:barChart>
      <c:barChart>
        <c:barDir val="col"/>
        <c:grouping val="clustered"/>
        <c:varyColors val="0"/>
        <c:ser>
          <c:idx val="0"/>
          <c:order val="1"/>
          <c:tx>
            <c:v>Amortization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D6-4573-9ECF-C5E6C8D04026}"/>
              </c:ext>
            </c:extLst>
          </c:dPt>
          <c:val>
            <c:numRef>
              <c:f>Amortization!$R$2:$R$17</c:f>
              <c:numCache>
                <c:formatCode>#,##0_ ;[Red]\-#,##0\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6-4573-9ECF-C5E6C8D0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674463775"/>
        <c:axId val="674397631"/>
      </c:barChart>
      <c:lineChart>
        <c:grouping val="standard"/>
        <c:varyColors val="0"/>
        <c:ser>
          <c:idx val="2"/>
          <c:order val="2"/>
          <c:tx>
            <c:v>Cash Flows Sum</c:v>
          </c:tx>
          <c:spPr>
            <a:ln w="3810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3810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Amortization!$Q$2:$Q$17</c:f>
              <c:numCache>
                <c:formatCode>#,##0_ ;[Red]\-#,##0\ </c:formatCode>
                <c:ptCount val="16"/>
                <c:pt idx="0">
                  <c:v>-1000000</c:v>
                </c:pt>
                <c:pt idx="1">
                  <c:v>-829643.05877380469</c:v>
                </c:pt>
                <c:pt idx="2">
                  <c:v>-671905.15023103124</c:v>
                </c:pt>
                <c:pt idx="3">
                  <c:v>-525851.53120994475</c:v>
                </c:pt>
                <c:pt idx="4">
                  <c:v>-390616.69878301281</c:v>
                </c:pt>
                <c:pt idx="5">
                  <c:v>-265399.26135066844</c:v>
                </c:pt>
                <c:pt idx="6">
                  <c:v>-149457.18965405331</c:v>
                </c:pt>
                <c:pt idx="7">
                  <c:v>-42103.419564594835</c:v>
                </c:pt>
                <c:pt idx="8">
                  <c:v>57298.219407125973</c:v>
                </c:pt>
                <c:pt idx="9">
                  <c:v>149336.77401057116</c:v>
                </c:pt>
                <c:pt idx="10">
                  <c:v>234557.65790265001</c:v>
                </c:pt>
                <c:pt idx="11">
                  <c:v>313465.883728649</c:v>
                </c:pt>
                <c:pt idx="12">
                  <c:v>386529.05578975915</c:v>
                </c:pt>
                <c:pt idx="13">
                  <c:v>454180.14103152778</c:v>
                </c:pt>
                <c:pt idx="14">
                  <c:v>516820.03477390611</c:v>
                </c:pt>
                <c:pt idx="15">
                  <c:v>574819.93638721947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6-4573-9ECF-C5E6C8D0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402815"/>
        <c:axId val="1290400735"/>
      </c:lineChart>
      <c:catAx>
        <c:axId val="1290402815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0735"/>
        <c:crosses val="autoZero"/>
        <c:auto val="1"/>
        <c:lblAlgn val="ctr"/>
        <c:lblOffset val="100"/>
        <c:noMultiLvlLbl val="0"/>
      </c:catAx>
      <c:valAx>
        <c:axId val="1290400735"/>
        <c:scaling>
          <c:orientation val="minMax"/>
        </c:scaling>
        <c:delete val="0"/>
        <c:axPos val="l"/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2815"/>
        <c:crosses val="autoZero"/>
        <c:crossBetween val="between"/>
      </c:valAx>
      <c:valAx>
        <c:axId val="674397631"/>
        <c:scaling>
          <c:orientation val="minMax"/>
        </c:scaling>
        <c:delete val="1"/>
        <c:axPos val="r"/>
        <c:numFmt formatCode="#,##0_ ;[Red]\-#,##0\ " sourceLinked="1"/>
        <c:majorTickMark val="out"/>
        <c:minorTickMark val="none"/>
        <c:tickLblPos val="nextTo"/>
        <c:crossAx val="674463775"/>
        <c:crosses val="max"/>
        <c:crossBetween val="between"/>
      </c:valAx>
      <c:catAx>
        <c:axId val="674463775"/>
        <c:scaling>
          <c:orientation val="minMax"/>
        </c:scaling>
        <c:delete val="1"/>
        <c:axPos val="b"/>
        <c:majorTickMark val="out"/>
        <c:minorTickMark val="none"/>
        <c:tickLblPos val="nextTo"/>
        <c:crossAx val="674397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48BD3-FF0A-45BE-9E27-39C852DB0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7B2718-D99D-4834-9E90-3505E187B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11</xdr:row>
      <xdr:rowOff>0</xdr:rowOff>
    </xdr:from>
    <xdr:to>
      <xdr:col>16</xdr:col>
      <xdr:colOff>323850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5242D9-A952-41B8-959E-117734DF9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0BBA9-219B-4EB8-8CF3-BC65A05EB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35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359EC-1DC2-4107-9230-9BF59251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41365-A8E8-41CB-8B6F-4A72840AE447}" name="var" displayName="var" ref="A1:C13" totalsRowShown="0" headerRowDxfId="41" dataDxfId="40">
  <autoFilter ref="A1:C13" xr:uid="{58441365-A8E8-41CB-8B6F-4A72840AE447}"/>
  <tableColumns count="3">
    <tableColumn id="4" xr3:uid="{4330EF0E-3475-40FA-AAA9-06F7B553BD89}" name="Type" dataDxfId="39"/>
    <tableColumn id="2" xr3:uid="{4B66E871-7431-46BC-9A65-33CA571FDD07}" name="EUR" dataDxfId="38"/>
    <tableColumn id="1" xr3:uid="{46E3F5CA-B86B-4C7C-B7CF-0BD4E63FB05E}" name="Notes" dataDxfId="3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5E6B64-8FF3-47F4-8C23-E3F540FDAA0D}" name="Table2" displayName="Table2" ref="A1:O1902" totalsRowShown="0" headerRowDxfId="36" dataDxfId="35">
  <autoFilter ref="A1:O1902" xr:uid="{6C5E6B64-8FF3-47F4-8C23-E3F540FDAA0D}"/>
  <tableColumns count="15">
    <tableColumn id="1" xr3:uid="{B3D9F2FF-0252-44C3-8D35-407DD4BB43A7}" name="Volume" dataDxfId="34"/>
    <tableColumn id="2" xr3:uid="{E8274348-2CA8-4ED8-9D71-D3E5BCE37499}" name="Volume Used" dataDxfId="33">
      <calculatedColumnFormula>IF(Table2[[#This Row],[Volume]]&lt;'Input Data'!$B$9,'Input Data'!$B$9,IF(Table2[[#This Row],[Volume]]&gt;'Input Data'!$B$10,'Input Data'!$B$10,Table2[[#This Row],[Volume]]))</calculatedColumnFormula>
    </tableColumn>
    <tableColumn id="3" xr3:uid="{D550A4BA-EB8C-45B7-8E3A-1D7C6BE3A33B}" name="Discount" dataDxfId="32" dataCellStyle="Percent">
      <calculatedColumnFormula>ROUNDDOWN((Table2[[#This Row],[Volume Used]]-'Input Data'!$B$9)/'Input Data'!$B$11,0)*'Input Data'!$B$12</calculatedColumnFormula>
    </tableColumn>
    <tableColumn id="4" xr3:uid="{4C6C2BD2-6939-469F-B9A3-0A69E2C3483C}" name="Variable Cost" dataDxfId="31">
      <calculatedColumnFormula>-(Table2[[#This Row],[Volume]]*(1-Table2[[#This Row],[Discount]])*'Input Data'!$B$2)/Table2[[#This Row],[Volume]]</calculatedColumnFormula>
    </tableColumn>
    <tableColumn id="5" xr3:uid="{D5B339A4-807A-45DE-8033-DA915329F7C6}" name="Multiplier" dataDxfId="30">
      <calculatedColumnFormula>ROUNDUP(Table2[[#This Row],[Volume]]/'Input Data'!$B$13,0)</calculatedColumnFormula>
    </tableColumn>
    <tableColumn id="6" xr3:uid="{8A804085-62B2-45DF-966A-4AA1D6AD3759}" name="Fixed Cost" dataDxfId="29">
      <calculatedColumnFormula>-Table2[[#This Row],[Multiplier]]*'Input Data'!$B$3</calculatedColumnFormula>
    </tableColumn>
    <tableColumn id="7" xr3:uid="{B79C2D4B-DD7A-4E42-9CDE-87460FB0BB8B}" name="Sigmoid" dataDxfId="28">
      <calculatedColumnFormula>(1 - (1 / (1 + EXP(-((Table2[[#This Row],[Volume]] / 1000) - 4.25))))) * 0.4 + 0.6</calculatedColumnFormula>
    </tableColumn>
    <tableColumn id="8" xr3:uid="{E88C723E-9C04-48E8-82E8-1A4B35897E17}" name="Price" dataDxfId="27">
      <calculatedColumnFormula>Table2[[#This Row],[Sigmoid]]*'Input Data'!$B$7</calculatedColumnFormula>
    </tableColumn>
    <tableColumn id="12" xr3:uid="{C41692B4-A1E0-48A2-ACCD-6EFFC741A9B2}" name="CM I (Unit)" dataDxfId="26">
      <calculatedColumnFormula>Table2[[#This Row],[Price]]-Table2[[#This Row],[Variable Cost]]</calculatedColumnFormula>
    </tableColumn>
    <tableColumn id="11" xr3:uid="{12C9F613-E611-45F0-9CDE-970D0771D7CA}" name="CM II Unit)" dataDxfId="25">
      <calculatedColumnFormula>Table2[[#This Row],[CM I (Unit)]]-(Table2[[#This Row],[Fixed Cost]]/Table2[[#This Row],[Volume]])</calculatedColumnFormula>
    </tableColumn>
    <tableColumn id="15" xr3:uid="{9C9A97A3-66F5-4836-BFA9-F4B23A7BC86F}" name="Profit (Unit)" dataDxfId="24">
      <calculatedColumnFormula>Table2[[#This Row],[CM II Unit)]]-(-'Input Data'!$B$4/Table2[[#This Row],[Volume]])</calculatedColumnFormula>
    </tableColumn>
    <tableColumn id="14" xr3:uid="{EFE0620D-CF74-4BC0-AFC6-21ED249B9AFE}" name="CM I" dataDxfId="23">
      <calculatedColumnFormula>Table2[[#This Row],[CM I (Unit)]]*Table2[[#This Row],[Volume]]</calculatedColumnFormula>
    </tableColumn>
    <tableColumn id="13" xr3:uid="{31E39779-56BF-4F9C-A91B-E7193ABDE939}" name="CM II" dataDxfId="22">
      <calculatedColumnFormula>Table2[[#This Row],[CM II Unit)]]*Table2[[#This Row],[Volume]]</calculatedColumnFormula>
    </tableColumn>
    <tableColumn id="10" xr3:uid="{574923CF-FC02-4FB7-AC68-07E63AA2063B}" name="Profit" dataDxfId="21">
      <calculatedColumnFormula>Table2[[#This Row],[Profit (Unit)]]*Table2[[#This Row],[Volume]]</calculatedColumnFormula>
    </tableColumn>
    <tableColumn id="16" xr3:uid="{D2232BC6-852E-481A-8D7F-CCC11BB2B425}" name="Pos" dataDxfId="20">
      <calculatedColumnFormula>IF(AND(Table2[[#This Row],[Profit]]&gt;0,N1&lt;0),MIN(Table2[Profit]),"")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DCBCDE-D06D-4BE1-BDB1-B20000FC1B87}" name="Table24" displayName="Table24" ref="A1:R17" totalsRowShown="0" headerRowDxfId="19" dataDxfId="18">
  <autoFilter ref="A1:R17" xr:uid="{17DCBCDE-D06D-4BE1-BDB1-B20000FC1B87}"/>
  <tableColumns count="18">
    <tableColumn id="17" xr3:uid="{AAC712AD-A9BF-4D7A-803B-F6FB8788E97F}" name="Year" dataDxfId="17"/>
    <tableColumn id="1" xr3:uid="{32780B51-8925-4CAA-8637-BC2DBA94D59F}" name="Volume" dataDxfId="16">
      <calculatedColumnFormula>'Input Data'!$B$6</calculatedColumnFormula>
    </tableColumn>
    <tableColumn id="2" xr3:uid="{D8862641-72BC-4261-ABBF-DAEC2492844D}" name="Volume Used" dataDxfId="15">
      <calculatedColumnFormula>IF(Table24[[#This Row],[Volume]]&lt;'Input Data'!$B$9,'Input Data'!$B$9,IF(Table24[[#This Row],[Volume]]&gt;'Input Data'!$B$10,'Input Data'!$B$10,Table24[[#This Row],[Volume]]))</calculatedColumnFormula>
    </tableColumn>
    <tableColumn id="3" xr3:uid="{0F1F48EB-6CAE-46F6-B2D5-3CF20027C5E4}" name="Discount" dataDxfId="14" dataCellStyle="Percent">
      <calculatedColumnFormula>ROUNDDOWN((Table24[[#This Row],[Volume Used]]-'Input Data'!$B$9)/'Input Data'!$B$11,0)*'Input Data'!$B$12</calculatedColumnFormula>
    </tableColumn>
    <tableColumn id="4" xr3:uid="{FF489A66-6C6C-4F1C-B18C-53FF5B6FC9A2}" name="Variable Cost" dataDxfId="13">
      <calculatedColumnFormula>-(Table24[[#This Row],[Volume]]*(1-Table24[[#This Row],[Discount]])*'Input Data'!$B$2)/Table24[[#This Row],[Volume]]</calculatedColumnFormula>
    </tableColumn>
    <tableColumn id="5" xr3:uid="{59B30EF8-A412-44C8-80A3-4E5D63D0215E}" name="Multiplier" dataDxfId="12">
      <calculatedColumnFormula>ROUNDUP(Table24[[#This Row],[Volume]]/'Input Data'!$B$13,0)</calculatedColumnFormula>
    </tableColumn>
    <tableColumn id="6" xr3:uid="{79709088-7214-4ABA-884B-B4198E18131D}" name="Fixed Cost" dataDxfId="11">
      <calculatedColumnFormula>-Table24[[#This Row],[Multiplier]]*'Input Data'!$B$3</calculatedColumnFormula>
    </tableColumn>
    <tableColumn id="7" xr3:uid="{6FA85588-4946-43C1-95C5-5B095E4EE765}" name="Sigmoid" dataDxfId="10">
      <calculatedColumnFormula>(1 - (1 / (1 + EXP(-((Table24[[#This Row],[Volume]] / 1000) - 4.25))))) * 0.4 + 0.6</calculatedColumnFormula>
    </tableColumn>
    <tableColumn id="8" xr3:uid="{D2D14C54-CEF1-4B05-95AE-4911577BBA3A}" name="Price" dataDxfId="9">
      <calculatedColumnFormula>Table24[[#This Row],[Sigmoid]]*'Input Data'!$B$7</calculatedColumnFormula>
    </tableColumn>
    <tableColumn id="12" xr3:uid="{E75B644C-D30B-42BF-A24B-51F23C053D98}" name="CM I (Unit)" dataDxfId="8">
      <calculatedColumnFormula>Table24[[#This Row],[Price]]-Table24[[#This Row],[Variable Cost]]</calculatedColumnFormula>
    </tableColumn>
    <tableColumn id="11" xr3:uid="{1BDB7BF8-449C-4601-9C8C-52ED858CB816}" name="CM II Unit)" dataDxfId="7">
      <calculatedColumnFormula>Table24[[#This Row],[CM I (Unit)]]-(Table24[[#This Row],[Fixed Cost]]/Table24[[#This Row],[Volume]])</calculatedColumnFormula>
    </tableColumn>
    <tableColumn id="15" xr3:uid="{C27C458D-B39B-4B2C-8BC3-016B80CF93CE}" name="Profit (Unit)" dataDxfId="6">
      <calculatedColumnFormula>Table24[[#This Row],[CM II Unit)]]-(-'Input Data'!$B$4/Table24[[#This Row],[Volume]])</calculatedColumnFormula>
    </tableColumn>
    <tableColumn id="14" xr3:uid="{E9257207-F624-4A31-9124-D251B1B9CE2F}" name="CM I" dataDxfId="5">
      <calculatedColumnFormula>Table24[[#This Row],[CM I (Unit)]]*Table24[[#This Row],[Volume]]</calculatedColumnFormula>
    </tableColumn>
    <tableColumn id="13" xr3:uid="{133FA4F8-BC5B-411D-97D1-8814BA6D6E33}" name="CM II" dataDxfId="4">
      <calculatedColumnFormula>Table24[[#This Row],[CM II Unit)]]*Table24[[#This Row],[Volume]]</calculatedColumnFormula>
    </tableColumn>
    <tableColumn id="10" xr3:uid="{35CF94A7-FFA0-434F-9048-BA080E915FD7}" name="Profit" dataDxfId="3">
      <calculatedColumnFormula>Table24[[#This Row],[Profit (Unit)]]*Table24[[#This Row],[Volume]]</calculatedColumnFormula>
    </tableColumn>
    <tableColumn id="16" xr3:uid="{903B51AB-90AB-4F3C-B969-64376AA377D2}" name="DCF" dataDxfId="2">
      <calculatedColumnFormula>Table24[[#This Row],[Profit]]/(1+'Input Data'!$B$8)^Table24[[#This Row],[Year]]</calculatedColumnFormula>
    </tableColumn>
    <tableColumn id="18" xr3:uid="{01B492E8-DE21-4B0E-81C1-2412D850DB46}" name="DCF (Sum)" dataDxfId="1">
      <calculatedColumnFormula>Table24[[#This Row],[DCF]]+P1</calculatedColumnFormula>
    </tableColumn>
    <tableColumn id="19" xr3:uid="{2B680CBF-53A4-4C0F-8568-904ED2C5E71B}" name="Pos" dataDxfId="0">
      <calculatedColumnFormula>IF(AND(Table24[[#This Row],[DCF (Sum)]]&gt;0,Q1&lt;0),MIN(Table24[DCF (Sum)]),"")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E63-9402-43A9-867D-56345EBDDD57}">
  <dimension ref="A1:H13"/>
  <sheetViews>
    <sheetView zoomScale="130" zoomScaleNormal="130" workbookViewId="0">
      <selection activeCell="F3" sqref="F3"/>
    </sheetView>
  </sheetViews>
  <sheetFormatPr defaultRowHeight="24.95" customHeight="1" x14ac:dyDescent="0.25"/>
  <cols>
    <col min="1" max="2" width="24.42578125" style="15" customWidth="1"/>
    <col min="3" max="3" width="39" style="16" bestFit="1" customWidth="1"/>
    <col min="4" max="4" width="4.5703125" style="13" customWidth="1"/>
    <col min="5" max="5" width="28.5703125" style="13" customWidth="1"/>
    <col min="6" max="6" width="28.5703125" style="14" customWidth="1"/>
    <col min="7" max="7" width="59.28515625" style="14" customWidth="1"/>
    <col min="8" max="8" width="9.140625" style="14"/>
    <col min="9" max="16384" width="9.140625" style="13"/>
  </cols>
  <sheetData>
    <row r="1" spans="1:7" ht="24.95" customHeight="1" x14ac:dyDescent="0.25">
      <c r="A1" s="1" t="s">
        <v>11</v>
      </c>
      <c r="B1" s="1" t="s">
        <v>13</v>
      </c>
      <c r="C1" s="12" t="s">
        <v>24</v>
      </c>
      <c r="E1" s="35" t="s">
        <v>37</v>
      </c>
      <c r="F1" s="35"/>
      <c r="G1" s="18" t="s">
        <v>24</v>
      </c>
    </row>
    <row r="2" spans="1:7" ht="24.95" customHeight="1" x14ac:dyDescent="0.25">
      <c r="A2" s="1" t="s">
        <v>15</v>
      </c>
      <c r="B2" s="2">
        <v>-500</v>
      </c>
      <c r="C2" s="12" t="s">
        <v>25</v>
      </c>
      <c r="E2" s="5" t="s">
        <v>38</v>
      </c>
      <c r="F2" s="6">
        <f>IF(B6&lt;$B$9,$B$9,IF(B6&gt;$B$10,$B$10,B6))</f>
        <v>7500</v>
      </c>
      <c r="G2" s="33" t="s">
        <v>47</v>
      </c>
    </row>
    <row r="3" spans="1:7" ht="24.95" customHeight="1" x14ac:dyDescent="0.25">
      <c r="A3" s="1" t="s">
        <v>16</v>
      </c>
      <c r="B3" s="2">
        <v>-50000</v>
      </c>
      <c r="C3" s="12" t="s">
        <v>26</v>
      </c>
      <c r="E3" s="5" t="s">
        <v>22</v>
      </c>
      <c r="F3" s="7">
        <f>ROUNDDOWN((F2-B9) / B11,0) * B12</f>
        <v>0.30000000000000004</v>
      </c>
      <c r="G3" s="37"/>
    </row>
    <row r="4" spans="1:7" ht="24.95" customHeight="1" x14ac:dyDescent="0.25">
      <c r="A4" s="1" t="s">
        <v>17</v>
      </c>
      <c r="B4" s="2">
        <v>-250000</v>
      </c>
      <c r="C4" s="12" t="s">
        <v>27</v>
      </c>
      <c r="E4" s="5" t="s">
        <v>12</v>
      </c>
      <c r="F4" s="8">
        <f>B6*(1-F3)*B2</f>
        <v>-2625000</v>
      </c>
      <c r="G4" s="34"/>
    </row>
    <row r="5" spans="1:7" ht="24.95" customHeight="1" x14ac:dyDescent="0.25">
      <c r="A5" s="1" t="s">
        <v>9</v>
      </c>
      <c r="B5" s="2">
        <v>-1000000</v>
      </c>
      <c r="C5" s="12" t="s">
        <v>28</v>
      </c>
    </row>
    <row r="6" spans="1:7" ht="24.95" customHeight="1" x14ac:dyDescent="0.25">
      <c r="A6" s="1" t="s">
        <v>10</v>
      </c>
      <c r="B6" s="4">
        <v>7500</v>
      </c>
      <c r="C6" s="12" t="s">
        <v>29</v>
      </c>
      <c r="E6" s="35" t="s">
        <v>39</v>
      </c>
      <c r="F6" s="36"/>
      <c r="G6" s="18" t="s">
        <v>24</v>
      </c>
    </row>
    <row r="7" spans="1:7" ht="24.95" customHeight="1" x14ac:dyDescent="0.25">
      <c r="A7" s="1" t="s">
        <v>6</v>
      </c>
      <c r="B7" s="2">
        <v>750</v>
      </c>
      <c r="C7" s="12" t="s">
        <v>30</v>
      </c>
      <c r="E7" s="5" t="s">
        <v>40</v>
      </c>
      <c r="F7" s="9">
        <f>ROUNDUP(B6/B13,0)</f>
        <v>8</v>
      </c>
      <c r="G7" s="33" t="s">
        <v>48</v>
      </c>
    </row>
    <row r="8" spans="1:7" ht="24.95" customHeight="1" x14ac:dyDescent="0.25">
      <c r="A8" s="1" t="s">
        <v>18</v>
      </c>
      <c r="B8" s="3">
        <v>0.08</v>
      </c>
      <c r="C8" s="12" t="s">
        <v>31</v>
      </c>
      <c r="E8" s="5" t="s">
        <v>12</v>
      </c>
      <c r="F8" s="8">
        <f>F7*B3</f>
        <v>-400000</v>
      </c>
      <c r="G8" s="34"/>
    </row>
    <row r="9" spans="1:7" ht="24.95" customHeight="1" x14ac:dyDescent="0.25">
      <c r="A9" s="1" t="s">
        <v>19</v>
      </c>
      <c r="B9" s="4">
        <v>3000</v>
      </c>
      <c r="C9" s="12" t="s">
        <v>32</v>
      </c>
      <c r="E9" s="15"/>
      <c r="F9" s="15"/>
    </row>
    <row r="10" spans="1:7" ht="24.95" customHeight="1" x14ac:dyDescent="0.25">
      <c r="A10" s="1" t="s">
        <v>20</v>
      </c>
      <c r="B10" s="4">
        <v>8000</v>
      </c>
      <c r="C10" s="12" t="s">
        <v>33</v>
      </c>
      <c r="E10" s="35" t="s">
        <v>41</v>
      </c>
      <c r="F10" s="36"/>
      <c r="G10" s="18" t="s">
        <v>24</v>
      </c>
    </row>
    <row r="11" spans="1:7" ht="24.95" customHeight="1" x14ac:dyDescent="0.25">
      <c r="A11" s="1" t="s">
        <v>21</v>
      </c>
      <c r="B11" s="4">
        <v>750</v>
      </c>
      <c r="C11" s="12" t="s">
        <v>36</v>
      </c>
      <c r="E11" s="5" t="s">
        <v>42</v>
      </c>
      <c r="F11" s="10">
        <f>(1 - (1 / (1 + EXP(-((B6 / 1000) - 4.25))))) * 0.4 + 0.6</f>
        <v>0.6149307549376517</v>
      </c>
      <c r="G11" s="33" t="s">
        <v>49</v>
      </c>
    </row>
    <row r="12" spans="1:7" ht="24.95" customHeight="1" x14ac:dyDescent="0.25">
      <c r="A12" s="1" t="s">
        <v>22</v>
      </c>
      <c r="B12" s="3">
        <v>0.05</v>
      </c>
      <c r="C12" s="12" t="s">
        <v>34</v>
      </c>
      <c r="E12" s="5" t="s">
        <v>6</v>
      </c>
      <c r="F12" s="8">
        <f>B7*F11</f>
        <v>461.1980662032388</v>
      </c>
      <c r="G12" s="34"/>
    </row>
    <row r="13" spans="1:7" ht="24.95" customHeight="1" x14ac:dyDescent="0.25">
      <c r="A13" s="1" t="s">
        <v>23</v>
      </c>
      <c r="B13" s="4">
        <v>1000</v>
      </c>
      <c r="C13" s="12" t="s">
        <v>35</v>
      </c>
    </row>
  </sheetData>
  <mergeCells count="6">
    <mergeCell ref="G11:G12"/>
    <mergeCell ref="E1:F1"/>
    <mergeCell ref="E6:F6"/>
    <mergeCell ref="E10:F10"/>
    <mergeCell ref="G2:G4"/>
    <mergeCell ref="G7:G8"/>
  </mergeCells>
  <phoneticPr fontId="3" type="noConversion"/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1F36-C8A1-4403-89A6-D384AB1962B6}">
  <dimension ref="A1"/>
  <sheetViews>
    <sheetView workbookViewId="0">
      <selection activeCell="W13" sqref="W13"/>
    </sheetView>
  </sheetViews>
  <sheetFormatPr defaultRowHeight="24.95" customHeight="1" x14ac:dyDescent="0.25"/>
  <cols>
    <col min="1" max="16384" width="9.140625" style="14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48E5-0902-400D-A525-63C31F48832C}">
  <dimension ref="A1:O1902"/>
  <sheetViews>
    <sheetView workbookViewId="0">
      <selection activeCell="O3" sqref="O3"/>
    </sheetView>
  </sheetViews>
  <sheetFormatPr defaultRowHeight="15" x14ac:dyDescent="0.25"/>
  <cols>
    <col min="1" max="1" width="12.5703125" style="17" bestFit="1" customWidth="1"/>
    <col min="2" max="2" width="17.7109375" style="17" bestFit="1" customWidth="1"/>
    <col min="3" max="3" width="13.28515625" style="17" bestFit="1" customWidth="1"/>
    <col min="4" max="4" width="17.28515625" style="17" bestFit="1" customWidth="1"/>
    <col min="5" max="5" width="14.5703125" style="17" bestFit="1" customWidth="1"/>
    <col min="6" max="6" width="14.7109375" style="17" bestFit="1" customWidth="1"/>
    <col min="7" max="7" width="12.7109375" style="17" bestFit="1" customWidth="1"/>
    <col min="8" max="8" width="10" style="17" bestFit="1" customWidth="1"/>
    <col min="9" max="9" width="15.28515625" style="17" bestFit="1" customWidth="1"/>
    <col min="10" max="10" width="15.140625" style="17" bestFit="1" customWidth="1"/>
    <col min="11" max="11" width="16.28515625" style="17" bestFit="1" customWidth="1"/>
    <col min="12" max="13" width="15.140625" style="17" customWidth="1"/>
    <col min="14" max="14" width="13.140625" style="14" customWidth="1"/>
    <col min="15" max="15" width="13.42578125" style="14" bestFit="1" customWidth="1"/>
    <col min="16" max="16384" width="9.140625" style="14"/>
  </cols>
  <sheetData>
    <row r="1" spans="1:15" ht="20.100000000000001" customHeight="1" x14ac:dyDescent="0.25">
      <c r="A1" s="11" t="s">
        <v>10</v>
      </c>
      <c r="B1" s="11" t="s">
        <v>38</v>
      </c>
      <c r="C1" s="11" t="s">
        <v>22</v>
      </c>
      <c r="D1" s="11" t="s">
        <v>12</v>
      </c>
      <c r="E1" s="11" t="s">
        <v>40</v>
      </c>
      <c r="F1" s="11" t="s">
        <v>14</v>
      </c>
      <c r="G1" s="11" t="s">
        <v>42</v>
      </c>
      <c r="H1" s="11" t="s">
        <v>6</v>
      </c>
      <c r="I1" s="11" t="s">
        <v>53</v>
      </c>
      <c r="J1" s="11" t="s">
        <v>54</v>
      </c>
      <c r="K1" s="11" t="s">
        <v>55</v>
      </c>
      <c r="L1" s="11" t="s">
        <v>51</v>
      </c>
      <c r="M1" s="11" t="s">
        <v>52</v>
      </c>
      <c r="N1" s="11" t="s">
        <v>5</v>
      </c>
      <c r="O1" s="11" t="s">
        <v>56</v>
      </c>
    </row>
    <row r="2" spans="1:15" ht="20.100000000000001" customHeight="1" x14ac:dyDescent="0.25">
      <c r="A2" s="29">
        <v>500</v>
      </c>
      <c r="B2" s="29">
        <f>IF(Table2[[#This Row],[Volume]]&lt;'Input Data'!$B$9,'Input Data'!$B$9,IF(Table2[[#This Row],[Volume]]&gt;'Input Data'!$B$10,'Input Data'!$B$10,Table2[[#This Row],[Volume]]))</f>
        <v>3000</v>
      </c>
      <c r="C2" s="30">
        <f>ROUNDDOWN((Table2[[#This Row],[Volume Used]]-'Input Data'!$B$9)/'Input Data'!$B$11,0)*'Input Data'!$B$12</f>
        <v>0</v>
      </c>
      <c r="D2" s="31">
        <f>-(Table2[[#This Row],[Volume]]*(1-Table2[[#This Row],[Discount]])*'Input Data'!$B$2)/Table2[[#This Row],[Volume]]</f>
        <v>500</v>
      </c>
      <c r="E2" s="29">
        <f>ROUNDUP(Table2[[#This Row],[Volume]]/'Input Data'!$B$13,0)</f>
        <v>1</v>
      </c>
      <c r="F2" s="29">
        <f>-Table2[[#This Row],[Multiplier]]*'Input Data'!$B$3</f>
        <v>50000</v>
      </c>
      <c r="G2" s="29">
        <f>(1 - (1 / (1 + EXP(-((Table2[[#This Row],[Volume]] / 1000) - 4.25))))) * 0.4 + 0.6</f>
        <v>0.99080905203598979</v>
      </c>
      <c r="H2" s="29">
        <f>Table2[[#This Row],[Sigmoid]]*'Input Data'!$B$7</f>
        <v>743.10678902699237</v>
      </c>
      <c r="I2" s="29">
        <f>Table2[[#This Row],[Price]]-Table2[[#This Row],[Variable Cost]]</f>
        <v>243.10678902699237</v>
      </c>
      <c r="J2" s="29">
        <f>Table2[[#This Row],[CM I (Unit)]]-(Table2[[#This Row],[Fixed Cost]]/Table2[[#This Row],[Volume]])</f>
        <v>143.10678902699237</v>
      </c>
      <c r="K2" s="29">
        <f>Table2[[#This Row],[CM II Unit)]]-(-'Input Data'!$B$4/Table2[[#This Row],[Volume]])</f>
        <v>-356.89321097300763</v>
      </c>
      <c r="L2" s="29">
        <f>Table2[[#This Row],[CM I (Unit)]]*Table2[[#This Row],[Volume]]</f>
        <v>121553.39451349618</v>
      </c>
      <c r="M2" s="29">
        <f>Table2[[#This Row],[CM II Unit)]]*Table2[[#This Row],[Volume]]</f>
        <v>71553.394513496183</v>
      </c>
      <c r="N2" s="29">
        <f>Table2[[#This Row],[Profit (Unit)]]*Table2[[#This Row],[Volume]]</f>
        <v>-178446.6054865038</v>
      </c>
      <c r="O2" s="29" t="str">
        <f>IF(AND(Table2[[#This Row],[Profit]]&gt;0,N1&lt;0),MIN(Table2[Profit]),"")</f>
        <v/>
      </c>
    </row>
    <row r="3" spans="1:15" ht="20.100000000000001" customHeight="1" x14ac:dyDescent="0.25">
      <c r="A3" s="29">
        <v>505</v>
      </c>
      <c r="B3" s="29">
        <f>IF(Table2[[#This Row],[Volume]]&lt;'Input Data'!$B$9,'Input Data'!$B$9,IF(Table2[[#This Row],[Volume]]&gt;'Input Data'!$B$10,'Input Data'!$B$10,Table2[[#This Row],[Volume]]))</f>
        <v>3000</v>
      </c>
      <c r="C3" s="30">
        <f>ROUNDDOWN((Table2[[#This Row],[Volume Used]]-'Input Data'!$B$9)/'Input Data'!$B$11,0)*'Input Data'!$B$12</f>
        <v>0</v>
      </c>
      <c r="D3" s="31">
        <f>-(Table2[[#This Row],[Volume]]*(1-Table2[[#This Row],[Discount]])*'Input Data'!$B$2)/Table2[[#This Row],[Volume]]</f>
        <v>500</v>
      </c>
      <c r="E3" s="29">
        <f>ROUNDUP(Table2[[#This Row],[Volume]]/'Input Data'!$B$13,0)</f>
        <v>1</v>
      </c>
      <c r="F3" s="29">
        <f>-Table2[[#This Row],[Multiplier]]*'Input Data'!$B$3</f>
        <v>50000</v>
      </c>
      <c r="G3" s="29">
        <f>(1 - (1 / (1 + EXP(-((Table2[[#This Row],[Volume]] / 1000) - 4.25))))) * 0.4 + 0.6</f>
        <v>0.99076404596441514</v>
      </c>
      <c r="H3" s="29">
        <f>Table2[[#This Row],[Sigmoid]]*'Input Data'!$B$7</f>
        <v>743.0730344733114</v>
      </c>
      <c r="I3" s="29">
        <f>Table2[[#This Row],[Price]]-Table2[[#This Row],[Variable Cost]]</f>
        <v>243.0730344733114</v>
      </c>
      <c r="J3" s="29">
        <f>Table2[[#This Row],[CM I (Unit)]]-(Table2[[#This Row],[Fixed Cost]]/Table2[[#This Row],[Volume]])</f>
        <v>144.06313348321237</v>
      </c>
      <c r="K3" s="29">
        <f>Table2[[#This Row],[CM II Unit)]]-(-'Input Data'!$B$4/Table2[[#This Row],[Volume]])</f>
        <v>-350.98637146728271</v>
      </c>
      <c r="L3" s="29">
        <f>Table2[[#This Row],[CM I (Unit)]]*Table2[[#This Row],[Volume]]</f>
        <v>122751.88240902225</v>
      </c>
      <c r="M3" s="29">
        <f>Table2[[#This Row],[CM II Unit)]]*Table2[[#This Row],[Volume]]</f>
        <v>72751.882409022248</v>
      </c>
      <c r="N3" s="29">
        <f>Table2[[#This Row],[Profit (Unit)]]*Table2[[#This Row],[Volume]]</f>
        <v>-177248.11759097778</v>
      </c>
      <c r="O3" s="29" t="str">
        <f>IF(AND(Table2[[#This Row],[Profit]]&gt;0,N2&lt;0),MIN(Table2[Profit]),"")</f>
        <v/>
      </c>
    </row>
    <row r="4" spans="1:15" ht="20.100000000000001" customHeight="1" x14ac:dyDescent="0.25">
      <c r="A4" s="29">
        <v>510</v>
      </c>
      <c r="B4" s="29">
        <f>IF(Table2[[#This Row],[Volume]]&lt;'Input Data'!$B$9,'Input Data'!$B$9,IF(Table2[[#This Row],[Volume]]&gt;'Input Data'!$B$10,'Input Data'!$B$10,Table2[[#This Row],[Volume]]))</f>
        <v>3000</v>
      </c>
      <c r="C4" s="30">
        <f>ROUNDDOWN((Table2[[#This Row],[Volume Used]]-'Input Data'!$B$9)/'Input Data'!$B$11,0)*'Input Data'!$B$12</f>
        <v>0</v>
      </c>
      <c r="D4" s="31">
        <f>-(Table2[[#This Row],[Volume]]*(1-Table2[[#This Row],[Discount]])*'Input Data'!$B$2)/Table2[[#This Row],[Volume]]</f>
        <v>500</v>
      </c>
      <c r="E4" s="29">
        <f>ROUNDUP(Table2[[#This Row],[Volume]]/'Input Data'!$B$13,0)</f>
        <v>1</v>
      </c>
      <c r="F4" s="29">
        <f>-Table2[[#This Row],[Multiplier]]*'Input Data'!$B$3</f>
        <v>50000</v>
      </c>
      <c r="G4" s="29">
        <f>(1 - (1 / (1 + EXP(-((Table2[[#This Row],[Volume]] / 1000) - 4.25))))) * 0.4 + 0.6</f>
        <v>0.99071882474174233</v>
      </c>
      <c r="H4" s="29">
        <f>Table2[[#This Row],[Sigmoid]]*'Input Data'!$B$7</f>
        <v>743.03911855630679</v>
      </c>
      <c r="I4" s="29">
        <f>Table2[[#This Row],[Price]]-Table2[[#This Row],[Variable Cost]]</f>
        <v>243.03911855630679</v>
      </c>
      <c r="J4" s="29">
        <f>Table2[[#This Row],[CM I (Unit)]]-(Table2[[#This Row],[Fixed Cost]]/Table2[[#This Row],[Volume]])</f>
        <v>144.99990287003226</v>
      </c>
      <c r="K4" s="29">
        <f>Table2[[#This Row],[CM II Unit)]]-(-'Input Data'!$B$4/Table2[[#This Row],[Volume]])</f>
        <v>-345.19617556134028</v>
      </c>
      <c r="L4" s="29">
        <f>Table2[[#This Row],[CM I (Unit)]]*Table2[[#This Row],[Volume]]</f>
        <v>123949.95046371646</v>
      </c>
      <c r="M4" s="29">
        <f>Table2[[#This Row],[CM II Unit)]]*Table2[[#This Row],[Volume]]</f>
        <v>73949.95046371645</v>
      </c>
      <c r="N4" s="29">
        <f>Table2[[#This Row],[Profit (Unit)]]*Table2[[#This Row],[Volume]]</f>
        <v>-176050.04953628354</v>
      </c>
      <c r="O4" s="29" t="str">
        <f>IF(AND(Table2[[#This Row],[Profit]]&gt;0,N3&lt;0),MIN(Table2[Profit]),"")</f>
        <v/>
      </c>
    </row>
    <row r="5" spans="1:15" ht="20.100000000000001" customHeight="1" x14ac:dyDescent="0.25">
      <c r="A5" s="29">
        <v>515</v>
      </c>
      <c r="B5" s="29">
        <f>IF(Table2[[#This Row],[Volume]]&lt;'Input Data'!$B$9,'Input Data'!$B$9,IF(Table2[[#This Row],[Volume]]&gt;'Input Data'!$B$10,'Input Data'!$B$10,Table2[[#This Row],[Volume]]))</f>
        <v>3000</v>
      </c>
      <c r="C5" s="30">
        <f>ROUNDDOWN((Table2[[#This Row],[Volume Used]]-'Input Data'!$B$9)/'Input Data'!$B$11,0)*'Input Data'!$B$12</f>
        <v>0</v>
      </c>
      <c r="D5" s="31">
        <f>-(Table2[[#This Row],[Volume]]*(1-Table2[[#This Row],[Discount]])*'Input Data'!$B$2)/Table2[[#This Row],[Volume]]</f>
        <v>500</v>
      </c>
      <c r="E5" s="29">
        <f>ROUNDUP(Table2[[#This Row],[Volume]]/'Input Data'!$B$13,0)</f>
        <v>1</v>
      </c>
      <c r="F5" s="29">
        <f>-Table2[[#This Row],[Multiplier]]*'Input Data'!$B$3</f>
        <v>50000</v>
      </c>
      <c r="G5" s="29">
        <f>(1 - (1 / (1 + EXP(-((Table2[[#This Row],[Volume]] / 1000) - 4.25))))) * 0.4 + 0.6</f>
        <v>0.99067338739081223</v>
      </c>
      <c r="H5" s="29">
        <f>Table2[[#This Row],[Sigmoid]]*'Input Data'!$B$7</f>
        <v>743.0050405431092</v>
      </c>
      <c r="I5" s="29">
        <f>Table2[[#This Row],[Price]]-Table2[[#This Row],[Variable Cost]]</f>
        <v>243.0050405431092</v>
      </c>
      <c r="J5" s="29">
        <f>Table2[[#This Row],[CM I (Unit)]]-(Table2[[#This Row],[Fixed Cost]]/Table2[[#This Row],[Volume]])</f>
        <v>145.9176619023325</v>
      </c>
      <c r="K5" s="29">
        <f>Table2[[#This Row],[CM II Unit)]]-(-'Input Data'!$B$4/Table2[[#This Row],[Volume]])</f>
        <v>-339.51923130155097</v>
      </c>
      <c r="L5" s="29">
        <f>Table2[[#This Row],[CM I (Unit)]]*Table2[[#This Row],[Volume]]</f>
        <v>125147.59587970124</v>
      </c>
      <c r="M5" s="29">
        <f>Table2[[#This Row],[CM II Unit)]]*Table2[[#This Row],[Volume]]</f>
        <v>75147.595879701243</v>
      </c>
      <c r="N5" s="29">
        <f>Table2[[#This Row],[Profit (Unit)]]*Table2[[#This Row],[Volume]]</f>
        <v>-174852.40412029874</v>
      </c>
      <c r="O5" s="29" t="str">
        <f>IF(AND(Table2[[#This Row],[Profit]]&gt;0,N4&lt;0),MIN(Table2[Profit]),"")</f>
        <v/>
      </c>
    </row>
    <row r="6" spans="1:15" ht="20.100000000000001" customHeight="1" x14ac:dyDescent="0.25">
      <c r="A6" s="29">
        <v>520</v>
      </c>
      <c r="B6" s="29">
        <f>IF(Table2[[#This Row],[Volume]]&lt;'Input Data'!$B$9,'Input Data'!$B$9,IF(Table2[[#This Row],[Volume]]&gt;'Input Data'!$B$10,'Input Data'!$B$10,Table2[[#This Row],[Volume]]))</f>
        <v>3000</v>
      </c>
      <c r="C6" s="30">
        <f>ROUNDDOWN((Table2[[#This Row],[Volume Used]]-'Input Data'!$B$9)/'Input Data'!$B$11,0)*'Input Data'!$B$12</f>
        <v>0</v>
      </c>
      <c r="D6" s="31">
        <f>-(Table2[[#This Row],[Volume]]*(1-Table2[[#This Row],[Discount]])*'Input Data'!$B$2)/Table2[[#This Row],[Volume]]</f>
        <v>500</v>
      </c>
      <c r="E6" s="29">
        <f>ROUNDUP(Table2[[#This Row],[Volume]]/'Input Data'!$B$13,0)</f>
        <v>1</v>
      </c>
      <c r="F6" s="29">
        <f>-Table2[[#This Row],[Multiplier]]*'Input Data'!$B$3</f>
        <v>50000</v>
      </c>
      <c r="G6" s="29">
        <f>(1 - (1 / (1 + EXP(-((Table2[[#This Row],[Volume]] / 1000) - 4.25))))) * 0.4 + 0.6</f>
        <v>0.99062773293053186</v>
      </c>
      <c r="H6" s="29">
        <f>Table2[[#This Row],[Sigmoid]]*'Input Data'!$B$7</f>
        <v>742.97079969789888</v>
      </c>
      <c r="I6" s="29">
        <f>Table2[[#This Row],[Price]]-Table2[[#This Row],[Variable Cost]]</f>
        <v>242.97079969789888</v>
      </c>
      <c r="J6" s="29">
        <f>Table2[[#This Row],[CM I (Unit)]]-(Table2[[#This Row],[Fixed Cost]]/Table2[[#This Row],[Volume]])</f>
        <v>146.81695354405272</v>
      </c>
      <c r="K6" s="29">
        <f>Table2[[#This Row],[CM II Unit)]]-(-'Input Data'!$B$4/Table2[[#This Row],[Volume]])</f>
        <v>-333.95227722517802</v>
      </c>
      <c r="L6" s="29">
        <f>Table2[[#This Row],[CM I (Unit)]]*Table2[[#This Row],[Volume]]</f>
        <v>126344.81584290742</v>
      </c>
      <c r="M6" s="29">
        <f>Table2[[#This Row],[CM II Unit)]]*Table2[[#This Row],[Volume]]</f>
        <v>76344.81584290741</v>
      </c>
      <c r="N6" s="29">
        <f>Table2[[#This Row],[Profit (Unit)]]*Table2[[#This Row],[Volume]]</f>
        <v>-173655.18415709256</v>
      </c>
      <c r="O6" s="29" t="str">
        <f>IF(AND(Table2[[#This Row],[Profit]]&gt;0,N5&lt;0),MIN(Table2[Profit]),"")</f>
        <v/>
      </c>
    </row>
    <row r="7" spans="1:15" ht="20.100000000000001" customHeight="1" x14ac:dyDescent="0.25">
      <c r="A7" s="29">
        <v>525</v>
      </c>
      <c r="B7" s="29">
        <f>IF(Table2[[#This Row],[Volume]]&lt;'Input Data'!$B$9,'Input Data'!$B$9,IF(Table2[[#This Row],[Volume]]&gt;'Input Data'!$B$10,'Input Data'!$B$10,Table2[[#This Row],[Volume]]))</f>
        <v>3000</v>
      </c>
      <c r="C7" s="30">
        <f>ROUNDDOWN((Table2[[#This Row],[Volume Used]]-'Input Data'!$B$9)/'Input Data'!$B$11,0)*'Input Data'!$B$12</f>
        <v>0</v>
      </c>
      <c r="D7" s="31">
        <f>-(Table2[[#This Row],[Volume]]*(1-Table2[[#This Row],[Discount]])*'Input Data'!$B$2)/Table2[[#This Row],[Volume]]</f>
        <v>500</v>
      </c>
      <c r="E7" s="29">
        <f>ROUNDUP(Table2[[#This Row],[Volume]]/'Input Data'!$B$13,0)</f>
        <v>1</v>
      </c>
      <c r="F7" s="29">
        <f>-Table2[[#This Row],[Multiplier]]*'Input Data'!$B$3</f>
        <v>50000</v>
      </c>
      <c r="G7" s="29">
        <f>(1 - (1 / (1 + EXP(-((Table2[[#This Row],[Volume]] / 1000) - 4.25))))) * 0.4 + 0.6</f>
        <v>0.99058186037586382</v>
      </c>
      <c r="H7" s="29">
        <f>Table2[[#This Row],[Sigmoid]]*'Input Data'!$B$7</f>
        <v>742.93639528189783</v>
      </c>
      <c r="I7" s="29">
        <f>Table2[[#This Row],[Price]]-Table2[[#This Row],[Variable Cost]]</f>
        <v>242.93639528189783</v>
      </c>
      <c r="J7" s="29">
        <f>Table2[[#This Row],[CM I (Unit)]]-(Table2[[#This Row],[Fixed Cost]]/Table2[[#This Row],[Volume]])</f>
        <v>147.69830004380259</v>
      </c>
      <c r="K7" s="29">
        <f>Table2[[#This Row],[CM II Unit)]]-(-'Input Data'!$B$4/Table2[[#This Row],[Volume]])</f>
        <v>-328.49217614667361</v>
      </c>
      <c r="L7" s="29">
        <f>Table2[[#This Row],[CM I (Unit)]]*Table2[[#This Row],[Volume]]</f>
        <v>127541.60752299636</v>
      </c>
      <c r="M7" s="29">
        <f>Table2[[#This Row],[CM II Unit)]]*Table2[[#This Row],[Volume]]</f>
        <v>77541.607522996361</v>
      </c>
      <c r="N7" s="29">
        <f>Table2[[#This Row],[Profit (Unit)]]*Table2[[#This Row],[Volume]]</f>
        <v>-172458.39247700365</v>
      </c>
      <c r="O7" s="29" t="str">
        <f>IF(AND(Table2[[#This Row],[Profit]]&gt;0,N6&lt;0),MIN(Table2[Profit]),"")</f>
        <v/>
      </c>
    </row>
    <row r="8" spans="1:15" ht="20.100000000000001" customHeight="1" x14ac:dyDescent="0.25">
      <c r="A8" s="29">
        <v>530</v>
      </c>
      <c r="B8" s="29">
        <f>IF(Table2[[#This Row],[Volume]]&lt;'Input Data'!$B$9,'Input Data'!$B$9,IF(Table2[[#This Row],[Volume]]&gt;'Input Data'!$B$10,'Input Data'!$B$10,Table2[[#This Row],[Volume]]))</f>
        <v>3000</v>
      </c>
      <c r="C8" s="30">
        <f>ROUNDDOWN((Table2[[#This Row],[Volume Used]]-'Input Data'!$B$9)/'Input Data'!$B$11,0)*'Input Data'!$B$12</f>
        <v>0</v>
      </c>
      <c r="D8" s="31">
        <f>-(Table2[[#This Row],[Volume]]*(1-Table2[[#This Row],[Discount]])*'Input Data'!$B$2)/Table2[[#This Row],[Volume]]</f>
        <v>500</v>
      </c>
      <c r="E8" s="29">
        <f>ROUNDUP(Table2[[#This Row],[Volume]]/'Input Data'!$B$13,0)</f>
        <v>1</v>
      </c>
      <c r="F8" s="29">
        <f>-Table2[[#This Row],[Multiplier]]*'Input Data'!$B$3</f>
        <v>50000</v>
      </c>
      <c r="G8" s="29">
        <f>(1 - (1 / (1 + EXP(-((Table2[[#This Row],[Volume]] / 1000) - 4.25))))) * 0.4 + 0.6</f>
        <v>0.99053576873781557</v>
      </c>
      <c r="H8" s="29">
        <f>Table2[[#This Row],[Sigmoid]]*'Input Data'!$B$7</f>
        <v>742.90182655336173</v>
      </c>
      <c r="I8" s="29">
        <f>Table2[[#This Row],[Price]]-Table2[[#This Row],[Variable Cost]]</f>
        <v>242.90182655336173</v>
      </c>
      <c r="J8" s="29">
        <f>Table2[[#This Row],[CM I (Unit)]]-(Table2[[#This Row],[Fixed Cost]]/Table2[[#This Row],[Volume]])</f>
        <v>148.56220391185229</v>
      </c>
      <c r="K8" s="29">
        <f>Table2[[#This Row],[CM II Unit)]]-(-'Input Data'!$B$4/Table2[[#This Row],[Volume]])</f>
        <v>-323.13590929569489</v>
      </c>
      <c r="L8" s="29">
        <f>Table2[[#This Row],[CM I (Unit)]]*Table2[[#This Row],[Volume]]</f>
        <v>128737.96807328172</v>
      </c>
      <c r="M8" s="29">
        <f>Table2[[#This Row],[CM II Unit)]]*Table2[[#This Row],[Volume]]</f>
        <v>78737.968073281721</v>
      </c>
      <c r="N8" s="29">
        <f>Table2[[#This Row],[Profit (Unit)]]*Table2[[#This Row],[Volume]]</f>
        <v>-171262.03192671828</v>
      </c>
      <c r="O8" s="29" t="str">
        <f>IF(AND(Table2[[#This Row],[Profit]]&gt;0,N7&lt;0),MIN(Table2[Profit]),"")</f>
        <v/>
      </c>
    </row>
    <row r="9" spans="1:15" ht="20.100000000000001" customHeight="1" x14ac:dyDescent="0.25">
      <c r="A9" s="29">
        <v>535</v>
      </c>
      <c r="B9" s="29">
        <f>IF(Table2[[#This Row],[Volume]]&lt;'Input Data'!$B$9,'Input Data'!$B$9,IF(Table2[[#This Row],[Volume]]&gt;'Input Data'!$B$10,'Input Data'!$B$10,Table2[[#This Row],[Volume]]))</f>
        <v>3000</v>
      </c>
      <c r="C9" s="30">
        <f>ROUNDDOWN((Table2[[#This Row],[Volume Used]]-'Input Data'!$B$9)/'Input Data'!$B$11,0)*'Input Data'!$B$12</f>
        <v>0</v>
      </c>
      <c r="D9" s="31">
        <f>-(Table2[[#This Row],[Volume]]*(1-Table2[[#This Row],[Discount]])*'Input Data'!$B$2)/Table2[[#This Row],[Volume]]</f>
        <v>500</v>
      </c>
      <c r="E9" s="29">
        <f>ROUNDUP(Table2[[#This Row],[Volume]]/'Input Data'!$B$13,0)</f>
        <v>1</v>
      </c>
      <c r="F9" s="29">
        <f>-Table2[[#This Row],[Multiplier]]*'Input Data'!$B$3</f>
        <v>50000</v>
      </c>
      <c r="G9" s="29">
        <f>(1 - (1 / (1 + EXP(-((Table2[[#This Row],[Volume]] / 1000) - 4.25))))) * 0.4 + 0.6</f>
        <v>0.99048945702342828</v>
      </c>
      <c r="H9" s="29">
        <f>Table2[[#This Row],[Sigmoid]]*'Input Data'!$B$7</f>
        <v>742.86709276757119</v>
      </c>
      <c r="I9" s="29">
        <f>Table2[[#This Row],[Price]]-Table2[[#This Row],[Variable Cost]]</f>
        <v>242.86709276757119</v>
      </c>
      <c r="J9" s="29">
        <f>Table2[[#This Row],[CM I (Unit)]]-(Table2[[#This Row],[Fixed Cost]]/Table2[[#This Row],[Volume]])</f>
        <v>149.40914884233754</v>
      </c>
      <c r="K9" s="29">
        <f>Table2[[#This Row],[CM II Unit)]]-(-'Input Data'!$B$4/Table2[[#This Row],[Volume]])</f>
        <v>-317.88057078383065</v>
      </c>
      <c r="L9" s="29">
        <f>Table2[[#This Row],[CM I (Unit)]]*Table2[[#This Row],[Volume]]</f>
        <v>129933.89463065058</v>
      </c>
      <c r="M9" s="29">
        <f>Table2[[#This Row],[CM II Unit)]]*Table2[[#This Row],[Volume]]</f>
        <v>79933.894630650582</v>
      </c>
      <c r="N9" s="29">
        <f>Table2[[#This Row],[Profit (Unit)]]*Table2[[#This Row],[Volume]]</f>
        <v>-170066.10536934939</v>
      </c>
      <c r="O9" s="29" t="str">
        <f>IF(AND(Table2[[#This Row],[Profit]]&gt;0,N8&lt;0),MIN(Table2[Profit]),"")</f>
        <v/>
      </c>
    </row>
    <row r="10" spans="1:15" ht="20.100000000000001" customHeight="1" x14ac:dyDescent="0.25">
      <c r="A10" s="29">
        <v>540</v>
      </c>
      <c r="B10" s="29">
        <f>IF(Table2[[#This Row],[Volume]]&lt;'Input Data'!$B$9,'Input Data'!$B$9,IF(Table2[[#This Row],[Volume]]&gt;'Input Data'!$B$10,'Input Data'!$B$10,Table2[[#This Row],[Volume]]))</f>
        <v>3000</v>
      </c>
      <c r="C10" s="30">
        <f>ROUNDDOWN((Table2[[#This Row],[Volume Used]]-'Input Data'!$B$9)/'Input Data'!$B$11,0)*'Input Data'!$B$12</f>
        <v>0</v>
      </c>
      <c r="D10" s="31">
        <f>-(Table2[[#This Row],[Volume]]*(1-Table2[[#This Row],[Discount]])*'Input Data'!$B$2)/Table2[[#This Row],[Volume]]</f>
        <v>500</v>
      </c>
      <c r="E10" s="29">
        <f>ROUNDUP(Table2[[#This Row],[Volume]]/'Input Data'!$B$13,0)</f>
        <v>1</v>
      </c>
      <c r="F10" s="29">
        <f>-Table2[[#This Row],[Multiplier]]*'Input Data'!$B$3</f>
        <v>50000</v>
      </c>
      <c r="G10" s="29">
        <f>(1 - (1 / (1 + EXP(-((Table2[[#This Row],[Volume]] / 1000) - 4.25))))) * 0.4 + 0.6</f>
        <v>0.99044292423576685</v>
      </c>
      <c r="H10" s="29">
        <f>Table2[[#This Row],[Sigmoid]]*'Input Data'!$B$7</f>
        <v>742.83219317682517</v>
      </c>
      <c r="I10" s="29">
        <f>Table2[[#This Row],[Price]]-Table2[[#This Row],[Variable Cost]]</f>
        <v>242.83219317682517</v>
      </c>
      <c r="J10" s="29">
        <f>Table2[[#This Row],[CM I (Unit)]]-(Table2[[#This Row],[Fixed Cost]]/Table2[[#This Row],[Volume]])</f>
        <v>150.23960058423256</v>
      </c>
      <c r="K10" s="29">
        <f>Table2[[#This Row],[CM II Unit)]]-(-'Input Data'!$B$4/Table2[[#This Row],[Volume]])</f>
        <v>-312.72336237873043</v>
      </c>
      <c r="L10" s="29">
        <f>Table2[[#This Row],[CM I (Unit)]]*Table2[[#This Row],[Volume]]</f>
        <v>131129.3843154856</v>
      </c>
      <c r="M10" s="29">
        <f>Table2[[#This Row],[CM II Unit)]]*Table2[[#This Row],[Volume]]</f>
        <v>81129.384315485586</v>
      </c>
      <c r="N10" s="29">
        <f>Table2[[#This Row],[Profit (Unit)]]*Table2[[#This Row],[Volume]]</f>
        <v>-168870.61568451443</v>
      </c>
      <c r="O10" s="29" t="str">
        <f>IF(AND(Table2[[#This Row],[Profit]]&gt;0,N9&lt;0),MIN(Table2[Profit]),"")</f>
        <v/>
      </c>
    </row>
    <row r="11" spans="1:15" ht="20.100000000000001" customHeight="1" x14ac:dyDescent="0.25">
      <c r="A11" s="29">
        <v>545</v>
      </c>
      <c r="B11" s="29">
        <f>IF(Table2[[#This Row],[Volume]]&lt;'Input Data'!$B$9,'Input Data'!$B$9,IF(Table2[[#This Row],[Volume]]&gt;'Input Data'!$B$10,'Input Data'!$B$10,Table2[[#This Row],[Volume]]))</f>
        <v>3000</v>
      </c>
      <c r="C11" s="30">
        <f>ROUNDDOWN((Table2[[#This Row],[Volume Used]]-'Input Data'!$B$9)/'Input Data'!$B$11,0)*'Input Data'!$B$12</f>
        <v>0</v>
      </c>
      <c r="D11" s="31">
        <f>-(Table2[[#This Row],[Volume]]*(1-Table2[[#This Row],[Discount]])*'Input Data'!$B$2)/Table2[[#This Row],[Volume]]</f>
        <v>500</v>
      </c>
      <c r="E11" s="29">
        <f>ROUNDUP(Table2[[#This Row],[Volume]]/'Input Data'!$B$13,0)</f>
        <v>1</v>
      </c>
      <c r="F11" s="29">
        <f>-Table2[[#This Row],[Multiplier]]*'Input Data'!$B$3</f>
        <v>50000</v>
      </c>
      <c r="G11" s="29">
        <f>(1 - (1 / (1 + EXP(-((Table2[[#This Row],[Volume]] / 1000) - 4.25))))) * 0.4 + 0.6</f>
        <v>0.99039616937390851</v>
      </c>
      <c r="H11" s="29">
        <f>Table2[[#This Row],[Sigmoid]]*'Input Data'!$B$7</f>
        <v>742.7971270304314</v>
      </c>
      <c r="I11" s="29">
        <f>Table2[[#This Row],[Price]]-Table2[[#This Row],[Variable Cost]]</f>
        <v>242.7971270304314</v>
      </c>
      <c r="J11" s="29">
        <f>Table2[[#This Row],[CM I (Unit)]]-(Table2[[#This Row],[Fixed Cost]]/Table2[[#This Row],[Volume]])</f>
        <v>151.05400776437637</v>
      </c>
      <c r="K11" s="29">
        <f>Table2[[#This Row],[CM II Unit)]]-(-'Input Data'!$B$4/Table2[[#This Row],[Volume]])</f>
        <v>-307.66158856589885</v>
      </c>
      <c r="L11" s="29">
        <f>Table2[[#This Row],[CM I (Unit)]]*Table2[[#This Row],[Volume]]</f>
        <v>132324.43423158512</v>
      </c>
      <c r="M11" s="29">
        <f>Table2[[#This Row],[CM II Unit)]]*Table2[[#This Row],[Volume]]</f>
        <v>82324.434231585125</v>
      </c>
      <c r="N11" s="29">
        <f>Table2[[#This Row],[Profit (Unit)]]*Table2[[#This Row],[Volume]]</f>
        <v>-167675.56576841488</v>
      </c>
      <c r="O11" s="29" t="str">
        <f>IF(AND(Table2[[#This Row],[Profit]]&gt;0,N10&lt;0),MIN(Table2[Profit]),"")</f>
        <v/>
      </c>
    </row>
    <row r="12" spans="1:15" ht="20.100000000000001" customHeight="1" x14ac:dyDescent="0.25">
      <c r="A12" s="29">
        <v>550</v>
      </c>
      <c r="B12" s="29">
        <f>IF(Table2[[#This Row],[Volume]]&lt;'Input Data'!$B$9,'Input Data'!$B$9,IF(Table2[[#This Row],[Volume]]&gt;'Input Data'!$B$10,'Input Data'!$B$10,Table2[[#This Row],[Volume]]))</f>
        <v>3000</v>
      </c>
      <c r="C12" s="30">
        <f>ROUNDDOWN((Table2[[#This Row],[Volume Used]]-'Input Data'!$B$9)/'Input Data'!$B$11,0)*'Input Data'!$B$12</f>
        <v>0</v>
      </c>
      <c r="D12" s="31">
        <f>-(Table2[[#This Row],[Volume]]*(1-Table2[[#This Row],[Discount]])*'Input Data'!$B$2)/Table2[[#This Row],[Volume]]</f>
        <v>500</v>
      </c>
      <c r="E12" s="29">
        <f>ROUNDUP(Table2[[#This Row],[Volume]]/'Input Data'!$B$13,0)</f>
        <v>1</v>
      </c>
      <c r="F12" s="29">
        <f>-Table2[[#This Row],[Multiplier]]*'Input Data'!$B$3</f>
        <v>50000</v>
      </c>
      <c r="G12" s="29">
        <f>(1 - (1 / (1 + EXP(-((Table2[[#This Row],[Volume]] / 1000) - 4.25))))) * 0.4 + 0.6</f>
        <v>0.99034919143293232</v>
      </c>
      <c r="H12" s="29">
        <f>Table2[[#This Row],[Sigmoid]]*'Input Data'!$B$7</f>
        <v>742.76189357469923</v>
      </c>
      <c r="I12" s="29">
        <f>Table2[[#This Row],[Price]]-Table2[[#This Row],[Variable Cost]]</f>
        <v>242.76189357469923</v>
      </c>
      <c r="J12" s="29">
        <f>Table2[[#This Row],[CM I (Unit)]]-(Table2[[#This Row],[Fixed Cost]]/Table2[[#This Row],[Volume]])</f>
        <v>151.85280266560832</v>
      </c>
      <c r="K12" s="29">
        <f>Table2[[#This Row],[CM II Unit)]]-(-'Input Data'!$B$4/Table2[[#This Row],[Volume]])</f>
        <v>-302.69265187984627</v>
      </c>
      <c r="L12" s="29">
        <f>Table2[[#This Row],[CM I (Unit)]]*Table2[[#This Row],[Volume]]</f>
        <v>133519.04146608457</v>
      </c>
      <c r="M12" s="29">
        <f>Table2[[#This Row],[CM II Unit)]]*Table2[[#This Row],[Volume]]</f>
        <v>83519.041466084571</v>
      </c>
      <c r="N12" s="29">
        <f>Table2[[#This Row],[Profit (Unit)]]*Table2[[#This Row],[Volume]]</f>
        <v>-166480.95853391546</v>
      </c>
      <c r="O12" s="29" t="str">
        <f>IF(AND(Table2[[#This Row],[Profit]]&gt;0,N11&lt;0),MIN(Table2[Profit]),"")</f>
        <v/>
      </c>
    </row>
    <row r="13" spans="1:15" ht="20.100000000000001" customHeight="1" x14ac:dyDescent="0.25">
      <c r="A13" s="29">
        <v>555</v>
      </c>
      <c r="B13" s="29">
        <f>IF(Table2[[#This Row],[Volume]]&lt;'Input Data'!$B$9,'Input Data'!$B$9,IF(Table2[[#This Row],[Volume]]&gt;'Input Data'!$B$10,'Input Data'!$B$10,Table2[[#This Row],[Volume]]))</f>
        <v>3000</v>
      </c>
      <c r="C13" s="30">
        <f>ROUNDDOWN((Table2[[#This Row],[Volume Used]]-'Input Data'!$B$9)/'Input Data'!$B$11,0)*'Input Data'!$B$12</f>
        <v>0</v>
      </c>
      <c r="D13" s="31">
        <f>-(Table2[[#This Row],[Volume]]*(1-Table2[[#This Row],[Discount]])*'Input Data'!$B$2)/Table2[[#This Row],[Volume]]</f>
        <v>500</v>
      </c>
      <c r="E13" s="29">
        <f>ROUNDUP(Table2[[#This Row],[Volume]]/'Input Data'!$B$13,0)</f>
        <v>1</v>
      </c>
      <c r="F13" s="29">
        <f>-Table2[[#This Row],[Multiplier]]*'Input Data'!$B$3</f>
        <v>50000</v>
      </c>
      <c r="G13" s="29">
        <f>(1 - (1 / (1 + EXP(-((Table2[[#This Row],[Volume]] / 1000) - 4.25))))) * 0.4 + 0.6</f>
        <v>0.99030198940390868</v>
      </c>
      <c r="H13" s="29">
        <f>Table2[[#This Row],[Sigmoid]]*'Input Data'!$B$7</f>
        <v>742.72649205293146</v>
      </c>
      <c r="I13" s="29">
        <f>Table2[[#This Row],[Price]]-Table2[[#This Row],[Variable Cost]]</f>
        <v>242.72649205293146</v>
      </c>
      <c r="J13" s="29">
        <f>Table2[[#This Row],[CM I (Unit)]]-(Table2[[#This Row],[Fixed Cost]]/Table2[[#This Row],[Volume]])</f>
        <v>152.63640196284138</v>
      </c>
      <c r="K13" s="29">
        <f>Table2[[#This Row],[CM II Unit)]]-(-'Input Data'!$B$4/Table2[[#This Row],[Volume]])</f>
        <v>-297.81404848760906</v>
      </c>
      <c r="L13" s="29">
        <f>Table2[[#This Row],[CM I (Unit)]]*Table2[[#This Row],[Volume]]</f>
        <v>134713.20308937697</v>
      </c>
      <c r="M13" s="29">
        <f>Table2[[#This Row],[CM II Unit)]]*Table2[[#This Row],[Volume]]</f>
        <v>84713.20308937697</v>
      </c>
      <c r="N13" s="29">
        <f>Table2[[#This Row],[Profit (Unit)]]*Table2[[#This Row],[Volume]]</f>
        <v>-165286.79691062303</v>
      </c>
      <c r="O13" s="29" t="str">
        <f>IF(AND(Table2[[#This Row],[Profit]]&gt;0,N12&lt;0),MIN(Table2[Profit]),"")</f>
        <v/>
      </c>
    </row>
    <row r="14" spans="1:15" ht="20.100000000000001" customHeight="1" x14ac:dyDescent="0.25">
      <c r="A14" s="29">
        <v>560</v>
      </c>
      <c r="B14" s="29">
        <f>IF(Table2[[#This Row],[Volume]]&lt;'Input Data'!$B$9,'Input Data'!$B$9,IF(Table2[[#This Row],[Volume]]&gt;'Input Data'!$B$10,'Input Data'!$B$10,Table2[[#This Row],[Volume]]))</f>
        <v>3000</v>
      </c>
      <c r="C14" s="30">
        <f>ROUNDDOWN((Table2[[#This Row],[Volume Used]]-'Input Data'!$B$9)/'Input Data'!$B$11,0)*'Input Data'!$B$12</f>
        <v>0</v>
      </c>
      <c r="D14" s="31">
        <f>-(Table2[[#This Row],[Volume]]*(1-Table2[[#This Row],[Discount]])*'Input Data'!$B$2)/Table2[[#This Row],[Volume]]</f>
        <v>500</v>
      </c>
      <c r="E14" s="29">
        <f>ROUNDUP(Table2[[#This Row],[Volume]]/'Input Data'!$B$13,0)</f>
        <v>1</v>
      </c>
      <c r="F14" s="29">
        <f>-Table2[[#This Row],[Multiplier]]*'Input Data'!$B$3</f>
        <v>50000</v>
      </c>
      <c r="G14" s="29">
        <f>(1 - (1 / (1 + EXP(-((Table2[[#This Row],[Volume]] / 1000) - 4.25))))) * 0.4 + 0.6</f>
        <v>0.99025456227388886</v>
      </c>
      <c r="H14" s="29">
        <f>Table2[[#This Row],[Sigmoid]]*'Input Data'!$B$7</f>
        <v>742.6909217054166</v>
      </c>
      <c r="I14" s="29">
        <f>Table2[[#This Row],[Price]]-Table2[[#This Row],[Variable Cost]]</f>
        <v>242.6909217054166</v>
      </c>
      <c r="J14" s="29">
        <f>Table2[[#This Row],[CM I (Unit)]]-(Table2[[#This Row],[Fixed Cost]]/Table2[[#This Row],[Volume]])</f>
        <v>153.40520741970232</v>
      </c>
      <c r="K14" s="29">
        <f>Table2[[#This Row],[CM II Unit)]]-(-'Input Data'!$B$4/Table2[[#This Row],[Volume]])</f>
        <v>-293.02336400886912</v>
      </c>
      <c r="L14" s="29">
        <f>Table2[[#This Row],[CM I (Unit)]]*Table2[[#This Row],[Volume]]</f>
        <v>135906.91615503331</v>
      </c>
      <c r="M14" s="29">
        <f>Table2[[#This Row],[CM II Unit)]]*Table2[[#This Row],[Volume]]</f>
        <v>85906.916155033294</v>
      </c>
      <c r="N14" s="29">
        <f>Table2[[#This Row],[Profit (Unit)]]*Table2[[#This Row],[Volume]]</f>
        <v>-164093.08384496672</v>
      </c>
      <c r="O14" s="29" t="str">
        <f>IF(AND(Table2[[#This Row],[Profit]]&gt;0,N13&lt;0),MIN(Table2[Profit]),"")</f>
        <v/>
      </c>
    </row>
    <row r="15" spans="1:15" ht="20.100000000000001" customHeight="1" x14ac:dyDescent="0.25">
      <c r="A15" s="29">
        <v>565</v>
      </c>
      <c r="B15" s="29">
        <f>IF(Table2[[#This Row],[Volume]]&lt;'Input Data'!$B$9,'Input Data'!$B$9,IF(Table2[[#This Row],[Volume]]&gt;'Input Data'!$B$10,'Input Data'!$B$10,Table2[[#This Row],[Volume]]))</f>
        <v>3000</v>
      </c>
      <c r="C15" s="30">
        <f>ROUNDDOWN((Table2[[#This Row],[Volume Used]]-'Input Data'!$B$9)/'Input Data'!$B$11,0)*'Input Data'!$B$12</f>
        <v>0</v>
      </c>
      <c r="D15" s="31">
        <f>-(Table2[[#This Row],[Volume]]*(1-Table2[[#This Row],[Discount]])*'Input Data'!$B$2)/Table2[[#This Row],[Volume]]</f>
        <v>500</v>
      </c>
      <c r="E15" s="29">
        <f>ROUNDUP(Table2[[#This Row],[Volume]]/'Input Data'!$B$13,0)</f>
        <v>1</v>
      </c>
      <c r="F15" s="29">
        <f>-Table2[[#This Row],[Multiplier]]*'Input Data'!$B$3</f>
        <v>50000</v>
      </c>
      <c r="G15" s="29">
        <f>(1 - (1 / (1 + EXP(-((Table2[[#This Row],[Volume]] / 1000) - 4.25))))) * 0.4 + 0.6</f>
        <v>0.99020690902589381</v>
      </c>
      <c r="H15" s="29">
        <f>Table2[[#This Row],[Sigmoid]]*'Input Data'!$B$7</f>
        <v>742.65518176942032</v>
      </c>
      <c r="I15" s="29">
        <f>Table2[[#This Row],[Price]]-Table2[[#This Row],[Variable Cost]]</f>
        <v>242.65518176942032</v>
      </c>
      <c r="J15" s="29">
        <f>Table2[[#This Row],[CM I (Unit)]]-(Table2[[#This Row],[Fixed Cost]]/Table2[[#This Row],[Volume]])</f>
        <v>154.15960654818139</v>
      </c>
      <c r="K15" s="29">
        <f>Table2[[#This Row],[CM II Unit)]]-(-'Input Data'!$B$4/Table2[[#This Row],[Volume]])</f>
        <v>-288.3182695580133</v>
      </c>
      <c r="L15" s="29">
        <f>Table2[[#This Row],[CM I (Unit)]]*Table2[[#This Row],[Volume]]</f>
        <v>137100.1776997225</v>
      </c>
      <c r="M15" s="29">
        <f>Table2[[#This Row],[CM II Unit)]]*Table2[[#This Row],[Volume]]</f>
        <v>87100.177699722481</v>
      </c>
      <c r="N15" s="29">
        <f>Table2[[#This Row],[Profit (Unit)]]*Table2[[#This Row],[Volume]]</f>
        <v>-162899.8223002775</v>
      </c>
      <c r="O15" s="29" t="str">
        <f>IF(AND(Table2[[#This Row],[Profit]]&gt;0,N14&lt;0),MIN(Table2[Profit]),"")</f>
        <v/>
      </c>
    </row>
    <row r="16" spans="1:15" ht="20.100000000000001" customHeight="1" x14ac:dyDescent="0.25">
      <c r="A16" s="29">
        <v>570</v>
      </c>
      <c r="B16" s="29">
        <f>IF(Table2[[#This Row],[Volume]]&lt;'Input Data'!$B$9,'Input Data'!$B$9,IF(Table2[[#This Row],[Volume]]&gt;'Input Data'!$B$10,'Input Data'!$B$10,Table2[[#This Row],[Volume]]))</f>
        <v>3000</v>
      </c>
      <c r="C16" s="30">
        <f>ROUNDDOWN((Table2[[#This Row],[Volume Used]]-'Input Data'!$B$9)/'Input Data'!$B$11,0)*'Input Data'!$B$12</f>
        <v>0</v>
      </c>
      <c r="D16" s="31">
        <f>-(Table2[[#This Row],[Volume]]*(1-Table2[[#This Row],[Discount]])*'Input Data'!$B$2)/Table2[[#This Row],[Volume]]</f>
        <v>500</v>
      </c>
      <c r="E16" s="29">
        <f>ROUNDUP(Table2[[#This Row],[Volume]]/'Input Data'!$B$13,0)</f>
        <v>1</v>
      </c>
      <c r="F16" s="29">
        <f>-Table2[[#This Row],[Multiplier]]*'Input Data'!$B$3</f>
        <v>50000</v>
      </c>
      <c r="G16" s="29">
        <f>(1 - (1 / (1 + EXP(-((Table2[[#This Row],[Volume]] / 1000) - 4.25))))) * 0.4 + 0.6</f>
        <v>0.99015902863890426</v>
      </c>
      <c r="H16" s="29">
        <f>Table2[[#This Row],[Sigmoid]]*'Input Data'!$B$7</f>
        <v>742.61927147917822</v>
      </c>
      <c r="I16" s="29">
        <f>Table2[[#This Row],[Price]]-Table2[[#This Row],[Variable Cost]]</f>
        <v>242.61927147917822</v>
      </c>
      <c r="J16" s="29">
        <f>Table2[[#This Row],[CM I (Unit)]]-(Table2[[#This Row],[Fixed Cost]]/Table2[[#This Row],[Volume]])</f>
        <v>154.8999732335642</v>
      </c>
      <c r="K16" s="29">
        <f>Table2[[#This Row],[CM II Unit)]]-(-'Input Data'!$B$4/Table2[[#This Row],[Volume]])</f>
        <v>-283.696517994506</v>
      </c>
      <c r="L16" s="29">
        <f>Table2[[#This Row],[CM I (Unit)]]*Table2[[#This Row],[Volume]]</f>
        <v>138292.98474313159</v>
      </c>
      <c r="M16" s="29">
        <f>Table2[[#This Row],[CM II Unit)]]*Table2[[#This Row],[Volume]]</f>
        <v>88292.984743131587</v>
      </c>
      <c r="N16" s="29">
        <f>Table2[[#This Row],[Profit (Unit)]]*Table2[[#This Row],[Volume]]</f>
        <v>-161707.01525686841</v>
      </c>
      <c r="O16" s="29" t="str">
        <f>IF(AND(Table2[[#This Row],[Profit]]&gt;0,N15&lt;0),MIN(Table2[Profit]),"")</f>
        <v/>
      </c>
    </row>
    <row r="17" spans="1:15" ht="20.100000000000001" customHeight="1" x14ac:dyDescent="0.25">
      <c r="A17" s="29">
        <v>575</v>
      </c>
      <c r="B17" s="29">
        <f>IF(Table2[[#This Row],[Volume]]&lt;'Input Data'!$B$9,'Input Data'!$B$9,IF(Table2[[#This Row],[Volume]]&gt;'Input Data'!$B$10,'Input Data'!$B$10,Table2[[#This Row],[Volume]]))</f>
        <v>3000</v>
      </c>
      <c r="C17" s="30">
        <f>ROUNDDOWN((Table2[[#This Row],[Volume Used]]-'Input Data'!$B$9)/'Input Data'!$B$11,0)*'Input Data'!$B$12</f>
        <v>0</v>
      </c>
      <c r="D17" s="31">
        <f>-(Table2[[#This Row],[Volume]]*(1-Table2[[#This Row],[Discount]])*'Input Data'!$B$2)/Table2[[#This Row],[Volume]]</f>
        <v>500</v>
      </c>
      <c r="E17" s="29">
        <f>ROUNDUP(Table2[[#This Row],[Volume]]/'Input Data'!$B$13,0)</f>
        <v>1</v>
      </c>
      <c r="F17" s="29">
        <f>-Table2[[#This Row],[Multiplier]]*'Input Data'!$B$3</f>
        <v>50000</v>
      </c>
      <c r="G17" s="29">
        <f>(1 - (1 / (1 + EXP(-((Table2[[#This Row],[Volume]] / 1000) - 4.25))))) * 0.4 + 0.6</f>
        <v>0.99011092008784973</v>
      </c>
      <c r="H17" s="29">
        <f>Table2[[#This Row],[Sigmoid]]*'Input Data'!$B$7</f>
        <v>742.58319006588727</v>
      </c>
      <c r="I17" s="29">
        <f>Table2[[#This Row],[Price]]-Table2[[#This Row],[Variable Cost]]</f>
        <v>242.58319006588727</v>
      </c>
      <c r="J17" s="29">
        <f>Table2[[#This Row],[CM I (Unit)]]-(Table2[[#This Row],[Fixed Cost]]/Table2[[#This Row],[Volume]])</f>
        <v>155.62666832675683</v>
      </c>
      <c r="K17" s="29">
        <f>Table2[[#This Row],[CM II Unit)]]-(-'Input Data'!$B$4/Table2[[#This Row],[Volume]])</f>
        <v>-279.15594036889536</v>
      </c>
      <c r="L17" s="29">
        <f>Table2[[#This Row],[CM I (Unit)]]*Table2[[#This Row],[Volume]]</f>
        <v>139485.33428788517</v>
      </c>
      <c r="M17" s="29">
        <f>Table2[[#This Row],[CM II Unit)]]*Table2[[#This Row],[Volume]]</f>
        <v>89485.334287885169</v>
      </c>
      <c r="N17" s="29">
        <f>Table2[[#This Row],[Profit (Unit)]]*Table2[[#This Row],[Volume]]</f>
        <v>-160514.66571211483</v>
      </c>
      <c r="O17" s="29" t="str">
        <f>IF(AND(Table2[[#This Row],[Profit]]&gt;0,N16&lt;0),MIN(Table2[Profit]),"")</f>
        <v/>
      </c>
    </row>
    <row r="18" spans="1:15" ht="20.100000000000001" customHeight="1" x14ac:dyDescent="0.25">
      <c r="A18" s="29">
        <v>580</v>
      </c>
      <c r="B18" s="29">
        <f>IF(Table2[[#This Row],[Volume]]&lt;'Input Data'!$B$9,'Input Data'!$B$9,IF(Table2[[#This Row],[Volume]]&gt;'Input Data'!$B$10,'Input Data'!$B$10,Table2[[#This Row],[Volume]]))</f>
        <v>3000</v>
      </c>
      <c r="C18" s="30">
        <f>ROUNDDOWN((Table2[[#This Row],[Volume Used]]-'Input Data'!$B$9)/'Input Data'!$B$11,0)*'Input Data'!$B$12</f>
        <v>0</v>
      </c>
      <c r="D18" s="31">
        <f>-(Table2[[#This Row],[Volume]]*(1-Table2[[#This Row],[Discount]])*'Input Data'!$B$2)/Table2[[#This Row],[Volume]]</f>
        <v>500</v>
      </c>
      <c r="E18" s="29">
        <f>ROUNDUP(Table2[[#This Row],[Volume]]/'Input Data'!$B$13,0)</f>
        <v>1</v>
      </c>
      <c r="F18" s="29">
        <f>-Table2[[#This Row],[Multiplier]]*'Input Data'!$B$3</f>
        <v>50000</v>
      </c>
      <c r="G18" s="29">
        <f>(1 - (1 / (1 + EXP(-((Table2[[#This Row],[Volume]] / 1000) - 4.25))))) * 0.4 + 0.6</f>
        <v>0.99006258234359856</v>
      </c>
      <c r="H18" s="29">
        <f>Table2[[#This Row],[Sigmoid]]*'Input Data'!$B$7</f>
        <v>742.54693675769897</v>
      </c>
      <c r="I18" s="29">
        <f>Table2[[#This Row],[Price]]-Table2[[#This Row],[Variable Cost]]</f>
        <v>242.54693675769897</v>
      </c>
      <c r="J18" s="29">
        <f>Table2[[#This Row],[CM I (Unit)]]-(Table2[[#This Row],[Fixed Cost]]/Table2[[#This Row],[Volume]])</f>
        <v>156.34004020597484</v>
      </c>
      <c r="K18" s="29">
        <f>Table2[[#This Row],[CM II Unit)]]-(-'Input Data'!$B$4/Table2[[#This Row],[Volume]])</f>
        <v>-274.69444255264585</v>
      </c>
      <c r="L18" s="29">
        <f>Table2[[#This Row],[CM I (Unit)]]*Table2[[#This Row],[Volume]]</f>
        <v>140677.22331946541</v>
      </c>
      <c r="M18" s="29">
        <f>Table2[[#This Row],[CM II Unit)]]*Table2[[#This Row],[Volume]]</f>
        <v>90677.223319465411</v>
      </c>
      <c r="N18" s="29">
        <f>Table2[[#This Row],[Profit (Unit)]]*Table2[[#This Row],[Volume]]</f>
        <v>-159322.77668053459</v>
      </c>
      <c r="O18" s="29" t="str">
        <f>IF(AND(Table2[[#This Row],[Profit]]&gt;0,N17&lt;0),MIN(Table2[Profit]),"")</f>
        <v/>
      </c>
    </row>
    <row r="19" spans="1:15" ht="20.100000000000001" customHeight="1" x14ac:dyDescent="0.25">
      <c r="A19" s="29">
        <v>585</v>
      </c>
      <c r="B19" s="29">
        <f>IF(Table2[[#This Row],[Volume]]&lt;'Input Data'!$B$9,'Input Data'!$B$9,IF(Table2[[#This Row],[Volume]]&gt;'Input Data'!$B$10,'Input Data'!$B$10,Table2[[#This Row],[Volume]]))</f>
        <v>3000</v>
      </c>
      <c r="C19" s="30">
        <f>ROUNDDOWN((Table2[[#This Row],[Volume Used]]-'Input Data'!$B$9)/'Input Data'!$B$11,0)*'Input Data'!$B$12</f>
        <v>0</v>
      </c>
      <c r="D19" s="31">
        <f>-(Table2[[#This Row],[Volume]]*(1-Table2[[#This Row],[Discount]])*'Input Data'!$B$2)/Table2[[#This Row],[Volume]]</f>
        <v>500</v>
      </c>
      <c r="E19" s="29">
        <f>ROUNDUP(Table2[[#This Row],[Volume]]/'Input Data'!$B$13,0)</f>
        <v>1</v>
      </c>
      <c r="F19" s="29">
        <f>-Table2[[#This Row],[Multiplier]]*'Input Data'!$B$3</f>
        <v>50000</v>
      </c>
      <c r="G19" s="29">
        <f>(1 - (1 / (1 + EXP(-((Table2[[#This Row],[Volume]] / 1000) - 4.25))))) * 0.4 + 0.6</f>
        <v>0.99001401437294667</v>
      </c>
      <c r="H19" s="29">
        <f>Table2[[#This Row],[Sigmoid]]*'Input Data'!$B$7</f>
        <v>742.51051077970999</v>
      </c>
      <c r="I19" s="29">
        <f>Table2[[#This Row],[Price]]-Table2[[#This Row],[Variable Cost]]</f>
        <v>242.51051077970999</v>
      </c>
      <c r="J19" s="29">
        <f>Table2[[#This Row],[CM I (Unit)]]-(Table2[[#This Row],[Fixed Cost]]/Table2[[#This Row],[Volume]])</f>
        <v>157.04042530962454</v>
      </c>
      <c r="K19" s="29">
        <f>Table2[[#This Row],[CM II Unit)]]-(-'Input Data'!$B$4/Table2[[#This Row],[Volume]])</f>
        <v>-270.31000204080283</v>
      </c>
      <c r="L19" s="29">
        <f>Table2[[#This Row],[CM I (Unit)]]*Table2[[#This Row],[Volume]]</f>
        <v>141868.64880613034</v>
      </c>
      <c r="M19" s="29">
        <f>Table2[[#This Row],[CM II Unit)]]*Table2[[#This Row],[Volume]]</f>
        <v>91868.648806130353</v>
      </c>
      <c r="N19" s="29">
        <f>Table2[[#This Row],[Profit (Unit)]]*Table2[[#This Row],[Volume]]</f>
        <v>-158131.35119386966</v>
      </c>
      <c r="O19" s="29" t="str">
        <f>IF(AND(Table2[[#This Row],[Profit]]&gt;0,N18&lt;0),MIN(Table2[Profit]),"")</f>
        <v/>
      </c>
    </row>
    <row r="20" spans="1:15" ht="20.100000000000001" customHeight="1" x14ac:dyDescent="0.25">
      <c r="A20" s="29">
        <v>590</v>
      </c>
      <c r="B20" s="29">
        <f>IF(Table2[[#This Row],[Volume]]&lt;'Input Data'!$B$9,'Input Data'!$B$9,IF(Table2[[#This Row],[Volume]]&gt;'Input Data'!$B$10,'Input Data'!$B$10,Table2[[#This Row],[Volume]]))</f>
        <v>3000</v>
      </c>
      <c r="C20" s="30">
        <f>ROUNDDOWN((Table2[[#This Row],[Volume Used]]-'Input Data'!$B$9)/'Input Data'!$B$11,0)*'Input Data'!$B$12</f>
        <v>0</v>
      </c>
      <c r="D20" s="31">
        <f>-(Table2[[#This Row],[Volume]]*(1-Table2[[#This Row],[Discount]])*'Input Data'!$B$2)/Table2[[#This Row],[Volume]]</f>
        <v>500</v>
      </c>
      <c r="E20" s="29">
        <f>ROUNDUP(Table2[[#This Row],[Volume]]/'Input Data'!$B$13,0)</f>
        <v>1</v>
      </c>
      <c r="F20" s="29">
        <f>-Table2[[#This Row],[Multiplier]]*'Input Data'!$B$3</f>
        <v>50000</v>
      </c>
      <c r="G20" s="29">
        <f>(1 - (1 / (1 + EXP(-((Table2[[#This Row],[Volume]] / 1000) - 4.25))))) * 0.4 + 0.6</f>
        <v>0.98996521513860802</v>
      </c>
      <c r="H20" s="29">
        <f>Table2[[#This Row],[Sigmoid]]*'Input Data'!$B$7</f>
        <v>742.47391135395605</v>
      </c>
      <c r="I20" s="29">
        <f>Table2[[#This Row],[Price]]-Table2[[#This Row],[Variable Cost]]</f>
        <v>242.47391135395605</v>
      </c>
      <c r="J20" s="29">
        <f>Table2[[#This Row],[CM I (Unit)]]-(Table2[[#This Row],[Fixed Cost]]/Table2[[#This Row],[Volume]])</f>
        <v>157.72814864209164</v>
      </c>
      <c r="K20" s="29">
        <f>Table2[[#This Row],[CM II Unit)]]-(-'Input Data'!$B$4/Table2[[#This Row],[Volume]])</f>
        <v>-266.00066491723038</v>
      </c>
      <c r="L20" s="29">
        <f>Table2[[#This Row],[CM I (Unit)]]*Table2[[#This Row],[Volume]]</f>
        <v>143059.60769883406</v>
      </c>
      <c r="M20" s="29">
        <f>Table2[[#This Row],[CM II Unit)]]*Table2[[#This Row],[Volume]]</f>
        <v>93059.607698834065</v>
      </c>
      <c r="N20" s="29">
        <f>Table2[[#This Row],[Profit (Unit)]]*Table2[[#This Row],[Volume]]</f>
        <v>-156940.39230116594</v>
      </c>
      <c r="O20" s="29" t="str">
        <f>IF(AND(Table2[[#This Row],[Profit]]&gt;0,N19&lt;0),MIN(Table2[Profit]),"")</f>
        <v/>
      </c>
    </row>
    <row r="21" spans="1:15" ht="20.100000000000001" customHeight="1" x14ac:dyDescent="0.25">
      <c r="A21" s="29">
        <v>595</v>
      </c>
      <c r="B21" s="29">
        <f>IF(Table2[[#This Row],[Volume]]&lt;'Input Data'!$B$9,'Input Data'!$B$9,IF(Table2[[#This Row],[Volume]]&gt;'Input Data'!$B$10,'Input Data'!$B$10,Table2[[#This Row],[Volume]]))</f>
        <v>3000</v>
      </c>
      <c r="C21" s="30">
        <f>ROUNDDOWN((Table2[[#This Row],[Volume Used]]-'Input Data'!$B$9)/'Input Data'!$B$11,0)*'Input Data'!$B$12</f>
        <v>0</v>
      </c>
      <c r="D21" s="31">
        <f>-(Table2[[#This Row],[Volume]]*(1-Table2[[#This Row],[Discount]])*'Input Data'!$B$2)/Table2[[#This Row],[Volume]]</f>
        <v>500</v>
      </c>
      <c r="E21" s="29">
        <f>ROUNDUP(Table2[[#This Row],[Volume]]/'Input Data'!$B$13,0)</f>
        <v>1</v>
      </c>
      <c r="F21" s="29">
        <f>-Table2[[#This Row],[Multiplier]]*'Input Data'!$B$3</f>
        <v>50000</v>
      </c>
      <c r="G21" s="29">
        <f>(1 - (1 / (1 + EXP(-((Table2[[#This Row],[Volume]] / 1000) - 4.25))))) * 0.4 + 0.6</f>
        <v>0.98991618359920364</v>
      </c>
      <c r="H21" s="29">
        <f>Table2[[#This Row],[Sigmoid]]*'Input Data'!$B$7</f>
        <v>742.43713769940268</v>
      </c>
      <c r="I21" s="29">
        <f>Table2[[#This Row],[Price]]-Table2[[#This Row],[Variable Cost]]</f>
        <v>242.43713769940268</v>
      </c>
      <c r="J21" s="29">
        <f>Table2[[#This Row],[CM I (Unit)]]-(Table2[[#This Row],[Fixed Cost]]/Table2[[#This Row],[Volume]])</f>
        <v>158.40352425402455</v>
      </c>
      <c r="K21" s="29">
        <f>Table2[[#This Row],[CM II Unit)]]-(-'Input Data'!$B$4/Table2[[#This Row],[Volume]])</f>
        <v>-261.7645429728662</v>
      </c>
      <c r="L21" s="29">
        <f>Table2[[#This Row],[CM I (Unit)]]*Table2[[#This Row],[Volume]]</f>
        <v>144250.0969311446</v>
      </c>
      <c r="M21" s="29">
        <f>Table2[[#This Row],[CM II Unit)]]*Table2[[#This Row],[Volume]]</f>
        <v>94250.09693114461</v>
      </c>
      <c r="N21" s="29">
        <f>Table2[[#This Row],[Profit (Unit)]]*Table2[[#This Row],[Volume]]</f>
        <v>-155749.90306885538</v>
      </c>
      <c r="O21" s="29" t="str">
        <f>IF(AND(Table2[[#This Row],[Profit]]&gt;0,N20&lt;0),MIN(Table2[Profit]),"")</f>
        <v/>
      </c>
    </row>
    <row r="22" spans="1:15" ht="20.100000000000001" customHeight="1" x14ac:dyDescent="0.25">
      <c r="A22" s="29">
        <v>600</v>
      </c>
      <c r="B22" s="29">
        <f>IF(Table2[[#This Row],[Volume]]&lt;'Input Data'!$B$9,'Input Data'!$B$9,IF(Table2[[#This Row],[Volume]]&gt;'Input Data'!$B$10,'Input Data'!$B$10,Table2[[#This Row],[Volume]]))</f>
        <v>3000</v>
      </c>
      <c r="C22" s="30">
        <f>ROUNDDOWN((Table2[[#This Row],[Volume Used]]-'Input Data'!$B$9)/'Input Data'!$B$11,0)*'Input Data'!$B$12</f>
        <v>0</v>
      </c>
      <c r="D22" s="31">
        <f>-(Table2[[#This Row],[Volume]]*(1-Table2[[#This Row],[Discount]])*'Input Data'!$B$2)/Table2[[#This Row],[Volume]]</f>
        <v>500</v>
      </c>
      <c r="E22" s="29">
        <f>ROUNDUP(Table2[[#This Row],[Volume]]/'Input Data'!$B$13,0)</f>
        <v>1</v>
      </c>
      <c r="F22" s="29">
        <f>-Table2[[#This Row],[Multiplier]]*'Input Data'!$B$3</f>
        <v>50000</v>
      </c>
      <c r="G22" s="29">
        <f>(1 - (1 / (1 + EXP(-((Table2[[#This Row],[Volume]] / 1000) - 4.25))))) * 0.4 + 0.6</f>
        <v>0.98986691870925125</v>
      </c>
      <c r="H22" s="29">
        <f>Table2[[#This Row],[Sigmoid]]*'Input Data'!$B$7</f>
        <v>742.40018903193845</v>
      </c>
      <c r="I22" s="29">
        <f>Table2[[#This Row],[Price]]-Table2[[#This Row],[Variable Cost]]</f>
        <v>242.40018903193845</v>
      </c>
      <c r="J22" s="29">
        <f>Table2[[#This Row],[CM I (Unit)]]-(Table2[[#This Row],[Fixed Cost]]/Table2[[#This Row],[Volume]])</f>
        <v>159.06685569860514</v>
      </c>
      <c r="K22" s="29">
        <f>Table2[[#This Row],[CM II Unit)]]-(-'Input Data'!$B$4/Table2[[#This Row],[Volume]])</f>
        <v>-257.59981096806155</v>
      </c>
      <c r="L22" s="29">
        <f>Table2[[#This Row],[CM I (Unit)]]*Table2[[#This Row],[Volume]]</f>
        <v>145440.11341916307</v>
      </c>
      <c r="M22" s="29">
        <f>Table2[[#This Row],[CM II Unit)]]*Table2[[#This Row],[Volume]]</f>
        <v>95440.113419163084</v>
      </c>
      <c r="N22" s="29">
        <f>Table2[[#This Row],[Profit (Unit)]]*Table2[[#This Row],[Volume]]</f>
        <v>-154559.88658083693</v>
      </c>
      <c r="O22" s="29" t="str">
        <f>IF(AND(Table2[[#This Row],[Profit]]&gt;0,N21&lt;0),MIN(Table2[Profit]),"")</f>
        <v/>
      </c>
    </row>
    <row r="23" spans="1:15" ht="20.100000000000001" customHeight="1" x14ac:dyDescent="0.25">
      <c r="A23" s="29">
        <v>605</v>
      </c>
      <c r="B23" s="29">
        <f>IF(Table2[[#This Row],[Volume]]&lt;'Input Data'!$B$9,'Input Data'!$B$9,IF(Table2[[#This Row],[Volume]]&gt;'Input Data'!$B$10,'Input Data'!$B$10,Table2[[#This Row],[Volume]]))</f>
        <v>3000</v>
      </c>
      <c r="C23" s="30">
        <f>ROUNDDOWN((Table2[[#This Row],[Volume Used]]-'Input Data'!$B$9)/'Input Data'!$B$11,0)*'Input Data'!$B$12</f>
        <v>0</v>
      </c>
      <c r="D23" s="31">
        <f>-(Table2[[#This Row],[Volume]]*(1-Table2[[#This Row],[Discount]])*'Input Data'!$B$2)/Table2[[#This Row],[Volume]]</f>
        <v>500</v>
      </c>
      <c r="E23" s="29">
        <f>ROUNDUP(Table2[[#This Row],[Volume]]/'Input Data'!$B$13,0)</f>
        <v>1</v>
      </c>
      <c r="F23" s="29">
        <f>-Table2[[#This Row],[Multiplier]]*'Input Data'!$B$3</f>
        <v>50000</v>
      </c>
      <c r="G23" s="29">
        <f>(1 - (1 / (1 + EXP(-((Table2[[#This Row],[Volume]] / 1000) - 4.25))))) * 0.4 + 0.6</f>
        <v>0.98981741941915546</v>
      </c>
      <c r="H23" s="29">
        <f>Table2[[#This Row],[Sigmoid]]*'Input Data'!$B$7</f>
        <v>742.3630645643666</v>
      </c>
      <c r="I23" s="29">
        <f>Table2[[#This Row],[Price]]-Table2[[#This Row],[Variable Cost]]</f>
        <v>242.3630645643666</v>
      </c>
      <c r="J23" s="29">
        <f>Table2[[#This Row],[CM I (Unit)]]-(Table2[[#This Row],[Fixed Cost]]/Table2[[#This Row],[Volume]])</f>
        <v>159.71843646519304</v>
      </c>
      <c r="K23" s="29">
        <f>Table2[[#This Row],[CM II Unit)]]-(-'Input Data'!$B$4/Table2[[#This Row],[Volume]])</f>
        <v>-253.50470403067473</v>
      </c>
      <c r="L23" s="29">
        <f>Table2[[#This Row],[CM I (Unit)]]*Table2[[#This Row],[Volume]]</f>
        <v>146629.6540614418</v>
      </c>
      <c r="M23" s="29">
        <f>Table2[[#This Row],[CM II Unit)]]*Table2[[#This Row],[Volume]]</f>
        <v>96629.65406144179</v>
      </c>
      <c r="N23" s="29">
        <f>Table2[[#This Row],[Profit (Unit)]]*Table2[[#This Row],[Volume]]</f>
        <v>-153370.34593855822</v>
      </c>
      <c r="O23" s="29" t="str">
        <f>IF(AND(Table2[[#This Row],[Profit]]&gt;0,N22&lt;0),MIN(Table2[Profit]),"")</f>
        <v/>
      </c>
    </row>
    <row r="24" spans="1:15" ht="20.100000000000001" customHeight="1" x14ac:dyDescent="0.25">
      <c r="A24" s="29">
        <v>610</v>
      </c>
      <c r="B24" s="29">
        <f>IF(Table2[[#This Row],[Volume]]&lt;'Input Data'!$B$9,'Input Data'!$B$9,IF(Table2[[#This Row],[Volume]]&gt;'Input Data'!$B$10,'Input Data'!$B$10,Table2[[#This Row],[Volume]]))</f>
        <v>3000</v>
      </c>
      <c r="C24" s="30">
        <f>ROUNDDOWN((Table2[[#This Row],[Volume Used]]-'Input Data'!$B$9)/'Input Data'!$B$11,0)*'Input Data'!$B$12</f>
        <v>0</v>
      </c>
      <c r="D24" s="31">
        <f>-(Table2[[#This Row],[Volume]]*(1-Table2[[#This Row],[Discount]])*'Input Data'!$B$2)/Table2[[#This Row],[Volume]]</f>
        <v>500</v>
      </c>
      <c r="E24" s="29">
        <f>ROUNDUP(Table2[[#This Row],[Volume]]/'Input Data'!$B$13,0)</f>
        <v>1</v>
      </c>
      <c r="F24" s="29">
        <f>-Table2[[#This Row],[Multiplier]]*'Input Data'!$B$3</f>
        <v>50000</v>
      </c>
      <c r="G24" s="29">
        <f>(1 - (1 / (1 + EXP(-((Table2[[#This Row],[Volume]] / 1000) - 4.25))))) * 0.4 + 0.6</f>
        <v>0.98976768467519693</v>
      </c>
      <c r="H24" s="29">
        <f>Table2[[#This Row],[Sigmoid]]*'Input Data'!$B$7</f>
        <v>742.32576350639772</v>
      </c>
      <c r="I24" s="29">
        <f>Table2[[#This Row],[Price]]-Table2[[#This Row],[Variable Cost]]</f>
        <v>242.32576350639772</v>
      </c>
      <c r="J24" s="29">
        <f>Table2[[#This Row],[CM I (Unit)]]-(Table2[[#This Row],[Fixed Cost]]/Table2[[#This Row],[Volume]])</f>
        <v>160.35855039164363</v>
      </c>
      <c r="K24" s="29">
        <f>Table2[[#This Row],[CM II Unit)]]-(-'Input Data'!$B$4/Table2[[#This Row],[Volume]])</f>
        <v>-249.47751518212687</v>
      </c>
      <c r="L24" s="29">
        <f>Table2[[#This Row],[CM I (Unit)]]*Table2[[#This Row],[Volume]]</f>
        <v>147818.7157389026</v>
      </c>
      <c r="M24" s="29">
        <f>Table2[[#This Row],[CM II Unit)]]*Table2[[#This Row],[Volume]]</f>
        <v>97818.715738902611</v>
      </c>
      <c r="N24" s="29">
        <f>Table2[[#This Row],[Profit (Unit)]]*Table2[[#This Row],[Volume]]</f>
        <v>-152181.28426109737</v>
      </c>
      <c r="O24" s="29" t="str">
        <f>IF(AND(Table2[[#This Row],[Profit]]&gt;0,N23&lt;0),MIN(Table2[Profit]),"")</f>
        <v/>
      </c>
    </row>
    <row r="25" spans="1:15" ht="20.100000000000001" customHeight="1" x14ac:dyDescent="0.25">
      <c r="A25" s="29">
        <v>615</v>
      </c>
      <c r="B25" s="29">
        <f>IF(Table2[[#This Row],[Volume]]&lt;'Input Data'!$B$9,'Input Data'!$B$9,IF(Table2[[#This Row],[Volume]]&gt;'Input Data'!$B$10,'Input Data'!$B$10,Table2[[#This Row],[Volume]]))</f>
        <v>3000</v>
      </c>
      <c r="C25" s="30">
        <f>ROUNDDOWN((Table2[[#This Row],[Volume Used]]-'Input Data'!$B$9)/'Input Data'!$B$11,0)*'Input Data'!$B$12</f>
        <v>0</v>
      </c>
      <c r="D25" s="31">
        <f>-(Table2[[#This Row],[Volume]]*(1-Table2[[#This Row],[Discount]])*'Input Data'!$B$2)/Table2[[#This Row],[Volume]]</f>
        <v>500</v>
      </c>
      <c r="E25" s="29">
        <f>ROUNDUP(Table2[[#This Row],[Volume]]/'Input Data'!$B$13,0)</f>
        <v>1</v>
      </c>
      <c r="F25" s="29">
        <f>-Table2[[#This Row],[Multiplier]]*'Input Data'!$B$3</f>
        <v>50000</v>
      </c>
      <c r="G25" s="29">
        <f>(1 - (1 / (1 + EXP(-((Table2[[#This Row],[Volume]] / 1000) - 4.25))))) * 0.4 + 0.6</f>
        <v>0.9897177134195223</v>
      </c>
      <c r="H25" s="29">
        <f>Table2[[#This Row],[Sigmoid]]*'Input Data'!$B$7</f>
        <v>742.28828506464174</v>
      </c>
      <c r="I25" s="29">
        <f>Table2[[#This Row],[Price]]-Table2[[#This Row],[Variable Cost]]</f>
        <v>242.28828506464174</v>
      </c>
      <c r="J25" s="29">
        <f>Table2[[#This Row],[CM I (Unit)]]-(Table2[[#This Row],[Fixed Cost]]/Table2[[#This Row],[Volume]])</f>
        <v>160.98747205651165</v>
      </c>
      <c r="K25" s="29">
        <f>Table2[[#This Row],[CM II Unit)]]-(-'Input Data'!$B$4/Table2[[#This Row],[Volume]])</f>
        <v>-245.51659298413875</v>
      </c>
      <c r="L25" s="29">
        <f>Table2[[#This Row],[CM I (Unit)]]*Table2[[#This Row],[Volume]]</f>
        <v>149007.29531475468</v>
      </c>
      <c r="M25" s="29">
        <f>Table2[[#This Row],[CM II Unit)]]*Table2[[#This Row],[Volume]]</f>
        <v>99007.295314754665</v>
      </c>
      <c r="N25" s="29">
        <f>Table2[[#This Row],[Profit (Unit)]]*Table2[[#This Row],[Volume]]</f>
        <v>-150992.70468524532</v>
      </c>
      <c r="O25" s="29" t="str">
        <f>IF(AND(Table2[[#This Row],[Profit]]&gt;0,N24&lt;0),MIN(Table2[Profit]),"")</f>
        <v/>
      </c>
    </row>
    <row r="26" spans="1:15" ht="20.100000000000001" customHeight="1" x14ac:dyDescent="0.25">
      <c r="A26" s="29">
        <v>620</v>
      </c>
      <c r="B26" s="29">
        <f>IF(Table2[[#This Row],[Volume]]&lt;'Input Data'!$B$9,'Input Data'!$B$9,IF(Table2[[#This Row],[Volume]]&gt;'Input Data'!$B$10,'Input Data'!$B$10,Table2[[#This Row],[Volume]]))</f>
        <v>3000</v>
      </c>
      <c r="C26" s="30">
        <f>ROUNDDOWN((Table2[[#This Row],[Volume Used]]-'Input Data'!$B$9)/'Input Data'!$B$11,0)*'Input Data'!$B$12</f>
        <v>0</v>
      </c>
      <c r="D26" s="31">
        <f>-(Table2[[#This Row],[Volume]]*(1-Table2[[#This Row],[Discount]])*'Input Data'!$B$2)/Table2[[#This Row],[Volume]]</f>
        <v>500</v>
      </c>
      <c r="E26" s="29">
        <f>ROUNDUP(Table2[[#This Row],[Volume]]/'Input Data'!$B$13,0)</f>
        <v>1</v>
      </c>
      <c r="F26" s="29">
        <f>-Table2[[#This Row],[Multiplier]]*'Input Data'!$B$3</f>
        <v>50000</v>
      </c>
      <c r="G26" s="29">
        <f>(1 - (1 / (1 + EXP(-((Table2[[#This Row],[Volume]] / 1000) - 4.25))))) * 0.4 + 0.6</f>
        <v>0.98966750459013442</v>
      </c>
      <c r="H26" s="29">
        <f>Table2[[#This Row],[Sigmoid]]*'Input Data'!$B$7</f>
        <v>742.25062844260083</v>
      </c>
      <c r="I26" s="29">
        <f>Table2[[#This Row],[Price]]-Table2[[#This Row],[Variable Cost]]</f>
        <v>242.25062844260083</v>
      </c>
      <c r="J26" s="29">
        <f>Table2[[#This Row],[CM I (Unit)]]-(Table2[[#This Row],[Fixed Cost]]/Table2[[#This Row],[Volume]])</f>
        <v>161.60546715227827</v>
      </c>
      <c r="K26" s="29">
        <f>Table2[[#This Row],[CM II Unit)]]-(-'Input Data'!$B$4/Table2[[#This Row],[Volume]])</f>
        <v>-241.62033929933466</v>
      </c>
      <c r="L26" s="29">
        <f>Table2[[#This Row],[CM I (Unit)]]*Table2[[#This Row],[Volume]]</f>
        <v>150195.38963441251</v>
      </c>
      <c r="M26" s="29">
        <f>Table2[[#This Row],[CM II Unit)]]*Table2[[#This Row],[Volume]]</f>
        <v>100195.38963441252</v>
      </c>
      <c r="N26" s="29">
        <f>Table2[[#This Row],[Profit (Unit)]]*Table2[[#This Row],[Volume]]</f>
        <v>-149804.61036558749</v>
      </c>
      <c r="O26" s="29" t="str">
        <f>IF(AND(Table2[[#This Row],[Profit]]&gt;0,N25&lt;0),MIN(Table2[Profit]),"")</f>
        <v/>
      </c>
    </row>
    <row r="27" spans="1:15" ht="20.100000000000001" customHeight="1" x14ac:dyDescent="0.25">
      <c r="A27" s="29">
        <v>625</v>
      </c>
      <c r="B27" s="29">
        <f>IF(Table2[[#This Row],[Volume]]&lt;'Input Data'!$B$9,'Input Data'!$B$9,IF(Table2[[#This Row],[Volume]]&gt;'Input Data'!$B$10,'Input Data'!$B$10,Table2[[#This Row],[Volume]]))</f>
        <v>3000</v>
      </c>
      <c r="C27" s="30">
        <f>ROUNDDOWN((Table2[[#This Row],[Volume Used]]-'Input Data'!$B$9)/'Input Data'!$B$11,0)*'Input Data'!$B$12</f>
        <v>0</v>
      </c>
      <c r="D27" s="31">
        <f>-(Table2[[#This Row],[Volume]]*(1-Table2[[#This Row],[Discount]])*'Input Data'!$B$2)/Table2[[#This Row],[Volume]]</f>
        <v>500</v>
      </c>
      <c r="E27" s="29">
        <f>ROUNDUP(Table2[[#This Row],[Volume]]/'Input Data'!$B$13,0)</f>
        <v>1</v>
      </c>
      <c r="F27" s="29">
        <f>-Table2[[#This Row],[Multiplier]]*'Input Data'!$B$3</f>
        <v>50000</v>
      </c>
      <c r="G27" s="29">
        <f>(1 - (1 / (1 + EXP(-((Table2[[#This Row],[Volume]] / 1000) - 4.25))))) * 0.4 + 0.6</f>
        <v>0.98961705712088122</v>
      </c>
      <c r="H27" s="29">
        <f>Table2[[#This Row],[Sigmoid]]*'Input Data'!$B$7</f>
        <v>742.21279284066088</v>
      </c>
      <c r="I27" s="29">
        <f>Table2[[#This Row],[Price]]-Table2[[#This Row],[Variable Cost]]</f>
        <v>242.21279284066088</v>
      </c>
      <c r="J27" s="29">
        <f>Table2[[#This Row],[CM I (Unit)]]-(Table2[[#This Row],[Fixed Cost]]/Table2[[#This Row],[Volume]])</f>
        <v>162.21279284066088</v>
      </c>
      <c r="K27" s="29">
        <f>Table2[[#This Row],[CM II Unit)]]-(-'Input Data'!$B$4/Table2[[#This Row],[Volume]])</f>
        <v>-237.78720715933912</v>
      </c>
      <c r="L27" s="29">
        <f>Table2[[#This Row],[CM I (Unit)]]*Table2[[#This Row],[Volume]]</f>
        <v>151382.99552541305</v>
      </c>
      <c r="M27" s="29">
        <f>Table2[[#This Row],[CM II Unit)]]*Table2[[#This Row],[Volume]]</f>
        <v>101382.99552541305</v>
      </c>
      <c r="N27" s="29">
        <f>Table2[[#This Row],[Profit (Unit)]]*Table2[[#This Row],[Volume]]</f>
        <v>-148617.00447458695</v>
      </c>
      <c r="O27" s="29" t="str">
        <f>IF(AND(Table2[[#This Row],[Profit]]&gt;0,N26&lt;0),MIN(Table2[Profit]),"")</f>
        <v/>
      </c>
    </row>
    <row r="28" spans="1:15" ht="20.100000000000001" customHeight="1" x14ac:dyDescent="0.25">
      <c r="A28" s="29">
        <v>630</v>
      </c>
      <c r="B28" s="29">
        <f>IF(Table2[[#This Row],[Volume]]&lt;'Input Data'!$B$9,'Input Data'!$B$9,IF(Table2[[#This Row],[Volume]]&gt;'Input Data'!$B$10,'Input Data'!$B$10,Table2[[#This Row],[Volume]]))</f>
        <v>3000</v>
      </c>
      <c r="C28" s="30">
        <f>ROUNDDOWN((Table2[[#This Row],[Volume Used]]-'Input Data'!$B$9)/'Input Data'!$B$11,0)*'Input Data'!$B$12</f>
        <v>0</v>
      </c>
      <c r="D28" s="31">
        <f>-(Table2[[#This Row],[Volume]]*(1-Table2[[#This Row],[Discount]])*'Input Data'!$B$2)/Table2[[#This Row],[Volume]]</f>
        <v>500</v>
      </c>
      <c r="E28" s="29">
        <f>ROUNDUP(Table2[[#This Row],[Volume]]/'Input Data'!$B$13,0)</f>
        <v>1</v>
      </c>
      <c r="F28" s="29">
        <f>-Table2[[#This Row],[Multiplier]]*'Input Data'!$B$3</f>
        <v>50000</v>
      </c>
      <c r="G28" s="29">
        <f>(1 - (1 / (1 + EXP(-((Table2[[#This Row],[Volume]] / 1000) - 4.25))))) * 0.4 + 0.6</f>
        <v>0.98956636994144687</v>
      </c>
      <c r="H28" s="29">
        <f>Table2[[#This Row],[Sigmoid]]*'Input Data'!$B$7</f>
        <v>742.17477745608517</v>
      </c>
      <c r="I28" s="29">
        <f>Table2[[#This Row],[Price]]-Table2[[#This Row],[Variable Cost]]</f>
        <v>242.17477745608517</v>
      </c>
      <c r="J28" s="29">
        <f>Table2[[#This Row],[CM I (Unit)]]-(Table2[[#This Row],[Fixed Cost]]/Table2[[#This Row],[Volume]])</f>
        <v>162.8096980910058</v>
      </c>
      <c r="K28" s="29">
        <f>Table2[[#This Row],[CM II Unit)]]-(-'Input Data'!$B$4/Table2[[#This Row],[Volume]])</f>
        <v>-234.01569873439101</v>
      </c>
      <c r="L28" s="29">
        <f>Table2[[#This Row],[CM I (Unit)]]*Table2[[#This Row],[Volume]]</f>
        <v>152570.10979733366</v>
      </c>
      <c r="M28" s="29">
        <f>Table2[[#This Row],[CM II Unit)]]*Table2[[#This Row],[Volume]]</f>
        <v>102570.10979733366</v>
      </c>
      <c r="N28" s="29">
        <f>Table2[[#This Row],[Profit (Unit)]]*Table2[[#This Row],[Volume]]</f>
        <v>-147429.89020266634</v>
      </c>
      <c r="O28" s="29" t="str">
        <f>IF(AND(Table2[[#This Row],[Profit]]&gt;0,N27&lt;0),MIN(Table2[Profit]),"")</f>
        <v/>
      </c>
    </row>
    <row r="29" spans="1:15" ht="20.100000000000001" customHeight="1" x14ac:dyDescent="0.25">
      <c r="A29" s="29">
        <v>635</v>
      </c>
      <c r="B29" s="29">
        <f>IF(Table2[[#This Row],[Volume]]&lt;'Input Data'!$B$9,'Input Data'!$B$9,IF(Table2[[#This Row],[Volume]]&gt;'Input Data'!$B$10,'Input Data'!$B$10,Table2[[#This Row],[Volume]]))</f>
        <v>3000</v>
      </c>
      <c r="C29" s="30">
        <f>ROUNDDOWN((Table2[[#This Row],[Volume Used]]-'Input Data'!$B$9)/'Input Data'!$B$11,0)*'Input Data'!$B$12</f>
        <v>0</v>
      </c>
      <c r="D29" s="31">
        <f>-(Table2[[#This Row],[Volume]]*(1-Table2[[#This Row],[Discount]])*'Input Data'!$B$2)/Table2[[#This Row],[Volume]]</f>
        <v>500</v>
      </c>
      <c r="E29" s="29">
        <f>ROUNDUP(Table2[[#This Row],[Volume]]/'Input Data'!$B$13,0)</f>
        <v>1</v>
      </c>
      <c r="F29" s="29">
        <f>-Table2[[#This Row],[Multiplier]]*'Input Data'!$B$3</f>
        <v>50000</v>
      </c>
      <c r="G29" s="29">
        <f>(1 - (1 / (1 + EXP(-((Table2[[#This Row],[Volume]] / 1000) - 4.25))))) * 0.4 + 0.6</f>
        <v>0.98951544197734043</v>
      </c>
      <c r="H29" s="29">
        <f>Table2[[#This Row],[Sigmoid]]*'Input Data'!$B$7</f>
        <v>742.13658148300533</v>
      </c>
      <c r="I29" s="29">
        <f>Table2[[#This Row],[Price]]-Table2[[#This Row],[Variable Cost]]</f>
        <v>242.13658148300533</v>
      </c>
      <c r="J29" s="29">
        <f>Table2[[#This Row],[CM I (Unit)]]-(Table2[[#This Row],[Fixed Cost]]/Table2[[#This Row],[Volume]])</f>
        <v>163.39642400269037</v>
      </c>
      <c r="K29" s="29">
        <f>Table2[[#This Row],[CM II Unit)]]-(-'Input Data'!$B$4/Table2[[#This Row],[Volume]])</f>
        <v>-230.30436339888445</v>
      </c>
      <c r="L29" s="29">
        <f>Table2[[#This Row],[CM I (Unit)]]*Table2[[#This Row],[Volume]]</f>
        <v>153756.72924170838</v>
      </c>
      <c r="M29" s="29">
        <f>Table2[[#This Row],[CM II Unit)]]*Table2[[#This Row],[Volume]]</f>
        <v>103756.72924170838</v>
      </c>
      <c r="N29" s="29">
        <f>Table2[[#This Row],[Profit (Unit)]]*Table2[[#This Row],[Volume]]</f>
        <v>-146243.27075829162</v>
      </c>
      <c r="O29" s="29" t="str">
        <f>IF(AND(Table2[[#This Row],[Profit]]&gt;0,N28&lt;0),MIN(Table2[Profit]),"")</f>
        <v/>
      </c>
    </row>
    <row r="30" spans="1:15" ht="20.100000000000001" customHeight="1" x14ac:dyDescent="0.25">
      <c r="A30" s="29">
        <v>640</v>
      </c>
      <c r="B30" s="29">
        <f>IF(Table2[[#This Row],[Volume]]&lt;'Input Data'!$B$9,'Input Data'!$B$9,IF(Table2[[#This Row],[Volume]]&gt;'Input Data'!$B$10,'Input Data'!$B$10,Table2[[#This Row],[Volume]]))</f>
        <v>3000</v>
      </c>
      <c r="C30" s="30">
        <f>ROUNDDOWN((Table2[[#This Row],[Volume Used]]-'Input Data'!$B$9)/'Input Data'!$B$11,0)*'Input Data'!$B$12</f>
        <v>0</v>
      </c>
      <c r="D30" s="31">
        <f>-(Table2[[#This Row],[Volume]]*(1-Table2[[#This Row],[Discount]])*'Input Data'!$B$2)/Table2[[#This Row],[Volume]]</f>
        <v>500</v>
      </c>
      <c r="E30" s="29">
        <f>ROUNDUP(Table2[[#This Row],[Volume]]/'Input Data'!$B$13,0)</f>
        <v>1</v>
      </c>
      <c r="F30" s="29">
        <f>-Table2[[#This Row],[Multiplier]]*'Input Data'!$B$3</f>
        <v>50000</v>
      </c>
      <c r="G30" s="29">
        <f>(1 - (1 / (1 + EXP(-((Table2[[#This Row],[Volume]] / 1000) - 4.25))))) * 0.4 + 0.6</f>
        <v>0.98946427214988664</v>
      </c>
      <c r="H30" s="29">
        <f>Table2[[#This Row],[Sigmoid]]*'Input Data'!$B$7</f>
        <v>742.09820411241503</v>
      </c>
      <c r="I30" s="29">
        <f>Table2[[#This Row],[Price]]-Table2[[#This Row],[Variable Cost]]</f>
        <v>242.09820411241503</v>
      </c>
      <c r="J30" s="29">
        <f>Table2[[#This Row],[CM I (Unit)]]-(Table2[[#This Row],[Fixed Cost]]/Table2[[#This Row],[Volume]])</f>
        <v>163.97320411241503</v>
      </c>
      <c r="K30" s="29">
        <f>Table2[[#This Row],[CM II Unit)]]-(-'Input Data'!$B$4/Table2[[#This Row],[Volume]])</f>
        <v>-226.65179588758497</v>
      </c>
      <c r="L30" s="29">
        <f>Table2[[#This Row],[CM I (Unit)]]*Table2[[#This Row],[Volume]]</f>
        <v>154942.85063194562</v>
      </c>
      <c r="M30" s="29">
        <f>Table2[[#This Row],[CM II Unit)]]*Table2[[#This Row],[Volume]]</f>
        <v>104942.85063194562</v>
      </c>
      <c r="N30" s="29">
        <f>Table2[[#This Row],[Profit (Unit)]]*Table2[[#This Row],[Volume]]</f>
        <v>-145057.14936805438</v>
      </c>
      <c r="O30" s="29" t="str">
        <f>IF(AND(Table2[[#This Row],[Profit]]&gt;0,N29&lt;0),MIN(Table2[Profit]),"")</f>
        <v/>
      </c>
    </row>
    <row r="31" spans="1:15" ht="20.100000000000001" customHeight="1" x14ac:dyDescent="0.25">
      <c r="A31" s="29">
        <v>645</v>
      </c>
      <c r="B31" s="29">
        <f>IF(Table2[[#This Row],[Volume]]&lt;'Input Data'!$B$9,'Input Data'!$B$9,IF(Table2[[#This Row],[Volume]]&gt;'Input Data'!$B$10,'Input Data'!$B$10,Table2[[#This Row],[Volume]]))</f>
        <v>3000</v>
      </c>
      <c r="C31" s="30">
        <f>ROUNDDOWN((Table2[[#This Row],[Volume Used]]-'Input Data'!$B$9)/'Input Data'!$B$11,0)*'Input Data'!$B$12</f>
        <v>0</v>
      </c>
      <c r="D31" s="31">
        <f>-(Table2[[#This Row],[Volume]]*(1-Table2[[#This Row],[Discount]])*'Input Data'!$B$2)/Table2[[#This Row],[Volume]]</f>
        <v>500</v>
      </c>
      <c r="E31" s="29">
        <f>ROUNDUP(Table2[[#This Row],[Volume]]/'Input Data'!$B$13,0)</f>
        <v>1</v>
      </c>
      <c r="F31" s="29">
        <f>-Table2[[#This Row],[Multiplier]]*'Input Data'!$B$3</f>
        <v>50000</v>
      </c>
      <c r="G31" s="29">
        <f>(1 - (1 / (1 + EXP(-((Table2[[#This Row],[Volume]] / 1000) - 4.25))))) * 0.4 + 0.6</f>
        <v>0.98941285937621581</v>
      </c>
      <c r="H31" s="29">
        <f>Table2[[#This Row],[Sigmoid]]*'Input Data'!$B$7</f>
        <v>742.05964453216188</v>
      </c>
      <c r="I31" s="29">
        <f>Table2[[#This Row],[Price]]-Table2[[#This Row],[Variable Cost]]</f>
        <v>242.05964453216188</v>
      </c>
      <c r="J31" s="29">
        <f>Table2[[#This Row],[CM I (Unit)]]-(Table2[[#This Row],[Fixed Cost]]/Table2[[#This Row],[Volume]])</f>
        <v>164.54026468720065</v>
      </c>
      <c r="K31" s="29">
        <f>Table2[[#This Row],[CM II Unit)]]-(-'Input Data'!$B$4/Table2[[#This Row],[Volume]])</f>
        <v>-223.05663453760553</v>
      </c>
      <c r="L31" s="29">
        <f>Table2[[#This Row],[CM I (Unit)]]*Table2[[#This Row],[Volume]]</f>
        <v>156128.47072324442</v>
      </c>
      <c r="M31" s="29">
        <f>Table2[[#This Row],[CM II Unit)]]*Table2[[#This Row],[Volume]]</f>
        <v>106128.47072324442</v>
      </c>
      <c r="N31" s="29">
        <f>Table2[[#This Row],[Profit (Unit)]]*Table2[[#This Row],[Volume]]</f>
        <v>-143871.52927675558</v>
      </c>
      <c r="O31" s="29" t="str">
        <f>IF(AND(Table2[[#This Row],[Profit]]&gt;0,N30&lt;0),MIN(Table2[Profit]),"")</f>
        <v/>
      </c>
    </row>
    <row r="32" spans="1:15" ht="20.100000000000001" customHeight="1" x14ac:dyDescent="0.25">
      <c r="A32" s="29">
        <v>650</v>
      </c>
      <c r="B32" s="29">
        <f>IF(Table2[[#This Row],[Volume]]&lt;'Input Data'!$B$9,'Input Data'!$B$9,IF(Table2[[#This Row],[Volume]]&gt;'Input Data'!$B$10,'Input Data'!$B$10,Table2[[#This Row],[Volume]]))</f>
        <v>3000</v>
      </c>
      <c r="C32" s="30">
        <f>ROUNDDOWN((Table2[[#This Row],[Volume Used]]-'Input Data'!$B$9)/'Input Data'!$B$11,0)*'Input Data'!$B$12</f>
        <v>0</v>
      </c>
      <c r="D32" s="31">
        <f>-(Table2[[#This Row],[Volume]]*(1-Table2[[#This Row],[Discount]])*'Input Data'!$B$2)/Table2[[#This Row],[Volume]]</f>
        <v>500</v>
      </c>
      <c r="E32" s="29">
        <f>ROUNDUP(Table2[[#This Row],[Volume]]/'Input Data'!$B$13,0)</f>
        <v>1</v>
      </c>
      <c r="F32" s="29">
        <f>-Table2[[#This Row],[Multiplier]]*'Input Data'!$B$3</f>
        <v>50000</v>
      </c>
      <c r="G32" s="29">
        <f>(1 - (1 / (1 + EXP(-((Table2[[#This Row],[Volume]] / 1000) - 4.25))))) * 0.4 + 0.6</f>
        <v>0.98936120256925364</v>
      </c>
      <c r="H32" s="29">
        <f>Table2[[#This Row],[Sigmoid]]*'Input Data'!$B$7</f>
        <v>742.02090192694027</v>
      </c>
      <c r="I32" s="29">
        <f>Table2[[#This Row],[Price]]-Table2[[#This Row],[Variable Cost]]</f>
        <v>242.02090192694027</v>
      </c>
      <c r="J32" s="29">
        <f>Table2[[#This Row],[CM I (Unit)]]-(Table2[[#This Row],[Fixed Cost]]/Table2[[#This Row],[Volume]])</f>
        <v>165.09782500386336</v>
      </c>
      <c r="K32" s="29">
        <f>Table2[[#This Row],[CM II Unit)]]-(-'Input Data'!$B$4/Table2[[#This Row],[Volume]])</f>
        <v>-219.51755961152128</v>
      </c>
      <c r="L32" s="29">
        <f>Table2[[#This Row],[CM I (Unit)]]*Table2[[#This Row],[Volume]]</f>
        <v>157313.58625251119</v>
      </c>
      <c r="M32" s="29">
        <f>Table2[[#This Row],[CM II Unit)]]*Table2[[#This Row],[Volume]]</f>
        <v>107313.58625251119</v>
      </c>
      <c r="N32" s="29">
        <f>Table2[[#This Row],[Profit (Unit)]]*Table2[[#This Row],[Volume]]</f>
        <v>-142686.41374748884</v>
      </c>
      <c r="O32" s="29" t="str">
        <f>IF(AND(Table2[[#This Row],[Profit]]&gt;0,N31&lt;0),MIN(Table2[Profit]),"")</f>
        <v/>
      </c>
    </row>
    <row r="33" spans="1:15" ht="20.100000000000001" customHeight="1" x14ac:dyDescent="0.25">
      <c r="A33" s="29">
        <v>655</v>
      </c>
      <c r="B33" s="29">
        <f>IF(Table2[[#This Row],[Volume]]&lt;'Input Data'!$B$9,'Input Data'!$B$9,IF(Table2[[#This Row],[Volume]]&gt;'Input Data'!$B$10,'Input Data'!$B$10,Table2[[#This Row],[Volume]]))</f>
        <v>3000</v>
      </c>
      <c r="C33" s="30">
        <f>ROUNDDOWN((Table2[[#This Row],[Volume Used]]-'Input Data'!$B$9)/'Input Data'!$B$11,0)*'Input Data'!$B$12</f>
        <v>0</v>
      </c>
      <c r="D33" s="31">
        <f>-(Table2[[#This Row],[Volume]]*(1-Table2[[#This Row],[Discount]])*'Input Data'!$B$2)/Table2[[#This Row],[Volume]]</f>
        <v>500</v>
      </c>
      <c r="E33" s="29">
        <f>ROUNDUP(Table2[[#This Row],[Volume]]/'Input Data'!$B$13,0)</f>
        <v>1</v>
      </c>
      <c r="F33" s="29">
        <f>-Table2[[#This Row],[Multiplier]]*'Input Data'!$B$3</f>
        <v>50000</v>
      </c>
      <c r="G33" s="29">
        <f>(1 - (1 / (1 + EXP(-((Table2[[#This Row],[Volume]] / 1000) - 4.25))))) * 0.4 + 0.6</f>
        <v>0.98930930063771139</v>
      </c>
      <c r="H33" s="29">
        <f>Table2[[#This Row],[Sigmoid]]*'Input Data'!$B$7</f>
        <v>741.98197547828352</v>
      </c>
      <c r="I33" s="29">
        <f>Table2[[#This Row],[Price]]-Table2[[#This Row],[Variable Cost]]</f>
        <v>241.98197547828352</v>
      </c>
      <c r="J33" s="29">
        <f>Table2[[#This Row],[CM I (Unit)]]-(Table2[[#This Row],[Fixed Cost]]/Table2[[#This Row],[Volume]])</f>
        <v>165.64609761568809</v>
      </c>
      <c r="K33" s="29">
        <f>Table2[[#This Row],[CM II Unit)]]-(-'Input Data'!$B$4/Table2[[#This Row],[Volume]])</f>
        <v>-216.033291697289</v>
      </c>
      <c r="L33" s="29">
        <f>Table2[[#This Row],[CM I (Unit)]]*Table2[[#This Row],[Volume]]</f>
        <v>158498.19393827571</v>
      </c>
      <c r="M33" s="29">
        <f>Table2[[#This Row],[CM II Unit)]]*Table2[[#This Row],[Volume]]</f>
        <v>108498.1939382757</v>
      </c>
      <c r="N33" s="29">
        <f>Table2[[#This Row],[Profit (Unit)]]*Table2[[#This Row],[Volume]]</f>
        <v>-141501.80606172429</v>
      </c>
      <c r="O33" s="29" t="str">
        <f>IF(AND(Table2[[#This Row],[Profit]]&gt;0,N32&lt;0),MIN(Table2[Profit]),"")</f>
        <v/>
      </c>
    </row>
    <row r="34" spans="1:15" ht="20.100000000000001" customHeight="1" x14ac:dyDescent="0.25">
      <c r="A34" s="29">
        <v>660</v>
      </c>
      <c r="B34" s="29">
        <f>IF(Table2[[#This Row],[Volume]]&lt;'Input Data'!$B$9,'Input Data'!$B$9,IF(Table2[[#This Row],[Volume]]&gt;'Input Data'!$B$10,'Input Data'!$B$10,Table2[[#This Row],[Volume]]))</f>
        <v>3000</v>
      </c>
      <c r="C34" s="30">
        <f>ROUNDDOWN((Table2[[#This Row],[Volume Used]]-'Input Data'!$B$9)/'Input Data'!$B$11,0)*'Input Data'!$B$12</f>
        <v>0</v>
      </c>
      <c r="D34" s="31">
        <f>-(Table2[[#This Row],[Volume]]*(1-Table2[[#This Row],[Discount]])*'Input Data'!$B$2)/Table2[[#This Row],[Volume]]</f>
        <v>500</v>
      </c>
      <c r="E34" s="29">
        <f>ROUNDUP(Table2[[#This Row],[Volume]]/'Input Data'!$B$13,0)</f>
        <v>1</v>
      </c>
      <c r="F34" s="29">
        <f>-Table2[[#This Row],[Multiplier]]*'Input Data'!$B$3</f>
        <v>50000</v>
      </c>
      <c r="G34" s="29">
        <f>(1 - (1 / (1 + EXP(-((Table2[[#This Row],[Volume]] / 1000) - 4.25))))) * 0.4 + 0.6</f>
        <v>0.98925715248607615</v>
      </c>
      <c r="H34" s="29">
        <f>Table2[[#This Row],[Sigmoid]]*'Input Data'!$B$7</f>
        <v>741.94286436455707</v>
      </c>
      <c r="I34" s="29">
        <f>Table2[[#This Row],[Price]]-Table2[[#This Row],[Variable Cost]]</f>
        <v>241.94286436455707</v>
      </c>
      <c r="J34" s="29">
        <f>Table2[[#This Row],[CM I (Unit)]]-(Table2[[#This Row],[Fixed Cost]]/Table2[[#This Row],[Volume]])</f>
        <v>166.18528860698132</v>
      </c>
      <c r="K34" s="29">
        <f>Table2[[#This Row],[CM II Unit)]]-(-'Input Data'!$B$4/Table2[[#This Row],[Volume]])</f>
        <v>-212.60259018089749</v>
      </c>
      <c r="L34" s="29">
        <f>Table2[[#This Row],[CM I (Unit)]]*Table2[[#This Row],[Volume]]</f>
        <v>159682.29048060765</v>
      </c>
      <c r="M34" s="29">
        <f>Table2[[#This Row],[CM II Unit)]]*Table2[[#This Row],[Volume]]</f>
        <v>109682.29048060767</v>
      </c>
      <c r="N34" s="29">
        <f>Table2[[#This Row],[Profit (Unit)]]*Table2[[#This Row],[Volume]]</f>
        <v>-140317.70951939235</v>
      </c>
      <c r="O34" s="29" t="str">
        <f>IF(AND(Table2[[#This Row],[Profit]]&gt;0,N33&lt;0),MIN(Table2[Profit]),"")</f>
        <v/>
      </c>
    </row>
    <row r="35" spans="1:15" ht="20.100000000000001" customHeight="1" x14ac:dyDescent="0.25">
      <c r="A35" s="29">
        <v>665</v>
      </c>
      <c r="B35" s="29">
        <f>IF(Table2[[#This Row],[Volume]]&lt;'Input Data'!$B$9,'Input Data'!$B$9,IF(Table2[[#This Row],[Volume]]&gt;'Input Data'!$B$10,'Input Data'!$B$10,Table2[[#This Row],[Volume]]))</f>
        <v>3000</v>
      </c>
      <c r="C35" s="30">
        <f>ROUNDDOWN((Table2[[#This Row],[Volume Used]]-'Input Data'!$B$9)/'Input Data'!$B$11,0)*'Input Data'!$B$12</f>
        <v>0</v>
      </c>
      <c r="D35" s="31">
        <f>-(Table2[[#This Row],[Volume]]*(1-Table2[[#This Row],[Discount]])*'Input Data'!$B$2)/Table2[[#This Row],[Volume]]</f>
        <v>500</v>
      </c>
      <c r="E35" s="29">
        <f>ROUNDUP(Table2[[#This Row],[Volume]]/'Input Data'!$B$13,0)</f>
        <v>1</v>
      </c>
      <c r="F35" s="29">
        <f>-Table2[[#This Row],[Multiplier]]*'Input Data'!$B$3</f>
        <v>50000</v>
      </c>
      <c r="G35" s="29">
        <f>(1 - (1 / (1 + EXP(-((Table2[[#This Row],[Volume]] / 1000) - 4.25))))) * 0.4 + 0.6</f>
        <v>0.98920475701460087</v>
      </c>
      <c r="H35" s="29">
        <f>Table2[[#This Row],[Sigmoid]]*'Input Data'!$B$7</f>
        <v>741.90356776095064</v>
      </c>
      <c r="I35" s="29">
        <f>Table2[[#This Row],[Price]]-Table2[[#This Row],[Variable Cost]]</f>
        <v>241.90356776095064</v>
      </c>
      <c r="J35" s="29">
        <f>Table2[[#This Row],[CM I (Unit)]]-(Table2[[#This Row],[Fixed Cost]]/Table2[[#This Row],[Volume]])</f>
        <v>166.71559783613861</v>
      </c>
      <c r="K35" s="29">
        <f>Table2[[#This Row],[CM II Unit)]]-(-'Input Data'!$B$4/Table2[[#This Row],[Volume]])</f>
        <v>-209.22425178792156</v>
      </c>
      <c r="L35" s="29">
        <f>Table2[[#This Row],[CM I (Unit)]]*Table2[[#This Row],[Volume]]</f>
        <v>160865.87256103219</v>
      </c>
      <c r="M35" s="29">
        <f>Table2[[#This Row],[CM II Unit)]]*Table2[[#This Row],[Volume]]</f>
        <v>110865.87256103217</v>
      </c>
      <c r="N35" s="29">
        <f>Table2[[#This Row],[Profit (Unit)]]*Table2[[#This Row],[Volume]]</f>
        <v>-139134.12743896784</v>
      </c>
      <c r="O35" s="29" t="str">
        <f>IF(AND(Table2[[#This Row],[Profit]]&gt;0,N34&lt;0),MIN(Table2[Profit]),"")</f>
        <v/>
      </c>
    </row>
    <row r="36" spans="1:15" ht="20.100000000000001" customHeight="1" x14ac:dyDescent="0.25">
      <c r="A36" s="29">
        <v>670</v>
      </c>
      <c r="B36" s="29">
        <f>IF(Table2[[#This Row],[Volume]]&lt;'Input Data'!$B$9,'Input Data'!$B$9,IF(Table2[[#This Row],[Volume]]&gt;'Input Data'!$B$10,'Input Data'!$B$10,Table2[[#This Row],[Volume]]))</f>
        <v>3000</v>
      </c>
      <c r="C36" s="30">
        <f>ROUNDDOWN((Table2[[#This Row],[Volume Used]]-'Input Data'!$B$9)/'Input Data'!$B$11,0)*'Input Data'!$B$12</f>
        <v>0</v>
      </c>
      <c r="D36" s="31">
        <f>-(Table2[[#This Row],[Volume]]*(1-Table2[[#This Row],[Discount]])*'Input Data'!$B$2)/Table2[[#This Row],[Volume]]</f>
        <v>500</v>
      </c>
      <c r="E36" s="29">
        <f>ROUNDUP(Table2[[#This Row],[Volume]]/'Input Data'!$B$13,0)</f>
        <v>1</v>
      </c>
      <c r="F36" s="29">
        <f>-Table2[[#This Row],[Multiplier]]*'Input Data'!$B$3</f>
        <v>50000</v>
      </c>
      <c r="G36" s="29">
        <f>(1 - (1 / (1 + EXP(-((Table2[[#This Row],[Volume]] / 1000) - 4.25))))) * 0.4 + 0.6</f>
        <v>0.98915211311929485</v>
      </c>
      <c r="H36" s="29">
        <f>Table2[[#This Row],[Sigmoid]]*'Input Data'!$B$7</f>
        <v>741.86408483947116</v>
      </c>
      <c r="I36" s="29">
        <f>Table2[[#This Row],[Price]]-Table2[[#This Row],[Variable Cost]]</f>
        <v>241.86408483947116</v>
      </c>
      <c r="J36" s="29">
        <f>Table2[[#This Row],[CM I (Unit)]]-(Table2[[#This Row],[Fixed Cost]]/Table2[[#This Row],[Volume]])</f>
        <v>167.23721916782938</v>
      </c>
      <c r="K36" s="29">
        <f>Table2[[#This Row],[CM II Unit)]]-(-'Input Data'!$B$4/Table2[[#This Row],[Volume]])</f>
        <v>-205.89710919037958</v>
      </c>
      <c r="L36" s="29">
        <f>Table2[[#This Row],[CM I (Unit)]]*Table2[[#This Row],[Volume]]</f>
        <v>162048.93684244569</v>
      </c>
      <c r="M36" s="29">
        <f>Table2[[#This Row],[CM II Unit)]]*Table2[[#This Row],[Volume]]</f>
        <v>112048.93684244569</v>
      </c>
      <c r="N36" s="29">
        <f>Table2[[#This Row],[Profit (Unit)]]*Table2[[#This Row],[Volume]]</f>
        <v>-137951.06315755431</v>
      </c>
      <c r="O36" s="29" t="str">
        <f>IF(AND(Table2[[#This Row],[Profit]]&gt;0,N35&lt;0),MIN(Table2[Profit]),"")</f>
        <v/>
      </c>
    </row>
    <row r="37" spans="1:15" ht="20.100000000000001" customHeight="1" x14ac:dyDescent="0.25">
      <c r="A37" s="29">
        <v>675</v>
      </c>
      <c r="B37" s="29">
        <f>IF(Table2[[#This Row],[Volume]]&lt;'Input Data'!$B$9,'Input Data'!$B$9,IF(Table2[[#This Row],[Volume]]&gt;'Input Data'!$B$10,'Input Data'!$B$10,Table2[[#This Row],[Volume]]))</f>
        <v>3000</v>
      </c>
      <c r="C37" s="30">
        <f>ROUNDDOWN((Table2[[#This Row],[Volume Used]]-'Input Data'!$B$9)/'Input Data'!$B$11,0)*'Input Data'!$B$12</f>
        <v>0</v>
      </c>
      <c r="D37" s="31">
        <f>-(Table2[[#This Row],[Volume]]*(1-Table2[[#This Row],[Discount]])*'Input Data'!$B$2)/Table2[[#This Row],[Volume]]</f>
        <v>500</v>
      </c>
      <c r="E37" s="29">
        <f>ROUNDUP(Table2[[#This Row],[Volume]]/'Input Data'!$B$13,0)</f>
        <v>1</v>
      </c>
      <c r="F37" s="29">
        <f>-Table2[[#This Row],[Multiplier]]*'Input Data'!$B$3</f>
        <v>50000</v>
      </c>
      <c r="G37" s="29">
        <f>(1 - (1 / (1 + EXP(-((Table2[[#This Row],[Volume]] / 1000) - 4.25))))) * 0.4 + 0.6</f>
        <v>0.98909921969191361</v>
      </c>
      <c r="H37" s="29">
        <f>Table2[[#This Row],[Sigmoid]]*'Input Data'!$B$7</f>
        <v>741.82441476893518</v>
      </c>
      <c r="I37" s="29">
        <f>Table2[[#This Row],[Price]]-Table2[[#This Row],[Variable Cost]]</f>
        <v>241.82441476893518</v>
      </c>
      <c r="J37" s="29">
        <f>Table2[[#This Row],[CM I (Unit)]]-(Table2[[#This Row],[Fixed Cost]]/Table2[[#This Row],[Volume]])</f>
        <v>167.75034069486111</v>
      </c>
      <c r="K37" s="29">
        <f>Table2[[#This Row],[CM II Unit)]]-(-'Input Data'!$B$4/Table2[[#This Row],[Volume]])</f>
        <v>-202.62002967550927</v>
      </c>
      <c r="L37" s="29">
        <f>Table2[[#This Row],[CM I (Unit)]]*Table2[[#This Row],[Volume]]</f>
        <v>163231.47996903124</v>
      </c>
      <c r="M37" s="29">
        <f>Table2[[#This Row],[CM II Unit)]]*Table2[[#This Row],[Volume]]</f>
        <v>113231.47996903125</v>
      </c>
      <c r="N37" s="29">
        <f>Table2[[#This Row],[Profit (Unit)]]*Table2[[#This Row],[Volume]]</f>
        <v>-136768.52003096876</v>
      </c>
      <c r="O37" s="29" t="str">
        <f>IF(AND(Table2[[#This Row],[Profit]]&gt;0,N36&lt;0),MIN(Table2[Profit]),"")</f>
        <v/>
      </c>
    </row>
    <row r="38" spans="1:15" ht="20.100000000000001" customHeight="1" x14ac:dyDescent="0.25">
      <c r="A38" s="29">
        <v>680</v>
      </c>
      <c r="B38" s="29">
        <f>IF(Table2[[#This Row],[Volume]]&lt;'Input Data'!$B$9,'Input Data'!$B$9,IF(Table2[[#This Row],[Volume]]&gt;'Input Data'!$B$10,'Input Data'!$B$10,Table2[[#This Row],[Volume]]))</f>
        <v>3000</v>
      </c>
      <c r="C38" s="30">
        <f>ROUNDDOWN((Table2[[#This Row],[Volume Used]]-'Input Data'!$B$9)/'Input Data'!$B$11,0)*'Input Data'!$B$12</f>
        <v>0</v>
      </c>
      <c r="D38" s="31">
        <f>-(Table2[[#This Row],[Volume]]*(1-Table2[[#This Row],[Discount]])*'Input Data'!$B$2)/Table2[[#This Row],[Volume]]</f>
        <v>500</v>
      </c>
      <c r="E38" s="29">
        <f>ROUNDUP(Table2[[#This Row],[Volume]]/'Input Data'!$B$13,0)</f>
        <v>1</v>
      </c>
      <c r="F38" s="29">
        <f>-Table2[[#This Row],[Multiplier]]*'Input Data'!$B$3</f>
        <v>50000</v>
      </c>
      <c r="G38" s="29">
        <f>(1 - (1 / (1 + EXP(-((Table2[[#This Row],[Volume]] / 1000) - 4.25))))) * 0.4 + 0.6</f>
        <v>0.98904607561994973</v>
      </c>
      <c r="H38" s="29">
        <f>Table2[[#This Row],[Sigmoid]]*'Input Data'!$B$7</f>
        <v>741.78455671496226</v>
      </c>
      <c r="I38" s="29">
        <f>Table2[[#This Row],[Price]]-Table2[[#This Row],[Variable Cost]]</f>
        <v>241.78455671496226</v>
      </c>
      <c r="J38" s="29">
        <f>Table2[[#This Row],[CM I (Unit)]]-(Table2[[#This Row],[Fixed Cost]]/Table2[[#This Row],[Volume]])</f>
        <v>168.25514495025638</v>
      </c>
      <c r="K38" s="29">
        <f>Table2[[#This Row],[CM II Unit)]]-(-'Input Data'!$B$4/Table2[[#This Row],[Volume]])</f>
        <v>-199.39191387327301</v>
      </c>
      <c r="L38" s="29">
        <f>Table2[[#This Row],[CM I (Unit)]]*Table2[[#This Row],[Volume]]</f>
        <v>164413.49856617433</v>
      </c>
      <c r="M38" s="29">
        <f>Table2[[#This Row],[CM II Unit)]]*Table2[[#This Row],[Volume]]</f>
        <v>114413.49856617434</v>
      </c>
      <c r="N38" s="29">
        <f>Table2[[#This Row],[Profit (Unit)]]*Table2[[#This Row],[Volume]]</f>
        <v>-135586.50143382564</v>
      </c>
      <c r="O38" s="29" t="str">
        <f>IF(AND(Table2[[#This Row],[Profit]]&gt;0,N37&lt;0),MIN(Table2[Profit]),"")</f>
        <v/>
      </c>
    </row>
    <row r="39" spans="1:15" ht="20.100000000000001" customHeight="1" x14ac:dyDescent="0.25">
      <c r="A39" s="29">
        <v>685</v>
      </c>
      <c r="B39" s="29">
        <f>IF(Table2[[#This Row],[Volume]]&lt;'Input Data'!$B$9,'Input Data'!$B$9,IF(Table2[[#This Row],[Volume]]&gt;'Input Data'!$B$10,'Input Data'!$B$10,Table2[[#This Row],[Volume]]))</f>
        <v>3000</v>
      </c>
      <c r="C39" s="30">
        <f>ROUNDDOWN((Table2[[#This Row],[Volume Used]]-'Input Data'!$B$9)/'Input Data'!$B$11,0)*'Input Data'!$B$12</f>
        <v>0</v>
      </c>
      <c r="D39" s="31">
        <f>-(Table2[[#This Row],[Volume]]*(1-Table2[[#This Row],[Discount]])*'Input Data'!$B$2)/Table2[[#This Row],[Volume]]</f>
        <v>500</v>
      </c>
      <c r="E39" s="29">
        <f>ROUNDUP(Table2[[#This Row],[Volume]]/'Input Data'!$B$13,0)</f>
        <v>1</v>
      </c>
      <c r="F39" s="29">
        <f>-Table2[[#This Row],[Multiplier]]*'Input Data'!$B$3</f>
        <v>50000</v>
      </c>
      <c r="G39" s="29">
        <f>(1 - (1 / (1 + EXP(-((Table2[[#This Row],[Volume]] / 1000) - 4.25))))) * 0.4 + 0.6</f>
        <v>0.98899267978662297</v>
      </c>
      <c r="H39" s="29">
        <f>Table2[[#This Row],[Sigmoid]]*'Input Data'!$B$7</f>
        <v>741.74450983996724</v>
      </c>
      <c r="I39" s="29">
        <f>Table2[[#This Row],[Price]]-Table2[[#This Row],[Variable Cost]]</f>
        <v>241.74450983996724</v>
      </c>
      <c r="J39" s="29">
        <f>Table2[[#This Row],[CM I (Unit)]]-(Table2[[#This Row],[Fixed Cost]]/Table2[[#This Row],[Volume]])</f>
        <v>168.75180911004023</v>
      </c>
      <c r="K39" s="29">
        <f>Table2[[#This Row],[CM II Unit)]]-(-'Input Data'!$B$4/Table2[[#This Row],[Volume]])</f>
        <v>-196.21169453959479</v>
      </c>
      <c r="L39" s="29">
        <f>Table2[[#This Row],[CM I (Unit)]]*Table2[[#This Row],[Volume]]</f>
        <v>165594.98924037756</v>
      </c>
      <c r="M39" s="29">
        <f>Table2[[#This Row],[CM II Unit)]]*Table2[[#This Row],[Volume]]</f>
        <v>115594.98924037756</v>
      </c>
      <c r="N39" s="29">
        <f>Table2[[#This Row],[Profit (Unit)]]*Table2[[#This Row],[Volume]]</f>
        <v>-134405.01075962244</v>
      </c>
      <c r="O39" s="29" t="str">
        <f>IF(AND(Table2[[#This Row],[Profit]]&gt;0,N38&lt;0),MIN(Table2[Profit]),"")</f>
        <v/>
      </c>
    </row>
    <row r="40" spans="1:15" ht="20.100000000000001" customHeight="1" x14ac:dyDescent="0.25">
      <c r="A40" s="29">
        <v>690</v>
      </c>
      <c r="B40" s="29">
        <f>IF(Table2[[#This Row],[Volume]]&lt;'Input Data'!$B$9,'Input Data'!$B$9,IF(Table2[[#This Row],[Volume]]&gt;'Input Data'!$B$10,'Input Data'!$B$10,Table2[[#This Row],[Volume]]))</f>
        <v>3000</v>
      </c>
      <c r="C40" s="30">
        <f>ROUNDDOWN((Table2[[#This Row],[Volume Used]]-'Input Data'!$B$9)/'Input Data'!$B$11,0)*'Input Data'!$B$12</f>
        <v>0</v>
      </c>
      <c r="D40" s="31">
        <f>-(Table2[[#This Row],[Volume]]*(1-Table2[[#This Row],[Discount]])*'Input Data'!$B$2)/Table2[[#This Row],[Volume]]</f>
        <v>500</v>
      </c>
      <c r="E40" s="29">
        <f>ROUNDUP(Table2[[#This Row],[Volume]]/'Input Data'!$B$13,0)</f>
        <v>1</v>
      </c>
      <c r="F40" s="29">
        <f>-Table2[[#This Row],[Multiplier]]*'Input Data'!$B$3</f>
        <v>50000</v>
      </c>
      <c r="G40" s="29">
        <f>(1 - (1 / (1 + EXP(-((Table2[[#This Row],[Volume]] / 1000) - 4.25))))) * 0.4 + 0.6</f>
        <v>0.98893903107087078</v>
      </c>
      <c r="H40" s="29">
        <f>Table2[[#This Row],[Sigmoid]]*'Input Data'!$B$7</f>
        <v>741.70427330315306</v>
      </c>
      <c r="I40" s="29">
        <f>Table2[[#This Row],[Price]]-Table2[[#This Row],[Variable Cost]]</f>
        <v>241.70427330315306</v>
      </c>
      <c r="J40" s="29">
        <f>Table2[[#This Row],[CM I (Unit)]]-(Table2[[#This Row],[Fixed Cost]]/Table2[[#This Row],[Volume]])</f>
        <v>169.24050518721103</v>
      </c>
      <c r="K40" s="29">
        <f>Table2[[#This Row],[CM II Unit)]]-(-'Input Data'!$B$4/Table2[[#This Row],[Volume]])</f>
        <v>-193.0783353924991</v>
      </c>
      <c r="L40" s="29">
        <f>Table2[[#This Row],[CM I (Unit)]]*Table2[[#This Row],[Volume]]</f>
        <v>166775.9485791756</v>
      </c>
      <c r="M40" s="29">
        <f>Table2[[#This Row],[CM II Unit)]]*Table2[[#This Row],[Volume]]</f>
        <v>116775.94857917562</v>
      </c>
      <c r="N40" s="29">
        <f>Table2[[#This Row],[Profit (Unit)]]*Table2[[#This Row],[Volume]]</f>
        <v>-133224.05142082437</v>
      </c>
      <c r="O40" s="29" t="str">
        <f>IF(AND(Table2[[#This Row],[Profit]]&gt;0,N39&lt;0),MIN(Table2[Profit]),"")</f>
        <v/>
      </c>
    </row>
    <row r="41" spans="1:15" ht="20.100000000000001" customHeight="1" x14ac:dyDescent="0.25">
      <c r="A41" s="29">
        <v>695</v>
      </c>
      <c r="B41" s="29">
        <f>IF(Table2[[#This Row],[Volume]]&lt;'Input Data'!$B$9,'Input Data'!$B$9,IF(Table2[[#This Row],[Volume]]&gt;'Input Data'!$B$10,'Input Data'!$B$10,Table2[[#This Row],[Volume]]))</f>
        <v>3000</v>
      </c>
      <c r="C41" s="30">
        <f>ROUNDDOWN((Table2[[#This Row],[Volume Used]]-'Input Data'!$B$9)/'Input Data'!$B$11,0)*'Input Data'!$B$12</f>
        <v>0</v>
      </c>
      <c r="D41" s="31">
        <f>-(Table2[[#This Row],[Volume]]*(1-Table2[[#This Row],[Discount]])*'Input Data'!$B$2)/Table2[[#This Row],[Volume]]</f>
        <v>500</v>
      </c>
      <c r="E41" s="29">
        <f>ROUNDUP(Table2[[#This Row],[Volume]]/'Input Data'!$B$13,0)</f>
        <v>1</v>
      </c>
      <c r="F41" s="29">
        <f>-Table2[[#This Row],[Multiplier]]*'Input Data'!$B$3</f>
        <v>50000</v>
      </c>
      <c r="G41" s="29">
        <f>(1 - (1 / (1 + EXP(-((Table2[[#This Row],[Volume]] / 1000) - 4.25))))) * 0.4 + 0.6</f>
        <v>0.98888512834733855</v>
      </c>
      <c r="H41" s="29">
        <f>Table2[[#This Row],[Sigmoid]]*'Input Data'!$B$7</f>
        <v>741.66384626050387</v>
      </c>
      <c r="I41" s="29">
        <f>Table2[[#This Row],[Price]]-Table2[[#This Row],[Variable Cost]]</f>
        <v>241.66384626050387</v>
      </c>
      <c r="J41" s="29">
        <f>Table2[[#This Row],[CM I (Unit)]]-(Table2[[#This Row],[Fixed Cost]]/Table2[[#This Row],[Volume]])</f>
        <v>169.72140021733841</v>
      </c>
      <c r="K41" s="29">
        <f>Table2[[#This Row],[CM II Unit)]]-(-'Input Data'!$B$4/Table2[[#This Row],[Volume]])</f>
        <v>-189.99082999848892</v>
      </c>
      <c r="L41" s="29">
        <f>Table2[[#This Row],[CM I (Unit)]]*Table2[[#This Row],[Volume]]</f>
        <v>167956.37315105018</v>
      </c>
      <c r="M41" s="29">
        <f>Table2[[#This Row],[CM II Unit)]]*Table2[[#This Row],[Volume]]</f>
        <v>117956.3731510502</v>
      </c>
      <c r="N41" s="29">
        <f>Table2[[#This Row],[Profit (Unit)]]*Table2[[#This Row],[Volume]]</f>
        <v>-132043.62684894979</v>
      </c>
      <c r="O41" s="29" t="str">
        <f>IF(AND(Table2[[#This Row],[Profit]]&gt;0,N40&lt;0),MIN(Table2[Profit]),"")</f>
        <v/>
      </c>
    </row>
    <row r="42" spans="1:15" ht="20.100000000000001" customHeight="1" x14ac:dyDescent="0.25">
      <c r="A42" s="29">
        <v>700</v>
      </c>
      <c r="B42" s="29">
        <f>IF(Table2[[#This Row],[Volume]]&lt;'Input Data'!$B$9,'Input Data'!$B$9,IF(Table2[[#This Row],[Volume]]&gt;'Input Data'!$B$10,'Input Data'!$B$10,Table2[[#This Row],[Volume]]))</f>
        <v>3000</v>
      </c>
      <c r="C42" s="30">
        <f>ROUNDDOWN((Table2[[#This Row],[Volume Used]]-'Input Data'!$B$9)/'Input Data'!$B$11,0)*'Input Data'!$B$12</f>
        <v>0</v>
      </c>
      <c r="D42" s="31">
        <f>-(Table2[[#This Row],[Volume]]*(1-Table2[[#This Row],[Discount]])*'Input Data'!$B$2)/Table2[[#This Row],[Volume]]</f>
        <v>500</v>
      </c>
      <c r="E42" s="29">
        <f>ROUNDUP(Table2[[#This Row],[Volume]]/'Input Data'!$B$13,0)</f>
        <v>1</v>
      </c>
      <c r="F42" s="29">
        <f>-Table2[[#This Row],[Multiplier]]*'Input Data'!$B$3</f>
        <v>50000</v>
      </c>
      <c r="G42" s="29">
        <f>(1 - (1 / (1 + EXP(-((Table2[[#This Row],[Volume]] / 1000) - 4.25))))) * 0.4 + 0.6</f>
        <v>0.98883097048637081</v>
      </c>
      <c r="H42" s="29">
        <f>Table2[[#This Row],[Sigmoid]]*'Input Data'!$B$7</f>
        <v>741.62322786477807</v>
      </c>
      <c r="I42" s="29">
        <f>Table2[[#This Row],[Price]]-Table2[[#This Row],[Variable Cost]]</f>
        <v>241.62322786477807</v>
      </c>
      <c r="J42" s="29">
        <f>Table2[[#This Row],[CM I (Unit)]]-(Table2[[#This Row],[Fixed Cost]]/Table2[[#This Row],[Volume]])</f>
        <v>170.19465643620663</v>
      </c>
      <c r="K42" s="29">
        <f>Table2[[#This Row],[CM II Unit)]]-(-'Input Data'!$B$4/Table2[[#This Row],[Volume]])</f>
        <v>-186.94820070665054</v>
      </c>
      <c r="L42" s="29">
        <f>Table2[[#This Row],[CM I (Unit)]]*Table2[[#This Row],[Volume]]</f>
        <v>169136.25950534464</v>
      </c>
      <c r="M42" s="29">
        <f>Table2[[#This Row],[CM II Unit)]]*Table2[[#This Row],[Volume]]</f>
        <v>119136.25950534464</v>
      </c>
      <c r="N42" s="29">
        <f>Table2[[#This Row],[Profit (Unit)]]*Table2[[#This Row],[Volume]]</f>
        <v>-130863.74049465537</v>
      </c>
      <c r="O42" s="29" t="str">
        <f>IF(AND(Table2[[#This Row],[Profit]]&gt;0,N41&lt;0),MIN(Table2[Profit]),"")</f>
        <v/>
      </c>
    </row>
    <row r="43" spans="1:15" ht="20.100000000000001" customHeight="1" x14ac:dyDescent="0.25">
      <c r="A43" s="29">
        <v>705</v>
      </c>
      <c r="B43" s="29">
        <f>IF(Table2[[#This Row],[Volume]]&lt;'Input Data'!$B$9,'Input Data'!$B$9,IF(Table2[[#This Row],[Volume]]&gt;'Input Data'!$B$10,'Input Data'!$B$10,Table2[[#This Row],[Volume]]))</f>
        <v>3000</v>
      </c>
      <c r="C43" s="30">
        <f>ROUNDDOWN((Table2[[#This Row],[Volume Used]]-'Input Data'!$B$9)/'Input Data'!$B$11,0)*'Input Data'!$B$12</f>
        <v>0</v>
      </c>
      <c r="D43" s="31">
        <f>-(Table2[[#This Row],[Volume]]*(1-Table2[[#This Row],[Discount]])*'Input Data'!$B$2)/Table2[[#This Row],[Volume]]</f>
        <v>500</v>
      </c>
      <c r="E43" s="29">
        <f>ROUNDUP(Table2[[#This Row],[Volume]]/'Input Data'!$B$13,0)</f>
        <v>1</v>
      </c>
      <c r="F43" s="29">
        <f>-Table2[[#This Row],[Multiplier]]*'Input Data'!$B$3</f>
        <v>50000</v>
      </c>
      <c r="G43" s="29">
        <f>(1 - (1 / (1 + EXP(-((Table2[[#This Row],[Volume]] / 1000) - 4.25))))) * 0.4 + 0.6</f>
        <v>0.98877655635400097</v>
      </c>
      <c r="H43" s="29">
        <f>Table2[[#This Row],[Sigmoid]]*'Input Data'!$B$7</f>
        <v>741.58241726550068</v>
      </c>
      <c r="I43" s="29">
        <f>Table2[[#This Row],[Price]]-Table2[[#This Row],[Variable Cost]]</f>
        <v>241.58241726550068</v>
      </c>
      <c r="J43" s="29">
        <f>Table2[[#This Row],[CM I (Unit)]]-(Table2[[#This Row],[Fixed Cost]]/Table2[[#This Row],[Volume]])</f>
        <v>170.66043144989783</v>
      </c>
      <c r="K43" s="29">
        <f>Table2[[#This Row],[CM II Unit)]]-(-'Input Data'!$B$4/Table2[[#This Row],[Volume]])</f>
        <v>-183.94949762811638</v>
      </c>
      <c r="L43" s="29">
        <f>Table2[[#This Row],[CM I (Unit)]]*Table2[[#This Row],[Volume]]</f>
        <v>170315.60417217799</v>
      </c>
      <c r="M43" s="29">
        <f>Table2[[#This Row],[CM II Unit)]]*Table2[[#This Row],[Volume]]</f>
        <v>120315.60417217796</v>
      </c>
      <c r="N43" s="29">
        <f>Table2[[#This Row],[Profit (Unit)]]*Table2[[#This Row],[Volume]]</f>
        <v>-129684.39582782204</v>
      </c>
      <c r="O43" s="29" t="str">
        <f>IF(AND(Table2[[#This Row],[Profit]]&gt;0,N42&lt;0),MIN(Table2[Profit]),"")</f>
        <v/>
      </c>
    </row>
    <row r="44" spans="1:15" ht="20.100000000000001" customHeight="1" x14ac:dyDescent="0.25">
      <c r="A44" s="29">
        <v>710</v>
      </c>
      <c r="B44" s="29">
        <f>IF(Table2[[#This Row],[Volume]]&lt;'Input Data'!$B$9,'Input Data'!$B$9,IF(Table2[[#This Row],[Volume]]&gt;'Input Data'!$B$10,'Input Data'!$B$10,Table2[[#This Row],[Volume]]))</f>
        <v>3000</v>
      </c>
      <c r="C44" s="30">
        <f>ROUNDDOWN((Table2[[#This Row],[Volume Used]]-'Input Data'!$B$9)/'Input Data'!$B$11,0)*'Input Data'!$B$12</f>
        <v>0</v>
      </c>
      <c r="D44" s="31">
        <f>-(Table2[[#This Row],[Volume]]*(1-Table2[[#This Row],[Discount]])*'Input Data'!$B$2)/Table2[[#This Row],[Volume]]</f>
        <v>500</v>
      </c>
      <c r="E44" s="29">
        <f>ROUNDUP(Table2[[#This Row],[Volume]]/'Input Data'!$B$13,0)</f>
        <v>1</v>
      </c>
      <c r="F44" s="29">
        <f>-Table2[[#This Row],[Multiplier]]*'Input Data'!$B$3</f>
        <v>50000</v>
      </c>
      <c r="G44" s="29">
        <f>(1 - (1 / (1 + EXP(-((Table2[[#This Row],[Volume]] / 1000) - 4.25))))) * 0.4 + 0.6</f>
        <v>0.98872188481194301</v>
      </c>
      <c r="H44" s="29">
        <f>Table2[[#This Row],[Sigmoid]]*'Input Data'!$B$7</f>
        <v>741.54141360895721</v>
      </c>
      <c r="I44" s="29">
        <f>Table2[[#This Row],[Price]]-Table2[[#This Row],[Variable Cost]]</f>
        <v>241.54141360895721</v>
      </c>
      <c r="J44" s="29">
        <f>Table2[[#This Row],[CM I (Unit)]]-(Table2[[#This Row],[Fixed Cost]]/Table2[[#This Row],[Volume]])</f>
        <v>171.11887839768963</v>
      </c>
      <c r="K44" s="29">
        <f>Table2[[#This Row],[CM II Unit)]]-(-'Input Data'!$B$4/Table2[[#This Row],[Volume]])</f>
        <v>-180.99379765864842</v>
      </c>
      <c r="L44" s="29">
        <f>Table2[[#This Row],[CM I (Unit)]]*Table2[[#This Row],[Volume]]</f>
        <v>171494.40366235963</v>
      </c>
      <c r="M44" s="29">
        <f>Table2[[#This Row],[CM II Unit)]]*Table2[[#This Row],[Volume]]</f>
        <v>121494.40366235963</v>
      </c>
      <c r="N44" s="29">
        <f>Table2[[#This Row],[Profit (Unit)]]*Table2[[#This Row],[Volume]]</f>
        <v>-128505.59633764038</v>
      </c>
      <c r="O44" s="29" t="str">
        <f>IF(AND(Table2[[#This Row],[Profit]]&gt;0,N43&lt;0),MIN(Table2[Profit]),"")</f>
        <v/>
      </c>
    </row>
    <row r="45" spans="1:15" ht="20.100000000000001" customHeight="1" x14ac:dyDescent="0.25">
      <c r="A45" s="29">
        <v>715</v>
      </c>
      <c r="B45" s="29">
        <f>IF(Table2[[#This Row],[Volume]]&lt;'Input Data'!$B$9,'Input Data'!$B$9,IF(Table2[[#This Row],[Volume]]&gt;'Input Data'!$B$10,'Input Data'!$B$10,Table2[[#This Row],[Volume]]))</f>
        <v>3000</v>
      </c>
      <c r="C45" s="30">
        <f>ROUNDDOWN((Table2[[#This Row],[Volume Used]]-'Input Data'!$B$9)/'Input Data'!$B$11,0)*'Input Data'!$B$12</f>
        <v>0</v>
      </c>
      <c r="D45" s="31">
        <f>-(Table2[[#This Row],[Volume]]*(1-Table2[[#This Row],[Discount]])*'Input Data'!$B$2)/Table2[[#This Row],[Volume]]</f>
        <v>500</v>
      </c>
      <c r="E45" s="29">
        <f>ROUNDUP(Table2[[#This Row],[Volume]]/'Input Data'!$B$13,0)</f>
        <v>1</v>
      </c>
      <c r="F45" s="29">
        <f>-Table2[[#This Row],[Multiplier]]*'Input Data'!$B$3</f>
        <v>50000</v>
      </c>
      <c r="G45" s="29">
        <f>(1 - (1 / (1 + EXP(-((Table2[[#This Row],[Volume]] / 1000) - 4.25))))) * 0.4 + 0.6</f>
        <v>0.98866695471758104</v>
      </c>
      <c r="H45" s="29">
        <f>Table2[[#This Row],[Sigmoid]]*'Input Data'!$B$7</f>
        <v>741.50021603818573</v>
      </c>
      <c r="I45" s="29">
        <f>Table2[[#This Row],[Price]]-Table2[[#This Row],[Variable Cost]]</f>
        <v>241.50021603818573</v>
      </c>
      <c r="J45" s="29">
        <f>Table2[[#This Row],[CM I (Unit)]]-(Table2[[#This Row],[Fixed Cost]]/Table2[[#This Row],[Volume]])</f>
        <v>171.57014610811581</v>
      </c>
      <c r="K45" s="29">
        <f>Table2[[#This Row],[CM II Unit)]]-(-'Input Data'!$B$4/Table2[[#This Row],[Volume]])</f>
        <v>-178.08020354223385</v>
      </c>
      <c r="L45" s="29">
        <f>Table2[[#This Row],[CM I (Unit)]]*Table2[[#This Row],[Volume]]</f>
        <v>172672.65446730278</v>
      </c>
      <c r="M45" s="29">
        <f>Table2[[#This Row],[CM II Unit)]]*Table2[[#This Row],[Volume]]</f>
        <v>122672.6544673028</v>
      </c>
      <c r="N45" s="29">
        <f>Table2[[#This Row],[Profit (Unit)]]*Table2[[#This Row],[Volume]]</f>
        <v>-127327.3455326972</v>
      </c>
      <c r="O45" s="29" t="str">
        <f>IF(AND(Table2[[#This Row],[Profit]]&gt;0,N44&lt;0),MIN(Table2[Profit]),"")</f>
        <v/>
      </c>
    </row>
    <row r="46" spans="1:15" ht="20.100000000000001" customHeight="1" x14ac:dyDescent="0.25">
      <c r="A46" s="29">
        <v>720</v>
      </c>
      <c r="B46" s="29">
        <f>IF(Table2[[#This Row],[Volume]]&lt;'Input Data'!$B$9,'Input Data'!$B$9,IF(Table2[[#This Row],[Volume]]&gt;'Input Data'!$B$10,'Input Data'!$B$10,Table2[[#This Row],[Volume]]))</f>
        <v>3000</v>
      </c>
      <c r="C46" s="30">
        <f>ROUNDDOWN((Table2[[#This Row],[Volume Used]]-'Input Data'!$B$9)/'Input Data'!$B$11,0)*'Input Data'!$B$12</f>
        <v>0</v>
      </c>
      <c r="D46" s="31">
        <f>-(Table2[[#This Row],[Volume]]*(1-Table2[[#This Row],[Discount]])*'Input Data'!$B$2)/Table2[[#This Row],[Volume]]</f>
        <v>500</v>
      </c>
      <c r="E46" s="29">
        <f>ROUNDUP(Table2[[#This Row],[Volume]]/'Input Data'!$B$13,0)</f>
        <v>1</v>
      </c>
      <c r="F46" s="29">
        <f>-Table2[[#This Row],[Multiplier]]*'Input Data'!$B$3</f>
        <v>50000</v>
      </c>
      <c r="G46" s="29">
        <f>(1 - (1 / (1 + EXP(-((Table2[[#This Row],[Volume]] / 1000) - 4.25))))) * 0.4 + 0.6</f>
        <v>0.98861176492396108</v>
      </c>
      <c r="H46" s="29">
        <f>Table2[[#This Row],[Sigmoid]]*'Input Data'!$B$7</f>
        <v>741.45882369297078</v>
      </c>
      <c r="I46" s="29">
        <f>Table2[[#This Row],[Price]]-Table2[[#This Row],[Variable Cost]]</f>
        <v>241.45882369297078</v>
      </c>
      <c r="J46" s="29">
        <f>Table2[[#This Row],[CM I (Unit)]]-(Table2[[#This Row],[Fixed Cost]]/Table2[[#This Row],[Volume]])</f>
        <v>172.01437924852632</v>
      </c>
      <c r="K46" s="29">
        <f>Table2[[#This Row],[CM II Unit)]]-(-'Input Data'!$B$4/Table2[[#This Row],[Volume]])</f>
        <v>-175.2078429736959</v>
      </c>
      <c r="L46" s="29">
        <f>Table2[[#This Row],[CM I (Unit)]]*Table2[[#This Row],[Volume]]</f>
        <v>173850.35305893896</v>
      </c>
      <c r="M46" s="29">
        <f>Table2[[#This Row],[CM II Unit)]]*Table2[[#This Row],[Volume]]</f>
        <v>123850.35305893896</v>
      </c>
      <c r="N46" s="29">
        <f>Table2[[#This Row],[Profit (Unit)]]*Table2[[#This Row],[Volume]]</f>
        <v>-126149.64694106104</v>
      </c>
      <c r="O46" s="29" t="str">
        <f>IF(AND(Table2[[#This Row],[Profit]]&gt;0,N45&lt;0),MIN(Table2[Profit]),"")</f>
        <v/>
      </c>
    </row>
    <row r="47" spans="1:15" ht="20.100000000000001" customHeight="1" x14ac:dyDescent="0.25">
      <c r="A47" s="29">
        <v>725</v>
      </c>
      <c r="B47" s="29">
        <f>IF(Table2[[#This Row],[Volume]]&lt;'Input Data'!$B$9,'Input Data'!$B$9,IF(Table2[[#This Row],[Volume]]&gt;'Input Data'!$B$10,'Input Data'!$B$10,Table2[[#This Row],[Volume]]))</f>
        <v>3000</v>
      </c>
      <c r="C47" s="30">
        <f>ROUNDDOWN((Table2[[#This Row],[Volume Used]]-'Input Data'!$B$9)/'Input Data'!$B$11,0)*'Input Data'!$B$12</f>
        <v>0</v>
      </c>
      <c r="D47" s="31">
        <f>-(Table2[[#This Row],[Volume]]*(1-Table2[[#This Row],[Discount]])*'Input Data'!$B$2)/Table2[[#This Row],[Volume]]</f>
        <v>500</v>
      </c>
      <c r="E47" s="29">
        <f>ROUNDUP(Table2[[#This Row],[Volume]]/'Input Data'!$B$13,0)</f>
        <v>1</v>
      </c>
      <c r="F47" s="29">
        <f>-Table2[[#This Row],[Multiplier]]*'Input Data'!$B$3</f>
        <v>50000</v>
      </c>
      <c r="G47" s="29">
        <f>(1 - (1 / (1 + EXP(-((Table2[[#This Row],[Volume]] / 1000) - 4.25))))) * 0.4 + 0.6</f>
        <v>0.98855631427978152</v>
      </c>
      <c r="H47" s="29">
        <f>Table2[[#This Row],[Sigmoid]]*'Input Data'!$B$7</f>
        <v>741.41723570983618</v>
      </c>
      <c r="I47" s="29">
        <f>Table2[[#This Row],[Price]]-Table2[[#This Row],[Variable Cost]]</f>
        <v>241.41723570983618</v>
      </c>
      <c r="J47" s="29">
        <f>Table2[[#This Row],[CM I (Unit)]]-(Table2[[#This Row],[Fixed Cost]]/Table2[[#This Row],[Volume]])</f>
        <v>172.45171846845687</v>
      </c>
      <c r="K47" s="29">
        <f>Table2[[#This Row],[CM II Unit)]]-(-'Input Data'!$B$4/Table2[[#This Row],[Volume]])</f>
        <v>-172.37586773843969</v>
      </c>
      <c r="L47" s="29">
        <f>Table2[[#This Row],[CM I (Unit)]]*Table2[[#This Row],[Volume]]</f>
        <v>175027.49588963122</v>
      </c>
      <c r="M47" s="29">
        <f>Table2[[#This Row],[CM II Unit)]]*Table2[[#This Row],[Volume]]</f>
        <v>125027.49588963123</v>
      </c>
      <c r="N47" s="29">
        <f>Table2[[#This Row],[Profit (Unit)]]*Table2[[#This Row],[Volume]]</f>
        <v>-124972.50411036878</v>
      </c>
      <c r="O47" s="29" t="str">
        <f>IF(AND(Table2[[#This Row],[Profit]]&gt;0,N46&lt;0),MIN(Table2[Profit]),"")</f>
        <v/>
      </c>
    </row>
    <row r="48" spans="1:15" ht="20.100000000000001" customHeight="1" x14ac:dyDescent="0.25">
      <c r="A48" s="29">
        <v>730</v>
      </c>
      <c r="B48" s="29">
        <f>IF(Table2[[#This Row],[Volume]]&lt;'Input Data'!$B$9,'Input Data'!$B$9,IF(Table2[[#This Row],[Volume]]&gt;'Input Data'!$B$10,'Input Data'!$B$10,Table2[[#This Row],[Volume]]))</f>
        <v>3000</v>
      </c>
      <c r="C48" s="30">
        <f>ROUNDDOWN((Table2[[#This Row],[Volume Used]]-'Input Data'!$B$9)/'Input Data'!$B$11,0)*'Input Data'!$B$12</f>
        <v>0</v>
      </c>
      <c r="D48" s="31">
        <f>-(Table2[[#This Row],[Volume]]*(1-Table2[[#This Row],[Discount]])*'Input Data'!$B$2)/Table2[[#This Row],[Volume]]</f>
        <v>500</v>
      </c>
      <c r="E48" s="29">
        <f>ROUNDUP(Table2[[#This Row],[Volume]]/'Input Data'!$B$13,0)</f>
        <v>1</v>
      </c>
      <c r="F48" s="29">
        <f>-Table2[[#This Row],[Multiplier]]*'Input Data'!$B$3</f>
        <v>50000</v>
      </c>
      <c r="G48" s="29">
        <f>(1 - (1 / (1 + EXP(-((Table2[[#This Row],[Volume]] / 1000) - 4.25))))) * 0.4 + 0.6</f>
        <v>0.98850060162938402</v>
      </c>
      <c r="H48" s="29">
        <f>Table2[[#This Row],[Sigmoid]]*'Input Data'!$B$7</f>
        <v>741.37545122203801</v>
      </c>
      <c r="I48" s="29">
        <f>Table2[[#This Row],[Price]]-Table2[[#This Row],[Variable Cost]]</f>
        <v>241.37545122203801</v>
      </c>
      <c r="J48" s="29">
        <f>Table2[[#This Row],[CM I (Unit)]]-(Table2[[#This Row],[Fixed Cost]]/Table2[[#This Row],[Volume]])</f>
        <v>172.88230053710652</v>
      </c>
      <c r="K48" s="29">
        <f>Table2[[#This Row],[CM II Unit)]]-(-'Input Data'!$B$4/Table2[[#This Row],[Volume]])</f>
        <v>-169.583452887551</v>
      </c>
      <c r="L48" s="29">
        <f>Table2[[#This Row],[CM I (Unit)]]*Table2[[#This Row],[Volume]]</f>
        <v>176204.07939208773</v>
      </c>
      <c r="M48" s="29">
        <f>Table2[[#This Row],[CM II Unit)]]*Table2[[#This Row],[Volume]]</f>
        <v>126204.07939208776</v>
      </c>
      <c r="N48" s="29">
        <f>Table2[[#This Row],[Profit (Unit)]]*Table2[[#This Row],[Volume]]</f>
        <v>-123795.92060791224</v>
      </c>
      <c r="O48" s="29" t="str">
        <f>IF(AND(Table2[[#This Row],[Profit]]&gt;0,N47&lt;0),MIN(Table2[Profit]),"")</f>
        <v/>
      </c>
    </row>
    <row r="49" spans="1:15" ht="20.100000000000001" customHeight="1" x14ac:dyDescent="0.25">
      <c r="A49" s="29">
        <v>735</v>
      </c>
      <c r="B49" s="29">
        <f>IF(Table2[[#This Row],[Volume]]&lt;'Input Data'!$B$9,'Input Data'!$B$9,IF(Table2[[#This Row],[Volume]]&gt;'Input Data'!$B$10,'Input Data'!$B$10,Table2[[#This Row],[Volume]]))</f>
        <v>3000</v>
      </c>
      <c r="C49" s="30">
        <f>ROUNDDOWN((Table2[[#This Row],[Volume Used]]-'Input Data'!$B$9)/'Input Data'!$B$11,0)*'Input Data'!$B$12</f>
        <v>0</v>
      </c>
      <c r="D49" s="31">
        <f>-(Table2[[#This Row],[Volume]]*(1-Table2[[#This Row],[Discount]])*'Input Data'!$B$2)/Table2[[#This Row],[Volume]]</f>
        <v>500</v>
      </c>
      <c r="E49" s="29">
        <f>ROUNDUP(Table2[[#This Row],[Volume]]/'Input Data'!$B$13,0)</f>
        <v>1</v>
      </c>
      <c r="F49" s="29">
        <f>-Table2[[#This Row],[Multiplier]]*'Input Data'!$B$3</f>
        <v>50000</v>
      </c>
      <c r="G49" s="29">
        <f>(1 - (1 / (1 + EXP(-((Table2[[#This Row],[Volume]] / 1000) - 4.25))))) * 0.4 + 0.6</f>
        <v>0.98844462581274439</v>
      </c>
      <c r="H49" s="29">
        <f>Table2[[#This Row],[Sigmoid]]*'Input Data'!$B$7</f>
        <v>741.33346935955831</v>
      </c>
      <c r="I49" s="29">
        <f>Table2[[#This Row],[Price]]-Table2[[#This Row],[Variable Cost]]</f>
        <v>241.33346935955831</v>
      </c>
      <c r="J49" s="29">
        <f>Table2[[#This Row],[CM I (Unit)]]-(Table2[[#This Row],[Fixed Cost]]/Table2[[#This Row],[Volume]])</f>
        <v>173.30625847520457</v>
      </c>
      <c r="K49" s="29">
        <f>Table2[[#This Row],[CM II Unit)]]-(-'Input Data'!$B$4/Table2[[#This Row],[Volume]])</f>
        <v>-166.82979594656416</v>
      </c>
      <c r="L49" s="29">
        <f>Table2[[#This Row],[CM I (Unit)]]*Table2[[#This Row],[Volume]]</f>
        <v>177380.09997927534</v>
      </c>
      <c r="M49" s="29">
        <f>Table2[[#This Row],[CM II Unit)]]*Table2[[#This Row],[Volume]]</f>
        <v>127380.09997927536</v>
      </c>
      <c r="N49" s="29">
        <f>Table2[[#This Row],[Profit (Unit)]]*Table2[[#This Row],[Volume]]</f>
        <v>-122619.90002072466</v>
      </c>
      <c r="O49" s="29" t="str">
        <f>IF(AND(Table2[[#This Row],[Profit]]&gt;0,N48&lt;0),MIN(Table2[Profit]),"")</f>
        <v/>
      </c>
    </row>
    <row r="50" spans="1:15" ht="20.100000000000001" customHeight="1" x14ac:dyDescent="0.25">
      <c r="A50" s="29">
        <v>740</v>
      </c>
      <c r="B50" s="29">
        <f>IF(Table2[[#This Row],[Volume]]&lt;'Input Data'!$B$9,'Input Data'!$B$9,IF(Table2[[#This Row],[Volume]]&gt;'Input Data'!$B$10,'Input Data'!$B$10,Table2[[#This Row],[Volume]]))</f>
        <v>3000</v>
      </c>
      <c r="C50" s="30">
        <f>ROUNDDOWN((Table2[[#This Row],[Volume Used]]-'Input Data'!$B$9)/'Input Data'!$B$11,0)*'Input Data'!$B$12</f>
        <v>0</v>
      </c>
      <c r="D50" s="31">
        <f>-(Table2[[#This Row],[Volume]]*(1-Table2[[#This Row],[Discount]])*'Input Data'!$B$2)/Table2[[#This Row],[Volume]]</f>
        <v>500</v>
      </c>
      <c r="E50" s="29">
        <f>ROUNDUP(Table2[[#This Row],[Volume]]/'Input Data'!$B$13,0)</f>
        <v>1</v>
      </c>
      <c r="F50" s="29">
        <f>-Table2[[#This Row],[Multiplier]]*'Input Data'!$B$3</f>
        <v>50000</v>
      </c>
      <c r="G50" s="29">
        <f>(1 - (1 / (1 + EXP(-((Table2[[#This Row],[Volume]] / 1000) - 4.25))))) * 0.4 + 0.6</f>
        <v>0.98838838566546372</v>
      </c>
      <c r="H50" s="29">
        <f>Table2[[#This Row],[Sigmoid]]*'Input Data'!$B$7</f>
        <v>741.29128924909776</v>
      </c>
      <c r="I50" s="29">
        <f>Table2[[#This Row],[Price]]-Table2[[#This Row],[Variable Cost]]</f>
        <v>241.29128924909776</v>
      </c>
      <c r="J50" s="29">
        <f>Table2[[#This Row],[CM I (Unit)]]-(Table2[[#This Row],[Fixed Cost]]/Table2[[#This Row],[Volume]])</f>
        <v>173.72372168153021</v>
      </c>
      <c r="K50" s="29">
        <f>Table2[[#This Row],[CM II Unit)]]-(-'Input Data'!$B$4/Table2[[#This Row],[Volume]])</f>
        <v>-164.1141161563076</v>
      </c>
      <c r="L50" s="29">
        <f>Table2[[#This Row],[CM I (Unit)]]*Table2[[#This Row],[Volume]]</f>
        <v>178555.55404433236</v>
      </c>
      <c r="M50" s="29">
        <f>Table2[[#This Row],[CM II Unit)]]*Table2[[#This Row],[Volume]]</f>
        <v>128555.55404433236</v>
      </c>
      <c r="N50" s="29">
        <f>Table2[[#This Row],[Profit (Unit)]]*Table2[[#This Row],[Volume]]</f>
        <v>-121444.44595566763</v>
      </c>
      <c r="O50" s="29" t="str">
        <f>IF(AND(Table2[[#This Row],[Profit]]&gt;0,N49&lt;0),MIN(Table2[Profit]),"")</f>
        <v/>
      </c>
    </row>
    <row r="51" spans="1:15" ht="20.100000000000001" customHeight="1" x14ac:dyDescent="0.25">
      <c r="A51" s="29">
        <v>745</v>
      </c>
      <c r="B51" s="29">
        <f>IF(Table2[[#This Row],[Volume]]&lt;'Input Data'!$B$9,'Input Data'!$B$9,IF(Table2[[#This Row],[Volume]]&gt;'Input Data'!$B$10,'Input Data'!$B$10,Table2[[#This Row],[Volume]]))</f>
        <v>3000</v>
      </c>
      <c r="C51" s="30">
        <f>ROUNDDOWN((Table2[[#This Row],[Volume Used]]-'Input Data'!$B$9)/'Input Data'!$B$11,0)*'Input Data'!$B$12</f>
        <v>0</v>
      </c>
      <c r="D51" s="31">
        <f>-(Table2[[#This Row],[Volume]]*(1-Table2[[#This Row],[Discount]])*'Input Data'!$B$2)/Table2[[#This Row],[Volume]]</f>
        <v>500</v>
      </c>
      <c r="E51" s="29">
        <f>ROUNDUP(Table2[[#This Row],[Volume]]/'Input Data'!$B$13,0)</f>
        <v>1</v>
      </c>
      <c r="F51" s="29">
        <f>-Table2[[#This Row],[Multiplier]]*'Input Data'!$B$3</f>
        <v>50000</v>
      </c>
      <c r="G51" s="29">
        <f>(1 - (1 / (1 + EXP(-((Table2[[#This Row],[Volume]] / 1000) - 4.25))))) * 0.4 + 0.6</f>
        <v>0.98833188001875971</v>
      </c>
      <c r="H51" s="29">
        <f>Table2[[#This Row],[Sigmoid]]*'Input Data'!$B$7</f>
        <v>741.24891001406979</v>
      </c>
      <c r="I51" s="29">
        <f>Table2[[#This Row],[Price]]-Table2[[#This Row],[Variable Cost]]</f>
        <v>241.24891001406979</v>
      </c>
      <c r="J51" s="29">
        <f>Table2[[#This Row],[CM I (Unit)]]-(Table2[[#This Row],[Fixed Cost]]/Table2[[#This Row],[Volume]])</f>
        <v>174.13481605433824</v>
      </c>
      <c r="K51" s="29">
        <f>Table2[[#This Row],[CM II Unit)]]-(-'Input Data'!$B$4/Table2[[#This Row],[Volume]])</f>
        <v>-161.43565374431947</v>
      </c>
      <c r="L51" s="29">
        <f>Table2[[#This Row],[CM I (Unit)]]*Table2[[#This Row],[Volume]]</f>
        <v>179730.437960482</v>
      </c>
      <c r="M51" s="29">
        <f>Table2[[#This Row],[CM II Unit)]]*Table2[[#This Row],[Volume]]</f>
        <v>129730.437960482</v>
      </c>
      <c r="N51" s="29">
        <f>Table2[[#This Row],[Profit (Unit)]]*Table2[[#This Row],[Volume]]</f>
        <v>-120269.562039518</v>
      </c>
      <c r="O51" s="29" t="str">
        <f>IF(AND(Table2[[#This Row],[Profit]]&gt;0,N50&lt;0),MIN(Table2[Profit]),"")</f>
        <v/>
      </c>
    </row>
    <row r="52" spans="1:15" ht="20.100000000000001" customHeight="1" x14ac:dyDescent="0.25">
      <c r="A52" s="29">
        <v>750</v>
      </c>
      <c r="B52" s="29">
        <f>IF(Table2[[#This Row],[Volume]]&lt;'Input Data'!$B$9,'Input Data'!$B$9,IF(Table2[[#This Row],[Volume]]&gt;'Input Data'!$B$10,'Input Data'!$B$10,Table2[[#This Row],[Volume]]))</f>
        <v>3000</v>
      </c>
      <c r="C52" s="30">
        <f>ROUNDDOWN((Table2[[#This Row],[Volume Used]]-'Input Data'!$B$9)/'Input Data'!$B$11,0)*'Input Data'!$B$12</f>
        <v>0</v>
      </c>
      <c r="D52" s="31">
        <f>-(Table2[[#This Row],[Volume]]*(1-Table2[[#This Row],[Discount]])*'Input Data'!$B$2)/Table2[[#This Row],[Volume]]</f>
        <v>500</v>
      </c>
      <c r="E52" s="29">
        <f>ROUNDUP(Table2[[#This Row],[Volume]]/'Input Data'!$B$13,0)</f>
        <v>1</v>
      </c>
      <c r="F52" s="29">
        <f>-Table2[[#This Row],[Multiplier]]*'Input Data'!$B$3</f>
        <v>50000</v>
      </c>
      <c r="G52" s="29">
        <f>(1 - (1 / (1 + EXP(-((Table2[[#This Row],[Volume]] / 1000) - 4.25))))) * 0.4 + 0.6</f>
        <v>0.98827510769945748</v>
      </c>
      <c r="H52" s="29">
        <f>Table2[[#This Row],[Sigmoid]]*'Input Data'!$B$7</f>
        <v>741.20633077459308</v>
      </c>
      <c r="I52" s="29">
        <f>Table2[[#This Row],[Price]]-Table2[[#This Row],[Variable Cost]]</f>
        <v>241.20633077459308</v>
      </c>
      <c r="J52" s="29">
        <f>Table2[[#This Row],[CM I (Unit)]]-(Table2[[#This Row],[Fixed Cost]]/Table2[[#This Row],[Volume]])</f>
        <v>174.5396641079264</v>
      </c>
      <c r="K52" s="29">
        <f>Table2[[#This Row],[CM II Unit)]]-(-'Input Data'!$B$4/Table2[[#This Row],[Volume]])</f>
        <v>-158.79366922540692</v>
      </c>
      <c r="L52" s="29">
        <f>Table2[[#This Row],[CM I (Unit)]]*Table2[[#This Row],[Volume]]</f>
        <v>180904.74808094482</v>
      </c>
      <c r="M52" s="29">
        <f>Table2[[#This Row],[CM II Unit)]]*Table2[[#This Row],[Volume]]</f>
        <v>130904.7480809448</v>
      </c>
      <c r="N52" s="29">
        <f>Table2[[#This Row],[Profit (Unit)]]*Table2[[#This Row],[Volume]]</f>
        <v>-119095.25191905518</v>
      </c>
      <c r="O52" s="29" t="str">
        <f>IF(AND(Table2[[#This Row],[Profit]]&gt;0,N51&lt;0),MIN(Table2[Profit]),"")</f>
        <v/>
      </c>
    </row>
    <row r="53" spans="1:15" ht="20.100000000000001" customHeight="1" x14ac:dyDescent="0.25">
      <c r="A53" s="29">
        <v>755</v>
      </c>
      <c r="B53" s="29">
        <f>IF(Table2[[#This Row],[Volume]]&lt;'Input Data'!$B$9,'Input Data'!$B$9,IF(Table2[[#This Row],[Volume]]&gt;'Input Data'!$B$10,'Input Data'!$B$10,Table2[[#This Row],[Volume]]))</f>
        <v>3000</v>
      </c>
      <c r="C53" s="30">
        <f>ROUNDDOWN((Table2[[#This Row],[Volume Used]]-'Input Data'!$B$9)/'Input Data'!$B$11,0)*'Input Data'!$B$12</f>
        <v>0</v>
      </c>
      <c r="D53" s="31">
        <f>-(Table2[[#This Row],[Volume]]*(1-Table2[[#This Row],[Discount]])*'Input Data'!$B$2)/Table2[[#This Row],[Volume]]</f>
        <v>500</v>
      </c>
      <c r="E53" s="29">
        <f>ROUNDUP(Table2[[#This Row],[Volume]]/'Input Data'!$B$13,0)</f>
        <v>1</v>
      </c>
      <c r="F53" s="29">
        <f>-Table2[[#This Row],[Multiplier]]*'Input Data'!$B$3</f>
        <v>50000</v>
      </c>
      <c r="G53" s="29">
        <f>(1 - (1 / (1 + EXP(-((Table2[[#This Row],[Volume]] / 1000) - 4.25))))) * 0.4 + 0.6</f>
        <v>0.98821806752998098</v>
      </c>
      <c r="H53" s="29">
        <f>Table2[[#This Row],[Sigmoid]]*'Input Data'!$B$7</f>
        <v>741.16355064748575</v>
      </c>
      <c r="I53" s="29">
        <f>Table2[[#This Row],[Price]]-Table2[[#This Row],[Variable Cost]]</f>
        <v>241.16355064748575</v>
      </c>
      <c r="J53" s="29">
        <f>Table2[[#This Row],[CM I (Unit)]]-(Table2[[#This Row],[Fixed Cost]]/Table2[[#This Row],[Volume]])</f>
        <v>174.93838508457185</v>
      </c>
      <c r="K53" s="29">
        <f>Table2[[#This Row],[CM II Unit)]]-(-'Input Data'!$B$4/Table2[[#This Row],[Volume]])</f>
        <v>-156.18744272999771</v>
      </c>
      <c r="L53" s="29">
        <f>Table2[[#This Row],[CM I (Unit)]]*Table2[[#This Row],[Volume]]</f>
        <v>182078.48073885174</v>
      </c>
      <c r="M53" s="29">
        <f>Table2[[#This Row],[CM II Unit)]]*Table2[[#This Row],[Volume]]</f>
        <v>132078.48073885174</v>
      </c>
      <c r="N53" s="29">
        <f>Table2[[#This Row],[Profit (Unit)]]*Table2[[#This Row],[Volume]]</f>
        <v>-117921.51926114828</v>
      </c>
      <c r="O53" s="29" t="str">
        <f>IF(AND(Table2[[#This Row],[Profit]]&gt;0,N52&lt;0),MIN(Table2[Profit]),"")</f>
        <v/>
      </c>
    </row>
    <row r="54" spans="1:15" ht="20.100000000000001" customHeight="1" x14ac:dyDescent="0.25">
      <c r="A54" s="29">
        <v>760</v>
      </c>
      <c r="B54" s="29">
        <f>IF(Table2[[#This Row],[Volume]]&lt;'Input Data'!$B$9,'Input Data'!$B$9,IF(Table2[[#This Row],[Volume]]&gt;'Input Data'!$B$10,'Input Data'!$B$10,Table2[[#This Row],[Volume]]))</f>
        <v>3000</v>
      </c>
      <c r="C54" s="30">
        <f>ROUNDDOWN((Table2[[#This Row],[Volume Used]]-'Input Data'!$B$9)/'Input Data'!$B$11,0)*'Input Data'!$B$12</f>
        <v>0</v>
      </c>
      <c r="D54" s="31">
        <f>-(Table2[[#This Row],[Volume]]*(1-Table2[[#This Row],[Discount]])*'Input Data'!$B$2)/Table2[[#This Row],[Volume]]</f>
        <v>500</v>
      </c>
      <c r="E54" s="29">
        <f>ROUNDUP(Table2[[#This Row],[Volume]]/'Input Data'!$B$13,0)</f>
        <v>1</v>
      </c>
      <c r="F54" s="29">
        <f>-Table2[[#This Row],[Multiplier]]*'Input Data'!$B$3</f>
        <v>50000</v>
      </c>
      <c r="G54" s="29">
        <f>(1 - (1 / (1 + EXP(-((Table2[[#This Row],[Volume]] / 1000) - 4.25))))) * 0.4 + 0.6</f>
        <v>0.98816075832834427</v>
      </c>
      <c r="H54" s="29">
        <f>Table2[[#This Row],[Sigmoid]]*'Input Data'!$B$7</f>
        <v>741.12056874625819</v>
      </c>
      <c r="I54" s="29">
        <f>Table2[[#This Row],[Price]]-Table2[[#This Row],[Variable Cost]]</f>
        <v>241.12056874625819</v>
      </c>
      <c r="J54" s="29">
        <f>Table2[[#This Row],[CM I (Unit)]]-(Table2[[#This Row],[Fixed Cost]]/Table2[[#This Row],[Volume]])</f>
        <v>175.33109506204767</v>
      </c>
      <c r="K54" s="29">
        <f>Table2[[#This Row],[CM II Unit)]]-(-'Input Data'!$B$4/Table2[[#This Row],[Volume]])</f>
        <v>-153.61627335900499</v>
      </c>
      <c r="L54" s="29">
        <f>Table2[[#This Row],[CM I (Unit)]]*Table2[[#This Row],[Volume]]</f>
        <v>183251.63224715623</v>
      </c>
      <c r="M54" s="29">
        <f>Table2[[#This Row],[CM II Unit)]]*Table2[[#This Row],[Volume]]</f>
        <v>133251.63224715623</v>
      </c>
      <c r="N54" s="29">
        <f>Table2[[#This Row],[Profit (Unit)]]*Table2[[#This Row],[Volume]]</f>
        <v>-116748.3677528438</v>
      </c>
      <c r="O54" s="29" t="str">
        <f>IF(AND(Table2[[#This Row],[Profit]]&gt;0,N53&lt;0),MIN(Table2[Profit]),"")</f>
        <v/>
      </c>
    </row>
    <row r="55" spans="1:15" ht="20.100000000000001" customHeight="1" x14ac:dyDescent="0.25">
      <c r="A55" s="29">
        <v>765</v>
      </c>
      <c r="B55" s="29">
        <f>IF(Table2[[#This Row],[Volume]]&lt;'Input Data'!$B$9,'Input Data'!$B$9,IF(Table2[[#This Row],[Volume]]&gt;'Input Data'!$B$10,'Input Data'!$B$10,Table2[[#This Row],[Volume]]))</f>
        <v>3000</v>
      </c>
      <c r="C55" s="30">
        <f>ROUNDDOWN((Table2[[#This Row],[Volume Used]]-'Input Data'!$B$9)/'Input Data'!$B$11,0)*'Input Data'!$B$12</f>
        <v>0</v>
      </c>
      <c r="D55" s="31">
        <f>-(Table2[[#This Row],[Volume]]*(1-Table2[[#This Row],[Discount]])*'Input Data'!$B$2)/Table2[[#This Row],[Volume]]</f>
        <v>500</v>
      </c>
      <c r="E55" s="29">
        <f>ROUNDUP(Table2[[#This Row],[Volume]]/'Input Data'!$B$13,0)</f>
        <v>1</v>
      </c>
      <c r="F55" s="29">
        <f>-Table2[[#This Row],[Multiplier]]*'Input Data'!$B$3</f>
        <v>50000</v>
      </c>
      <c r="G55" s="29">
        <f>(1 - (1 / (1 + EXP(-((Table2[[#This Row],[Volume]] / 1000) - 4.25))))) * 0.4 + 0.6</f>
        <v>0.98810317890814303</v>
      </c>
      <c r="H55" s="29">
        <f>Table2[[#This Row],[Sigmoid]]*'Input Data'!$B$7</f>
        <v>741.07738418110728</v>
      </c>
      <c r="I55" s="29">
        <f>Table2[[#This Row],[Price]]-Table2[[#This Row],[Variable Cost]]</f>
        <v>241.07738418110728</v>
      </c>
      <c r="J55" s="29">
        <f>Table2[[#This Row],[CM I (Unit)]]-(Table2[[#This Row],[Fixed Cost]]/Table2[[#This Row],[Volume]])</f>
        <v>175.71790705692428</v>
      </c>
      <c r="K55" s="29">
        <f>Table2[[#This Row],[CM II Unit)]]-(-'Input Data'!$B$4/Table2[[#This Row],[Volume]])</f>
        <v>-151.07947856399073</v>
      </c>
      <c r="L55" s="29">
        <f>Table2[[#This Row],[CM I (Unit)]]*Table2[[#This Row],[Volume]]</f>
        <v>184424.19889854707</v>
      </c>
      <c r="M55" s="29">
        <f>Table2[[#This Row],[CM II Unit)]]*Table2[[#This Row],[Volume]]</f>
        <v>134424.19889854707</v>
      </c>
      <c r="N55" s="29">
        <f>Table2[[#This Row],[Profit (Unit)]]*Table2[[#This Row],[Volume]]</f>
        <v>-115575.8011014529</v>
      </c>
      <c r="O55" s="29" t="str">
        <f>IF(AND(Table2[[#This Row],[Profit]]&gt;0,N54&lt;0),MIN(Table2[Profit]),"")</f>
        <v/>
      </c>
    </row>
    <row r="56" spans="1:15" ht="20.100000000000001" customHeight="1" x14ac:dyDescent="0.25">
      <c r="A56" s="29">
        <v>770</v>
      </c>
      <c r="B56" s="29">
        <f>IF(Table2[[#This Row],[Volume]]&lt;'Input Data'!$B$9,'Input Data'!$B$9,IF(Table2[[#This Row],[Volume]]&gt;'Input Data'!$B$10,'Input Data'!$B$10,Table2[[#This Row],[Volume]]))</f>
        <v>3000</v>
      </c>
      <c r="C56" s="30">
        <f>ROUNDDOWN((Table2[[#This Row],[Volume Used]]-'Input Data'!$B$9)/'Input Data'!$B$11,0)*'Input Data'!$B$12</f>
        <v>0</v>
      </c>
      <c r="D56" s="31">
        <f>-(Table2[[#This Row],[Volume]]*(1-Table2[[#This Row],[Discount]])*'Input Data'!$B$2)/Table2[[#This Row],[Volume]]</f>
        <v>500</v>
      </c>
      <c r="E56" s="29">
        <f>ROUNDUP(Table2[[#This Row],[Volume]]/'Input Data'!$B$13,0)</f>
        <v>1</v>
      </c>
      <c r="F56" s="29">
        <f>-Table2[[#This Row],[Multiplier]]*'Input Data'!$B$3</f>
        <v>50000</v>
      </c>
      <c r="G56" s="29">
        <f>(1 - (1 / (1 + EXP(-((Table2[[#This Row],[Volume]] / 1000) - 4.25))))) * 0.4 + 0.6</f>
        <v>0.9880453280785455</v>
      </c>
      <c r="H56" s="29">
        <f>Table2[[#This Row],[Sigmoid]]*'Input Data'!$B$7</f>
        <v>741.03399605890911</v>
      </c>
      <c r="I56" s="29">
        <f>Table2[[#This Row],[Price]]-Table2[[#This Row],[Variable Cost]]</f>
        <v>241.03399605890911</v>
      </c>
      <c r="J56" s="29">
        <f>Table2[[#This Row],[CM I (Unit)]]-(Table2[[#This Row],[Fixed Cost]]/Table2[[#This Row],[Volume]])</f>
        <v>176.09893112384418</v>
      </c>
      <c r="K56" s="29">
        <f>Table2[[#This Row],[CM II Unit)]]-(-'Input Data'!$B$4/Table2[[#This Row],[Volume]])</f>
        <v>-148.57639355148052</v>
      </c>
      <c r="L56" s="29">
        <f>Table2[[#This Row],[CM I (Unit)]]*Table2[[#This Row],[Volume]]</f>
        <v>185596.17696536001</v>
      </c>
      <c r="M56" s="29">
        <f>Table2[[#This Row],[CM II Unit)]]*Table2[[#This Row],[Volume]]</f>
        <v>135596.17696536001</v>
      </c>
      <c r="N56" s="29">
        <f>Table2[[#This Row],[Profit (Unit)]]*Table2[[#This Row],[Volume]]</f>
        <v>-114403.82303463999</v>
      </c>
      <c r="O56" s="29" t="str">
        <f>IF(AND(Table2[[#This Row],[Profit]]&gt;0,N55&lt;0),MIN(Table2[Profit]),"")</f>
        <v/>
      </c>
    </row>
    <row r="57" spans="1:15" ht="20.100000000000001" customHeight="1" x14ac:dyDescent="0.25">
      <c r="A57" s="29">
        <v>775</v>
      </c>
      <c r="B57" s="29">
        <f>IF(Table2[[#This Row],[Volume]]&lt;'Input Data'!$B$9,'Input Data'!$B$9,IF(Table2[[#This Row],[Volume]]&gt;'Input Data'!$B$10,'Input Data'!$B$10,Table2[[#This Row],[Volume]]))</f>
        <v>3000</v>
      </c>
      <c r="C57" s="30">
        <f>ROUNDDOWN((Table2[[#This Row],[Volume Used]]-'Input Data'!$B$9)/'Input Data'!$B$11,0)*'Input Data'!$B$12</f>
        <v>0</v>
      </c>
      <c r="D57" s="31">
        <f>-(Table2[[#This Row],[Volume]]*(1-Table2[[#This Row],[Discount]])*'Input Data'!$B$2)/Table2[[#This Row],[Volume]]</f>
        <v>500</v>
      </c>
      <c r="E57" s="29">
        <f>ROUNDUP(Table2[[#This Row],[Volume]]/'Input Data'!$B$13,0)</f>
        <v>1</v>
      </c>
      <c r="F57" s="29">
        <f>-Table2[[#This Row],[Multiplier]]*'Input Data'!$B$3</f>
        <v>50000</v>
      </c>
      <c r="G57" s="29">
        <f>(1 - (1 / (1 + EXP(-((Table2[[#This Row],[Volume]] / 1000) - 4.25))))) * 0.4 + 0.6</f>
        <v>0.9879872046442848</v>
      </c>
      <c r="H57" s="29">
        <f>Table2[[#This Row],[Sigmoid]]*'Input Data'!$B$7</f>
        <v>740.99040348321364</v>
      </c>
      <c r="I57" s="29">
        <f>Table2[[#This Row],[Price]]-Table2[[#This Row],[Variable Cost]]</f>
        <v>240.99040348321364</v>
      </c>
      <c r="J57" s="29">
        <f>Table2[[#This Row],[CM I (Unit)]]-(Table2[[#This Row],[Fixed Cost]]/Table2[[#This Row],[Volume]])</f>
        <v>176.47427445095559</v>
      </c>
      <c r="K57" s="29">
        <f>Table2[[#This Row],[CM II Unit)]]-(-'Input Data'!$B$4/Table2[[#This Row],[Volume]])</f>
        <v>-146.10637071033472</v>
      </c>
      <c r="L57" s="29">
        <f>Table2[[#This Row],[CM I (Unit)]]*Table2[[#This Row],[Volume]]</f>
        <v>186767.56269949058</v>
      </c>
      <c r="M57" s="29">
        <f>Table2[[#This Row],[CM II Unit)]]*Table2[[#This Row],[Volume]]</f>
        <v>136767.56269949058</v>
      </c>
      <c r="N57" s="29">
        <f>Table2[[#This Row],[Profit (Unit)]]*Table2[[#This Row],[Volume]]</f>
        <v>-113232.43730050941</v>
      </c>
      <c r="O57" s="29" t="str">
        <f>IF(AND(Table2[[#This Row],[Profit]]&gt;0,N56&lt;0),MIN(Table2[Profit]),"")</f>
        <v/>
      </c>
    </row>
    <row r="58" spans="1:15" ht="20.100000000000001" customHeight="1" x14ac:dyDescent="0.25">
      <c r="A58" s="29">
        <v>780</v>
      </c>
      <c r="B58" s="29">
        <f>IF(Table2[[#This Row],[Volume]]&lt;'Input Data'!$B$9,'Input Data'!$B$9,IF(Table2[[#This Row],[Volume]]&gt;'Input Data'!$B$10,'Input Data'!$B$10,Table2[[#This Row],[Volume]]))</f>
        <v>3000</v>
      </c>
      <c r="C58" s="30">
        <f>ROUNDDOWN((Table2[[#This Row],[Volume Used]]-'Input Data'!$B$9)/'Input Data'!$B$11,0)*'Input Data'!$B$12</f>
        <v>0</v>
      </c>
      <c r="D58" s="31">
        <f>-(Table2[[#This Row],[Volume]]*(1-Table2[[#This Row],[Discount]])*'Input Data'!$B$2)/Table2[[#This Row],[Volume]]</f>
        <v>500</v>
      </c>
      <c r="E58" s="29">
        <f>ROUNDUP(Table2[[#This Row],[Volume]]/'Input Data'!$B$13,0)</f>
        <v>1</v>
      </c>
      <c r="F58" s="29">
        <f>-Table2[[#This Row],[Multiplier]]*'Input Data'!$B$3</f>
        <v>50000</v>
      </c>
      <c r="G58" s="29">
        <f>(1 - (1 / (1 + EXP(-((Table2[[#This Row],[Volume]] / 1000) - 4.25))))) * 0.4 + 0.6</f>
        <v>0.98792880740564959</v>
      </c>
      <c r="H58" s="29">
        <f>Table2[[#This Row],[Sigmoid]]*'Input Data'!$B$7</f>
        <v>740.94660555423718</v>
      </c>
      <c r="I58" s="29">
        <f>Table2[[#This Row],[Price]]-Table2[[#This Row],[Variable Cost]]</f>
        <v>240.94660555423718</v>
      </c>
      <c r="J58" s="29">
        <f>Table2[[#This Row],[CM I (Unit)]]-(Table2[[#This Row],[Fixed Cost]]/Table2[[#This Row],[Volume]])</f>
        <v>176.84404145167309</v>
      </c>
      <c r="K58" s="29">
        <f>Table2[[#This Row],[CM II Unit)]]-(-'Input Data'!$B$4/Table2[[#This Row],[Volume]])</f>
        <v>-143.6687790611474</v>
      </c>
      <c r="L58" s="29">
        <f>Table2[[#This Row],[CM I (Unit)]]*Table2[[#This Row],[Volume]]</f>
        <v>187938.35233230499</v>
      </c>
      <c r="M58" s="29">
        <f>Table2[[#This Row],[CM II Unit)]]*Table2[[#This Row],[Volume]]</f>
        <v>137938.35233230502</v>
      </c>
      <c r="N58" s="29">
        <f>Table2[[#This Row],[Profit (Unit)]]*Table2[[#This Row],[Volume]]</f>
        <v>-112061.64766769498</v>
      </c>
      <c r="O58" s="29" t="str">
        <f>IF(AND(Table2[[#This Row],[Profit]]&gt;0,N57&lt;0),MIN(Table2[Profit]),"")</f>
        <v/>
      </c>
    </row>
    <row r="59" spans="1:15" ht="20.100000000000001" customHeight="1" x14ac:dyDescent="0.25">
      <c r="A59" s="29">
        <v>785</v>
      </c>
      <c r="B59" s="29">
        <f>IF(Table2[[#This Row],[Volume]]&lt;'Input Data'!$B$9,'Input Data'!$B$9,IF(Table2[[#This Row],[Volume]]&gt;'Input Data'!$B$10,'Input Data'!$B$10,Table2[[#This Row],[Volume]]))</f>
        <v>3000</v>
      </c>
      <c r="C59" s="30">
        <f>ROUNDDOWN((Table2[[#This Row],[Volume Used]]-'Input Data'!$B$9)/'Input Data'!$B$11,0)*'Input Data'!$B$12</f>
        <v>0</v>
      </c>
      <c r="D59" s="31">
        <f>-(Table2[[#This Row],[Volume]]*(1-Table2[[#This Row],[Discount]])*'Input Data'!$B$2)/Table2[[#This Row],[Volume]]</f>
        <v>500</v>
      </c>
      <c r="E59" s="29">
        <f>ROUNDUP(Table2[[#This Row],[Volume]]/'Input Data'!$B$13,0)</f>
        <v>1</v>
      </c>
      <c r="F59" s="29">
        <f>-Table2[[#This Row],[Multiplier]]*'Input Data'!$B$3</f>
        <v>50000</v>
      </c>
      <c r="G59" s="29">
        <f>(1 - (1 / (1 + EXP(-((Table2[[#This Row],[Volume]] / 1000) - 4.25))))) * 0.4 + 0.6</f>
        <v>0.98787013515847677</v>
      </c>
      <c r="H59" s="29">
        <f>Table2[[#This Row],[Sigmoid]]*'Input Data'!$B$7</f>
        <v>740.90260136885763</v>
      </c>
      <c r="I59" s="29">
        <f>Table2[[#This Row],[Price]]-Table2[[#This Row],[Variable Cost]]</f>
        <v>240.90260136885763</v>
      </c>
      <c r="J59" s="29">
        <f>Table2[[#This Row],[CM I (Unit)]]-(Table2[[#This Row],[Fixed Cost]]/Table2[[#This Row],[Volume]])</f>
        <v>177.20833385293406</v>
      </c>
      <c r="K59" s="29">
        <f>Table2[[#This Row],[CM II Unit)]]-(-'Input Data'!$B$4/Table2[[#This Row],[Volume]])</f>
        <v>-141.26300372668379</v>
      </c>
      <c r="L59" s="29">
        <f>Table2[[#This Row],[CM I (Unit)]]*Table2[[#This Row],[Volume]]</f>
        <v>189108.54207455323</v>
      </c>
      <c r="M59" s="29">
        <f>Table2[[#This Row],[CM II Unit)]]*Table2[[#This Row],[Volume]]</f>
        <v>139108.54207455323</v>
      </c>
      <c r="N59" s="29">
        <f>Table2[[#This Row],[Profit (Unit)]]*Table2[[#This Row],[Volume]]</f>
        <v>-110891.45792544678</v>
      </c>
      <c r="O59" s="29" t="str">
        <f>IF(AND(Table2[[#This Row],[Profit]]&gt;0,N58&lt;0),MIN(Table2[Profit]),"")</f>
        <v/>
      </c>
    </row>
    <row r="60" spans="1:15" ht="20.100000000000001" customHeight="1" x14ac:dyDescent="0.25">
      <c r="A60" s="29">
        <v>790</v>
      </c>
      <c r="B60" s="29">
        <f>IF(Table2[[#This Row],[Volume]]&lt;'Input Data'!$B$9,'Input Data'!$B$9,IF(Table2[[#This Row],[Volume]]&gt;'Input Data'!$B$10,'Input Data'!$B$10,Table2[[#This Row],[Volume]]))</f>
        <v>3000</v>
      </c>
      <c r="C60" s="30">
        <f>ROUNDDOWN((Table2[[#This Row],[Volume Used]]-'Input Data'!$B$9)/'Input Data'!$B$11,0)*'Input Data'!$B$12</f>
        <v>0</v>
      </c>
      <c r="D60" s="31">
        <f>-(Table2[[#This Row],[Volume]]*(1-Table2[[#This Row],[Discount]])*'Input Data'!$B$2)/Table2[[#This Row],[Volume]]</f>
        <v>500</v>
      </c>
      <c r="E60" s="29">
        <f>ROUNDUP(Table2[[#This Row],[Volume]]/'Input Data'!$B$13,0)</f>
        <v>1</v>
      </c>
      <c r="F60" s="29">
        <f>-Table2[[#This Row],[Multiplier]]*'Input Data'!$B$3</f>
        <v>50000</v>
      </c>
      <c r="G60" s="29">
        <f>(1 - (1 / (1 + EXP(-((Table2[[#This Row],[Volume]] / 1000) - 4.25))))) * 0.4 + 0.6</f>
        <v>0.98781118669414236</v>
      </c>
      <c r="H60" s="29">
        <f>Table2[[#This Row],[Sigmoid]]*'Input Data'!$B$7</f>
        <v>740.85839002060675</v>
      </c>
      <c r="I60" s="29">
        <f>Table2[[#This Row],[Price]]-Table2[[#This Row],[Variable Cost]]</f>
        <v>240.85839002060675</v>
      </c>
      <c r="J60" s="29">
        <f>Table2[[#This Row],[CM I (Unit)]]-(Table2[[#This Row],[Fixed Cost]]/Table2[[#This Row],[Volume]])</f>
        <v>177.56725078010041</v>
      </c>
      <c r="K60" s="29">
        <f>Table2[[#This Row],[CM II Unit)]]-(-'Input Data'!$B$4/Table2[[#This Row],[Volume]])</f>
        <v>-138.88844542243126</v>
      </c>
      <c r="L60" s="29">
        <f>Table2[[#This Row],[CM I (Unit)]]*Table2[[#This Row],[Volume]]</f>
        <v>190278.12811627932</v>
      </c>
      <c r="M60" s="29">
        <f>Table2[[#This Row],[CM II Unit)]]*Table2[[#This Row],[Volume]]</f>
        <v>140278.12811627932</v>
      </c>
      <c r="N60" s="29">
        <f>Table2[[#This Row],[Profit (Unit)]]*Table2[[#This Row],[Volume]]</f>
        <v>-109721.8718837207</v>
      </c>
      <c r="O60" s="29" t="str">
        <f>IF(AND(Table2[[#This Row],[Profit]]&gt;0,N59&lt;0),MIN(Table2[Profit]),"")</f>
        <v/>
      </c>
    </row>
    <row r="61" spans="1:15" ht="20.100000000000001" customHeight="1" x14ac:dyDescent="0.25">
      <c r="A61" s="29">
        <v>795</v>
      </c>
      <c r="B61" s="29">
        <f>IF(Table2[[#This Row],[Volume]]&lt;'Input Data'!$B$9,'Input Data'!$B$9,IF(Table2[[#This Row],[Volume]]&gt;'Input Data'!$B$10,'Input Data'!$B$10,Table2[[#This Row],[Volume]]))</f>
        <v>3000</v>
      </c>
      <c r="C61" s="30">
        <f>ROUNDDOWN((Table2[[#This Row],[Volume Used]]-'Input Data'!$B$9)/'Input Data'!$B$11,0)*'Input Data'!$B$12</f>
        <v>0</v>
      </c>
      <c r="D61" s="31">
        <f>-(Table2[[#This Row],[Volume]]*(1-Table2[[#This Row],[Discount]])*'Input Data'!$B$2)/Table2[[#This Row],[Volume]]</f>
        <v>500</v>
      </c>
      <c r="E61" s="29">
        <f>ROUNDUP(Table2[[#This Row],[Volume]]/'Input Data'!$B$13,0)</f>
        <v>1</v>
      </c>
      <c r="F61" s="29">
        <f>-Table2[[#This Row],[Multiplier]]*'Input Data'!$B$3</f>
        <v>50000</v>
      </c>
      <c r="G61" s="29">
        <f>(1 - (1 / (1 + EXP(-((Table2[[#This Row],[Volume]] / 1000) - 4.25))))) * 0.4 + 0.6</f>
        <v>0.98775196079955352</v>
      </c>
      <c r="H61" s="29">
        <f>Table2[[#This Row],[Sigmoid]]*'Input Data'!$B$7</f>
        <v>740.81397059966514</v>
      </c>
      <c r="I61" s="29">
        <f>Table2[[#This Row],[Price]]-Table2[[#This Row],[Variable Cost]]</f>
        <v>240.81397059966514</v>
      </c>
      <c r="J61" s="29">
        <f>Table2[[#This Row],[CM I (Unit)]]-(Table2[[#This Row],[Fixed Cost]]/Table2[[#This Row],[Volume]])</f>
        <v>177.92088883865887</v>
      </c>
      <c r="K61" s="29">
        <f>Table2[[#This Row],[CM II Unit)]]-(-'Input Data'!$B$4/Table2[[#This Row],[Volume]])</f>
        <v>-136.5445199663726</v>
      </c>
      <c r="L61" s="29">
        <f>Table2[[#This Row],[CM I (Unit)]]*Table2[[#This Row],[Volume]]</f>
        <v>191447.10662673379</v>
      </c>
      <c r="M61" s="29">
        <f>Table2[[#This Row],[CM II Unit)]]*Table2[[#This Row],[Volume]]</f>
        <v>141447.10662673379</v>
      </c>
      <c r="N61" s="29">
        <f>Table2[[#This Row],[Profit (Unit)]]*Table2[[#This Row],[Volume]]</f>
        <v>-108552.89337326623</v>
      </c>
      <c r="O61" s="29" t="str">
        <f>IF(AND(Table2[[#This Row],[Profit]]&gt;0,N60&lt;0),MIN(Table2[Profit]),"")</f>
        <v/>
      </c>
    </row>
    <row r="62" spans="1:15" ht="20.100000000000001" customHeight="1" x14ac:dyDescent="0.25">
      <c r="A62" s="29">
        <v>800</v>
      </c>
      <c r="B62" s="29">
        <f>IF(Table2[[#This Row],[Volume]]&lt;'Input Data'!$B$9,'Input Data'!$B$9,IF(Table2[[#This Row],[Volume]]&gt;'Input Data'!$B$10,'Input Data'!$B$10,Table2[[#This Row],[Volume]]))</f>
        <v>3000</v>
      </c>
      <c r="C62" s="30">
        <f>ROUNDDOWN((Table2[[#This Row],[Volume Used]]-'Input Data'!$B$9)/'Input Data'!$B$11,0)*'Input Data'!$B$12</f>
        <v>0</v>
      </c>
      <c r="D62" s="31">
        <f>-(Table2[[#This Row],[Volume]]*(1-Table2[[#This Row],[Discount]])*'Input Data'!$B$2)/Table2[[#This Row],[Volume]]</f>
        <v>500</v>
      </c>
      <c r="E62" s="29">
        <f>ROUNDUP(Table2[[#This Row],[Volume]]/'Input Data'!$B$13,0)</f>
        <v>1</v>
      </c>
      <c r="F62" s="29">
        <f>-Table2[[#This Row],[Multiplier]]*'Input Data'!$B$3</f>
        <v>50000</v>
      </c>
      <c r="G62" s="29">
        <f>(1 - (1 / (1 + EXP(-((Table2[[#This Row],[Volume]] / 1000) - 4.25))))) * 0.4 + 0.6</f>
        <v>0.98769245625714075</v>
      </c>
      <c r="H62" s="29">
        <f>Table2[[#This Row],[Sigmoid]]*'Input Data'!$B$7</f>
        <v>740.76934219285556</v>
      </c>
      <c r="I62" s="29">
        <f>Table2[[#This Row],[Price]]-Table2[[#This Row],[Variable Cost]]</f>
        <v>240.76934219285556</v>
      </c>
      <c r="J62" s="29">
        <f>Table2[[#This Row],[CM I (Unit)]]-(Table2[[#This Row],[Fixed Cost]]/Table2[[#This Row],[Volume]])</f>
        <v>178.26934219285556</v>
      </c>
      <c r="K62" s="29">
        <f>Table2[[#This Row],[CM II Unit)]]-(-'Input Data'!$B$4/Table2[[#This Row],[Volume]])</f>
        <v>-134.23065780714444</v>
      </c>
      <c r="L62" s="29">
        <f>Table2[[#This Row],[CM I (Unit)]]*Table2[[#This Row],[Volume]]</f>
        <v>192615.47375428444</v>
      </c>
      <c r="M62" s="29">
        <f>Table2[[#This Row],[CM II Unit)]]*Table2[[#This Row],[Volume]]</f>
        <v>142615.47375428444</v>
      </c>
      <c r="N62" s="29">
        <f>Table2[[#This Row],[Profit (Unit)]]*Table2[[#This Row],[Volume]]</f>
        <v>-107384.52624571555</v>
      </c>
      <c r="O62" s="29" t="str">
        <f>IF(AND(Table2[[#This Row],[Profit]]&gt;0,N61&lt;0),MIN(Table2[Profit]),"")</f>
        <v/>
      </c>
    </row>
    <row r="63" spans="1:15" ht="20.100000000000001" customHeight="1" x14ac:dyDescent="0.25">
      <c r="A63" s="29">
        <v>805</v>
      </c>
      <c r="B63" s="29">
        <f>IF(Table2[[#This Row],[Volume]]&lt;'Input Data'!$B$9,'Input Data'!$B$9,IF(Table2[[#This Row],[Volume]]&gt;'Input Data'!$B$10,'Input Data'!$B$10,Table2[[#This Row],[Volume]]))</f>
        <v>3000</v>
      </c>
      <c r="C63" s="30">
        <f>ROUNDDOWN((Table2[[#This Row],[Volume Used]]-'Input Data'!$B$9)/'Input Data'!$B$11,0)*'Input Data'!$B$12</f>
        <v>0</v>
      </c>
      <c r="D63" s="31">
        <f>-(Table2[[#This Row],[Volume]]*(1-Table2[[#This Row],[Discount]])*'Input Data'!$B$2)/Table2[[#This Row],[Volume]]</f>
        <v>500</v>
      </c>
      <c r="E63" s="29">
        <f>ROUNDUP(Table2[[#This Row],[Volume]]/'Input Data'!$B$13,0)</f>
        <v>1</v>
      </c>
      <c r="F63" s="29">
        <f>-Table2[[#This Row],[Multiplier]]*'Input Data'!$B$3</f>
        <v>50000</v>
      </c>
      <c r="G63" s="29">
        <f>(1 - (1 / (1 + EXP(-((Table2[[#This Row],[Volume]] / 1000) - 4.25))))) * 0.4 + 0.6</f>
        <v>0.98763267184484971</v>
      </c>
      <c r="H63" s="29">
        <f>Table2[[#This Row],[Sigmoid]]*'Input Data'!$B$7</f>
        <v>740.72450388363723</v>
      </c>
      <c r="I63" s="29">
        <f>Table2[[#This Row],[Price]]-Table2[[#This Row],[Variable Cost]]</f>
        <v>240.72450388363723</v>
      </c>
      <c r="J63" s="29">
        <f>Table2[[#This Row],[CM I (Unit)]]-(Table2[[#This Row],[Fixed Cost]]/Table2[[#This Row],[Volume]])</f>
        <v>178.6127026414012</v>
      </c>
      <c r="K63" s="29">
        <f>Table2[[#This Row],[CM II Unit)]]-(-'Input Data'!$B$4/Table2[[#This Row],[Volume]])</f>
        <v>-131.94630356977893</v>
      </c>
      <c r="L63" s="29">
        <f>Table2[[#This Row],[CM I (Unit)]]*Table2[[#This Row],[Volume]]</f>
        <v>193783.22562632797</v>
      </c>
      <c r="M63" s="29">
        <f>Table2[[#This Row],[CM II Unit)]]*Table2[[#This Row],[Volume]]</f>
        <v>143783.22562632797</v>
      </c>
      <c r="N63" s="29">
        <f>Table2[[#This Row],[Profit (Unit)]]*Table2[[#This Row],[Volume]]</f>
        <v>-106216.77437367204</v>
      </c>
      <c r="O63" s="29" t="str">
        <f>IF(AND(Table2[[#This Row],[Profit]]&gt;0,N62&lt;0),MIN(Table2[Profit]),"")</f>
        <v/>
      </c>
    </row>
    <row r="64" spans="1:15" ht="20.100000000000001" customHeight="1" x14ac:dyDescent="0.25">
      <c r="A64" s="29">
        <v>810</v>
      </c>
      <c r="B64" s="29">
        <f>IF(Table2[[#This Row],[Volume]]&lt;'Input Data'!$B$9,'Input Data'!$B$9,IF(Table2[[#This Row],[Volume]]&gt;'Input Data'!$B$10,'Input Data'!$B$10,Table2[[#This Row],[Volume]]))</f>
        <v>3000</v>
      </c>
      <c r="C64" s="30">
        <f>ROUNDDOWN((Table2[[#This Row],[Volume Used]]-'Input Data'!$B$9)/'Input Data'!$B$11,0)*'Input Data'!$B$12</f>
        <v>0</v>
      </c>
      <c r="D64" s="31">
        <f>-(Table2[[#This Row],[Volume]]*(1-Table2[[#This Row],[Discount]])*'Input Data'!$B$2)/Table2[[#This Row],[Volume]]</f>
        <v>500</v>
      </c>
      <c r="E64" s="29">
        <f>ROUNDUP(Table2[[#This Row],[Volume]]/'Input Data'!$B$13,0)</f>
        <v>1</v>
      </c>
      <c r="F64" s="29">
        <f>-Table2[[#This Row],[Multiplier]]*'Input Data'!$B$3</f>
        <v>50000</v>
      </c>
      <c r="G64" s="29">
        <f>(1 - (1 / (1 + EXP(-((Table2[[#This Row],[Volume]] / 1000) - 4.25))))) * 0.4 + 0.6</f>
        <v>0.98757260633613297</v>
      </c>
      <c r="H64" s="29">
        <f>Table2[[#This Row],[Sigmoid]]*'Input Data'!$B$7</f>
        <v>740.67945475209979</v>
      </c>
      <c r="I64" s="29">
        <f>Table2[[#This Row],[Price]]-Table2[[#This Row],[Variable Cost]]</f>
        <v>240.67945475209979</v>
      </c>
      <c r="J64" s="29">
        <f>Table2[[#This Row],[CM I (Unit)]]-(Table2[[#This Row],[Fixed Cost]]/Table2[[#This Row],[Volume]])</f>
        <v>178.95105969037138</v>
      </c>
      <c r="K64" s="29">
        <f>Table2[[#This Row],[CM II Unit)]]-(-'Input Data'!$B$4/Table2[[#This Row],[Volume]])</f>
        <v>-129.69091561827059</v>
      </c>
      <c r="L64" s="29">
        <f>Table2[[#This Row],[CM I (Unit)]]*Table2[[#This Row],[Volume]]</f>
        <v>194950.35834920083</v>
      </c>
      <c r="M64" s="29">
        <f>Table2[[#This Row],[CM II Unit)]]*Table2[[#This Row],[Volume]]</f>
        <v>144950.3583492008</v>
      </c>
      <c r="N64" s="29">
        <f>Table2[[#This Row],[Profit (Unit)]]*Table2[[#This Row],[Volume]]</f>
        <v>-105049.64165079918</v>
      </c>
      <c r="O64" s="29" t="str">
        <f>IF(AND(Table2[[#This Row],[Profit]]&gt;0,N63&lt;0),MIN(Table2[Profit]),"")</f>
        <v/>
      </c>
    </row>
    <row r="65" spans="1:15" ht="20.100000000000001" customHeight="1" x14ac:dyDescent="0.25">
      <c r="A65" s="29">
        <v>815</v>
      </c>
      <c r="B65" s="29">
        <f>IF(Table2[[#This Row],[Volume]]&lt;'Input Data'!$B$9,'Input Data'!$B$9,IF(Table2[[#This Row],[Volume]]&gt;'Input Data'!$B$10,'Input Data'!$B$10,Table2[[#This Row],[Volume]]))</f>
        <v>3000</v>
      </c>
      <c r="C65" s="30">
        <f>ROUNDDOWN((Table2[[#This Row],[Volume Used]]-'Input Data'!$B$9)/'Input Data'!$B$11,0)*'Input Data'!$B$12</f>
        <v>0</v>
      </c>
      <c r="D65" s="31">
        <f>-(Table2[[#This Row],[Volume]]*(1-Table2[[#This Row],[Discount]])*'Input Data'!$B$2)/Table2[[#This Row],[Volume]]</f>
        <v>500</v>
      </c>
      <c r="E65" s="29">
        <f>ROUNDUP(Table2[[#This Row],[Volume]]/'Input Data'!$B$13,0)</f>
        <v>1</v>
      </c>
      <c r="F65" s="29">
        <f>-Table2[[#This Row],[Multiplier]]*'Input Data'!$B$3</f>
        <v>50000</v>
      </c>
      <c r="G65" s="29">
        <f>(1 - (1 / (1 + EXP(-((Table2[[#This Row],[Volume]] / 1000) - 4.25))))) * 0.4 + 0.6</f>
        <v>0.98751225849994273</v>
      </c>
      <c r="H65" s="29">
        <f>Table2[[#This Row],[Sigmoid]]*'Input Data'!$B$7</f>
        <v>740.63419387495708</v>
      </c>
      <c r="I65" s="29">
        <f>Table2[[#This Row],[Price]]-Table2[[#This Row],[Variable Cost]]</f>
        <v>240.63419387495708</v>
      </c>
      <c r="J65" s="29">
        <f>Table2[[#This Row],[CM I (Unit)]]-(Table2[[#This Row],[Fixed Cost]]/Table2[[#This Row],[Volume]])</f>
        <v>179.28450062342333</v>
      </c>
      <c r="K65" s="29">
        <f>Table2[[#This Row],[CM II Unit)]]-(-'Input Data'!$B$4/Table2[[#This Row],[Volume]])</f>
        <v>-127.4639656342454</v>
      </c>
      <c r="L65" s="29">
        <f>Table2[[#This Row],[CM I (Unit)]]*Table2[[#This Row],[Volume]]</f>
        <v>196116.86800809001</v>
      </c>
      <c r="M65" s="29">
        <f>Table2[[#This Row],[CM II Unit)]]*Table2[[#This Row],[Volume]]</f>
        <v>146116.86800809001</v>
      </c>
      <c r="N65" s="29">
        <f>Table2[[#This Row],[Profit (Unit)]]*Table2[[#This Row],[Volume]]</f>
        <v>-103883.13199191001</v>
      </c>
      <c r="O65" s="29" t="str">
        <f>IF(AND(Table2[[#This Row],[Profit]]&gt;0,N64&lt;0),MIN(Table2[Profit]),"")</f>
        <v/>
      </c>
    </row>
    <row r="66" spans="1:15" ht="20.100000000000001" customHeight="1" x14ac:dyDescent="0.25">
      <c r="A66" s="29">
        <v>820</v>
      </c>
      <c r="B66" s="29">
        <f>IF(Table2[[#This Row],[Volume]]&lt;'Input Data'!$B$9,'Input Data'!$B$9,IF(Table2[[#This Row],[Volume]]&gt;'Input Data'!$B$10,'Input Data'!$B$10,Table2[[#This Row],[Volume]]))</f>
        <v>3000</v>
      </c>
      <c r="C66" s="30">
        <f>ROUNDDOWN((Table2[[#This Row],[Volume Used]]-'Input Data'!$B$9)/'Input Data'!$B$11,0)*'Input Data'!$B$12</f>
        <v>0</v>
      </c>
      <c r="D66" s="31">
        <f>-(Table2[[#This Row],[Volume]]*(1-Table2[[#This Row],[Discount]])*'Input Data'!$B$2)/Table2[[#This Row],[Volume]]</f>
        <v>500</v>
      </c>
      <c r="E66" s="29">
        <f>ROUNDUP(Table2[[#This Row],[Volume]]/'Input Data'!$B$13,0)</f>
        <v>1</v>
      </c>
      <c r="F66" s="29">
        <f>-Table2[[#This Row],[Multiplier]]*'Input Data'!$B$3</f>
        <v>50000</v>
      </c>
      <c r="G66" s="29">
        <f>(1 - (1 / (1 + EXP(-((Table2[[#This Row],[Volume]] / 1000) - 4.25))))) * 0.4 + 0.6</f>
        <v>0.98745162710072243</v>
      </c>
      <c r="H66" s="29">
        <f>Table2[[#This Row],[Sigmoid]]*'Input Data'!$B$7</f>
        <v>740.58872032554177</v>
      </c>
      <c r="I66" s="29">
        <f>Table2[[#This Row],[Price]]-Table2[[#This Row],[Variable Cost]]</f>
        <v>240.58872032554177</v>
      </c>
      <c r="J66" s="29">
        <f>Table2[[#This Row],[CM I (Unit)]]-(Table2[[#This Row],[Fixed Cost]]/Table2[[#This Row],[Volume]])</f>
        <v>179.61311056944422</v>
      </c>
      <c r="K66" s="29">
        <f>Table2[[#This Row],[CM II Unit)]]-(-'Input Data'!$B$4/Table2[[#This Row],[Volume]])</f>
        <v>-125.26493821104359</v>
      </c>
      <c r="L66" s="29">
        <f>Table2[[#This Row],[CM I (Unit)]]*Table2[[#This Row],[Volume]]</f>
        <v>197282.75066694425</v>
      </c>
      <c r="M66" s="29">
        <f>Table2[[#This Row],[CM II Unit)]]*Table2[[#This Row],[Volume]]</f>
        <v>147282.75066694425</v>
      </c>
      <c r="N66" s="29">
        <f>Table2[[#This Row],[Profit (Unit)]]*Table2[[#This Row],[Volume]]</f>
        <v>-102717.24933305573</v>
      </c>
      <c r="O66" s="29" t="str">
        <f>IF(AND(Table2[[#This Row],[Profit]]&gt;0,N65&lt;0),MIN(Table2[Profit]),"")</f>
        <v/>
      </c>
    </row>
    <row r="67" spans="1:15" ht="20.100000000000001" customHeight="1" x14ac:dyDescent="0.25">
      <c r="A67" s="29">
        <v>825</v>
      </c>
      <c r="B67" s="29">
        <f>IF(Table2[[#This Row],[Volume]]&lt;'Input Data'!$B$9,'Input Data'!$B$9,IF(Table2[[#This Row],[Volume]]&gt;'Input Data'!$B$10,'Input Data'!$B$10,Table2[[#This Row],[Volume]]))</f>
        <v>3000</v>
      </c>
      <c r="C67" s="30">
        <f>ROUNDDOWN((Table2[[#This Row],[Volume Used]]-'Input Data'!$B$9)/'Input Data'!$B$11,0)*'Input Data'!$B$12</f>
        <v>0</v>
      </c>
      <c r="D67" s="31">
        <f>-(Table2[[#This Row],[Volume]]*(1-Table2[[#This Row],[Discount]])*'Input Data'!$B$2)/Table2[[#This Row],[Volume]]</f>
        <v>500</v>
      </c>
      <c r="E67" s="29">
        <f>ROUNDUP(Table2[[#This Row],[Volume]]/'Input Data'!$B$13,0)</f>
        <v>1</v>
      </c>
      <c r="F67" s="29">
        <f>-Table2[[#This Row],[Multiplier]]*'Input Data'!$B$3</f>
        <v>50000</v>
      </c>
      <c r="G67" s="29">
        <f>(1 - (1 / (1 + EXP(-((Table2[[#This Row],[Volume]] / 1000) - 4.25))))) * 0.4 + 0.6</f>
        <v>0.98739071089839947</v>
      </c>
      <c r="H67" s="29">
        <f>Table2[[#This Row],[Sigmoid]]*'Input Data'!$B$7</f>
        <v>740.54303317379959</v>
      </c>
      <c r="I67" s="29">
        <f>Table2[[#This Row],[Price]]-Table2[[#This Row],[Variable Cost]]</f>
        <v>240.54303317379959</v>
      </c>
      <c r="J67" s="29">
        <f>Table2[[#This Row],[CM I (Unit)]]-(Table2[[#This Row],[Fixed Cost]]/Table2[[#This Row],[Volume]])</f>
        <v>179.93697256773896</v>
      </c>
      <c r="K67" s="29">
        <f>Table2[[#This Row],[CM II Unit)]]-(-'Input Data'!$B$4/Table2[[#This Row],[Volume]])</f>
        <v>-123.09333046256404</v>
      </c>
      <c r="L67" s="29">
        <f>Table2[[#This Row],[CM I (Unit)]]*Table2[[#This Row],[Volume]]</f>
        <v>198448.00236838465</v>
      </c>
      <c r="M67" s="29">
        <f>Table2[[#This Row],[CM II Unit)]]*Table2[[#This Row],[Volume]]</f>
        <v>148448.00236838465</v>
      </c>
      <c r="N67" s="29">
        <f>Table2[[#This Row],[Profit (Unit)]]*Table2[[#This Row],[Volume]]</f>
        <v>-101551.99763161533</v>
      </c>
      <c r="O67" s="29" t="str">
        <f>IF(AND(Table2[[#This Row],[Profit]]&gt;0,N66&lt;0),MIN(Table2[Profit]),"")</f>
        <v/>
      </c>
    </row>
    <row r="68" spans="1:15" ht="20.100000000000001" customHeight="1" x14ac:dyDescent="0.25">
      <c r="A68" s="29">
        <v>830</v>
      </c>
      <c r="B68" s="29">
        <f>IF(Table2[[#This Row],[Volume]]&lt;'Input Data'!$B$9,'Input Data'!$B$9,IF(Table2[[#This Row],[Volume]]&gt;'Input Data'!$B$10,'Input Data'!$B$10,Table2[[#This Row],[Volume]]))</f>
        <v>3000</v>
      </c>
      <c r="C68" s="30">
        <f>ROUNDDOWN((Table2[[#This Row],[Volume Used]]-'Input Data'!$B$9)/'Input Data'!$B$11,0)*'Input Data'!$B$12</f>
        <v>0</v>
      </c>
      <c r="D68" s="31">
        <f>-(Table2[[#This Row],[Volume]]*(1-Table2[[#This Row],[Discount]])*'Input Data'!$B$2)/Table2[[#This Row],[Volume]]</f>
        <v>500</v>
      </c>
      <c r="E68" s="29">
        <f>ROUNDUP(Table2[[#This Row],[Volume]]/'Input Data'!$B$13,0)</f>
        <v>1</v>
      </c>
      <c r="F68" s="29">
        <f>-Table2[[#This Row],[Multiplier]]*'Input Data'!$B$3</f>
        <v>50000</v>
      </c>
      <c r="G68" s="29">
        <f>(1 - (1 / (1 + EXP(-((Table2[[#This Row],[Volume]] / 1000) - 4.25))))) * 0.4 + 0.6</f>
        <v>0.98732950864837743</v>
      </c>
      <c r="H68" s="29">
        <f>Table2[[#This Row],[Sigmoid]]*'Input Data'!$B$7</f>
        <v>740.49713148628302</v>
      </c>
      <c r="I68" s="29">
        <f>Table2[[#This Row],[Price]]-Table2[[#This Row],[Variable Cost]]</f>
        <v>240.49713148628302</v>
      </c>
      <c r="J68" s="29">
        <f>Table2[[#This Row],[CM I (Unit)]]-(Table2[[#This Row],[Fixed Cost]]/Table2[[#This Row],[Volume]])</f>
        <v>180.25616763086134</v>
      </c>
      <c r="K68" s="29">
        <f>Table2[[#This Row],[CM II Unit)]]-(-'Input Data'!$B$4/Table2[[#This Row],[Volume]])</f>
        <v>-120.94865164624707</v>
      </c>
      <c r="L68" s="29">
        <f>Table2[[#This Row],[CM I (Unit)]]*Table2[[#This Row],[Volume]]</f>
        <v>199612.61913361491</v>
      </c>
      <c r="M68" s="29">
        <f>Table2[[#This Row],[CM II Unit)]]*Table2[[#This Row],[Volume]]</f>
        <v>149612.61913361491</v>
      </c>
      <c r="N68" s="29">
        <f>Table2[[#This Row],[Profit (Unit)]]*Table2[[#This Row],[Volume]]</f>
        <v>-100387.38086638507</v>
      </c>
      <c r="O68" s="29" t="str">
        <f>IF(AND(Table2[[#This Row],[Profit]]&gt;0,N67&lt;0),MIN(Table2[Profit]),"")</f>
        <v/>
      </c>
    </row>
    <row r="69" spans="1:15" ht="20.100000000000001" customHeight="1" x14ac:dyDescent="0.25">
      <c r="A69" s="29">
        <v>835</v>
      </c>
      <c r="B69" s="29">
        <f>IF(Table2[[#This Row],[Volume]]&lt;'Input Data'!$B$9,'Input Data'!$B$9,IF(Table2[[#This Row],[Volume]]&gt;'Input Data'!$B$10,'Input Data'!$B$10,Table2[[#This Row],[Volume]]))</f>
        <v>3000</v>
      </c>
      <c r="C69" s="30">
        <f>ROUNDDOWN((Table2[[#This Row],[Volume Used]]-'Input Data'!$B$9)/'Input Data'!$B$11,0)*'Input Data'!$B$12</f>
        <v>0</v>
      </c>
      <c r="D69" s="31">
        <f>-(Table2[[#This Row],[Volume]]*(1-Table2[[#This Row],[Discount]])*'Input Data'!$B$2)/Table2[[#This Row],[Volume]]</f>
        <v>500</v>
      </c>
      <c r="E69" s="29">
        <f>ROUNDUP(Table2[[#This Row],[Volume]]/'Input Data'!$B$13,0)</f>
        <v>1</v>
      </c>
      <c r="F69" s="29">
        <f>-Table2[[#This Row],[Multiplier]]*'Input Data'!$B$3</f>
        <v>50000</v>
      </c>
      <c r="G69" s="29">
        <f>(1 - (1 / (1 + EXP(-((Table2[[#This Row],[Volume]] / 1000) - 4.25))))) * 0.4 + 0.6</f>
        <v>0.98726801910152862</v>
      </c>
      <c r="H69" s="29">
        <f>Table2[[#This Row],[Sigmoid]]*'Input Data'!$B$7</f>
        <v>740.45101432614649</v>
      </c>
      <c r="I69" s="29">
        <f>Table2[[#This Row],[Price]]-Table2[[#This Row],[Variable Cost]]</f>
        <v>240.45101432614649</v>
      </c>
      <c r="J69" s="29">
        <f>Table2[[#This Row],[CM I (Unit)]]-(Table2[[#This Row],[Fixed Cost]]/Table2[[#This Row],[Volume]])</f>
        <v>180.57077480518842</v>
      </c>
      <c r="K69" s="29">
        <f>Table2[[#This Row],[CM II Unit)]]-(-'Input Data'!$B$4/Table2[[#This Row],[Volume]])</f>
        <v>-118.83042279960199</v>
      </c>
      <c r="L69" s="29">
        <f>Table2[[#This Row],[CM I (Unit)]]*Table2[[#This Row],[Volume]]</f>
        <v>200776.59696233232</v>
      </c>
      <c r="M69" s="29">
        <f>Table2[[#This Row],[CM II Unit)]]*Table2[[#This Row],[Volume]]</f>
        <v>150776.59696233232</v>
      </c>
      <c r="N69" s="29">
        <f>Table2[[#This Row],[Profit (Unit)]]*Table2[[#This Row],[Volume]]</f>
        <v>-99223.403037667667</v>
      </c>
      <c r="O69" s="29" t="str">
        <f>IF(AND(Table2[[#This Row],[Profit]]&gt;0,N68&lt;0),MIN(Table2[Profit]),"")</f>
        <v/>
      </c>
    </row>
    <row r="70" spans="1:15" ht="20.100000000000001" customHeight="1" x14ac:dyDescent="0.25">
      <c r="A70" s="29">
        <v>840</v>
      </c>
      <c r="B70" s="29">
        <f>IF(Table2[[#This Row],[Volume]]&lt;'Input Data'!$B$9,'Input Data'!$B$9,IF(Table2[[#This Row],[Volume]]&gt;'Input Data'!$B$10,'Input Data'!$B$10,Table2[[#This Row],[Volume]]))</f>
        <v>3000</v>
      </c>
      <c r="C70" s="30">
        <f>ROUNDDOWN((Table2[[#This Row],[Volume Used]]-'Input Data'!$B$9)/'Input Data'!$B$11,0)*'Input Data'!$B$12</f>
        <v>0</v>
      </c>
      <c r="D70" s="31">
        <f>-(Table2[[#This Row],[Volume]]*(1-Table2[[#This Row],[Discount]])*'Input Data'!$B$2)/Table2[[#This Row],[Volume]]</f>
        <v>500</v>
      </c>
      <c r="E70" s="29">
        <f>ROUNDUP(Table2[[#This Row],[Volume]]/'Input Data'!$B$13,0)</f>
        <v>1</v>
      </c>
      <c r="F70" s="29">
        <f>-Table2[[#This Row],[Multiplier]]*'Input Data'!$B$3</f>
        <v>50000</v>
      </c>
      <c r="G70" s="29">
        <f>(1 - (1 / (1 + EXP(-((Table2[[#This Row],[Volume]] / 1000) - 4.25))))) * 0.4 + 0.6</f>
        <v>0.98720624100418664</v>
      </c>
      <c r="H70" s="29">
        <f>Table2[[#This Row],[Sigmoid]]*'Input Data'!$B$7</f>
        <v>740.40468075313993</v>
      </c>
      <c r="I70" s="29">
        <f>Table2[[#This Row],[Price]]-Table2[[#This Row],[Variable Cost]]</f>
        <v>240.40468075313993</v>
      </c>
      <c r="J70" s="29">
        <f>Table2[[#This Row],[CM I (Unit)]]-(Table2[[#This Row],[Fixed Cost]]/Table2[[#This Row],[Volume]])</f>
        <v>180.88087122933041</v>
      </c>
      <c r="K70" s="29">
        <f>Table2[[#This Row],[CM II Unit)]]-(-'Input Data'!$B$4/Table2[[#This Row],[Volume]])</f>
        <v>-116.73817638971718</v>
      </c>
      <c r="L70" s="29">
        <f>Table2[[#This Row],[CM I (Unit)]]*Table2[[#This Row],[Volume]]</f>
        <v>201939.93183263755</v>
      </c>
      <c r="M70" s="29">
        <f>Table2[[#This Row],[CM II Unit)]]*Table2[[#This Row],[Volume]]</f>
        <v>151939.93183263755</v>
      </c>
      <c r="N70" s="29">
        <f>Table2[[#This Row],[Profit (Unit)]]*Table2[[#This Row],[Volume]]</f>
        <v>-98060.068167362435</v>
      </c>
      <c r="O70" s="29" t="str">
        <f>IF(AND(Table2[[#This Row],[Profit]]&gt;0,N69&lt;0),MIN(Table2[Profit]),"")</f>
        <v/>
      </c>
    </row>
    <row r="71" spans="1:15" ht="20.100000000000001" customHeight="1" x14ac:dyDescent="0.25">
      <c r="A71" s="29">
        <v>845</v>
      </c>
      <c r="B71" s="29">
        <f>IF(Table2[[#This Row],[Volume]]&lt;'Input Data'!$B$9,'Input Data'!$B$9,IF(Table2[[#This Row],[Volume]]&gt;'Input Data'!$B$10,'Input Data'!$B$10,Table2[[#This Row],[Volume]]))</f>
        <v>3000</v>
      </c>
      <c r="C71" s="30">
        <f>ROUNDDOWN((Table2[[#This Row],[Volume Used]]-'Input Data'!$B$9)/'Input Data'!$B$11,0)*'Input Data'!$B$12</f>
        <v>0</v>
      </c>
      <c r="D71" s="31">
        <f>-(Table2[[#This Row],[Volume]]*(1-Table2[[#This Row],[Discount]])*'Input Data'!$B$2)/Table2[[#This Row],[Volume]]</f>
        <v>500</v>
      </c>
      <c r="E71" s="29">
        <f>ROUNDUP(Table2[[#This Row],[Volume]]/'Input Data'!$B$13,0)</f>
        <v>1</v>
      </c>
      <c r="F71" s="29">
        <f>-Table2[[#This Row],[Multiplier]]*'Input Data'!$B$3</f>
        <v>50000</v>
      </c>
      <c r="G71" s="29">
        <f>(1 - (1 / (1 + EXP(-((Table2[[#This Row],[Volume]] / 1000) - 4.25))))) * 0.4 + 0.6</f>
        <v>0.98714417309813907</v>
      </c>
      <c r="H71" s="29">
        <f>Table2[[#This Row],[Sigmoid]]*'Input Data'!$B$7</f>
        <v>740.35812982360426</v>
      </c>
      <c r="I71" s="29">
        <f>Table2[[#This Row],[Price]]-Table2[[#This Row],[Variable Cost]]</f>
        <v>240.35812982360426</v>
      </c>
      <c r="J71" s="29">
        <f>Table2[[#This Row],[CM I (Unit)]]-(Table2[[#This Row],[Fixed Cost]]/Table2[[#This Row],[Volume]])</f>
        <v>181.18653219046817</v>
      </c>
      <c r="K71" s="29">
        <f>Table2[[#This Row],[CM II Unit)]]-(-'Input Data'!$B$4/Table2[[#This Row],[Volume]])</f>
        <v>-114.6714559752123</v>
      </c>
      <c r="L71" s="29">
        <f>Table2[[#This Row],[CM I (Unit)]]*Table2[[#This Row],[Volume]]</f>
        <v>203102.61970094559</v>
      </c>
      <c r="M71" s="29">
        <f>Table2[[#This Row],[CM II Unit)]]*Table2[[#This Row],[Volume]]</f>
        <v>153102.61970094559</v>
      </c>
      <c r="N71" s="29">
        <f>Table2[[#This Row],[Profit (Unit)]]*Table2[[#This Row],[Volume]]</f>
        <v>-96897.380299054392</v>
      </c>
      <c r="O71" s="29" t="str">
        <f>IF(AND(Table2[[#This Row],[Profit]]&gt;0,N70&lt;0),MIN(Table2[Profit]),"")</f>
        <v/>
      </c>
    </row>
    <row r="72" spans="1:15" ht="20.100000000000001" customHeight="1" x14ac:dyDescent="0.25">
      <c r="A72" s="29">
        <v>850</v>
      </c>
      <c r="B72" s="29">
        <f>IF(Table2[[#This Row],[Volume]]&lt;'Input Data'!$B$9,'Input Data'!$B$9,IF(Table2[[#This Row],[Volume]]&gt;'Input Data'!$B$10,'Input Data'!$B$10,Table2[[#This Row],[Volume]]))</f>
        <v>3000</v>
      </c>
      <c r="C72" s="30">
        <f>ROUNDDOWN((Table2[[#This Row],[Volume Used]]-'Input Data'!$B$9)/'Input Data'!$B$11,0)*'Input Data'!$B$12</f>
        <v>0</v>
      </c>
      <c r="D72" s="31">
        <f>-(Table2[[#This Row],[Volume]]*(1-Table2[[#This Row],[Discount]])*'Input Data'!$B$2)/Table2[[#This Row],[Volume]]</f>
        <v>500</v>
      </c>
      <c r="E72" s="29">
        <f>ROUNDUP(Table2[[#This Row],[Volume]]/'Input Data'!$B$13,0)</f>
        <v>1</v>
      </c>
      <c r="F72" s="29">
        <f>-Table2[[#This Row],[Multiplier]]*'Input Data'!$B$3</f>
        <v>50000</v>
      </c>
      <c r="G72" s="29">
        <f>(1 - (1 / (1 + EXP(-((Table2[[#This Row],[Volume]] / 1000) - 4.25))))) * 0.4 + 0.6</f>
        <v>0.98708181412061979</v>
      </c>
      <c r="H72" s="29">
        <f>Table2[[#This Row],[Sigmoid]]*'Input Data'!$B$7</f>
        <v>740.3113605904648</v>
      </c>
      <c r="I72" s="29">
        <f>Table2[[#This Row],[Price]]-Table2[[#This Row],[Variable Cost]]</f>
        <v>240.3113605904648</v>
      </c>
      <c r="J72" s="29">
        <f>Table2[[#This Row],[CM I (Unit)]]-(Table2[[#This Row],[Fixed Cost]]/Table2[[#This Row],[Volume]])</f>
        <v>181.48783117870011</v>
      </c>
      <c r="K72" s="29">
        <f>Table2[[#This Row],[CM II Unit)]]-(-'Input Data'!$B$4/Table2[[#This Row],[Volume]])</f>
        <v>-112.62981588012343</v>
      </c>
      <c r="L72" s="29">
        <f>Table2[[#This Row],[CM I (Unit)]]*Table2[[#This Row],[Volume]]</f>
        <v>204264.65650189508</v>
      </c>
      <c r="M72" s="29">
        <f>Table2[[#This Row],[CM II Unit)]]*Table2[[#This Row],[Volume]]</f>
        <v>154264.65650189508</v>
      </c>
      <c r="N72" s="29">
        <f>Table2[[#This Row],[Profit (Unit)]]*Table2[[#This Row],[Volume]]</f>
        <v>-95735.343498104921</v>
      </c>
      <c r="O72" s="29" t="str">
        <f>IF(AND(Table2[[#This Row],[Profit]]&gt;0,N71&lt;0),MIN(Table2[Profit]),"")</f>
        <v/>
      </c>
    </row>
    <row r="73" spans="1:15" ht="20.100000000000001" customHeight="1" x14ac:dyDescent="0.25">
      <c r="A73" s="29">
        <v>855</v>
      </c>
      <c r="B73" s="29">
        <f>IF(Table2[[#This Row],[Volume]]&lt;'Input Data'!$B$9,'Input Data'!$B$9,IF(Table2[[#This Row],[Volume]]&gt;'Input Data'!$B$10,'Input Data'!$B$10,Table2[[#This Row],[Volume]]))</f>
        <v>3000</v>
      </c>
      <c r="C73" s="30">
        <f>ROUNDDOWN((Table2[[#This Row],[Volume Used]]-'Input Data'!$B$9)/'Input Data'!$B$11,0)*'Input Data'!$B$12</f>
        <v>0</v>
      </c>
      <c r="D73" s="31">
        <f>-(Table2[[#This Row],[Volume]]*(1-Table2[[#This Row],[Discount]])*'Input Data'!$B$2)/Table2[[#This Row],[Volume]]</f>
        <v>500</v>
      </c>
      <c r="E73" s="29">
        <f>ROUNDUP(Table2[[#This Row],[Volume]]/'Input Data'!$B$13,0)</f>
        <v>1</v>
      </c>
      <c r="F73" s="29">
        <f>-Table2[[#This Row],[Multiplier]]*'Input Data'!$B$3</f>
        <v>50000</v>
      </c>
      <c r="G73" s="29">
        <f>(1 - (1 / (1 + EXP(-((Table2[[#This Row],[Volume]] / 1000) - 4.25))))) * 0.4 + 0.6</f>
        <v>0.98701916280430269</v>
      </c>
      <c r="H73" s="29">
        <f>Table2[[#This Row],[Sigmoid]]*'Input Data'!$B$7</f>
        <v>740.26437210322706</v>
      </c>
      <c r="I73" s="29">
        <f>Table2[[#This Row],[Price]]-Table2[[#This Row],[Variable Cost]]</f>
        <v>240.26437210322706</v>
      </c>
      <c r="J73" s="29">
        <f>Table2[[#This Row],[CM I (Unit)]]-(Table2[[#This Row],[Fixed Cost]]/Table2[[#This Row],[Volume]])</f>
        <v>181.78483993948436</v>
      </c>
      <c r="K73" s="29">
        <f>Table2[[#This Row],[CM II Unit)]]-(-'Input Data'!$B$4/Table2[[#This Row],[Volume]])</f>
        <v>-110.6128208792291</v>
      </c>
      <c r="L73" s="29">
        <f>Table2[[#This Row],[CM I (Unit)]]*Table2[[#This Row],[Volume]]</f>
        <v>205426.03814825913</v>
      </c>
      <c r="M73" s="29">
        <f>Table2[[#This Row],[CM II Unit)]]*Table2[[#This Row],[Volume]]</f>
        <v>155426.03814825913</v>
      </c>
      <c r="N73" s="29">
        <f>Table2[[#This Row],[Profit (Unit)]]*Table2[[#This Row],[Volume]]</f>
        <v>-94573.961851740882</v>
      </c>
      <c r="O73" s="29" t="str">
        <f>IF(AND(Table2[[#This Row],[Profit]]&gt;0,N72&lt;0),MIN(Table2[Profit]),"")</f>
        <v/>
      </c>
    </row>
    <row r="74" spans="1:15" ht="20.100000000000001" customHeight="1" x14ac:dyDescent="0.25">
      <c r="A74" s="29">
        <v>860</v>
      </c>
      <c r="B74" s="29">
        <f>IF(Table2[[#This Row],[Volume]]&lt;'Input Data'!$B$9,'Input Data'!$B$9,IF(Table2[[#This Row],[Volume]]&gt;'Input Data'!$B$10,'Input Data'!$B$10,Table2[[#This Row],[Volume]]))</f>
        <v>3000</v>
      </c>
      <c r="C74" s="30">
        <f>ROUNDDOWN((Table2[[#This Row],[Volume Used]]-'Input Data'!$B$9)/'Input Data'!$B$11,0)*'Input Data'!$B$12</f>
        <v>0</v>
      </c>
      <c r="D74" s="31">
        <f>-(Table2[[#This Row],[Volume]]*(1-Table2[[#This Row],[Discount]])*'Input Data'!$B$2)/Table2[[#This Row],[Volume]]</f>
        <v>500</v>
      </c>
      <c r="E74" s="29">
        <f>ROUNDUP(Table2[[#This Row],[Volume]]/'Input Data'!$B$13,0)</f>
        <v>1</v>
      </c>
      <c r="F74" s="29">
        <f>-Table2[[#This Row],[Multiplier]]*'Input Data'!$B$3</f>
        <v>50000</v>
      </c>
      <c r="G74" s="29">
        <f>(1 - (1 / (1 + EXP(-((Table2[[#This Row],[Volume]] / 1000) - 4.25))))) * 0.4 + 0.6</f>
        <v>0.98695621787729371</v>
      </c>
      <c r="H74" s="29">
        <f>Table2[[#This Row],[Sigmoid]]*'Input Data'!$B$7</f>
        <v>740.21716340797025</v>
      </c>
      <c r="I74" s="29">
        <f>Table2[[#This Row],[Price]]-Table2[[#This Row],[Variable Cost]]</f>
        <v>240.21716340797025</v>
      </c>
      <c r="J74" s="29">
        <f>Table2[[#This Row],[CM I (Unit)]]-(Table2[[#This Row],[Fixed Cost]]/Table2[[#This Row],[Volume]])</f>
        <v>182.07762852424932</v>
      </c>
      <c r="K74" s="29">
        <f>Table2[[#This Row],[CM II Unit)]]-(-'Input Data'!$B$4/Table2[[#This Row],[Volume]])</f>
        <v>-108.62004589435534</v>
      </c>
      <c r="L74" s="29">
        <f>Table2[[#This Row],[CM I (Unit)]]*Table2[[#This Row],[Volume]]</f>
        <v>206586.7605308544</v>
      </c>
      <c r="M74" s="29">
        <f>Table2[[#This Row],[CM II Unit)]]*Table2[[#This Row],[Volume]]</f>
        <v>156586.76053085443</v>
      </c>
      <c r="N74" s="29">
        <f>Table2[[#This Row],[Profit (Unit)]]*Table2[[#This Row],[Volume]]</f>
        <v>-93413.239469145599</v>
      </c>
      <c r="O74" s="29" t="str">
        <f>IF(AND(Table2[[#This Row],[Profit]]&gt;0,N73&lt;0),MIN(Table2[Profit]),"")</f>
        <v/>
      </c>
    </row>
    <row r="75" spans="1:15" ht="20.100000000000001" customHeight="1" x14ac:dyDescent="0.25">
      <c r="A75" s="29">
        <v>865</v>
      </c>
      <c r="B75" s="29">
        <f>IF(Table2[[#This Row],[Volume]]&lt;'Input Data'!$B$9,'Input Data'!$B$9,IF(Table2[[#This Row],[Volume]]&gt;'Input Data'!$B$10,'Input Data'!$B$10,Table2[[#This Row],[Volume]]))</f>
        <v>3000</v>
      </c>
      <c r="C75" s="30">
        <f>ROUNDDOWN((Table2[[#This Row],[Volume Used]]-'Input Data'!$B$9)/'Input Data'!$B$11,0)*'Input Data'!$B$12</f>
        <v>0</v>
      </c>
      <c r="D75" s="31">
        <f>-(Table2[[#This Row],[Volume]]*(1-Table2[[#This Row],[Discount]])*'Input Data'!$B$2)/Table2[[#This Row],[Volume]]</f>
        <v>500</v>
      </c>
      <c r="E75" s="29">
        <f>ROUNDUP(Table2[[#This Row],[Volume]]/'Input Data'!$B$13,0)</f>
        <v>1</v>
      </c>
      <c r="F75" s="29">
        <f>-Table2[[#This Row],[Multiplier]]*'Input Data'!$B$3</f>
        <v>50000</v>
      </c>
      <c r="G75" s="29">
        <f>(1 - (1 / (1 + EXP(-((Table2[[#This Row],[Volume]] / 1000) - 4.25))))) * 0.4 + 0.6</f>
        <v>0.98689297806312459</v>
      </c>
      <c r="H75" s="29">
        <f>Table2[[#This Row],[Sigmoid]]*'Input Data'!$B$7</f>
        <v>740.16973354734341</v>
      </c>
      <c r="I75" s="29">
        <f>Table2[[#This Row],[Price]]-Table2[[#This Row],[Variable Cost]]</f>
        <v>240.16973354734341</v>
      </c>
      <c r="J75" s="29">
        <f>Table2[[#This Row],[CM I (Unit)]]-(Table2[[#This Row],[Fixed Cost]]/Table2[[#This Row],[Volume]])</f>
        <v>182.36626533925093</v>
      </c>
      <c r="K75" s="29">
        <f>Table2[[#This Row],[CM II Unit)]]-(-'Input Data'!$B$4/Table2[[#This Row],[Volume]])</f>
        <v>-106.65107570121151</v>
      </c>
      <c r="L75" s="29">
        <f>Table2[[#This Row],[CM I (Unit)]]*Table2[[#This Row],[Volume]]</f>
        <v>207746.81951845204</v>
      </c>
      <c r="M75" s="29">
        <f>Table2[[#This Row],[CM II Unit)]]*Table2[[#This Row],[Volume]]</f>
        <v>157746.81951845204</v>
      </c>
      <c r="N75" s="29">
        <f>Table2[[#This Row],[Profit (Unit)]]*Table2[[#This Row],[Volume]]</f>
        <v>-92253.180481547955</v>
      </c>
      <c r="O75" s="29" t="str">
        <f>IF(AND(Table2[[#This Row],[Profit]]&gt;0,N74&lt;0),MIN(Table2[Profit]),"")</f>
        <v/>
      </c>
    </row>
    <row r="76" spans="1:15" ht="20.100000000000001" customHeight="1" x14ac:dyDescent="0.25">
      <c r="A76" s="29">
        <v>870</v>
      </c>
      <c r="B76" s="29">
        <f>IF(Table2[[#This Row],[Volume]]&lt;'Input Data'!$B$9,'Input Data'!$B$9,IF(Table2[[#This Row],[Volume]]&gt;'Input Data'!$B$10,'Input Data'!$B$10,Table2[[#This Row],[Volume]]))</f>
        <v>3000</v>
      </c>
      <c r="C76" s="30">
        <f>ROUNDDOWN((Table2[[#This Row],[Volume Used]]-'Input Data'!$B$9)/'Input Data'!$B$11,0)*'Input Data'!$B$12</f>
        <v>0</v>
      </c>
      <c r="D76" s="31">
        <f>-(Table2[[#This Row],[Volume]]*(1-Table2[[#This Row],[Discount]])*'Input Data'!$B$2)/Table2[[#This Row],[Volume]]</f>
        <v>500</v>
      </c>
      <c r="E76" s="29">
        <f>ROUNDUP(Table2[[#This Row],[Volume]]/'Input Data'!$B$13,0)</f>
        <v>1</v>
      </c>
      <c r="F76" s="29">
        <f>-Table2[[#This Row],[Multiplier]]*'Input Data'!$B$3</f>
        <v>50000</v>
      </c>
      <c r="G76" s="29">
        <f>(1 - (1 / (1 + EXP(-((Table2[[#This Row],[Volume]] / 1000) - 4.25))))) * 0.4 + 0.6</f>
        <v>0.98682944208074552</v>
      </c>
      <c r="H76" s="29">
        <f>Table2[[#This Row],[Sigmoid]]*'Input Data'!$B$7</f>
        <v>740.1220815605592</v>
      </c>
      <c r="I76" s="29">
        <f>Table2[[#This Row],[Price]]-Table2[[#This Row],[Variable Cost]]</f>
        <v>240.1220815605592</v>
      </c>
      <c r="J76" s="29">
        <f>Table2[[#This Row],[CM I (Unit)]]-(Table2[[#This Row],[Fixed Cost]]/Table2[[#This Row],[Volume]])</f>
        <v>182.65081719274309</v>
      </c>
      <c r="K76" s="29">
        <f>Table2[[#This Row],[CM II Unit)]]-(-'Input Data'!$B$4/Table2[[#This Row],[Volume]])</f>
        <v>-104.70550464633737</v>
      </c>
      <c r="L76" s="29">
        <f>Table2[[#This Row],[CM I (Unit)]]*Table2[[#This Row],[Volume]]</f>
        <v>208906.2109576865</v>
      </c>
      <c r="M76" s="29">
        <f>Table2[[#This Row],[CM II Unit)]]*Table2[[#This Row],[Volume]]</f>
        <v>158906.21095768648</v>
      </c>
      <c r="N76" s="29">
        <f>Table2[[#This Row],[Profit (Unit)]]*Table2[[#This Row],[Volume]]</f>
        <v>-91093.78904231351</v>
      </c>
      <c r="O76" s="29" t="str">
        <f>IF(AND(Table2[[#This Row],[Profit]]&gt;0,N75&lt;0),MIN(Table2[Profit]),"")</f>
        <v/>
      </c>
    </row>
    <row r="77" spans="1:15" ht="20.100000000000001" customHeight="1" x14ac:dyDescent="0.25">
      <c r="A77" s="29">
        <v>875</v>
      </c>
      <c r="B77" s="29">
        <f>IF(Table2[[#This Row],[Volume]]&lt;'Input Data'!$B$9,'Input Data'!$B$9,IF(Table2[[#This Row],[Volume]]&gt;'Input Data'!$B$10,'Input Data'!$B$10,Table2[[#This Row],[Volume]]))</f>
        <v>3000</v>
      </c>
      <c r="C77" s="30">
        <f>ROUNDDOWN((Table2[[#This Row],[Volume Used]]-'Input Data'!$B$9)/'Input Data'!$B$11,0)*'Input Data'!$B$12</f>
        <v>0</v>
      </c>
      <c r="D77" s="31">
        <f>-(Table2[[#This Row],[Volume]]*(1-Table2[[#This Row],[Discount]])*'Input Data'!$B$2)/Table2[[#This Row],[Volume]]</f>
        <v>500</v>
      </c>
      <c r="E77" s="29">
        <f>ROUNDUP(Table2[[#This Row],[Volume]]/'Input Data'!$B$13,0)</f>
        <v>1</v>
      </c>
      <c r="F77" s="29">
        <f>-Table2[[#This Row],[Multiplier]]*'Input Data'!$B$3</f>
        <v>50000</v>
      </c>
      <c r="G77" s="29">
        <f>(1 - (1 / (1 + EXP(-((Table2[[#This Row],[Volume]] / 1000) - 4.25))))) * 0.4 + 0.6</f>
        <v>0.98676560864451834</v>
      </c>
      <c r="H77" s="29">
        <f>Table2[[#This Row],[Sigmoid]]*'Input Data'!$B$7</f>
        <v>740.07420648338871</v>
      </c>
      <c r="I77" s="29">
        <f>Table2[[#This Row],[Price]]-Table2[[#This Row],[Variable Cost]]</f>
        <v>240.07420648338871</v>
      </c>
      <c r="J77" s="29">
        <f>Table2[[#This Row],[CM I (Unit)]]-(Table2[[#This Row],[Fixed Cost]]/Table2[[#This Row],[Volume]])</f>
        <v>182.93134934053157</v>
      </c>
      <c r="K77" s="29">
        <f>Table2[[#This Row],[CM II Unit)]]-(-'Input Data'!$B$4/Table2[[#This Row],[Volume]])</f>
        <v>-102.78293637375415</v>
      </c>
      <c r="L77" s="29">
        <f>Table2[[#This Row],[CM I (Unit)]]*Table2[[#This Row],[Volume]]</f>
        <v>210064.93067296513</v>
      </c>
      <c r="M77" s="29">
        <f>Table2[[#This Row],[CM II Unit)]]*Table2[[#This Row],[Volume]]</f>
        <v>160064.93067296513</v>
      </c>
      <c r="N77" s="29">
        <f>Table2[[#This Row],[Profit (Unit)]]*Table2[[#This Row],[Volume]]</f>
        <v>-89935.069327034886</v>
      </c>
      <c r="O77" s="29" t="str">
        <f>IF(AND(Table2[[#This Row],[Profit]]&gt;0,N76&lt;0),MIN(Table2[Profit]),"")</f>
        <v/>
      </c>
    </row>
    <row r="78" spans="1:15" ht="20.100000000000001" customHeight="1" x14ac:dyDescent="0.25">
      <c r="A78" s="29">
        <v>880</v>
      </c>
      <c r="B78" s="29">
        <f>IF(Table2[[#This Row],[Volume]]&lt;'Input Data'!$B$9,'Input Data'!$B$9,IF(Table2[[#This Row],[Volume]]&gt;'Input Data'!$B$10,'Input Data'!$B$10,Table2[[#This Row],[Volume]]))</f>
        <v>3000</v>
      </c>
      <c r="C78" s="30">
        <f>ROUNDDOWN((Table2[[#This Row],[Volume Used]]-'Input Data'!$B$9)/'Input Data'!$B$11,0)*'Input Data'!$B$12</f>
        <v>0</v>
      </c>
      <c r="D78" s="31">
        <f>-(Table2[[#This Row],[Volume]]*(1-Table2[[#This Row],[Discount]])*'Input Data'!$B$2)/Table2[[#This Row],[Volume]]</f>
        <v>500</v>
      </c>
      <c r="E78" s="29">
        <f>ROUNDUP(Table2[[#This Row],[Volume]]/'Input Data'!$B$13,0)</f>
        <v>1</v>
      </c>
      <c r="F78" s="29">
        <f>-Table2[[#This Row],[Multiplier]]*'Input Data'!$B$3</f>
        <v>50000</v>
      </c>
      <c r="G78" s="29">
        <f>(1 - (1 / (1 + EXP(-((Table2[[#This Row],[Volume]] / 1000) - 4.25))))) * 0.4 + 0.6</f>
        <v>0.98670147646421036</v>
      </c>
      <c r="H78" s="29">
        <f>Table2[[#This Row],[Sigmoid]]*'Input Data'!$B$7</f>
        <v>740.02610734815778</v>
      </c>
      <c r="I78" s="29">
        <f>Table2[[#This Row],[Price]]-Table2[[#This Row],[Variable Cost]]</f>
        <v>240.02610734815778</v>
      </c>
      <c r="J78" s="29">
        <f>Table2[[#This Row],[CM I (Unit)]]-(Table2[[#This Row],[Fixed Cost]]/Table2[[#This Row],[Volume]])</f>
        <v>183.20792552997597</v>
      </c>
      <c r="K78" s="29">
        <f>Table2[[#This Row],[CM II Unit)]]-(-'Input Data'!$B$4/Table2[[#This Row],[Volume]])</f>
        <v>-100.8829835609331</v>
      </c>
      <c r="L78" s="29">
        <f>Table2[[#This Row],[CM I (Unit)]]*Table2[[#This Row],[Volume]]</f>
        <v>211222.97446637886</v>
      </c>
      <c r="M78" s="29">
        <f>Table2[[#This Row],[CM II Unit)]]*Table2[[#This Row],[Volume]]</f>
        <v>161222.97446637886</v>
      </c>
      <c r="N78" s="29">
        <f>Table2[[#This Row],[Profit (Unit)]]*Table2[[#This Row],[Volume]]</f>
        <v>-88777.025533621127</v>
      </c>
      <c r="O78" s="29" t="str">
        <f>IF(AND(Table2[[#This Row],[Profit]]&gt;0,N77&lt;0),MIN(Table2[Profit]),"")</f>
        <v/>
      </c>
    </row>
    <row r="79" spans="1:15" ht="20.100000000000001" customHeight="1" x14ac:dyDescent="0.25">
      <c r="A79" s="29">
        <v>885</v>
      </c>
      <c r="B79" s="29">
        <f>IF(Table2[[#This Row],[Volume]]&lt;'Input Data'!$B$9,'Input Data'!$B$9,IF(Table2[[#This Row],[Volume]]&gt;'Input Data'!$B$10,'Input Data'!$B$10,Table2[[#This Row],[Volume]]))</f>
        <v>3000</v>
      </c>
      <c r="C79" s="30">
        <f>ROUNDDOWN((Table2[[#This Row],[Volume Used]]-'Input Data'!$B$9)/'Input Data'!$B$11,0)*'Input Data'!$B$12</f>
        <v>0</v>
      </c>
      <c r="D79" s="31">
        <f>-(Table2[[#This Row],[Volume]]*(1-Table2[[#This Row],[Discount]])*'Input Data'!$B$2)/Table2[[#This Row],[Volume]]</f>
        <v>500</v>
      </c>
      <c r="E79" s="29">
        <f>ROUNDUP(Table2[[#This Row],[Volume]]/'Input Data'!$B$13,0)</f>
        <v>1</v>
      </c>
      <c r="F79" s="29">
        <f>-Table2[[#This Row],[Multiplier]]*'Input Data'!$B$3</f>
        <v>50000</v>
      </c>
      <c r="G79" s="29">
        <f>(1 - (1 / (1 + EXP(-((Table2[[#This Row],[Volume]] / 1000) - 4.25))))) * 0.4 + 0.6</f>
        <v>0.98663704424498733</v>
      </c>
      <c r="H79" s="29">
        <f>Table2[[#This Row],[Sigmoid]]*'Input Data'!$B$7</f>
        <v>739.97778318374048</v>
      </c>
      <c r="I79" s="29">
        <f>Table2[[#This Row],[Price]]-Table2[[#This Row],[Variable Cost]]</f>
        <v>239.97778318374048</v>
      </c>
      <c r="J79" s="29">
        <f>Table2[[#This Row],[CM I (Unit)]]-(Table2[[#This Row],[Fixed Cost]]/Table2[[#This Row],[Volume]])</f>
        <v>183.48060804249755</v>
      </c>
      <c r="K79" s="29">
        <f>Table2[[#This Row],[CM II Unit)]]-(-'Input Data'!$B$4/Table2[[#This Row],[Volume]])</f>
        <v>-99.005267663717149</v>
      </c>
      <c r="L79" s="29">
        <f>Table2[[#This Row],[CM I (Unit)]]*Table2[[#This Row],[Volume]]</f>
        <v>212380.33811761034</v>
      </c>
      <c r="M79" s="29">
        <f>Table2[[#This Row],[CM II Unit)]]*Table2[[#This Row],[Volume]]</f>
        <v>162380.33811761034</v>
      </c>
      <c r="N79" s="29">
        <f>Table2[[#This Row],[Profit (Unit)]]*Table2[[#This Row],[Volume]]</f>
        <v>-87619.661882389672</v>
      </c>
      <c r="O79" s="29" t="str">
        <f>IF(AND(Table2[[#This Row],[Profit]]&gt;0,N78&lt;0),MIN(Table2[Profit]),"")</f>
        <v/>
      </c>
    </row>
    <row r="80" spans="1:15" ht="20.100000000000001" customHeight="1" x14ac:dyDescent="0.25">
      <c r="A80" s="29">
        <v>890</v>
      </c>
      <c r="B80" s="29">
        <f>IF(Table2[[#This Row],[Volume]]&lt;'Input Data'!$B$9,'Input Data'!$B$9,IF(Table2[[#This Row],[Volume]]&gt;'Input Data'!$B$10,'Input Data'!$B$10,Table2[[#This Row],[Volume]]))</f>
        <v>3000</v>
      </c>
      <c r="C80" s="30">
        <f>ROUNDDOWN((Table2[[#This Row],[Volume Used]]-'Input Data'!$B$9)/'Input Data'!$B$11,0)*'Input Data'!$B$12</f>
        <v>0</v>
      </c>
      <c r="D80" s="31">
        <f>-(Table2[[#This Row],[Volume]]*(1-Table2[[#This Row],[Discount]])*'Input Data'!$B$2)/Table2[[#This Row],[Volume]]</f>
        <v>500</v>
      </c>
      <c r="E80" s="29">
        <f>ROUNDUP(Table2[[#This Row],[Volume]]/'Input Data'!$B$13,0)</f>
        <v>1</v>
      </c>
      <c r="F80" s="29">
        <f>-Table2[[#This Row],[Multiplier]]*'Input Data'!$B$3</f>
        <v>50000</v>
      </c>
      <c r="G80" s="29">
        <f>(1 - (1 / (1 + EXP(-((Table2[[#This Row],[Volume]] / 1000) - 4.25))))) * 0.4 + 0.6</f>
        <v>0.98657231068740703</v>
      </c>
      <c r="H80" s="29">
        <f>Table2[[#This Row],[Sigmoid]]*'Input Data'!$B$7</f>
        <v>739.92923301555527</v>
      </c>
      <c r="I80" s="29">
        <f>Table2[[#This Row],[Price]]-Table2[[#This Row],[Variable Cost]]</f>
        <v>239.92923301555527</v>
      </c>
      <c r="J80" s="29">
        <f>Table2[[#This Row],[CM I (Unit)]]-(Table2[[#This Row],[Fixed Cost]]/Table2[[#This Row],[Volume]])</f>
        <v>183.7494577346564</v>
      </c>
      <c r="K80" s="29">
        <f>Table2[[#This Row],[CM II Unit)]]-(-'Input Data'!$B$4/Table2[[#This Row],[Volume]])</f>
        <v>-97.149418669837985</v>
      </c>
      <c r="L80" s="29">
        <f>Table2[[#This Row],[CM I (Unit)]]*Table2[[#This Row],[Volume]]</f>
        <v>213537.01738384418</v>
      </c>
      <c r="M80" s="29">
        <f>Table2[[#This Row],[CM II Unit)]]*Table2[[#This Row],[Volume]]</f>
        <v>163537.01738384418</v>
      </c>
      <c r="N80" s="29">
        <f>Table2[[#This Row],[Profit (Unit)]]*Table2[[#This Row],[Volume]]</f>
        <v>-86462.982616155801</v>
      </c>
      <c r="O80" s="29" t="str">
        <f>IF(AND(Table2[[#This Row],[Profit]]&gt;0,N79&lt;0),MIN(Table2[Profit]),"")</f>
        <v/>
      </c>
    </row>
    <row r="81" spans="1:15" ht="20.100000000000001" customHeight="1" x14ac:dyDescent="0.25">
      <c r="A81" s="29">
        <v>895</v>
      </c>
      <c r="B81" s="29">
        <f>IF(Table2[[#This Row],[Volume]]&lt;'Input Data'!$B$9,'Input Data'!$B$9,IF(Table2[[#This Row],[Volume]]&gt;'Input Data'!$B$10,'Input Data'!$B$10,Table2[[#This Row],[Volume]]))</f>
        <v>3000</v>
      </c>
      <c r="C81" s="30">
        <f>ROUNDDOWN((Table2[[#This Row],[Volume Used]]-'Input Data'!$B$9)/'Input Data'!$B$11,0)*'Input Data'!$B$12</f>
        <v>0</v>
      </c>
      <c r="D81" s="31">
        <f>-(Table2[[#This Row],[Volume]]*(1-Table2[[#This Row],[Discount]])*'Input Data'!$B$2)/Table2[[#This Row],[Volume]]</f>
        <v>500</v>
      </c>
      <c r="E81" s="29">
        <f>ROUNDUP(Table2[[#This Row],[Volume]]/'Input Data'!$B$13,0)</f>
        <v>1</v>
      </c>
      <c r="F81" s="29">
        <f>-Table2[[#This Row],[Multiplier]]*'Input Data'!$B$3</f>
        <v>50000</v>
      </c>
      <c r="G81" s="29">
        <f>(1 - (1 / (1 + EXP(-((Table2[[#This Row],[Volume]] / 1000) - 4.25))))) * 0.4 + 0.6</f>
        <v>0.98650727448741304</v>
      </c>
      <c r="H81" s="29">
        <f>Table2[[#This Row],[Sigmoid]]*'Input Data'!$B$7</f>
        <v>739.88045586555984</v>
      </c>
      <c r="I81" s="29">
        <f>Table2[[#This Row],[Price]]-Table2[[#This Row],[Variable Cost]]</f>
        <v>239.88045586555984</v>
      </c>
      <c r="J81" s="29">
        <f>Table2[[#This Row],[CM I (Unit)]]-(Table2[[#This Row],[Fixed Cost]]/Table2[[#This Row],[Volume]])</f>
        <v>184.01453407785033</v>
      </c>
      <c r="K81" s="29">
        <f>Table2[[#This Row],[CM II Unit)]]-(-'Input Data'!$B$4/Table2[[#This Row],[Volume]])</f>
        <v>-95.315074860697166</v>
      </c>
      <c r="L81" s="29">
        <f>Table2[[#This Row],[CM I (Unit)]]*Table2[[#This Row],[Volume]]</f>
        <v>214693.00799967605</v>
      </c>
      <c r="M81" s="29">
        <f>Table2[[#This Row],[CM II Unit)]]*Table2[[#This Row],[Volume]]</f>
        <v>164693.00799967605</v>
      </c>
      <c r="N81" s="29">
        <f>Table2[[#This Row],[Profit (Unit)]]*Table2[[#This Row],[Volume]]</f>
        <v>-85306.992000323968</v>
      </c>
      <c r="O81" s="29" t="str">
        <f>IF(AND(Table2[[#This Row],[Profit]]&gt;0,N80&lt;0),MIN(Table2[Profit]),"")</f>
        <v/>
      </c>
    </row>
    <row r="82" spans="1:15" ht="20.100000000000001" customHeight="1" x14ac:dyDescent="0.25">
      <c r="A82" s="29">
        <v>900</v>
      </c>
      <c r="B82" s="29">
        <f>IF(Table2[[#This Row],[Volume]]&lt;'Input Data'!$B$9,'Input Data'!$B$9,IF(Table2[[#This Row],[Volume]]&gt;'Input Data'!$B$10,'Input Data'!$B$10,Table2[[#This Row],[Volume]]))</f>
        <v>3000</v>
      </c>
      <c r="C82" s="30">
        <f>ROUNDDOWN((Table2[[#This Row],[Volume Used]]-'Input Data'!$B$9)/'Input Data'!$B$11,0)*'Input Data'!$B$12</f>
        <v>0</v>
      </c>
      <c r="D82" s="31">
        <f>-(Table2[[#This Row],[Volume]]*(1-Table2[[#This Row],[Discount]])*'Input Data'!$B$2)/Table2[[#This Row],[Volume]]</f>
        <v>500</v>
      </c>
      <c r="E82" s="29">
        <f>ROUNDUP(Table2[[#This Row],[Volume]]/'Input Data'!$B$13,0)</f>
        <v>1</v>
      </c>
      <c r="F82" s="29">
        <f>-Table2[[#This Row],[Multiplier]]*'Input Data'!$B$3</f>
        <v>50000</v>
      </c>
      <c r="G82" s="29">
        <f>(1 - (1 / (1 + EXP(-((Table2[[#This Row],[Volume]] / 1000) - 4.25))))) * 0.4 + 0.6</f>
        <v>0.98644193433632876</v>
      </c>
      <c r="H82" s="29">
        <f>Table2[[#This Row],[Sigmoid]]*'Input Data'!$B$7</f>
        <v>739.83145075224661</v>
      </c>
      <c r="I82" s="29">
        <f>Table2[[#This Row],[Price]]-Table2[[#This Row],[Variable Cost]]</f>
        <v>239.83145075224661</v>
      </c>
      <c r="J82" s="29">
        <f>Table2[[#This Row],[CM I (Unit)]]-(Table2[[#This Row],[Fixed Cost]]/Table2[[#This Row],[Volume]])</f>
        <v>184.27589519669107</v>
      </c>
      <c r="K82" s="29">
        <f>Table2[[#This Row],[CM II Unit)]]-(-'Input Data'!$B$4/Table2[[#This Row],[Volume]])</f>
        <v>-93.501882581086704</v>
      </c>
      <c r="L82" s="29">
        <f>Table2[[#This Row],[CM I (Unit)]]*Table2[[#This Row],[Volume]]</f>
        <v>215848.30567702194</v>
      </c>
      <c r="M82" s="29">
        <f>Table2[[#This Row],[CM II Unit)]]*Table2[[#This Row],[Volume]]</f>
        <v>165848.30567702197</v>
      </c>
      <c r="N82" s="29">
        <f>Table2[[#This Row],[Profit (Unit)]]*Table2[[#This Row],[Volume]]</f>
        <v>-84151.69432297803</v>
      </c>
      <c r="O82" s="29" t="str">
        <f>IF(AND(Table2[[#This Row],[Profit]]&gt;0,N81&lt;0),MIN(Table2[Profit]),"")</f>
        <v/>
      </c>
    </row>
    <row r="83" spans="1:15" ht="20.100000000000001" customHeight="1" x14ac:dyDescent="0.25">
      <c r="A83" s="29">
        <v>905</v>
      </c>
      <c r="B83" s="29">
        <f>IF(Table2[[#This Row],[Volume]]&lt;'Input Data'!$B$9,'Input Data'!$B$9,IF(Table2[[#This Row],[Volume]]&gt;'Input Data'!$B$10,'Input Data'!$B$10,Table2[[#This Row],[Volume]]))</f>
        <v>3000</v>
      </c>
      <c r="C83" s="30">
        <f>ROUNDDOWN((Table2[[#This Row],[Volume Used]]-'Input Data'!$B$9)/'Input Data'!$B$11,0)*'Input Data'!$B$12</f>
        <v>0</v>
      </c>
      <c r="D83" s="31">
        <f>-(Table2[[#This Row],[Volume]]*(1-Table2[[#This Row],[Discount]])*'Input Data'!$B$2)/Table2[[#This Row],[Volume]]</f>
        <v>500</v>
      </c>
      <c r="E83" s="29">
        <f>ROUNDUP(Table2[[#This Row],[Volume]]/'Input Data'!$B$13,0)</f>
        <v>1</v>
      </c>
      <c r="F83" s="29">
        <f>-Table2[[#This Row],[Multiplier]]*'Input Data'!$B$3</f>
        <v>50000</v>
      </c>
      <c r="G83" s="29">
        <f>(1 - (1 / (1 + EXP(-((Table2[[#This Row],[Volume]] / 1000) - 4.25))))) * 0.4 + 0.6</f>
        <v>0.98637628892085027</v>
      </c>
      <c r="H83" s="29">
        <f>Table2[[#This Row],[Sigmoid]]*'Input Data'!$B$7</f>
        <v>739.78221669063771</v>
      </c>
      <c r="I83" s="29">
        <f>Table2[[#This Row],[Price]]-Table2[[#This Row],[Variable Cost]]</f>
        <v>239.78221669063771</v>
      </c>
      <c r="J83" s="29">
        <f>Table2[[#This Row],[CM I (Unit)]]-(Table2[[#This Row],[Fixed Cost]]/Table2[[#This Row],[Volume]])</f>
        <v>184.53359790610733</v>
      </c>
      <c r="K83" s="29">
        <f>Table2[[#This Row],[CM II Unit)]]-(-'Input Data'!$B$4/Table2[[#This Row],[Volume]])</f>
        <v>-91.70949601654462</v>
      </c>
      <c r="L83" s="29">
        <f>Table2[[#This Row],[CM I (Unit)]]*Table2[[#This Row],[Volume]]</f>
        <v>217002.90610502713</v>
      </c>
      <c r="M83" s="29">
        <f>Table2[[#This Row],[CM II Unit)]]*Table2[[#This Row],[Volume]]</f>
        <v>167002.90610502713</v>
      </c>
      <c r="N83" s="29">
        <f>Table2[[#This Row],[Profit (Unit)]]*Table2[[#This Row],[Volume]]</f>
        <v>-82997.093894972888</v>
      </c>
      <c r="O83" s="29" t="str">
        <f>IF(AND(Table2[[#This Row],[Profit]]&gt;0,N82&lt;0),MIN(Table2[Profit]),"")</f>
        <v/>
      </c>
    </row>
    <row r="84" spans="1:15" ht="20.100000000000001" customHeight="1" x14ac:dyDescent="0.25">
      <c r="A84" s="29">
        <v>910</v>
      </c>
      <c r="B84" s="29">
        <f>IF(Table2[[#This Row],[Volume]]&lt;'Input Data'!$B$9,'Input Data'!$B$9,IF(Table2[[#This Row],[Volume]]&gt;'Input Data'!$B$10,'Input Data'!$B$10,Table2[[#This Row],[Volume]]))</f>
        <v>3000</v>
      </c>
      <c r="C84" s="30">
        <f>ROUNDDOWN((Table2[[#This Row],[Volume Used]]-'Input Data'!$B$9)/'Input Data'!$B$11,0)*'Input Data'!$B$12</f>
        <v>0</v>
      </c>
      <c r="D84" s="31">
        <f>-(Table2[[#This Row],[Volume]]*(1-Table2[[#This Row],[Discount]])*'Input Data'!$B$2)/Table2[[#This Row],[Volume]]</f>
        <v>500</v>
      </c>
      <c r="E84" s="29">
        <f>ROUNDUP(Table2[[#This Row],[Volume]]/'Input Data'!$B$13,0)</f>
        <v>1</v>
      </c>
      <c r="F84" s="29">
        <f>-Table2[[#This Row],[Multiplier]]*'Input Data'!$B$3</f>
        <v>50000</v>
      </c>
      <c r="G84" s="29">
        <f>(1 - (1 / (1 + EXP(-((Table2[[#This Row],[Volume]] / 1000) - 4.25))))) * 0.4 + 0.6</f>
        <v>0.98631033692304171</v>
      </c>
      <c r="H84" s="29">
        <f>Table2[[#This Row],[Sigmoid]]*'Input Data'!$B$7</f>
        <v>739.73275269228134</v>
      </c>
      <c r="I84" s="29">
        <f>Table2[[#This Row],[Price]]-Table2[[#This Row],[Variable Cost]]</f>
        <v>239.73275269228134</v>
      </c>
      <c r="J84" s="29">
        <f>Table2[[#This Row],[CM I (Unit)]]-(Table2[[#This Row],[Fixed Cost]]/Table2[[#This Row],[Volume]])</f>
        <v>184.78769774722639</v>
      </c>
      <c r="K84" s="29">
        <f>Table2[[#This Row],[CM II Unit)]]-(-'Input Data'!$B$4/Table2[[#This Row],[Volume]])</f>
        <v>-89.937576978048355</v>
      </c>
      <c r="L84" s="29">
        <f>Table2[[#This Row],[CM I (Unit)]]*Table2[[#This Row],[Volume]]</f>
        <v>218156.80494997601</v>
      </c>
      <c r="M84" s="29">
        <f>Table2[[#This Row],[CM II Unit)]]*Table2[[#This Row],[Volume]]</f>
        <v>168156.80494997601</v>
      </c>
      <c r="N84" s="29">
        <f>Table2[[#This Row],[Profit (Unit)]]*Table2[[#This Row],[Volume]]</f>
        <v>-81843.195050024005</v>
      </c>
      <c r="O84" s="29" t="str">
        <f>IF(AND(Table2[[#This Row],[Profit]]&gt;0,N83&lt;0),MIN(Table2[Profit]),"")</f>
        <v/>
      </c>
    </row>
    <row r="85" spans="1:15" ht="20.100000000000001" customHeight="1" x14ac:dyDescent="0.25">
      <c r="A85" s="29">
        <v>915</v>
      </c>
      <c r="B85" s="29">
        <f>IF(Table2[[#This Row],[Volume]]&lt;'Input Data'!$B$9,'Input Data'!$B$9,IF(Table2[[#This Row],[Volume]]&gt;'Input Data'!$B$10,'Input Data'!$B$10,Table2[[#This Row],[Volume]]))</f>
        <v>3000</v>
      </c>
      <c r="C85" s="30">
        <f>ROUNDDOWN((Table2[[#This Row],[Volume Used]]-'Input Data'!$B$9)/'Input Data'!$B$11,0)*'Input Data'!$B$12</f>
        <v>0</v>
      </c>
      <c r="D85" s="31">
        <f>-(Table2[[#This Row],[Volume]]*(1-Table2[[#This Row],[Discount]])*'Input Data'!$B$2)/Table2[[#This Row],[Volume]]</f>
        <v>500</v>
      </c>
      <c r="E85" s="29">
        <f>ROUNDUP(Table2[[#This Row],[Volume]]/'Input Data'!$B$13,0)</f>
        <v>1</v>
      </c>
      <c r="F85" s="29">
        <f>-Table2[[#This Row],[Multiplier]]*'Input Data'!$B$3</f>
        <v>50000</v>
      </c>
      <c r="G85" s="29">
        <f>(1 - (1 / (1 + EXP(-((Table2[[#This Row],[Volume]] / 1000) - 4.25))))) * 0.4 + 0.6</f>
        <v>0.98624407702032779</v>
      </c>
      <c r="H85" s="29">
        <f>Table2[[#This Row],[Sigmoid]]*'Input Data'!$B$7</f>
        <v>739.68305776524585</v>
      </c>
      <c r="I85" s="29">
        <f>Table2[[#This Row],[Price]]-Table2[[#This Row],[Variable Cost]]</f>
        <v>239.68305776524585</v>
      </c>
      <c r="J85" s="29">
        <f>Table2[[#This Row],[CM I (Unit)]]-(Table2[[#This Row],[Fixed Cost]]/Table2[[#This Row],[Volume]])</f>
        <v>185.03824902207646</v>
      </c>
      <c r="K85" s="29">
        <f>Table2[[#This Row],[CM II Unit)]]-(-'Input Data'!$B$4/Table2[[#This Row],[Volume]])</f>
        <v>-88.185794693770561</v>
      </c>
      <c r="L85" s="29">
        <f>Table2[[#This Row],[CM I (Unit)]]*Table2[[#This Row],[Volume]]</f>
        <v>219309.99785519994</v>
      </c>
      <c r="M85" s="29">
        <f>Table2[[#This Row],[CM II Unit)]]*Table2[[#This Row],[Volume]]</f>
        <v>169309.99785519997</v>
      </c>
      <c r="N85" s="29">
        <f>Table2[[#This Row],[Profit (Unit)]]*Table2[[#This Row],[Volume]]</f>
        <v>-80690.002144800063</v>
      </c>
      <c r="O85" s="29" t="str">
        <f>IF(AND(Table2[[#This Row],[Profit]]&gt;0,N84&lt;0),MIN(Table2[Profit]),"")</f>
        <v/>
      </c>
    </row>
    <row r="86" spans="1:15" ht="20.100000000000001" customHeight="1" x14ac:dyDescent="0.25">
      <c r="A86" s="29">
        <v>920</v>
      </c>
      <c r="B86" s="29">
        <f>IF(Table2[[#This Row],[Volume]]&lt;'Input Data'!$B$9,'Input Data'!$B$9,IF(Table2[[#This Row],[Volume]]&gt;'Input Data'!$B$10,'Input Data'!$B$10,Table2[[#This Row],[Volume]]))</f>
        <v>3000</v>
      </c>
      <c r="C86" s="30">
        <f>ROUNDDOWN((Table2[[#This Row],[Volume Used]]-'Input Data'!$B$9)/'Input Data'!$B$11,0)*'Input Data'!$B$12</f>
        <v>0</v>
      </c>
      <c r="D86" s="31">
        <f>-(Table2[[#This Row],[Volume]]*(1-Table2[[#This Row],[Discount]])*'Input Data'!$B$2)/Table2[[#This Row],[Volume]]</f>
        <v>500</v>
      </c>
      <c r="E86" s="29">
        <f>ROUNDUP(Table2[[#This Row],[Volume]]/'Input Data'!$B$13,0)</f>
        <v>1</v>
      </c>
      <c r="F86" s="29">
        <f>-Table2[[#This Row],[Multiplier]]*'Input Data'!$B$3</f>
        <v>50000</v>
      </c>
      <c r="G86" s="29">
        <f>(1 - (1 / (1 + EXP(-((Table2[[#This Row],[Volume]] / 1000) - 4.25))))) * 0.4 + 0.6</f>
        <v>0.98617750788548941</v>
      </c>
      <c r="H86" s="29">
        <f>Table2[[#This Row],[Sigmoid]]*'Input Data'!$B$7</f>
        <v>739.63313091411703</v>
      </c>
      <c r="I86" s="29">
        <f>Table2[[#This Row],[Price]]-Table2[[#This Row],[Variable Cost]]</f>
        <v>239.63313091411703</v>
      </c>
      <c r="J86" s="29">
        <f>Table2[[#This Row],[CM I (Unit)]]-(Table2[[#This Row],[Fixed Cost]]/Table2[[#This Row],[Volume]])</f>
        <v>185.2853048271605</v>
      </c>
      <c r="K86" s="29">
        <f>Table2[[#This Row],[CM II Unit)]]-(-'Input Data'!$B$4/Table2[[#This Row],[Volume]])</f>
        <v>-86.453825607622122</v>
      </c>
      <c r="L86" s="29">
        <f>Table2[[#This Row],[CM I (Unit)]]*Table2[[#This Row],[Volume]]</f>
        <v>220462.48044098768</v>
      </c>
      <c r="M86" s="29">
        <f>Table2[[#This Row],[CM II Unit)]]*Table2[[#This Row],[Volume]]</f>
        <v>170462.48044098765</v>
      </c>
      <c r="N86" s="29">
        <f>Table2[[#This Row],[Profit (Unit)]]*Table2[[#This Row],[Volume]]</f>
        <v>-79537.519559012348</v>
      </c>
      <c r="O86" s="29" t="str">
        <f>IF(AND(Table2[[#This Row],[Profit]]&gt;0,N85&lt;0),MIN(Table2[Profit]),"")</f>
        <v/>
      </c>
    </row>
    <row r="87" spans="1:15" ht="20.100000000000001" customHeight="1" x14ac:dyDescent="0.25">
      <c r="A87" s="29">
        <v>925</v>
      </c>
      <c r="B87" s="29">
        <f>IF(Table2[[#This Row],[Volume]]&lt;'Input Data'!$B$9,'Input Data'!$B$9,IF(Table2[[#This Row],[Volume]]&gt;'Input Data'!$B$10,'Input Data'!$B$10,Table2[[#This Row],[Volume]]))</f>
        <v>3000</v>
      </c>
      <c r="C87" s="30">
        <f>ROUNDDOWN((Table2[[#This Row],[Volume Used]]-'Input Data'!$B$9)/'Input Data'!$B$11,0)*'Input Data'!$B$12</f>
        <v>0</v>
      </c>
      <c r="D87" s="31">
        <f>-(Table2[[#This Row],[Volume]]*(1-Table2[[#This Row],[Discount]])*'Input Data'!$B$2)/Table2[[#This Row],[Volume]]</f>
        <v>500</v>
      </c>
      <c r="E87" s="29">
        <f>ROUNDUP(Table2[[#This Row],[Volume]]/'Input Data'!$B$13,0)</f>
        <v>1</v>
      </c>
      <c r="F87" s="29">
        <f>-Table2[[#This Row],[Multiplier]]*'Input Data'!$B$3</f>
        <v>50000</v>
      </c>
      <c r="G87" s="29">
        <f>(1 - (1 / (1 + EXP(-((Table2[[#This Row],[Volume]] / 1000) - 4.25))))) * 0.4 + 0.6</f>
        <v>0.98611062818665696</v>
      </c>
      <c r="H87" s="29">
        <f>Table2[[#This Row],[Sigmoid]]*'Input Data'!$B$7</f>
        <v>739.58297113999276</v>
      </c>
      <c r="I87" s="29">
        <f>Table2[[#This Row],[Price]]-Table2[[#This Row],[Variable Cost]]</f>
        <v>239.58297113999276</v>
      </c>
      <c r="J87" s="29">
        <f>Table2[[#This Row],[CM I (Unit)]]-(Table2[[#This Row],[Fixed Cost]]/Table2[[#This Row],[Volume]])</f>
        <v>185.5289170859387</v>
      </c>
      <c r="K87" s="29">
        <f>Table2[[#This Row],[CM II Unit)]]-(-'Input Data'!$B$4/Table2[[#This Row],[Volume]])</f>
        <v>-84.741353184331558</v>
      </c>
      <c r="L87" s="29">
        <f>Table2[[#This Row],[CM I (Unit)]]*Table2[[#This Row],[Volume]]</f>
        <v>221614.24830449332</v>
      </c>
      <c r="M87" s="29">
        <f>Table2[[#This Row],[CM II Unit)]]*Table2[[#This Row],[Volume]]</f>
        <v>171614.24830449329</v>
      </c>
      <c r="N87" s="29">
        <f>Table2[[#This Row],[Profit (Unit)]]*Table2[[#This Row],[Volume]]</f>
        <v>-78385.751695506697</v>
      </c>
      <c r="O87" s="29" t="str">
        <f>IF(AND(Table2[[#This Row],[Profit]]&gt;0,N86&lt;0),MIN(Table2[Profit]),"")</f>
        <v/>
      </c>
    </row>
    <row r="88" spans="1:15" ht="20.100000000000001" customHeight="1" x14ac:dyDescent="0.25">
      <c r="A88" s="29">
        <v>930</v>
      </c>
      <c r="B88" s="29">
        <f>IF(Table2[[#This Row],[Volume]]&lt;'Input Data'!$B$9,'Input Data'!$B$9,IF(Table2[[#This Row],[Volume]]&gt;'Input Data'!$B$10,'Input Data'!$B$10,Table2[[#This Row],[Volume]]))</f>
        <v>3000</v>
      </c>
      <c r="C88" s="30">
        <f>ROUNDDOWN((Table2[[#This Row],[Volume Used]]-'Input Data'!$B$9)/'Input Data'!$B$11,0)*'Input Data'!$B$12</f>
        <v>0</v>
      </c>
      <c r="D88" s="31">
        <f>-(Table2[[#This Row],[Volume]]*(1-Table2[[#This Row],[Discount]])*'Input Data'!$B$2)/Table2[[#This Row],[Volume]]</f>
        <v>500</v>
      </c>
      <c r="E88" s="29">
        <f>ROUNDUP(Table2[[#This Row],[Volume]]/'Input Data'!$B$13,0)</f>
        <v>1</v>
      </c>
      <c r="F88" s="29">
        <f>-Table2[[#This Row],[Multiplier]]*'Input Data'!$B$3</f>
        <v>50000</v>
      </c>
      <c r="G88" s="29">
        <f>(1 - (1 / (1 + EXP(-((Table2[[#This Row],[Volume]] / 1000) - 4.25))))) * 0.4 + 0.6</f>
        <v>0.9860434365873052</v>
      </c>
      <c r="H88" s="29">
        <f>Table2[[#This Row],[Sigmoid]]*'Input Data'!$B$7</f>
        <v>739.53257744047892</v>
      </c>
      <c r="I88" s="29">
        <f>Table2[[#This Row],[Price]]-Table2[[#This Row],[Variable Cost]]</f>
        <v>239.53257744047892</v>
      </c>
      <c r="J88" s="29">
        <f>Table2[[#This Row],[CM I (Unit)]]-(Table2[[#This Row],[Fixed Cost]]/Table2[[#This Row],[Volume]])</f>
        <v>185.76913658026388</v>
      </c>
      <c r="K88" s="29">
        <f>Table2[[#This Row],[CM II Unit)]]-(-'Input Data'!$B$4/Table2[[#This Row],[Volume]])</f>
        <v>-83.048067720811389</v>
      </c>
      <c r="L88" s="29">
        <f>Table2[[#This Row],[CM I (Unit)]]*Table2[[#This Row],[Volume]]</f>
        <v>222765.2970196454</v>
      </c>
      <c r="M88" s="29">
        <f>Table2[[#This Row],[CM II Unit)]]*Table2[[#This Row],[Volume]]</f>
        <v>172765.2970196454</v>
      </c>
      <c r="N88" s="29">
        <f>Table2[[#This Row],[Profit (Unit)]]*Table2[[#This Row],[Volume]]</f>
        <v>-77234.702980354588</v>
      </c>
      <c r="O88" s="29" t="str">
        <f>IF(AND(Table2[[#This Row],[Profit]]&gt;0,N87&lt;0),MIN(Table2[Profit]),"")</f>
        <v/>
      </c>
    </row>
    <row r="89" spans="1:15" ht="20.100000000000001" customHeight="1" x14ac:dyDescent="0.25">
      <c r="A89" s="29">
        <v>935</v>
      </c>
      <c r="B89" s="29">
        <f>IF(Table2[[#This Row],[Volume]]&lt;'Input Data'!$B$9,'Input Data'!$B$9,IF(Table2[[#This Row],[Volume]]&gt;'Input Data'!$B$10,'Input Data'!$B$10,Table2[[#This Row],[Volume]]))</f>
        <v>3000</v>
      </c>
      <c r="C89" s="30">
        <f>ROUNDDOWN((Table2[[#This Row],[Volume Used]]-'Input Data'!$B$9)/'Input Data'!$B$11,0)*'Input Data'!$B$12</f>
        <v>0</v>
      </c>
      <c r="D89" s="31">
        <f>-(Table2[[#This Row],[Volume]]*(1-Table2[[#This Row],[Discount]])*'Input Data'!$B$2)/Table2[[#This Row],[Volume]]</f>
        <v>500</v>
      </c>
      <c r="E89" s="29">
        <f>ROUNDUP(Table2[[#This Row],[Volume]]/'Input Data'!$B$13,0)</f>
        <v>1</v>
      </c>
      <c r="F89" s="29">
        <f>-Table2[[#This Row],[Multiplier]]*'Input Data'!$B$3</f>
        <v>50000</v>
      </c>
      <c r="G89" s="29">
        <f>(1 - (1 / (1 + EXP(-((Table2[[#This Row],[Volume]] / 1000) - 4.25))))) * 0.4 + 0.6</f>
        <v>0.98597593174624776</v>
      </c>
      <c r="H89" s="29">
        <f>Table2[[#This Row],[Sigmoid]]*'Input Data'!$B$7</f>
        <v>739.48194880968583</v>
      </c>
      <c r="I89" s="29">
        <f>Table2[[#This Row],[Price]]-Table2[[#This Row],[Variable Cost]]</f>
        <v>239.48194880968583</v>
      </c>
      <c r="J89" s="29">
        <f>Table2[[#This Row],[CM I (Unit)]]-(Table2[[#This Row],[Fixed Cost]]/Table2[[#This Row],[Volume]])</f>
        <v>186.00601298080883</v>
      </c>
      <c r="K89" s="29">
        <f>Table2[[#This Row],[CM II Unit)]]-(-'Input Data'!$B$4/Table2[[#This Row],[Volume]])</f>
        <v>-81.373666163576189</v>
      </c>
      <c r="L89" s="29">
        <f>Table2[[#This Row],[CM I (Unit)]]*Table2[[#This Row],[Volume]]</f>
        <v>223915.62213705626</v>
      </c>
      <c r="M89" s="29">
        <f>Table2[[#This Row],[CM II Unit)]]*Table2[[#This Row],[Volume]]</f>
        <v>173915.62213705626</v>
      </c>
      <c r="N89" s="29">
        <f>Table2[[#This Row],[Profit (Unit)]]*Table2[[#This Row],[Volume]]</f>
        <v>-76084.377862943744</v>
      </c>
      <c r="O89" s="29" t="str">
        <f>IF(AND(Table2[[#This Row],[Profit]]&gt;0,N88&lt;0),MIN(Table2[Profit]),"")</f>
        <v/>
      </c>
    </row>
    <row r="90" spans="1:15" ht="20.100000000000001" customHeight="1" x14ac:dyDescent="0.25">
      <c r="A90" s="29">
        <v>940</v>
      </c>
      <c r="B90" s="29">
        <f>IF(Table2[[#This Row],[Volume]]&lt;'Input Data'!$B$9,'Input Data'!$B$9,IF(Table2[[#This Row],[Volume]]&gt;'Input Data'!$B$10,'Input Data'!$B$10,Table2[[#This Row],[Volume]]))</f>
        <v>3000</v>
      </c>
      <c r="C90" s="30">
        <f>ROUNDDOWN((Table2[[#This Row],[Volume Used]]-'Input Data'!$B$9)/'Input Data'!$B$11,0)*'Input Data'!$B$12</f>
        <v>0</v>
      </c>
      <c r="D90" s="31">
        <f>-(Table2[[#This Row],[Volume]]*(1-Table2[[#This Row],[Discount]])*'Input Data'!$B$2)/Table2[[#This Row],[Volume]]</f>
        <v>500</v>
      </c>
      <c r="E90" s="29">
        <f>ROUNDUP(Table2[[#This Row],[Volume]]/'Input Data'!$B$13,0)</f>
        <v>1</v>
      </c>
      <c r="F90" s="29">
        <f>-Table2[[#This Row],[Multiplier]]*'Input Data'!$B$3</f>
        <v>50000</v>
      </c>
      <c r="G90" s="29">
        <f>(1 - (1 / (1 + EXP(-((Table2[[#This Row],[Volume]] / 1000) - 4.25))))) * 0.4 + 0.6</f>
        <v>0.98590811231763142</v>
      </c>
      <c r="H90" s="29">
        <f>Table2[[#This Row],[Sigmoid]]*'Input Data'!$B$7</f>
        <v>739.43108423822355</v>
      </c>
      <c r="I90" s="29">
        <f>Table2[[#This Row],[Price]]-Table2[[#This Row],[Variable Cost]]</f>
        <v>239.43108423822355</v>
      </c>
      <c r="J90" s="29">
        <f>Table2[[#This Row],[CM I (Unit)]]-(Table2[[#This Row],[Fixed Cost]]/Table2[[#This Row],[Volume]])</f>
        <v>186.23959487652144</v>
      </c>
      <c r="K90" s="29">
        <f>Table2[[#This Row],[CM II Unit)]]-(-'Input Data'!$B$4/Table2[[#This Row],[Volume]])</f>
        <v>-79.717851931989173</v>
      </c>
      <c r="L90" s="29">
        <f>Table2[[#This Row],[CM I (Unit)]]*Table2[[#This Row],[Volume]]</f>
        <v>225065.21918393014</v>
      </c>
      <c r="M90" s="29">
        <f>Table2[[#This Row],[CM II Unit)]]*Table2[[#This Row],[Volume]]</f>
        <v>175065.21918393014</v>
      </c>
      <c r="N90" s="29">
        <f>Table2[[#This Row],[Profit (Unit)]]*Table2[[#This Row],[Volume]]</f>
        <v>-74934.780816069819</v>
      </c>
      <c r="O90" s="29" t="str">
        <f>IF(AND(Table2[[#This Row],[Profit]]&gt;0,N89&lt;0),MIN(Table2[Profit]),"")</f>
        <v/>
      </c>
    </row>
    <row r="91" spans="1:15" ht="20.100000000000001" customHeight="1" x14ac:dyDescent="0.25">
      <c r="A91" s="29">
        <v>945</v>
      </c>
      <c r="B91" s="29">
        <f>IF(Table2[[#This Row],[Volume]]&lt;'Input Data'!$B$9,'Input Data'!$B$9,IF(Table2[[#This Row],[Volume]]&gt;'Input Data'!$B$10,'Input Data'!$B$10,Table2[[#This Row],[Volume]]))</f>
        <v>3000</v>
      </c>
      <c r="C91" s="30">
        <f>ROUNDDOWN((Table2[[#This Row],[Volume Used]]-'Input Data'!$B$9)/'Input Data'!$B$11,0)*'Input Data'!$B$12</f>
        <v>0</v>
      </c>
      <c r="D91" s="31">
        <f>-(Table2[[#This Row],[Volume]]*(1-Table2[[#This Row],[Discount]])*'Input Data'!$B$2)/Table2[[#This Row],[Volume]]</f>
        <v>500</v>
      </c>
      <c r="E91" s="29">
        <f>ROUNDUP(Table2[[#This Row],[Volume]]/'Input Data'!$B$13,0)</f>
        <v>1</v>
      </c>
      <c r="F91" s="29">
        <f>-Table2[[#This Row],[Multiplier]]*'Input Data'!$B$3</f>
        <v>50000</v>
      </c>
      <c r="G91" s="29">
        <f>(1 - (1 / (1 + EXP(-((Table2[[#This Row],[Volume]] / 1000) - 4.25))))) * 0.4 + 0.6</f>
        <v>0.98583997695093128</v>
      </c>
      <c r="H91" s="29">
        <f>Table2[[#This Row],[Sigmoid]]*'Input Data'!$B$7</f>
        <v>739.3799827131985</v>
      </c>
      <c r="I91" s="29">
        <f>Table2[[#This Row],[Price]]-Table2[[#This Row],[Variable Cost]]</f>
        <v>239.3799827131985</v>
      </c>
      <c r="J91" s="29">
        <f>Table2[[#This Row],[CM I (Unit)]]-(Table2[[#This Row],[Fixed Cost]]/Table2[[#This Row],[Volume]])</f>
        <v>186.46992980314559</v>
      </c>
      <c r="K91" s="29">
        <f>Table2[[#This Row],[CM II Unit)]]-(-'Input Data'!$B$4/Table2[[#This Row],[Volume]])</f>
        <v>-78.080334747118968</v>
      </c>
      <c r="L91" s="29">
        <f>Table2[[#This Row],[CM I (Unit)]]*Table2[[#This Row],[Volume]]</f>
        <v>226214.08366397259</v>
      </c>
      <c r="M91" s="29">
        <f>Table2[[#This Row],[CM II Unit)]]*Table2[[#This Row],[Volume]]</f>
        <v>176214.08366397259</v>
      </c>
      <c r="N91" s="29">
        <f>Table2[[#This Row],[Profit (Unit)]]*Table2[[#This Row],[Volume]]</f>
        <v>-73785.916336027425</v>
      </c>
      <c r="O91" s="29" t="str">
        <f>IF(AND(Table2[[#This Row],[Profit]]&gt;0,N90&lt;0),MIN(Table2[Profit]),"")</f>
        <v/>
      </c>
    </row>
    <row r="92" spans="1:15" ht="20.100000000000001" customHeight="1" x14ac:dyDescent="0.25">
      <c r="A92" s="29">
        <v>950</v>
      </c>
      <c r="B92" s="29">
        <f>IF(Table2[[#This Row],[Volume]]&lt;'Input Data'!$B$9,'Input Data'!$B$9,IF(Table2[[#This Row],[Volume]]&gt;'Input Data'!$B$10,'Input Data'!$B$10,Table2[[#This Row],[Volume]]))</f>
        <v>3000</v>
      </c>
      <c r="C92" s="30">
        <f>ROUNDDOWN((Table2[[#This Row],[Volume Used]]-'Input Data'!$B$9)/'Input Data'!$B$11,0)*'Input Data'!$B$12</f>
        <v>0</v>
      </c>
      <c r="D92" s="31">
        <f>-(Table2[[#This Row],[Volume]]*(1-Table2[[#This Row],[Discount]])*'Input Data'!$B$2)/Table2[[#This Row],[Volume]]</f>
        <v>500</v>
      </c>
      <c r="E92" s="29">
        <f>ROUNDUP(Table2[[#This Row],[Volume]]/'Input Data'!$B$13,0)</f>
        <v>1</v>
      </c>
      <c r="F92" s="29">
        <f>-Table2[[#This Row],[Multiplier]]*'Input Data'!$B$3</f>
        <v>50000</v>
      </c>
      <c r="G92" s="29">
        <f>(1 - (1 / (1 + EXP(-((Table2[[#This Row],[Volume]] / 1000) - 4.25))))) * 0.4 + 0.6</f>
        <v>0.9857715242909455</v>
      </c>
      <c r="H92" s="29">
        <f>Table2[[#This Row],[Sigmoid]]*'Input Data'!$B$7</f>
        <v>739.32864321820909</v>
      </c>
      <c r="I92" s="29">
        <f>Table2[[#This Row],[Price]]-Table2[[#This Row],[Variable Cost]]</f>
        <v>239.32864321820909</v>
      </c>
      <c r="J92" s="29">
        <f>Table2[[#This Row],[CM I (Unit)]]-(Table2[[#This Row],[Fixed Cost]]/Table2[[#This Row],[Volume]])</f>
        <v>186.69706427084068</v>
      </c>
      <c r="K92" s="29">
        <f>Table2[[#This Row],[CM II Unit)]]-(-'Input Data'!$B$4/Table2[[#This Row],[Volume]])</f>
        <v>-76.460830466001397</v>
      </c>
      <c r="L92" s="29">
        <f>Table2[[#This Row],[CM I (Unit)]]*Table2[[#This Row],[Volume]]</f>
        <v>227362.21105729864</v>
      </c>
      <c r="M92" s="29">
        <f>Table2[[#This Row],[CM II Unit)]]*Table2[[#This Row],[Volume]]</f>
        <v>177362.21105729864</v>
      </c>
      <c r="N92" s="29">
        <f>Table2[[#This Row],[Profit (Unit)]]*Table2[[#This Row],[Volume]]</f>
        <v>-72637.788942701329</v>
      </c>
      <c r="O92" s="29" t="str">
        <f>IF(AND(Table2[[#This Row],[Profit]]&gt;0,N91&lt;0),MIN(Table2[Profit]),"")</f>
        <v/>
      </c>
    </row>
    <row r="93" spans="1:15" ht="20.100000000000001" customHeight="1" x14ac:dyDescent="0.25">
      <c r="A93" s="29">
        <v>955</v>
      </c>
      <c r="B93" s="29">
        <f>IF(Table2[[#This Row],[Volume]]&lt;'Input Data'!$B$9,'Input Data'!$B$9,IF(Table2[[#This Row],[Volume]]&gt;'Input Data'!$B$10,'Input Data'!$B$10,Table2[[#This Row],[Volume]]))</f>
        <v>3000</v>
      </c>
      <c r="C93" s="30">
        <f>ROUNDDOWN((Table2[[#This Row],[Volume Used]]-'Input Data'!$B$9)/'Input Data'!$B$11,0)*'Input Data'!$B$12</f>
        <v>0</v>
      </c>
      <c r="D93" s="31">
        <f>-(Table2[[#This Row],[Volume]]*(1-Table2[[#This Row],[Discount]])*'Input Data'!$B$2)/Table2[[#This Row],[Volume]]</f>
        <v>500</v>
      </c>
      <c r="E93" s="29">
        <f>ROUNDUP(Table2[[#This Row],[Volume]]/'Input Data'!$B$13,0)</f>
        <v>1</v>
      </c>
      <c r="F93" s="29">
        <f>-Table2[[#This Row],[Multiplier]]*'Input Data'!$B$3</f>
        <v>50000</v>
      </c>
      <c r="G93" s="29">
        <f>(1 - (1 / (1 + EXP(-((Table2[[#This Row],[Volume]] / 1000) - 4.25))))) * 0.4 + 0.6</f>
        <v>0.98570275297779042</v>
      </c>
      <c r="H93" s="29">
        <f>Table2[[#This Row],[Sigmoid]]*'Input Data'!$B$7</f>
        <v>739.27706473334285</v>
      </c>
      <c r="I93" s="29">
        <f>Table2[[#This Row],[Price]]-Table2[[#This Row],[Variable Cost]]</f>
        <v>239.27706473334285</v>
      </c>
      <c r="J93" s="29">
        <f>Table2[[#This Row],[CM I (Unit)]]-(Table2[[#This Row],[Fixed Cost]]/Table2[[#This Row],[Volume]])</f>
        <v>186.92104379093448</v>
      </c>
      <c r="K93" s="29">
        <f>Table2[[#This Row],[CM II Unit)]]-(-'Input Data'!$B$4/Table2[[#This Row],[Volume]])</f>
        <v>-74.859060921107385</v>
      </c>
      <c r="L93" s="29">
        <f>Table2[[#This Row],[CM I (Unit)]]*Table2[[#This Row],[Volume]]</f>
        <v>228509.59682034241</v>
      </c>
      <c r="M93" s="29">
        <f>Table2[[#This Row],[CM II Unit)]]*Table2[[#This Row],[Volume]]</f>
        <v>178509.59682034241</v>
      </c>
      <c r="N93" s="29">
        <f>Table2[[#This Row],[Profit (Unit)]]*Table2[[#This Row],[Volume]]</f>
        <v>-71490.403179657558</v>
      </c>
      <c r="O93" s="29" t="str">
        <f>IF(AND(Table2[[#This Row],[Profit]]&gt;0,N92&lt;0),MIN(Table2[Profit]),"")</f>
        <v/>
      </c>
    </row>
    <row r="94" spans="1:15" ht="20.100000000000001" customHeight="1" x14ac:dyDescent="0.25">
      <c r="A94" s="29">
        <v>960</v>
      </c>
      <c r="B94" s="29">
        <f>IF(Table2[[#This Row],[Volume]]&lt;'Input Data'!$B$9,'Input Data'!$B$9,IF(Table2[[#This Row],[Volume]]&gt;'Input Data'!$B$10,'Input Data'!$B$10,Table2[[#This Row],[Volume]]))</f>
        <v>3000</v>
      </c>
      <c r="C94" s="30">
        <f>ROUNDDOWN((Table2[[#This Row],[Volume Used]]-'Input Data'!$B$9)/'Input Data'!$B$11,0)*'Input Data'!$B$12</f>
        <v>0</v>
      </c>
      <c r="D94" s="31">
        <f>-(Table2[[#This Row],[Volume]]*(1-Table2[[#This Row],[Discount]])*'Input Data'!$B$2)/Table2[[#This Row],[Volume]]</f>
        <v>500</v>
      </c>
      <c r="E94" s="29">
        <f>ROUNDUP(Table2[[#This Row],[Volume]]/'Input Data'!$B$13,0)</f>
        <v>1</v>
      </c>
      <c r="F94" s="29">
        <f>-Table2[[#This Row],[Multiplier]]*'Input Data'!$B$3</f>
        <v>50000</v>
      </c>
      <c r="G94" s="29">
        <f>(1 - (1 / (1 + EXP(-((Table2[[#This Row],[Volume]] / 1000) - 4.25))))) * 0.4 + 0.6</f>
        <v>0.98563366164689525</v>
      </c>
      <c r="H94" s="29">
        <f>Table2[[#This Row],[Sigmoid]]*'Input Data'!$B$7</f>
        <v>739.22524623517143</v>
      </c>
      <c r="I94" s="29">
        <f>Table2[[#This Row],[Price]]-Table2[[#This Row],[Variable Cost]]</f>
        <v>239.22524623517143</v>
      </c>
      <c r="J94" s="29">
        <f>Table2[[#This Row],[CM I (Unit)]]-(Table2[[#This Row],[Fixed Cost]]/Table2[[#This Row],[Volume]])</f>
        <v>187.14191290183808</v>
      </c>
      <c r="K94" s="29">
        <f>Table2[[#This Row],[CM II Unit)]]-(-'Input Data'!$B$4/Table2[[#This Row],[Volume]])</f>
        <v>-73.274753764828603</v>
      </c>
      <c r="L94" s="29">
        <f>Table2[[#This Row],[CM I (Unit)]]*Table2[[#This Row],[Volume]]</f>
        <v>229656.23638576455</v>
      </c>
      <c r="M94" s="29">
        <f>Table2[[#This Row],[CM II Unit)]]*Table2[[#This Row],[Volume]]</f>
        <v>179656.23638576455</v>
      </c>
      <c r="N94" s="29">
        <f>Table2[[#This Row],[Profit (Unit)]]*Table2[[#This Row],[Volume]]</f>
        <v>-70343.76361423546</v>
      </c>
      <c r="O94" s="29" t="str">
        <f>IF(AND(Table2[[#This Row],[Profit]]&gt;0,N93&lt;0),MIN(Table2[Profit]),"")</f>
        <v/>
      </c>
    </row>
    <row r="95" spans="1:15" ht="20.100000000000001" customHeight="1" x14ac:dyDescent="0.25">
      <c r="A95" s="29">
        <v>965</v>
      </c>
      <c r="B95" s="29">
        <f>IF(Table2[[#This Row],[Volume]]&lt;'Input Data'!$B$9,'Input Data'!$B$9,IF(Table2[[#This Row],[Volume]]&gt;'Input Data'!$B$10,'Input Data'!$B$10,Table2[[#This Row],[Volume]]))</f>
        <v>3000</v>
      </c>
      <c r="C95" s="30">
        <f>ROUNDDOWN((Table2[[#This Row],[Volume Used]]-'Input Data'!$B$9)/'Input Data'!$B$11,0)*'Input Data'!$B$12</f>
        <v>0</v>
      </c>
      <c r="D95" s="31">
        <f>-(Table2[[#This Row],[Volume]]*(1-Table2[[#This Row],[Discount]])*'Input Data'!$B$2)/Table2[[#This Row],[Volume]]</f>
        <v>500</v>
      </c>
      <c r="E95" s="29">
        <f>ROUNDUP(Table2[[#This Row],[Volume]]/'Input Data'!$B$13,0)</f>
        <v>1</v>
      </c>
      <c r="F95" s="29">
        <f>-Table2[[#This Row],[Multiplier]]*'Input Data'!$B$3</f>
        <v>50000</v>
      </c>
      <c r="G95" s="29">
        <f>(1 - (1 / (1 + EXP(-((Table2[[#This Row],[Volume]] / 1000) - 4.25))))) * 0.4 + 0.6</f>
        <v>0.98556424892899819</v>
      </c>
      <c r="H95" s="29">
        <f>Table2[[#This Row],[Sigmoid]]*'Input Data'!$B$7</f>
        <v>739.17318669674864</v>
      </c>
      <c r="I95" s="29">
        <f>Table2[[#This Row],[Price]]-Table2[[#This Row],[Variable Cost]]</f>
        <v>239.17318669674864</v>
      </c>
      <c r="J95" s="29">
        <f>Table2[[#This Row],[CM I (Unit)]]-(Table2[[#This Row],[Fixed Cost]]/Table2[[#This Row],[Volume]])</f>
        <v>187.35971519415796</v>
      </c>
      <c r="K95" s="29">
        <f>Table2[[#This Row],[CM II Unit)]]-(-'Input Data'!$B$4/Table2[[#This Row],[Volume]])</f>
        <v>-71.707642318795422</v>
      </c>
      <c r="L95" s="29">
        <f>Table2[[#This Row],[CM I (Unit)]]*Table2[[#This Row],[Volume]]</f>
        <v>230802.12516236244</v>
      </c>
      <c r="M95" s="29">
        <f>Table2[[#This Row],[CM II Unit)]]*Table2[[#This Row],[Volume]]</f>
        <v>180802.12516236244</v>
      </c>
      <c r="N95" s="29">
        <f>Table2[[#This Row],[Profit (Unit)]]*Table2[[#This Row],[Volume]]</f>
        <v>-69197.874837637588</v>
      </c>
      <c r="O95" s="29" t="str">
        <f>IF(AND(Table2[[#This Row],[Profit]]&gt;0,N94&lt;0),MIN(Table2[Profit]),"")</f>
        <v/>
      </c>
    </row>
    <row r="96" spans="1:15" ht="20.100000000000001" customHeight="1" x14ac:dyDescent="0.25">
      <c r="A96" s="29">
        <v>970</v>
      </c>
      <c r="B96" s="29">
        <f>IF(Table2[[#This Row],[Volume]]&lt;'Input Data'!$B$9,'Input Data'!$B$9,IF(Table2[[#This Row],[Volume]]&gt;'Input Data'!$B$10,'Input Data'!$B$10,Table2[[#This Row],[Volume]]))</f>
        <v>3000</v>
      </c>
      <c r="C96" s="30">
        <f>ROUNDDOWN((Table2[[#This Row],[Volume Used]]-'Input Data'!$B$9)/'Input Data'!$B$11,0)*'Input Data'!$B$12</f>
        <v>0</v>
      </c>
      <c r="D96" s="31">
        <f>-(Table2[[#This Row],[Volume]]*(1-Table2[[#This Row],[Discount]])*'Input Data'!$B$2)/Table2[[#This Row],[Volume]]</f>
        <v>500</v>
      </c>
      <c r="E96" s="29">
        <f>ROUNDUP(Table2[[#This Row],[Volume]]/'Input Data'!$B$13,0)</f>
        <v>1</v>
      </c>
      <c r="F96" s="29">
        <f>-Table2[[#This Row],[Multiplier]]*'Input Data'!$B$3</f>
        <v>50000</v>
      </c>
      <c r="G96" s="29">
        <f>(1 - (1 / (1 + EXP(-((Table2[[#This Row],[Volume]] / 1000) - 4.25))))) * 0.4 + 0.6</f>
        <v>0.98549451345014072</v>
      </c>
      <c r="H96" s="29">
        <f>Table2[[#This Row],[Sigmoid]]*'Input Data'!$B$7</f>
        <v>739.12088508760553</v>
      </c>
      <c r="I96" s="29">
        <f>Table2[[#This Row],[Price]]-Table2[[#This Row],[Variable Cost]]</f>
        <v>239.12088508760553</v>
      </c>
      <c r="J96" s="29">
        <f>Table2[[#This Row],[CM I (Unit)]]-(Table2[[#This Row],[Fixed Cost]]/Table2[[#This Row],[Volume]])</f>
        <v>187.57449333502819</v>
      </c>
      <c r="K96" s="29">
        <f>Table2[[#This Row],[CM II Unit)]]-(-'Input Data'!$B$4/Table2[[#This Row],[Volume]])</f>
        <v>-70.157465427858426</v>
      </c>
      <c r="L96" s="29">
        <f>Table2[[#This Row],[CM I (Unit)]]*Table2[[#This Row],[Volume]]</f>
        <v>231947.25853497736</v>
      </c>
      <c r="M96" s="29">
        <f>Table2[[#This Row],[CM II Unit)]]*Table2[[#This Row],[Volume]]</f>
        <v>181947.25853497736</v>
      </c>
      <c r="N96" s="29">
        <f>Table2[[#This Row],[Profit (Unit)]]*Table2[[#This Row],[Volume]]</f>
        <v>-68052.741465022671</v>
      </c>
      <c r="O96" s="29" t="str">
        <f>IF(AND(Table2[[#This Row],[Profit]]&gt;0,N95&lt;0),MIN(Table2[Profit]),"")</f>
        <v/>
      </c>
    </row>
    <row r="97" spans="1:15" ht="20.100000000000001" customHeight="1" x14ac:dyDescent="0.25">
      <c r="A97" s="29">
        <v>975</v>
      </c>
      <c r="B97" s="29">
        <f>IF(Table2[[#This Row],[Volume]]&lt;'Input Data'!$B$9,'Input Data'!$B$9,IF(Table2[[#This Row],[Volume]]&gt;'Input Data'!$B$10,'Input Data'!$B$10,Table2[[#This Row],[Volume]]))</f>
        <v>3000</v>
      </c>
      <c r="C97" s="30">
        <f>ROUNDDOWN((Table2[[#This Row],[Volume Used]]-'Input Data'!$B$9)/'Input Data'!$B$11,0)*'Input Data'!$B$12</f>
        <v>0</v>
      </c>
      <c r="D97" s="31">
        <f>-(Table2[[#This Row],[Volume]]*(1-Table2[[#This Row],[Discount]])*'Input Data'!$B$2)/Table2[[#This Row],[Volume]]</f>
        <v>500</v>
      </c>
      <c r="E97" s="29">
        <f>ROUNDUP(Table2[[#This Row],[Volume]]/'Input Data'!$B$13,0)</f>
        <v>1</v>
      </c>
      <c r="F97" s="29">
        <f>-Table2[[#This Row],[Multiplier]]*'Input Data'!$B$3</f>
        <v>50000</v>
      </c>
      <c r="G97" s="29">
        <f>(1 - (1 / (1 + EXP(-((Table2[[#This Row],[Volume]] / 1000) - 4.25))))) * 0.4 + 0.6</f>
        <v>0.98542445383166388</v>
      </c>
      <c r="H97" s="29">
        <f>Table2[[#This Row],[Sigmoid]]*'Input Data'!$B$7</f>
        <v>739.0683403737479</v>
      </c>
      <c r="I97" s="29">
        <f>Table2[[#This Row],[Price]]-Table2[[#This Row],[Variable Cost]]</f>
        <v>239.0683403737479</v>
      </c>
      <c r="J97" s="29">
        <f>Table2[[#This Row],[CM I (Unit)]]-(Table2[[#This Row],[Fixed Cost]]/Table2[[#This Row],[Volume]])</f>
        <v>187.78628909169663</v>
      </c>
      <c r="K97" s="29">
        <f>Table2[[#This Row],[CM II Unit)]]-(-'Input Data'!$B$4/Table2[[#This Row],[Volume]])</f>
        <v>-68.623967318559778</v>
      </c>
      <c r="L97" s="29">
        <f>Table2[[#This Row],[CM I (Unit)]]*Table2[[#This Row],[Volume]]</f>
        <v>233091.63186440419</v>
      </c>
      <c r="M97" s="29">
        <f>Table2[[#This Row],[CM II Unit)]]*Table2[[#This Row],[Volume]]</f>
        <v>183091.63186440422</v>
      </c>
      <c r="N97" s="29">
        <f>Table2[[#This Row],[Profit (Unit)]]*Table2[[#This Row],[Volume]]</f>
        <v>-66908.368135595781</v>
      </c>
      <c r="O97" s="29" t="str">
        <f>IF(AND(Table2[[#This Row],[Profit]]&gt;0,N96&lt;0),MIN(Table2[Profit]),"")</f>
        <v/>
      </c>
    </row>
    <row r="98" spans="1:15" ht="20.100000000000001" customHeight="1" x14ac:dyDescent="0.25">
      <c r="A98" s="29">
        <v>980</v>
      </c>
      <c r="B98" s="29">
        <f>IF(Table2[[#This Row],[Volume]]&lt;'Input Data'!$B$9,'Input Data'!$B$9,IF(Table2[[#This Row],[Volume]]&gt;'Input Data'!$B$10,'Input Data'!$B$10,Table2[[#This Row],[Volume]]))</f>
        <v>3000</v>
      </c>
      <c r="C98" s="30">
        <f>ROUNDDOWN((Table2[[#This Row],[Volume Used]]-'Input Data'!$B$9)/'Input Data'!$B$11,0)*'Input Data'!$B$12</f>
        <v>0</v>
      </c>
      <c r="D98" s="31">
        <f>-(Table2[[#This Row],[Volume]]*(1-Table2[[#This Row],[Discount]])*'Input Data'!$B$2)/Table2[[#This Row],[Volume]]</f>
        <v>500</v>
      </c>
      <c r="E98" s="29">
        <f>ROUNDUP(Table2[[#This Row],[Volume]]/'Input Data'!$B$13,0)</f>
        <v>1</v>
      </c>
      <c r="F98" s="29">
        <f>-Table2[[#This Row],[Multiplier]]*'Input Data'!$B$3</f>
        <v>50000</v>
      </c>
      <c r="G98" s="29">
        <f>(1 - (1 / (1 + EXP(-((Table2[[#This Row],[Volume]] / 1000) - 4.25))))) * 0.4 + 0.6</f>
        <v>0.98535406869020403</v>
      </c>
      <c r="H98" s="29">
        <f>Table2[[#This Row],[Sigmoid]]*'Input Data'!$B$7</f>
        <v>739.01555151765308</v>
      </c>
      <c r="I98" s="29">
        <f>Table2[[#This Row],[Price]]-Table2[[#This Row],[Variable Cost]]</f>
        <v>239.01555151765308</v>
      </c>
      <c r="J98" s="29">
        <f>Table2[[#This Row],[CM I (Unit)]]-(Table2[[#This Row],[Fixed Cost]]/Table2[[#This Row],[Volume]])</f>
        <v>187.99514335438778</v>
      </c>
      <c r="K98" s="29">
        <f>Table2[[#This Row],[CM II Unit)]]-(-'Input Data'!$B$4/Table2[[#This Row],[Volume]])</f>
        <v>-67.106897461938757</v>
      </c>
      <c r="L98" s="29">
        <f>Table2[[#This Row],[CM I (Unit)]]*Table2[[#This Row],[Volume]]</f>
        <v>234235.24048730001</v>
      </c>
      <c r="M98" s="29">
        <f>Table2[[#This Row],[CM II Unit)]]*Table2[[#This Row],[Volume]]</f>
        <v>184235.24048730003</v>
      </c>
      <c r="N98" s="29">
        <f>Table2[[#This Row],[Profit (Unit)]]*Table2[[#This Row],[Volume]]</f>
        <v>-65764.75951269998</v>
      </c>
      <c r="O98" s="29" t="str">
        <f>IF(AND(Table2[[#This Row],[Profit]]&gt;0,N97&lt;0),MIN(Table2[Profit]),"")</f>
        <v/>
      </c>
    </row>
    <row r="99" spans="1:15" ht="20.100000000000001" customHeight="1" x14ac:dyDescent="0.25">
      <c r="A99" s="29">
        <v>985</v>
      </c>
      <c r="B99" s="29">
        <f>IF(Table2[[#This Row],[Volume]]&lt;'Input Data'!$B$9,'Input Data'!$B$9,IF(Table2[[#This Row],[Volume]]&gt;'Input Data'!$B$10,'Input Data'!$B$10,Table2[[#This Row],[Volume]]))</f>
        <v>3000</v>
      </c>
      <c r="C99" s="30">
        <f>ROUNDDOWN((Table2[[#This Row],[Volume Used]]-'Input Data'!$B$9)/'Input Data'!$B$11,0)*'Input Data'!$B$12</f>
        <v>0</v>
      </c>
      <c r="D99" s="31">
        <f>-(Table2[[#This Row],[Volume]]*(1-Table2[[#This Row],[Discount]])*'Input Data'!$B$2)/Table2[[#This Row],[Volume]]</f>
        <v>500</v>
      </c>
      <c r="E99" s="29">
        <f>ROUNDUP(Table2[[#This Row],[Volume]]/'Input Data'!$B$13,0)</f>
        <v>1</v>
      </c>
      <c r="F99" s="29">
        <f>-Table2[[#This Row],[Multiplier]]*'Input Data'!$B$3</f>
        <v>50000</v>
      </c>
      <c r="G99" s="29">
        <f>(1 - (1 / (1 + EXP(-((Table2[[#This Row],[Volume]] / 1000) - 4.25))))) * 0.4 + 0.6</f>
        <v>0.98528335663768796</v>
      </c>
      <c r="H99" s="29">
        <f>Table2[[#This Row],[Sigmoid]]*'Input Data'!$B$7</f>
        <v>738.96251747826602</v>
      </c>
      <c r="I99" s="29">
        <f>Table2[[#This Row],[Price]]-Table2[[#This Row],[Variable Cost]]</f>
        <v>238.96251747826602</v>
      </c>
      <c r="J99" s="29">
        <f>Table2[[#This Row],[CM I (Unit)]]-(Table2[[#This Row],[Fixed Cost]]/Table2[[#This Row],[Volume]])</f>
        <v>188.20109615846906</v>
      </c>
      <c r="K99" s="29">
        <f>Table2[[#This Row],[CM II Unit)]]-(-'Input Data'!$B$4/Table2[[#This Row],[Volume]])</f>
        <v>-65.606010440515718</v>
      </c>
      <c r="L99" s="29">
        <f>Table2[[#This Row],[CM I (Unit)]]*Table2[[#This Row],[Volume]]</f>
        <v>235378.07971609203</v>
      </c>
      <c r="M99" s="29">
        <f>Table2[[#This Row],[CM II Unit)]]*Table2[[#This Row],[Volume]]</f>
        <v>185378.07971609203</v>
      </c>
      <c r="N99" s="29">
        <f>Table2[[#This Row],[Profit (Unit)]]*Table2[[#This Row],[Volume]]</f>
        <v>-64621.920283907981</v>
      </c>
      <c r="O99" s="29" t="str">
        <f>IF(AND(Table2[[#This Row],[Profit]]&gt;0,N98&lt;0),MIN(Table2[Profit]),"")</f>
        <v/>
      </c>
    </row>
    <row r="100" spans="1:15" ht="20.100000000000001" customHeight="1" x14ac:dyDescent="0.25">
      <c r="A100" s="29">
        <v>990</v>
      </c>
      <c r="B100" s="29">
        <f>IF(Table2[[#This Row],[Volume]]&lt;'Input Data'!$B$9,'Input Data'!$B$9,IF(Table2[[#This Row],[Volume]]&gt;'Input Data'!$B$10,'Input Data'!$B$10,Table2[[#This Row],[Volume]]))</f>
        <v>3000</v>
      </c>
      <c r="C100" s="30">
        <f>ROUNDDOWN((Table2[[#This Row],[Volume Used]]-'Input Data'!$B$9)/'Input Data'!$B$11,0)*'Input Data'!$B$12</f>
        <v>0</v>
      </c>
      <c r="D100" s="31">
        <f>-(Table2[[#This Row],[Volume]]*(1-Table2[[#This Row],[Discount]])*'Input Data'!$B$2)/Table2[[#This Row],[Volume]]</f>
        <v>500</v>
      </c>
      <c r="E100" s="29">
        <f>ROUNDUP(Table2[[#This Row],[Volume]]/'Input Data'!$B$13,0)</f>
        <v>1</v>
      </c>
      <c r="F100" s="29">
        <f>-Table2[[#This Row],[Multiplier]]*'Input Data'!$B$3</f>
        <v>50000</v>
      </c>
      <c r="G100" s="29">
        <f>(1 - (1 / (1 + EXP(-((Table2[[#This Row],[Volume]] / 1000) - 4.25))))) * 0.4 + 0.6</f>
        <v>0.98521231628132921</v>
      </c>
      <c r="H100" s="29">
        <f>Table2[[#This Row],[Sigmoid]]*'Input Data'!$B$7</f>
        <v>738.90923721099693</v>
      </c>
      <c r="I100" s="29">
        <f>Table2[[#This Row],[Price]]-Table2[[#This Row],[Variable Cost]]</f>
        <v>238.90923721099693</v>
      </c>
      <c r="J100" s="29">
        <f>Table2[[#This Row],[CM I (Unit)]]-(Table2[[#This Row],[Fixed Cost]]/Table2[[#This Row],[Volume]])</f>
        <v>188.40418670594642</v>
      </c>
      <c r="K100" s="29">
        <f>Table2[[#This Row],[CM II Unit)]]-(-'Input Data'!$B$4/Table2[[#This Row],[Volume]])</f>
        <v>-64.121065819306097</v>
      </c>
      <c r="L100" s="29">
        <f>Table2[[#This Row],[CM I (Unit)]]*Table2[[#This Row],[Volume]]</f>
        <v>236520.14483888698</v>
      </c>
      <c r="M100" s="29">
        <f>Table2[[#This Row],[CM II Unit)]]*Table2[[#This Row],[Volume]]</f>
        <v>186520.14483888695</v>
      </c>
      <c r="N100" s="29">
        <f>Table2[[#This Row],[Profit (Unit)]]*Table2[[#This Row],[Volume]]</f>
        <v>-63479.855161113039</v>
      </c>
      <c r="O100" s="29" t="str">
        <f>IF(AND(Table2[[#This Row],[Profit]]&gt;0,N99&lt;0),MIN(Table2[Profit]),"")</f>
        <v/>
      </c>
    </row>
    <row r="101" spans="1:15" ht="20.100000000000001" customHeight="1" x14ac:dyDescent="0.25">
      <c r="A101" s="29">
        <v>995</v>
      </c>
      <c r="B101" s="29">
        <f>IF(Table2[[#This Row],[Volume]]&lt;'Input Data'!$B$9,'Input Data'!$B$9,IF(Table2[[#This Row],[Volume]]&gt;'Input Data'!$B$10,'Input Data'!$B$10,Table2[[#This Row],[Volume]]))</f>
        <v>3000</v>
      </c>
      <c r="C101" s="30">
        <f>ROUNDDOWN((Table2[[#This Row],[Volume Used]]-'Input Data'!$B$9)/'Input Data'!$B$11,0)*'Input Data'!$B$12</f>
        <v>0</v>
      </c>
      <c r="D101" s="31">
        <f>-(Table2[[#This Row],[Volume]]*(1-Table2[[#This Row],[Discount]])*'Input Data'!$B$2)/Table2[[#This Row],[Volume]]</f>
        <v>500</v>
      </c>
      <c r="E101" s="29">
        <f>ROUNDUP(Table2[[#This Row],[Volume]]/'Input Data'!$B$13,0)</f>
        <v>1</v>
      </c>
      <c r="F101" s="29">
        <f>-Table2[[#This Row],[Multiplier]]*'Input Data'!$B$3</f>
        <v>50000</v>
      </c>
      <c r="G101" s="29">
        <f>(1 - (1 / (1 + EXP(-((Table2[[#This Row],[Volume]] / 1000) - 4.25))))) * 0.4 + 0.6</f>
        <v>0.98514094622362414</v>
      </c>
      <c r="H101" s="29">
        <f>Table2[[#This Row],[Sigmoid]]*'Input Data'!$B$7</f>
        <v>738.85570966771809</v>
      </c>
      <c r="I101" s="29">
        <f>Table2[[#This Row],[Price]]-Table2[[#This Row],[Variable Cost]]</f>
        <v>238.85570966771809</v>
      </c>
      <c r="J101" s="29">
        <f>Table2[[#This Row],[CM I (Unit)]]-(Table2[[#This Row],[Fixed Cost]]/Table2[[#This Row],[Volume]])</f>
        <v>188.60445338631104</v>
      </c>
      <c r="K101" s="29">
        <f>Table2[[#This Row],[CM II Unit)]]-(-'Input Data'!$B$4/Table2[[#This Row],[Volume]])</f>
        <v>-62.651828020724139</v>
      </c>
      <c r="L101" s="29">
        <f>Table2[[#This Row],[CM I (Unit)]]*Table2[[#This Row],[Volume]]</f>
        <v>237661.4311193795</v>
      </c>
      <c r="M101" s="29">
        <f>Table2[[#This Row],[CM II Unit)]]*Table2[[#This Row],[Volume]]</f>
        <v>187661.43111937947</v>
      </c>
      <c r="N101" s="29">
        <f>Table2[[#This Row],[Profit (Unit)]]*Table2[[#This Row],[Volume]]</f>
        <v>-62338.568880620522</v>
      </c>
      <c r="O101" s="29" t="str">
        <f>IF(AND(Table2[[#This Row],[Profit]]&gt;0,N100&lt;0),MIN(Table2[Profit]),"")</f>
        <v/>
      </c>
    </row>
    <row r="102" spans="1:15" ht="20.100000000000001" customHeight="1" x14ac:dyDescent="0.25">
      <c r="A102" s="29">
        <v>1000</v>
      </c>
      <c r="B102" s="29">
        <f>IF(Table2[[#This Row],[Volume]]&lt;'Input Data'!$B$9,'Input Data'!$B$9,IF(Table2[[#This Row],[Volume]]&gt;'Input Data'!$B$10,'Input Data'!$B$10,Table2[[#This Row],[Volume]]))</f>
        <v>3000</v>
      </c>
      <c r="C102" s="30">
        <f>ROUNDDOWN((Table2[[#This Row],[Volume Used]]-'Input Data'!$B$9)/'Input Data'!$B$11,0)*'Input Data'!$B$12</f>
        <v>0</v>
      </c>
      <c r="D102" s="31">
        <f>-(Table2[[#This Row],[Volume]]*(1-Table2[[#This Row],[Discount]])*'Input Data'!$B$2)/Table2[[#This Row],[Volume]]</f>
        <v>500</v>
      </c>
      <c r="E102" s="29">
        <f>ROUNDUP(Table2[[#This Row],[Volume]]/'Input Data'!$B$13,0)</f>
        <v>1</v>
      </c>
      <c r="F102" s="29">
        <f>-Table2[[#This Row],[Multiplier]]*'Input Data'!$B$3</f>
        <v>50000</v>
      </c>
      <c r="G102" s="29">
        <f>(1 - (1 / (1 + EXP(-((Table2[[#This Row],[Volume]] / 1000) - 4.25))))) * 0.4 + 0.6</f>
        <v>0.98506924506234816</v>
      </c>
      <c r="H102" s="29">
        <f>Table2[[#This Row],[Sigmoid]]*'Input Data'!$B$7</f>
        <v>738.80193379676109</v>
      </c>
      <c r="I102" s="29">
        <f>Table2[[#This Row],[Price]]-Table2[[#This Row],[Variable Cost]]</f>
        <v>238.80193379676109</v>
      </c>
      <c r="J102" s="29">
        <f>Table2[[#This Row],[CM I (Unit)]]-(Table2[[#This Row],[Fixed Cost]]/Table2[[#This Row],[Volume]])</f>
        <v>188.80193379676109</v>
      </c>
      <c r="K102" s="29">
        <f>Table2[[#This Row],[CM II Unit)]]-(-'Input Data'!$B$4/Table2[[#This Row],[Volume]])</f>
        <v>-61.198066203238909</v>
      </c>
      <c r="L102" s="29">
        <f>Table2[[#This Row],[CM I (Unit)]]*Table2[[#This Row],[Volume]]</f>
        <v>238801.93379676109</v>
      </c>
      <c r="M102" s="29">
        <f>Table2[[#This Row],[CM II Unit)]]*Table2[[#This Row],[Volume]]</f>
        <v>188801.93379676109</v>
      </c>
      <c r="N102" s="29">
        <f>Table2[[#This Row],[Profit (Unit)]]*Table2[[#This Row],[Volume]]</f>
        <v>-61198.066203238908</v>
      </c>
      <c r="O102" s="29" t="str">
        <f>IF(AND(Table2[[#This Row],[Profit]]&gt;0,N101&lt;0),MIN(Table2[Profit]),"")</f>
        <v/>
      </c>
    </row>
    <row r="103" spans="1:15" ht="20.100000000000001" customHeight="1" x14ac:dyDescent="0.25">
      <c r="A103" s="29">
        <v>1005</v>
      </c>
      <c r="B103" s="29">
        <f>IF(Table2[[#This Row],[Volume]]&lt;'Input Data'!$B$9,'Input Data'!$B$9,IF(Table2[[#This Row],[Volume]]&gt;'Input Data'!$B$10,'Input Data'!$B$10,Table2[[#This Row],[Volume]]))</f>
        <v>3000</v>
      </c>
      <c r="C103" s="30">
        <f>ROUNDDOWN((Table2[[#This Row],[Volume Used]]-'Input Data'!$B$9)/'Input Data'!$B$11,0)*'Input Data'!$B$12</f>
        <v>0</v>
      </c>
      <c r="D103" s="31">
        <f>-(Table2[[#This Row],[Volume]]*(1-Table2[[#This Row],[Discount]])*'Input Data'!$B$2)/Table2[[#This Row],[Volume]]</f>
        <v>500</v>
      </c>
      <c r="E103" s="29">
        <f>ROUNDUP(Table2[[#This Row],[Volume]]/'Input Data'!$B$13,0)</f>
        <v>2</v>
      </c>
      <c r="F103" s="29">
        <f>-Table2[[#This Row],[Multiplier]]*'Input Data'!$B$3</f>
        <v>100000</v>
      </c>
      <c r="G103" s="29">
        <f>(1 - (1 / (1 + EXP(-((Table2[[#This Row],[Volume]] / 1000) - 4.25))))) * 0.4 + 0.6</f>
        <v>0.98499721139055185</v>
      </c>
      <c r="H103" s="29">
        <f>Table2[[#This Row],[Sigmoid]]*'Input Data'!$B$7</f>
        <v>738.74790854291393</v>
      </c>
      <c r="I103" s="29">
        <f>Table2[[#This Row],[Price]]-Table2[[#This Row],[Variable Cost]]</f>
        <v>238.74790854291393</v>
      </c>
      <c r="J103" s="29">
        <f>Table2[[#This Row],[CM I (Unit)]]-(Table2[[#This Row],[Fixed Cost]]/Table2[[#This Row],[Volume]])</f>
        <v>139.24542098072487</v>
      </c>
      <c r="K103" s="29">
        <f>Table2[[#This Row],[CM II Unit)]]-(-'Input Data'!$B$4/Table2[[#This Row],[Volume]])</f>
        <v>-109.51079792474778</v>
      </c>
      <c r="L103" s="29">
        <f>Table2[[#This Row],[CM I (Unit)]]*Table2[[#This Row],[Volume]]</f>
        <v>239941.64808562849</v>
      </c>
      <c r="M103" s="29">
        <f>Table2[[#This Row],[CM II Unit)]]*Table2[[#This Row],[Volume]]</f>
        <v>139941.64808562849</v>
      </c>
      <c r="N103" s="29">
        <f>Table2[[#This Row],[Profit (Unit)]]*Table2[[#This Row],[Volume]]</f>
        <v>-110058.35191437151</v>
      </c>
      <c r="O103" s="29" t="str">
        <f>IF(AND(Table2[[#This Row],[Profit]]&gt;0,N102&lt;0),MIN(Table2[Profit]),"")</f>
        <v/>
      </c>
    </row>
    <row r="104" spans="1:15" ht="20.100000000000001" customHeight="1" x14ac:dyDescent="0.25">
      <c r="A104" s="29">
        <v>1010</v>
      </c>
      <c r="B104" s="29">
        <f>IF(Table2[[#This Row],[Volume]]&lt;'Input Data'!$B$9,'Input Data'!$B$9,IF(Table2[[#This Row],[Volume]]&gt;'Input Data'!$B$10,'Input Data'!$B$10,Table2[[#This Row],[Volume]]))</f>
        <v>3000</v>
      </c>
      <c r="C104" s="30">
        <f>ROUNDDOWN((Table2[[#This Row],[Volume Used]]-'Input Data'!$B$9)/'Input Data'!$B$11,0)*'Input Data'!$B$12</f>
        <v>0</v>
      </c>
      <c r="D104" s="31">
        <f>-(Table2[[#This Row],[Volume]]*(1-Table2[[#This Row],[Discount]])*'Input Data'!$B$2)/Table2[[#This Row],[Volume]]</f>
        <v>500</v>
      </c>
      <c r="E104" s="29">
        <f>ROUNDUP(Table2[[#This Row],[Volume]]/'Input Data'!$B$13,0)</f>
        <v>2</v>
      </c>
      <c r="F104" s="29">
        <f>-Table2[[#This Row],[Multiplier]]*'Input Data'!$B$3</f>
        <v>100000</v>
      </c>
      <c r="G104" s="29">
        <f>(1 - (1 / (1 + EXP(-((Table2[[#This Row],[Volume]] / 1000) - 4.25))))) * 0.4 + 0.6</f>
        <v>0.98492484379655765</v>
      </c>
      <c r="H104" s="29">
        <f>Table2[[#This Row],[Sigmoid]]*'Input Data'!$B$7</f>
        <v>738.69363284741826</v>
      </c>
      <c r="I104" s="29">
        <f>Table2[[#This Row],[Price]]-Table2[[#This Row],[Variable Cost]]</f>
        <v>238.69363284741826</v>
      </c>
      <c r="J104" s="29">
        <f>Table2[[#This Row],[CM I (Unit)]]-(Table2[[#This Row],[Fixed Cost]]/Table2[[#This Row],[Volume]])</f>
        <v>139.68373185731923</v>
      </c>
      <c r="K104" s="29">
        <f>Table2[[#This Row],[CM II Unit)]]-(-'Input Data'!$B$4/Table2[[#This Row],[Volume]])</f>
        <v>-107.84102061792831</v>
      </c>
      <c r="L104" s="29">
        <f>Table2[[#This Row],[CM I (Unit)]]*Table2[[#This Row],[Volume]]</f>
        <v>241080.56917589245</v>
      </c>
      <c r="M104" s="29">
        <f>Table2[[#This Row],[CM II Unit)]]*Table2[[#This Row],[Volume]]</f>
        <v>141080.56917589242</v>
      </c>
      <c r="N104" s="29">
        <f>Table2[[#This Row],[Profit (Unit)]]*Table2[[#This Row],[Volume]]</f>
        <v>-108919.43082410759</v>
      </c>
      <c r="O104" s="29" t="str">
        <f>IF(AND(Table2[[#This Row],[Profit]]&gt;0,N103&lt;0),MIN(Table2[Profit]),"")</f>
        <v/>
      </c>
    </row>
    <row r="105" spans="1:15" ht="20.100000000000001" customHeight="1" x14ac:dyDescent="0.25">
      <c r="A105" s="29">
        <v>1015</v>
      </c>
      <c r="B105" s="29">
        <f>IF(Table2[[#This Row],[Volume]]&lt;'Input Data'!$B$9,'Input Data'!$B$9,IF(Table2[[#This Row],[Volume]]&gt;'Input Data'!$B$10,'Input Data'!$B$10,Table2[[#This Row],[Volume]]))</f>
        <v>3000</v>
      </c>
      <c r="C105" s="30">
        <f>ROUNDDOWN((Table2[[#This Row],[Volume Used]]-'Input Data'!$B$9)/'Input Data'!$B$11,0)*'Input Data'!$B$12</f>
        <v>0</v>
      </c>
      <c r="D105" s="31">
        <f>-(Table2[[#This Row],[Volume]]*(1-Table2[[#This Row],[Discount]])*'Input Data'!$B$2)/Table2[[#This Row],[Volume]]</f>
        <v>500</v>
      </c>
      <c r="E105" s="29">
        <f>ROUNDUP(Table2[[#This Row],[Volume]]/'Input Data'!$B$13,0)</f>
        <v>2</v>
      </c>
      <c r="F105" s="29">
        <f>-Table2[[#This Row],[Multiplier]]*'Input Data'!$B$3</f>
        <v>100000</v>
      </c>
      <c r="G105" s="29">
        <f>(1 - (1 / (1 + EXP(-((Table2[[#This Row],[Volume]] / 1000) - 4.25))))) * 0.4 + 0.6</f>
        <v>0.98485214086395612</v>
      </c>
      <c r="H105" s="29">
        <f>Table2[[#This Row],[Sigmoid]]*'Input Data'!$B$7</f>
        <v>738.63910564796709</v>
      </c>
      <c r="I105" s="29">
        <f>Table2[[#This Row],[Price]]-Table2[[#This Row],[Variable Cost]]</f>
        <v>238.63910564796709</v>
      </c>
      <c r="J105" s="29">
        <f>Table2[[#This Row],[CM I (Unit)]]-(Table2[[#This Row],[Fixed Cost]]/Table2[[#This Row],[Volume]])</f>
        <v>140.11693816028236</v>
      </c>
      <c r="K105" s="29">
        <f>Table2[[#This Row],[CM II Unit)]]-(-'Input Data'!$B$4/Table2[[#This Row],[Volume]])</f>
        <v>-106.18848055892946</v>
      </c>
      <c r="L105" s="29">
        <f>Table2[[#This Row],[CM I (Unit)]]*Table2[[#This Row],[Volume]]</f>
        <v>242218.69223268659</v>
      </c>
      <c r="M105" s="29">
        <f>Table2[[#This Row],[CM II Unit)]]*Table2[[#This Row],[Volume]]</f>
        <v>142218.69223268659</v>
      </c>
      <c r="N105" s="29">
        <f>Table2[[#This Row],[Profit (Unit)]]*Table2[[#This Row],[Volume]]</f>
        <v>-107781.3077673134</v>
      </c>
      <c r="O105" s="29" t="str">
        <f>IF(AND(Table2[[#This Row],[Profit]]&gt;0,N104&lt;0),MIN(Table2[Profit]),"")</f>
        <v/>
      </c>
    </row>
    <row r="106" spans="1:15" ht="20.100000000000001" customHeight="1" x14ac:dyDescent="0.25">
      <c r="A106" s="29">
        <v>1020</v>
      </c>
      <c r="B106" s="29">
        <f>IF(Table2[[#This Row],[Volume]]&lt;'Input Data'!$B$9,'Input Data'!$B$9,IF(Table2[[#This Row],[Volume]]&gt;'Input Data'!$B$10,'Input Data'!$B$10,Table2[[#This Row],[Volume]]))</f>
        <v>3000</v>
      </c>
      <c r="C106" s="30">
        <f>ROUNDDOWN((Table2[[#This Row],[Volume Used]]-'Input Data'!$B$9)/'Input Data'!$B$11,0)*'Input Data'!$B$12</f>
        <v>0</v>
      </c>
      <c r="D106" s="31">
        <f>-(Table2[[#This Row],[Volume]]*(1-Table2[[#This Row],[Discount]])*'Input Data'!$B$2)/Table2[[#This Row],[Volume]]</f>
        <v>500</v>
      </c>
      <c r="E106" s="29">
        <f>ROUNDUP(Table2[[#This Row],[Volume]]/'Input Data'!$B$13,0)</f>
        <v>2</v>
      </c>
      <c r="F106" s="29">
        <f>-Table2[[#This Row],[Multiplier]]*'Input Data'!$B$3</f>
        <v>100000</v>
      </c>
      <c r="G106" s="29">
        <f>(1 - (1 / (1 + EXP(-((Table2[[#This Row],[Volume]] / 1000) - 4.25))))) * 0.4 + 0.6</f>
        <v>0.98477910117160317</v>
      </c>
      <c r="H106" s="29">
        <f>Table2[[#This Row],[Sigmoid]]*'Input Data'!$B$7</f>
        <v>738.58432587870243</v>
      </c>
      <c r="I106" s="29">
        <f>Table2[[#This Row],[Price]]-Table2[[#This Row],[Variable Cost]]</f>
        <v>238.58432587870243</v>
      </c>
      <c r="J106" s="29">
        <f>Table2[[#This Row],[CM I (Unit)]]-(Table2[[#This Row],[Fixed Cost]]/Table2[[#This Row],[Volume]])</f>
        <v>140.5451101924279</v>
      </c>
      <c r="K106" s="29">
        <f>Table2[[#This Row],[CM II Unit)]]-(-'Input Data'!$B$4/Table2[[#This Row],[Volume]])</f>
        <v>-104.55292902325837</v>
      </c>
      <c r="L106" s="29">
        <f>Table2[[#This Row],[CM I (Unit)]]*Table2[[#This Row],[Volume]]</f>
        <v>243356.01239627649</v>
      </c>
      <c r="M106" s="29">
        <f>Table2[[#This Row],[CM II Unit)]]*Table2[[#This Row],[Volume]]</f>
        <v>143356.01239627646</v>
      </c>
      <c r="N106" s="29">
        <f>Table2[[#This Row],[Profit (Unit)]]*Table2[[#This Row],[Volume]]</f>
        <v>-106643.98760372354</v>
      </c>
      <c r="O106" s="29" t="str">
        <f>IF(AND(Table2[[#This Row],[Profit]]&gt;0,N105&lt;0),MIN(Table2[Profit]),"")</f>
        <v/>
      </c>
    </row>
    <row r="107" spans="1:15" ht="20.100000000000001" customHeight="1" x14ac:dyDescent="0.25">
      <c r="A107" s="29">
        <v>1025</v>
      </c>
      <c r="B107" s="29">
        <f>IF(Table2[[#This Row],[Volume]]&lt;'Input Data'!$B$9,'Input Data'!$B$9,IF(Table2[[#This Row],[Volume]]&gt;'Input Data'!$B$10,'Input Data'!$B$10,Table2[[#This Row],[Volume]]))</f>
        <v>3000</v>
      </c>
      <c r="C107" s="30">
        <f>ROUNDDOWN((Table2[[#This Row],[Volume Used]]-'Input Data'!$B$9)/'Input Data'!$B$11,0)*'Input Data'!$B$12</f>
        <v>0</v>
      </c>
      <c r="D107" s="31">
        <f>-(Table2[[#This Row],[Volume]]*(1-Table2[[#This Row],[Discount]])*'Input Data'!$B$2)/Table2[[#This Row],[Volume]]</f>
        <v>500</v>
      </c>
      <c r="E107" s="29">
        <f>ROUNDUP(Table2[[#This Row],[Volume]]/'Input Data'!$B$13,0)</f>
        <v>2</v>
      </c>
      <c r="F107" s="29">
        <f>-Table2[[#This Row],[Multiplier]]*'Input Data'!$B$3</f>
        <v>100000</v>
      </c>
      <c r="G107" s="29">
        <f>(1 - (1 / (1 + EXP(-((Table2[[#This Row],[Volume]] / 1000) - 4.25))))) * 0.4 + 0.6</f>
        <v>0.98470572329361672</v>
      </c>
      <c r="H107" s="29">
        <f>Table2[[#This Row],[Sigmoid]]*'Input Data'!$B$7</f>
        <v>738.52929247021257</v>
      </c>
      <c r="I107" s="29">
        <f>Table2[[#This Row],[Price]]-Table2[[#This Row],[Variable Cost]]</f>
        <v>238.52929247021257</v>
      </c>
      <c r="J107" s="29">
        <f>Table2[[#This Row],[CM I (Unit)]]-(Table2[[#This Row],[Fixed Cost]]/Table2[[#This Row],[Volume]])</f>
        <v>140.96831686045647</v>
      </c>
      <c r="K107" s="29">
        <f>Table2[[#This Row],[CM II Unit)]]-(-'Input Data'!$B$4/Table2[[#This Row],[Volume]])</f>
        <v>-102.93412216393378</v>
      </c>
      <c r="L107" s="29">
        <f>Table2[[#This Row],[CM I (Unit)]]*Table2[[#This Row],[Volume]]</f>
        <v>244492.52478196789</v>
      </c>
      <c r="M107" s="29">
        <f>Table2[[#This Row],[CM II Unit)]]*Table2[[#This Row],[Volume]]</f>
        <v>144492.52478196789</v>
      </c>
      <c r="N107" s="29">
        <f>Table2[[#This Row],[Profit (Unit)]]*Table2[[#This Row],[Volume]]</f>
        <v>-105507.47521803212</v>
      </c>
      <c r="O107" s="29" t="str">
        <f>IF(AND(Table2[[#This Row],[Profit]]&gt;0,N106&lt;0),MIN(Table2[Profit]),"")</f>
        <v/>
      </c>
    </row>
    <row r="108" spans="1:15" ht="20.100000000000001" customHeight="1" x14ac:dyDescent="0.25">
      <c r="A108" s="29">
        <v>1030</v>
      </c>
      <c r="B108" s="29">
        <f>IF(Table2[[#This Row],[Volume]]&lt;'Input Data'!$B$9,'Input Data'!$B$9,IF(Table2[[#This Row],[Volume]]&gt;'Input Data'!$B$10,'Input Data'!$B$10,Table2[[#This Row],[Volume]]))</f>
        <v>3000</v>
      </c>
      <c r="C108" s="30">
        <f>ROUNDDOWN((Table2[[#This Row],[Volume Used]]-'Input Data'!$B$9)/'Input Data'!$B$11,0)*'Input Data'!$B$12</f>
        <v>0</v>
      </c>
      <c r="D108" s="31">
        <f>-(Table2[[#This Row],[Volume]]*(1-Table2[[#This Row],[Discount]])*'Input Data'!$B$2)/Table2[[#This Row],[Volume]]</f>
        <v>500</v>
      </c>
      <c r="E108" s="29">
        <f>ROUNDUP(Table2[[#This Row],[Volume]]/'Input Data'!$B$13,0)</f>
        <v>2</v>
      </c>
      <c r="F108" s="29">
        <f>-Table2[[#This Row],[Multiplier]]*'Input Data'!$B$3</f>
        <v>100000</v>
      </c>
      <c r="G108" s="29">
        <f>(1 - (1 / (1 + EXP(-((Table2[[#This Row],[Volume]] / 1000) - 4.25))))) * 0.4 + 0.6</f>
        <v>0.98463200579937382</v>
      </c>
      <c r="H108" s="29">
        <f>Table2[[#This Row],[Sigmoid]]*'Input Data'!$B$7</f>
        <v>738.47400434953033</v>
      </c>
      <c r="I108" s="29">
        <f>Table2[[#This Row],[Price]]-Table2[[#This Row],[Variable Cost]]</f>
        <v>238.47400434953033</v>
      </c>
      <c r="J108" s="29">
        <f>Table2[[#This Row],[CM I (Unit)]]-(Table2[[#This Row],[Fixed Cost]]/Table2[[#This Row],[Volume]])</f>
        <v>141.38662570875363</v>
      </c>
      <c r="K108" s="29">
        <f>Table2[[#This Row],[CM II Unit)]]-(-'Input Data'!$B$4/Table2[[#This Row],[Volume]])</f>
        <v>-101.33182089318811</v>
      </c>
      <c r="L108" s="29">
        <f>Table2[[#This Row],[CM I (Unit)]]*Table2[[#This Row],[Volume]]</f>
        <v>245628.22448001624</v>
      </c>
      <c r="M108" s="29">
        <f>Table2[[#This Row],[CM II Unit)]]*Table2[[#This Row],[Volume]]</f>
        <v>145628.22448001624</v>
      </c>
      <c r="N108" s="29">
        <f>Table2[[#This Row],[Profit (Unit)]]*Table2[[#This Row],[Volume]]</f>
        <v>-104371.77551998376</v>
      </c>
      <c r="O108" s="29" t="str">
        <f>IF(AND(Table2[[#This Row],[Profit]]&gt;0,N107&lt;0),MIN(Table2[Profit]),"")</f>
        <v/>
      </c>
    </row>
    <row r="109" spans="1:15" ht="20.100000000000001" customHeight="1" x14ac:dyDescent="0.25">
      <c r="A109" s="29">
        <v>1035</v>
      </c>
      <c r="B109" s="29">
        <f>IF(Table2[[#This Row],[Volume]]&lt;'Input Data'!$B$9,'Input Data'!$B$9,IF(Table2[[#This Row],[Volume]]&gt;'Input Data'!$B$10,'Input Data'!$B$10,Table2[[#This Row],[Volume]]))</f>
        <v>3000</v>
      </c>
      <c r="C109" s="30">
        <f>ROUNDDOWN((Table2[[#This Row],[Volume Used]]-'Input Data'!$B$9)/'Input Data'!$B$11,0)*'Input Data'!$B$12</f>
        <v>0</v>
      </c>
      <c r="D109" s="31">
        <f>-(Table2[[#This Row],[Volume]]*(1-Table2[[#This Row],[Discount]])*'Input Data'!$B$2)/Table2[[#This Row],[Volume]]</f>
        <v>500</v>
      </c>
      <c r="E109" s="29">
        <f>ROUNDUP(Table2[[#This Row],[Volume]]/'Input Data'!$B$13,0)</f>
        <v>2</v>
      </c>
      <c r="F109" s="29">
        <f>-Table2[[#This Row],[Multiplier]]*'Input Data'!$B$3</f>
        <v>100000</v>
      </c>
      <c r="G109" s="29">
        <f>(1 - (1 / (1 + EXP(-((Table2[[#This Row],[Volume]] / 1000) - 4.25))))) * 0.4 + 0.6</f>
        <v>0.98455794725350776</v>
      </c>
      <c r="H109" s="29">
        <f>Table2[[#This Row],[Sigmoid]]*'Input Data'!$B$7</f>
        <v>738.41846044013084</v>
      </c>
      <c r="I109" s="29">
        <f>Table2[[#This Row],[Price]]-Table2[[#This Row],[Variable Cost]]</f>
        <v>238.41846044013084</v>
      </c>
      <c r="J109" s="29">
        <f>Table2[[#This Row],[CM I (Unit)]]-(Table2[[#This Row],[Fixed Cost]]/Table2[[#This Row],[Volume]])</f>
        <v>141.80010295220814</v>
      </c>
      <c r="K109" s="29">
        <f>Table2[[#This Row],[CM II Unit)]]-(-'Input Data'!$B$4/Table2[[#This Row],[Volume]])</f>
        <v>-99.745790767598635</v>
      </c>
      <c r="L109" s="29">
        <f>Table2[[#This Row],[CM I (Unit)]]*Table2[[#This Row],[Volume]]</f>
        <v>246763.10655553543</v>
      </c>
      <c r="M109" s="29">
        <f>Table2[[#This Row],[CM II Unit)]]*Table2[[#This Row],[Volume]]</f>
        <v>146763.10655553543</v>
      </c>
      <c r="N109" s="29">
        <f>Table2[[#This Row],[Profit (Unit)]]*Table2[[#This Row],[Volume]]</f>
        <v>-103236.89344446459</v>
      </c>
      <c r="O109" s="29" t="str">
        <f>IF(AND(Table2[[#This Row],[Profit]]&gt;0,N108&lt;0),MIN(Table2[Profit]),"")</f>
        <v/>
      </c>
    </row>
    <row r="110" spans="1:15" ht="20.100000000000001" customHeight="1" x14ac:dyDescent="0.25">
      <c r="A110" s="29">
        <v>1040</v>
      </c>
      <c r="B110" s="29">
        <f>IF(Table2[[#This Row],[Volume]]&lt;'Input Data'!$B$9,'Input Data'!$B$9,IF(Table2[[#This Row],[Volume]]&gt;'Input Data'!$B$10,'Input Data'!$B$10,Table2[[#This Row],[Volume]]))</f>
        <v>3000</v>
      </c>
      <c r="C110" s="30">
        <f>ROUNDDOWN((Table2[[#This Row],[Volume Used]]-'Input Data'!$B$9)/'Input Data'!$B$11,0)*'Input Data'!$B$12</f>
        <v>0</v>
      </c>
      <c r="D110" s="31">
        <f>-(Table2[[#This Row],[Volume]]*(1-Table2[[#This Row],[Discount]])*'Input Data'!$B$2)/Table2[[#This Row],[Volume]]</f>
        <v>500</v>
      </c>
      <c r="E110" s="29">
        <f>ROUNDUP(Table2[[#This Row],[Volume]]/'Input Data'!$B$13,0)</f>
        <v>2</v>
      </c>
      <c r="F110" s="29">
        <f>-Table2[[#This Row],[Multiplier]]*'Input Data'!$B$3</f>
        <v>100000</v>
      </c>
      <c r="G110" s="29">
        <f>(1 - (1 / (1 + EXP(-((Table2[[#This Row],[Volume]] / 1000) - 4.25))))) * 0.4 + 0.6</f>
        <v>0.98448354621590561</v>
      </c>
      <c r="H110" s="29">
        <f>Table2[[#This Row],[Sigmoid]]*'Input Data'!$B$7</f>
        <v>738.36265966192923</v>
      </c>
      <c r="I110" s="29">
        <f>Table2[[#This Row],[Price]]-Table2[[#This Row],[Variable Cost]]</f>
        <v>238.36265966192923</v>
      </c>
      <c r="J110" s="29">
        <f>Table2[[#This Row],[CM I (Unit)]]-(Table2[[#This Row],[Fixed Cost]]/Table2[[#This Row],[Volume]])</f>
        <v>142.20881350808307</v>
      </c>
      <c r="K110" s="29">
        <f>Table2[[#This Row],[CM II Unit)]]-(-'Input Data'!$B$4/Table2[[#This Row],[Volume]])</f>
        <v>-98.175801876532319</v>
      </c>
      <c r="L110" s="29">
        <f>Table2[[#This Row],[CM I (Unit)]]*Table2[[#This Row],[Volume]]</f>
        <v>247897.16604840639</v>
      </c>
      <c r="M110" s="29">
        <f>Table2[[#This Row],[CM II Unit)]]*Table2[[#This Row],[Volume]]</f>
        <v>147897.16604840639</v>
      </c>
      <c r="N110" s="29">
        <f>Table2[[#This Row],[Profit (Unit)]]*Table2[[#This Row],[Volume]]</f>
        <v>-102102.83395159361</v>
      </c>
      <c r="O110" s="29" t="str">
        <f>IF(AND(Table2[[#This Row],[Profit]]&gt;0,N109&lt;0),MIN(Table2[Profit]),"")</f>
        <v/>
      </c>
    </row>
    <row r="111" spans="1:15" ht="20.100000000000001" customHeight="1" x14ac:dyDescent="0.25">
      <c r="A111" s="29">
        <v>1045</v>
      </c>
      <c r="B111" s="29">
        <f>IF(Table2[[#This Row],[Volume]]&lt;'Input Data'!$B$9,'Input Data'!$B$9,IF(Table2[[#This Row],[Volume]]&gt;'Input Data'!$B$10,'Input Data'!$B$10,Table2[[#This Row],[Volume]]))</f>
        <v>3000</v>
      </c>
      <c r="C111" s="30">
        <f>ROUNDDOWN((Table2[[#This Row],[Volume Used]]-'Input Data'!$B$9)/'Input Data'!$B$11,0)*'Input Data'!$B$12</f>
        <v>0</v>
      </c>
      <c r="D111" s="31">
        <f>-(Table2[[#This Row],[Volume]]*(1-Table2[[#This Row],[Discount]])*'Input Data'!$B$2)/Table2[[#This Row],[Volume]]</f>
        <v>500</v>
      </c>
      <c r="E111" s="29">
        <f>ROUNDUP(Table2[[#This Row],[Volume]]/'Input Data'!$B$13,0)</f>
        <v>2</v>
      </c>
      <c r="F111" s="29">
        <f>-Table2[[#This Row],[Multiplier]]*'Input Data'!$B$3</f>
        <v>100000</v>
      </c>
      <c r="G111" s="29">
        <f>(1 - (1 / (1 + EXP(-((Table2[[#This Row],[Volume]] / 1000) - 4.25))))) * 0.4 + 0.6</f>
        <v>0.98440880124170538</v>
      </c>
      <c r="H111" s="29">
        <f>Table2[[#This Row],[Sigmoid]]*'Input Data'!$B$7</f>
        <v>738.30660093127904</v>
      </c>
      <c r="I111" s="29">
        <f>Table2[[#This Row],[Price]]-Table2[[#This Row],[Variable Cost]]</f>
        <v>238.30660093127904</v>
      </c>
      <c r="J111" s="29">
        <f>Table2[[#This Row],[CM I (Unit)]]-(Table2[[#This Row],[Fixed Cost]]/Table2[[#This Row],[Volume]])</f>
        <v>142.61282102697282</v>
      </c>
      <c r="K111" s="29">
        <f>Table2[[#This Row],[CM II Unit)]]-(-'Input Data'!$B$4/Table2[[#This Row],[Volume]])</f>
        <v>-96.621628733792733</v>
      </c>
      <c r="L111" s="29">
        <f>Table2[[#This Row],[CM I (Unit)]]*Table2[[#This Row],[Volume]]</f>
        <v>249030.3979731866</v>
      </c>
      <c r="M111" s="29">
        <f>Table2[[#This Row],[CM II Unit)]]*Table2[[#This Row],[Volume]]</f>
        <v>149030.3979731866</v>
      </c>
      <c r="N111" s="29">
        <f>Table2[[#This Row],[Profit (Unit)]]*Table2[[#This Row],[Volume]]</f>
        <v>-100969.6020268134</v>
      </c>
      <c r="O111" s="29" t="str">
        <f>IF(AND(Table2[[#This Row],[Profit]]&gt;0,N110&lt;0),MIN(Table2[Profit]),"")</f>
        <v/>
      </c>
    </row>
    <row r="112" spans="1:15" ht="20.100000000000001" customHeight="1" x14ac:dyDescent="0.25">
      <c r="A112" s="29">
        <v>1050</v>
      </c>
      <c r="B112" s="29">
        <f>IF(Table2[[#This Row],[Volume]]&lt;'Input Data'!$B$9,'Input Data'!$B$9,IF(Table2[[#This Row],[Volume]]&gt;'Input Data'!$B$10,'Input Data'!$B$10,Table2[[#This Row],[Volume]]))</f>
        <v>3000</v>
      </c>
      <c r="C112" s="30">
        <f>ROUNDDOWN((Table2[[#This Row],[Volume Used]]-'Input Data'!$B$9)/'Input Data'!$B$11,0)*'Input Data'!$B$12</f>
        <v>0</v>
      </c>
      <c r="D112" s="31">
        <f>-(Table2[[#This Row],[Volume]]*(1-Table2[[#This Row],[Discount]])*'Input Data'!$B$2)/Table2[[#This Row],[Volume]]</f>
        <v>500</v>
      </c>
      <c r="E112" s="29">
        <f>ROUNDUP(Table2[[#This Row],[Volume]]/'Input Data'!$B$13,0)</f>
        <v>2</v>
      </c>
      <c r="F112" s="29">
        <f>-Table2[[#This Row],[Multiplier]]*'Input Data'!$B$3</f>
        <v>100000</v>
      </c>
      <c r="G112" s="29">
        <f>(1 - (1 / (1 + EXP(-((Table2[[#This Row],[Volume]] / 1000) - 4.25))))) * 0.4 + 0.6</f>
        <v>0.98433371088129429</v>
      </c>
      <c r="H112" s="29">
        <f>Table2[[#This Row],[Sigmoid]]*'Input Data'!$B$7</f>
        <v>738.25028316097075</v>
      </c>
      <c r="I112" s="29">
        <f>Table2[[#This Row],[Price]]-Table2[[#This Row],[Variable Cost]]</f>
        <v>238.25028316097075</v>
      </c>
      <c r="J112" s="29">
        <f>Table2[[#This Row],[CM I (Unit)]]-(Table2[[#This Row],[Fixed Cost]]/Table2[[#This Row],[Volume]])</f>
        <v>143.01218792287551</v>
      </c>
      <c r="K112" s="29">
        <f>Table2[[#This Row],[CM II Unit)]]-(-'Input Data'!$B$4/Table2[[#This Row],[Volume]])</f>
        <v>-95.08305017236259</v>
      </c>
      <c r="L112" s="29">
        <f>Table2[[#This Row],[CM I (Unit)]]*Table2[[#This Row],[Volume]]</f>
        <v>250162.7973190193</v>
      </c>
      <c r="M112" s="29">
        <f>Table2[[#This Row],[CM II Unit)]]*Table2[[#This Row],[Volume]]</f>
        <v>150162.7973190193</v>
      </c>
      <c r="N112" s="29">
        <f>Table2[[#This Row],[Profit (Unit)]]*Table2[[#This Row],[Volume]]</f>
        <v>-99837.202680980714</v>
      </c>
      <c r="O112" s="29" t="str">
        <f>IF(AND(Table2[[#This Row],[Profit]]&gt;0,N111&lt;0),MIN(Table2[Profit]),"")</f>
        <v/>
      </c>
    </row>
    <row r="113" spans="1:15" ht="20.100000000000001" customHeight="1" x14ac:dyDescent="0.25">
      <c r="A113" s="29">
        <v>1055</v>
      </c>
      <c r="B113" s="29">
        <f>IF(Table2[[#This Row],[Volume]]&lt;'Input Data'!$B$9,'Input Data'!$B$9,IF(Table2[[#This Row],[Volume]]&gt;'Input Data'!$B$10,'Input Data'!$B$10,Table2[[#This Row],[Volume]]))</f>
        <v>3000</v>
      </c>
      <c r="C113" s="30">
        <f>ROUNDDOWN((Table2[[#This Row],[Volume Used]]-'Input Data'!$B$9)/'Input Data'!$B$11,0)*'Input Data'!$B$12</f>
        <v>0</v>
      </c>
      <c r="D113" s="31">
        <f>-(Table2[[#This Row],[Volume]]*(1-Table2[[#This Row],[Discount]])*'Input Data'!$B$2)/Table2[[#This Row],[Volume]]</f>
        <v>500</v>
      </c>
      <c r="E113" s="29">
        <f>ROUNDUP(Table2[[#This Row],[Volume]]/'Input Data'!$B$13,0)</f>
        <v>2</v>
      </c>
      <c r="F113" s="29">
        <f>-Table2[[#This Row],[Multiplier]]*'Input Data'!$B$3</f>
        <v>100000</v>
      </c>
      <c r="G113" s="29">
        <f>(1 - (1 / (1 + EXP(-((Table2[[#This Row],[Volume]] / 1000) - 4.25))))) * 0.4 + 0.6</f>
        <v>0.98425827368030594</v>
      </c>
      <c r="H113" s="29">
        <f>Table2[[#This Row],[Sigmoid]]*'Input Data'!$B$7</f>
        <v>738.19370526022942</v>
      </c>
      <c r="I113" s="29">
        <f>Table2[[#This Row],[Price]]-Table2[[#This Row],[Variable Cost]]</f>
        <v>238.19370526022942</v>
      </c>
      <c r="J113" s="29">
        <f>Table2[[#This Row],[CM I (Unit)]]-(Table2[[#This Row],[Fixed Cost]]/Table2[[#This Row],[Volume]])</f>
        <v>143.4069754024095</v>
      </c>
      <c r="K113" s="29">
        <f>Table2[[#This Row],[CM II Unit)]]-(-'Input Data'!$B$4/Table2[[#This Row],[Volume]])</f>
        <v>-93.559849242140274</v>
      </c>
      <c r="L113" s="29">
        <f>Table2[[#This Row],[CM I (Unit)]]*Table2[[#This Row],[Volume]]</f>
        <v>251294.35904954205</v>
      </c>
      <c r="M113" s="29">
        <f>Table2[[#This Row],[CM II Unit)]]*Table2[[#This Row],[Volume]]</f>
        <v>151294.35904954202</v>
      </c>
      <c r="N113" s="29">
        <f>Table2[[#This Row],[Profit (Unit)]]*Table2[[#This Row],[Volume]]</f>
        <v>-98705.640950457993</v>
      </c>
      <c r="O113" s="29" t="str">
        <f>IF(AND(Table2[[#This Row],[Profit]]&gt;0,N112&lt;0),MIN(Table2[Profit]),"")</f>
        <v/>
      </c>
    </row>
    <row r="114" spans="1:15" ht="20.100000000000001" customHeight="1" x14ac:dyDescent="0.25">
      <c r="A114" s="29">
        <v>1060</v>
      </c>
      <c r="B114" s="29">
        <f>IF(Table2[[#This Row],[Volume]]&lt;'Input Data'!$B$9,'Input Data'!$B$9,IF(Table2[[#This Row],[Volume]]&gt;'Input Data'!$B$10,'Input Data'!$B$10,Table2[[#This Row],[Volume]]))</f>
        <v>3000</v>
      </c>
      <c r="C114" s="30">
        <f>ROUNDDOWN((Table2[[#This Row],[Volume Used]]-'Input Data'!$B$9)/'Input Data'!$B$11,0)*'Input Data'!$B$12</f>
        <v>0</v>
      </c>
      <c r="D114" s="31">
        <f>-(Table2[[#This Row],[Volume]]*(1-Table2[[#This Row],[Discount]])*'Input Data'!$B$2)/Table2[[#This Row],[Volume]]</f>
        <v>500</v>
      </c>
      <c r="E114" s="29">
        <f>ROUNDUP(Table2[[#This Row],[Volume]]/'Input Data'!$B$13,0)</f>
        <v>2</v>
      </c>
      <c r="F114" s="29">
        <f>-Table2[[#This Row],[Multiplier]]*'Input Data'!$B$3</f>
        <v>100000</v>
      </c>
      <c r="G114" s="29">
        <f>(1 - (1 / (1 + EXP(-((Table2[[#This Row],[Volume]] / 1000) - 4.25))))) * 0.4 + 0.6</f>
        <v>0.98418248817961884</v>
      </c>
      <c r="H114" s="29">
        <f>Table2[[#This Row],[Sigmoid]]*'Input Data'!$B$7</f>
        <v>738.13686613471418</v>
      </c>
      <c r="I114" s="29">
        <f>Table2[[#This Row],[Price]]-Table2[[#This Row],[Variable Cost]]</f>
        <v>238.13686613471418</v>
      </c>
      <c r="J114" s="29">
        <f>Table2[[#This Row],[CM I (Unit)]]-(Table2[[#This Row],[Fixed Cost]]/Table2[[#This Row],[Volume]])</f>
        <v>143.79724349320475</v>
      </c>
      <c r="K114" s="29">
        <f>Table2[[#This Row],[CM II Unit)]]-(-'Input Data'!$B$4/Table2[[#This Row],[Volume]])</f>
        <v>-92.051813110568844</v>
      </c>
      <c r="L114" s="29">
        <f>Table2[[#This Row],[CM I (Unit)]]*Table2[[#This Row],[Volume]]</f>
        <v>252425.07810279704</v>
      </c>
      <c r="M114" s="29">
        <f>Table2[[#This Row],[CM II Unit)]]*Table2[[#This Row],[Volume]]</f>
        <v>152425.07810279704</v>
      </c>
      <c r="N114" s="29">
        <f>Table2[[#This Row],[Profit (Unit)]]*Table2[[#This Row],[Volume]]</f>
        <v>-97574.921897202978</v>
      </c>
      <c r="O114" s="29" t="str">
        <f>IF(AND(Table2[[#This Row],[Profit]]&gt;0,N113&lt;0),MIN(Table2[Profit]),"")</f>
        <v/>
      </c>
    </row>
    <row r="115" spans="1:15" ht="20.100000000000001" customHeight="1" x14ac:dyDescent="0.25">
      <c r="A115" s="29">
        <v>1065</v>
      </c>
      <c r="B115" s="29">
        <f>IF(Table2[[#This Row],[Volume]]&lt;'Input Data'!$B$9,'Input Data'!$B$9,IF(Table2[[#This Row],[Volume]]&gt;'Input Data'!$B$10,'Input Data'!$B$10,Table2[[#This Row],[Volume]]))</f>
        <v>3000</v>
      </c>
      <c r="C115" s="30">
        <f>ROUNDDOWN((Table2[[#This Row],[Volume Used]]-'Input Data'!$B$9)/'Input Data'!$B$11,0)*'Input Data'!$B$12</f>
        <v>0</v>
      </c>
      <c r="D115" s="31">
        <f>-(Table2[[#This Row],[Volume]]*(1-Table2[[#This Row],[Discount]])*'Input Data'!$B$2)/Table2[[#This Row],[Volume]]</f>
        <v>500</v>
      </c>
      <c r="E115" s="29">
        <f>ROUNDUP(Table2[[#This Row],[Volume]]/'Input Data'!$B$13,0)</f>
        <v>2</v>
      </c>
      <c r="F115" s="29">
        <f>-Table2[[#This Row],[Multiplier]]*'Input Data'!$B$3</f>
        <v>100000</v>
      </c>
      <c r="G115" s="29">
        <f>(1 - (1 / (1 + EXP(-((Table2[[#This Row],[Volume]] / 1000) - 4.25))))) * 0.4 + 0.6</f>
        <v>0.9841063529153542</v>
      </c>
      <c r="H115" s="29">
        <f>Table2[[#This Row],[Sigmoid]]*'Input Data'!$B$7</f>
        <v>738.07976468651566</v>
      </c>
      <c r="I115" s="29">
        <f>Table2[[#This Row],[Price]]-Table2[[#This Row],[Variable Cost]]</f>
        <v>238.07976468651566</v>
      </c>
      <c r="J115" s="29">
        <f>Table2[[#This Row],[CM I (Unit)]]-(Table2[[#This Row],[Fixed Cost]]/Table2[[#This Row],[Volume]])</f>
        <v>144.18305107149217</v>
      </c>
      <c r="K115" s="29">
        <f>Table2[[#This Row],[CM II Unit)]]-(-'Input Data'!$B$4/Table2[[#This Row],[Volume]])</f>
        <v>-90.558732966066515</v>
      </c>
      <c r="L115" s="29">
        <f>Table2[[#This Row],[CM I (Unit)]]*Table2[[#This Row],[Volume]]</f>
        <v>253554.94939113918</v>
      </c>
      <c r="M115" s="29">
        <f>Table2[[#This Row],[CM II Unit)]]*Table2[[#This Row],[Volume]]</f>
        <v>153554.94939113918</v>
      </c>
      <c r="N115" s="29">
        <f>Table2[[#This Row],[Profit (Unit)]]*Table2[[#This Row],[Volume]]</f>
        <v>-96445.050608860838</v>
      </c>
      <c r="O115" s="29" t="str">
        <f>IF(AND(Table2[[#This Row],[Profit]]&gt;0,N114&lt;0),MIN(Table2[Profit]),"")</f>
        <v/>
      </c>
    </row>
    <row r="116" spans="1:15" ht="20.100000000000001" customHeight="1" x14ac:dyDescent="0.25">
      <c r="A116" s="29">
        <v>1070</v>
      </c>
      <c r="B116" s="29">
        <f>IF(Table2[[#This Row],[Volume]]&lt;'Input Data'!$B$9,'Input Data'!$B$9,IF(Table2[[#This Row],[Volume]]&gt;'Input Data'!$B$10,'Input Data'!$B$10,Table2[[#This Row],[Volume]]))</f>
        <v>3000</v>
      </c>
      <c r="C116" s="30">
        <f>ROUNDDOWN((Table2[[#This Row],[Volume Used]]-'Input Data'!$B$9)/'Input Data'!$B$11,0)*'Input Data'!$B$12</f>
        <v>0</v>
      </c>
      <c r="D116" s="31">
        <f>-(Table2[[#This Row],[Volume]]*(1-Table2[[#This Row],[Discount]])*'Input Data'!$B$2)/Table2[[#This Row],[Volume]]</f>
        <v>500</v>
      </c>
      <c r="E116" s="29">
        <f>ROUNDUP(Table2[[#This Row],[Volume]]/'Input Data'!$B$13,0)</f>
        <v>2</v>
      </c>
      <c r="F116" s="29">
        <f>-Table2[[#This Row],[Multiplier]]*'Input Data'!$B$3</f>
        <v>100000</v>
      </c>
      <c r="G116" s="29">
        <f>(1 - (1 / (1 + EXP(-((Table2[[#This Row],[Volume]] / 1000) - 4.25))))) * 0.4 + 0.6</f>
        <v>0.98402986641887447</v>
      </c>
      <c r="H116" s="29">
        <f>Table2[[#This Row],[Sigmoid]]*'Input Data'!$B$7</f>
        <v>738.02239981415585</v>
      </c>
      <c r="I116" s="29">
        <f>Table2[[#This Row],[Price]]-Table2[[#This Row],[Variable Cost]]</f>
        <v>238.02239981415585</v>
      </c>
      <c r="J116" s="29">
        <f>Table2[[#This Row],[CM I (Unit)]]-(Table2[[#This Row],[Fixed Cost]]/Table2[[#This Row],[Volume]])</f>
        <v>144.5644558889222</v>
      </c>
      <c r="K116" s="29">
        <f>Table2[[#This Row],[CM II Unit)]]-(-'Input Data'!$B$4/Table2[[#This Row],[Volume]])</f>
        <v>-89.080403924161914</v>
      </c>
      <c r="L116" s="29">
        <f>Table2[[#This Row],[CM I (Unit)]]*Table2[[#This Row],[Volume]]</f>
        <v>254683.96780114676</v>
      </c>
      <c r="M116" s="29">
        <f>Table2[[#This Row],[CM II Unit)]]*Table2[[#This Row],[Volume]]</f>
        <v>154683.96780114676</v>
      </c>
      <c r="N116" s="29">
        <f>Table2[[#This Row],[Profit (Unit)]]*Table2[[#This Row],[Volume]]</f>
        <v>-95316.032198853252</v>
      </c>
      <c r="O116" s="29" t="str">
        <f>IF(AND(Table2[[#This Row],[Profit]]&gt;0,N115&lt;0),MIN(Table2[Profit]),"")</f>
        <v/>
      </c>
    </row>
    <row r="117" spans="1:15" ht="20.100000000000001" customHeight="1" x14ac:dyDescent="0.25">
      <c r="A117" s="29">
        <v>1075</v>
      </c>
      <c r="B117" s="29">
        <f>IF(Table2[[#This Row],[Volume]]&lt;'Input Data'!$B$9,'Input Data'!$B$9,IF(Table2[[#This Row],[Volume]]&gt;'Input Data'!$B$10,'Input Data'!$B$10,Table2[[#This Row],[Volume]]))</f>
        <v>3000</v>
      </c>
      <c r="C117" s="30">
        <f>ROUNDDOWN((Table2[[#This Row],[Volume Used]]-'Input Data'!$B$9)/'Input Data'!$B$11,0)*'Input Data'!$B$12</f>
        <v>0</v>
      </c>
      <c r="D117" s="31">
        <f>-(Table2[[#This Row],[Volume]]*(1-Table2[[#This Row],[Discount]])*'Input Data'!$B$2)/Table2[[#This Row],[Volume]]</f>
        <v>500</v>
      </c>
      <c r="E117" s="29">
        <f>ROUNDUP(Table2[[#This Row],[Volume]]/'Input Data'!$B$13,0)</f>
        <v>2</v>
      </c>
      <c r="F117" s="29">
        <f>-Table2[[#This Row],[Multiplier]]*'Input Data'!$B$3</f>
        <v>100000</v>
      </c>
      <c r="G117" s="29">
        <f>(1 - (1 / (1 + EXP(-((Table2[[#This Row],[Volume]] / 1000) - 4.25))))) * 0.4 + 0.6</f>
        <v>0.98395302721678179</v>
      </c>
      <c r="H117" s="29">
        <f>Table2[[#This Row],[Sigmoid]]*'Input Data'!$B$7</f>
        <v>737.96477041258629</v>
      </c>
      <c r="I117" s="29">
        <f>Table2[[#This Row],[Price]]-Table2[[#This Row],[Variable Cost]]</f>
        <v>237.96477041258629</v>
      </c>
      <c r="J117" s="29">
        <f>Table2[[#This Row],[CM I (Unit)]]-(Table2[[#This Row],[Fixed Cost]]/Table2[[#This Row],[Volume]])</f>
        <v>144.94151459863281</v>
      </c>
      <c r="K117" s="29">
        <f>Table2[[#This Row],[CM II Unit)]]-(-'Input Data'!$B$4/Table2[[#This Row],[Volume]])</f>
        <v>-87.616624936250901</v>
      </c>
      <c r="L117" s="29">
        <f>Table2[[#This Row],[CM I (Unit)]]*Table2[[#This Row],[Volume]]</f>
        <v>255812.12819353025</v>
      </c>
      <c r="M117" s="29">
        <f>Table2[[#This Row],[CM II Unit)]]*Table2[[#This Row],[Volume]]</f>
        <v>155812.12819353025</v>
      </c>
      <c r="N117" s="29">
        <f>Table2[[#This Row],[Profit (Unit)]]*Table2[[#This Row],[Volume]]</f>
        <v>-94187.871806469717</v>
      </c>
      <c r="O117" s="29" t="str">
        <f>IF(AND(Table2[[#This Row],[Profit]]&gt;0,N116&lt;0),MIN(Table2[Profit]),"")</f>
        <v/>
      </c>
    </row>
    <row r="118" spans="1:15" ht="20.100000000000001" customHeight="1" x14ac:dyDescent="0.25">
      <c r="A118" s="29">
        <v>1080</v>
      </c>
      <c r="B118" s="29">
        <f>IF(Table2[[#This Row],[Volume]]&lt;'Input Data'!$B$9,'Input Data'!$B$9,IF(Table2[[#This Row],[Volume]]&gt;'Input Data'!$B$10,'Input Data'!$B$10,Table2[[#This Row],[Volume]]))</f>
        <v>3000</v>
      </c>
      <c r="C118" s="30">
        <f>ROUNDDOWN((Table2[[#This Row],[Volume Used]]-'Input Data'!$B$9)/'Input Data'!$B$11,0)*'Input Data'!$B$12</f>
        <v>0</v>
      </c>
      <c r="D118" s="31">
        <f>-(Table2[[#This Row],[Volume]]*(1-Table2[[#This Row],[Discount]])*'Input Data'!$B$2)/Table2[[#This Row],[Volume]]</f>
        <v>500</v>
      </c>
      <c r="E118" s="29">
        <f>ROUNDUP(Table2[[#This Row],[Volume]]/'Input Data'!$B$13,0)</f>
        <v>2</v>
      </c>
      <c r="F118" s="29">
        <f>-Table2[[#This Row],[Multiplier]]*'Input Data'!$B$3</f>
        <v>100000</v>
      </c>
      <c r="G118" s="29">
        <f>(1 - (1 / (1 + EXP(-((Table2[[#This Row],[Volume]] / 1000) - 4.25))))) * 0.4 + 0.6</f>
        <v>0.98387583383091637</v>
      </c>
      <c r="H118" s="29">
        <f>Table2[[#This Row],[Sigmoid]]*'Input Data'!$B$7</f>
        <v>737.90687537318729</v>
      </c>
      <c r="I118" s="29">
        <f>Table2[[#This Row],[Price]]-Table2[[#This Row],[Variable Cost]]</f>
        <v>237.90687537318729</v>
      </c>
      <c r="J118" s="29">
        <f>Table2[[#This Row],[CM I (Unit)]]-(Table2[[#This Row],[Fixed Cost]]/Table2[[#This Row],[Volume]])</f>
        <v>145.31428278059468</v>
      </c>
      <c r="K118" s="29">
        <f>Table2[[#This Row],[CM II Unit)]]-(-'Input Data'!$B$4/Table2[[#This Row],[Volume]])</f>
        <v>-86.167198700886814</v>
      </c>
      <c r="L118" s="29">
        <f>Table2[[#This Row],[CM I (Unit)]]*Table2[[#This Row],[Volume]]</f>
        <v>256939.42540304226</v>
      </c>
      <c r="M118" s="29">
        <f>Table2[[#This Row],[CM II Unit)]]*Table2[[#This Row],[Volume]]</f>
        <v>156939.42540304226</v>
      </c>
      <c r="N118" s="29">
        <f>Table2[[#This Row],[Profit (Unit)]]*Table2[[#This Row],[Volume]]</f>
        <v>-93060.574596957755</v>
      </c>
      <c r="O118" s="29" t="str">
        <f>IF(AND(Table2[[#This Row],[Profit]]&gt;0,N117&lt;0),MIN(Table2[Profit]),"")</f>
        <v/>
      </c>
    </row>
    <row r="119" spans="1:15" ht="20.100000000000001" customHeight="1" x14ac:dyDescent="0.25">
      <c r="A119" s="29">
        <v>1085</v>
      </c>
      <c r="B119" s="29">
        <f>IF(Table2[[#This Row],[Volume]]&lt;'Input Data'!$B$9,'Input Data'!$B$9,IF(Table2[[#This Row],[Volume]]&gt;'Input Data'!$B$10,'Input Data'!$B$10,Table2[[#This Row],[Volume]]))</f>
        <v>3000</v>
      </c>
      <c r="C119" s="30">
        <f>ROUNDDOWN((Table2[[#This Row],[Volume Used]]-'Input Data'!$B$9)/'Input Data'!$B$11,0)*'Input Data'!$B$12</f>
        <v>0</v>
      </c>
      <c r="D119" s="31">
        <f>-(Table2[[#This Row],[Volume]]*(1-Table2[[#This Row],[Discount]])*'Input Data'!$B$2)/Table2[[#This Row],[Volume]]</f>
        <v>500</v>
      </c>
      <c r="E119" s="29">
        <f>ROUNDUP(Table2[[#This Row],[Volume]]/'Input Data'!$B$13,0)</f>
        <v>2</v>
      </c>
      <c r="F119" s="29">
        <f>-Table2[[#This Row],[Multiplier]]*'Input Data'!$B$3</f>
        <v>100000</v>
      </c>
      <c r="G119" s="29">
        <f>(1 - (1 / (1 + EXP(-((Table2[[#This Row],[Volume]] / 1000) - 4.25))))) * 0.4 + 0.6</f>
        <v>0.98379828477835574</v>
      </c>
      <c r="H119" s="29">
        <f>Table2[[#This Row],[Sigmoid]]*'Input Data'!$B$7</f>
        <v>737.84871358376677</v>
      </c>
      <c r="I119" s="29">
        <f>Table2[[#This Row],[Price]]-Table2[[#This Row],[Variable Cost]]</f>
        <v>237.84871358376677</v>
      </c>
      <c r="J119" s="29">
        <f>Table2[[#This Row],[CM I (Unit)]]-(Table2[[#This Row],[Fixed Cost]]/Table2[[#This Row],[Volume]])</f>
        <v>145.68281496625525</v>
      </c>
      <c r="K119" s="29">
        <f>Table2[[#This Row],[CM II Unit)]]-(-'Input Data'!$B$4/Table2[[#This Row],[Volume]])</f>
        <v>-84.73193157752354</v>
      </c>
      <c r="L119" s="29">
        <f>Table2[[#This Row],[CM I (Unit)]]*Table2[[#This Row],[Volume]]</f>
        <v>258065.85423838694</v>
      </c>
      <c r="M119" s="29">
        <f>Table2[[#This Row],[CM II Unit)]]*Table2[[#This Row],[Volume]]</f>
        <v>158065.85423838694</v>
      </c>
      <c r="N119" s="29">
        <f>Table2[[#This Row],[Profit (Unit)]]*Table2[[#This Row],[Volume]]</f>
        <v>-91934.145761613036</v>
      </c>
      <c r="O119" s="29" t="str">
        <f>IF(AND(Table2[[#This Row],[Profit]]&gt;0,N118&lt;0),MIN(Table2[Profit]),"")</f>
        <v/>
      </c>
    </row>
    <row r="120" spans="1:15" ht="20.100000000000001" customHeight="1" x14ac:dyDescent="0.25">
      <c r="A120" s="29">
        <v>1090</v>
      </c>
      <c r="B120" s="29">
        <f>IF(Table2[[#This Row],[Volume]]&lt;'Input Data'!$B$9,'Input Data'!$B$9,IF(Table2[[#This Row],[Volume]]&gt;'Input Data'!$B$10,'Input Data'!$B$10,Table2[[#This Row],[Volume]]))</f>
        <v>3000</v>
      </c>
      <c r="C120" s="30">
        <f>ROUNDDOWN((Table2[[#This Row],[Volume Used]]-'Input Data'!$B$9)/'Input Data'!$B$11,0)*'Input Data'!$B$12</f>
        <v>0</v>
      </c>
      <c r="D120" s="31">
        <f>-(Table2[[#This Row],[Volume]]*(1-Table2[[#This Row],[Discount]])*'Input Data'!$B$2)/Table2[[#This Row],[Volume]]</f>
        <v>500</v>
      </c>
      <c r="E120" s="29">
        <f>ROUNDUP(Table2[[#This Row],[Volume]]/'Input Data'!$B$13,0)</f>
        <v>2</v>
      </c>
      <c r="F120" s="29">
        <f>-Table2[[#This Row],[Multiplier]]*'Input Data'!$B$3</f>
        <v>100000</v>
      </c>
      <c r="G120" s="29">
        <f>(1 - (1 / (1 + EXP(-((Table2[[#This Row],[Volume]] / 1000) - 4.25))))) * 0.4 + 0.6</f>
        <v>0.98372037857141337</v>
      </c>
      <c r="H120" s="29">
        <f>Table2[[#This Row],[Sigmoid]]*'Input Data'!$B$7</f>
        <v>737.79028392856003</v>
      </c>
      <c r="I120" s="29">
        <f>Table2[[#This Row],[Price]]-Table2[[#This Row],[Variable Cost]]</f>
        <v>237.79028392856003</v>
      </c>
      <c r="J120" s="29">
        <f>Table2[[#This Row],[CM I (Unit)]]-(Table2[[#This Row],[Fixed Cost]]/Table2[[#This Row],[Volume]])</f>
        <v>146.047164662505</v>
      </c>
      <c r="K120" s="29">
        <f>Table2[[#This Row],[CM II Unit)]]-(-'Input Data'!$B$4/Table2[[#This Row],[Volume]])</f>
        <v>-83.310633502632612</v>
      </c>
      <c r="L120" s="29">
        <f>Table2[[#This Row],[CM I (Unit)]]*Table2[[#This Row],[Volume]]</f>
        <v>259191.40948213043</v>
      </c>
      <c r="M120" s="29">
        <f>Table2[[#This Row],[CM II Unit)]]*Table2[[#This Row],[Volume]]</f>
        <v>159191.40948213046</v>
      </c>
      <c r="N120" s="29">
        <f>Table2[[#This Row],[Profit (Unit)]]*Table2[[#This Row],[Volume]]</f>
        <v>-90808.590517869554</v>
      </c>
      <c r="O120" s="29" t="str">
        <f>IF(AND(Table2[[#This Row],[Profit]]&gt;0,N119&lt;0),MIN(Table2[Profit]),"")</f>
        <v/>
      </c>
    </row>
    <row r="121" spans="1:15" ht="20.100000000000001" customHeight="1" x14ac:dyDescent="0.25">
      <c r="A121" s="29">
        <v>1095</v>
      </c>
      <c r="B121" s="29">
        <f>IF(Table2[[#This Row],[Volume]]&lt;'Input Data'!$B$9,'Input Data'!$B$9,IF(Table2[[#This Row],[Volume]]&gt;'Input Data'!$B$10,'Input Data'!$B$10,Table2[[#This Row],[Volume]]))</f>
        <v>3000</v>
      </c>
      <c r="C121" s="30">
        <f>ROUNDDOWN((Table2[[#This Row],[Volume Used]]-'Input Data'!$B$9)/'Input Data'!$B$11,0)*'Input Data'!$B$12</f>
        <v>0</v>
      </c>
      <c r="D121" s="31">
        <f>-(Table2[[#This Row],[Volume]]*(1-Table2[[#This Row],[Discount]])*'Input Data'!$B$2)/Table2[[#This Row],[Volume]]</f>
        <v>500</v>
      </c>
      <c r="E121" s="29">
        <f>ROUNDUP(Table2[[#This Row],[Volume]]/'Input Data'!$B$13,0)</f>
        <v>2</v>
      </c>
      <c r="F121" s="29">
        <f>-Table2[[#This Row],[Multiplier]]*'Input Data'!$B$3</f>
        <v>100000</v>
      </c>
      <c r="G121" s="29">
        <f>(1 - (1 / (1 + EXP(-((Table2[[#This Row],[Volume]] / 1000) - 4.25))))) * 0.4 + 0.6</f>
        <v>0.98364211371763832</v>
      </c>
      <c r="H121" s="29">
        <f>Table2[[#This Row],[Sigmoid]]*'Input Data'!$B$7</f>
        <v>737.73158528822876</v>
      </c>
      <c r="I121" s="29">
        <f>Table2[[#This Row],[Price]]-Table2[[#This Row],[Variable Cost]]</f>
        <v>237.73158528822876</v>
      </c>
      <c r="J121" s="29">
        <f>Table2[[#This Row],[CM I (Unit)]]-(Table2[[#This Row],[Fixed Cost]]/Table2[[#This Row],[Volume]])</f>
        <v>146.40738437498675</v>
      </c>
      <c r="K121" s="29">
        <f>Table2[[#This Row],[CM II Unit)]]-(-'Input Data'!$B$4/Table2[[#This Row],[Volume]])</f>
        <v>-81.903117908118276</v>
      </c>
      <c r="L121" s="29">
        <f>Table2[[#This Row],[CM I (Unit)]]*Table2[[#This Row],[Volume]]</f>
        <v>260316.0858906105</v>
      </c>
      <c r="M121" s="29">
        <f>Table2[[#This Row],[CM II Unit)]]*Table2[[#This Row],[Volume]]</f>
        <v>160316.0858906105</v>
      </c>
      <c r="N121" s="29">
        <f>Table2[[#This Row],[Profit (Unit)]]*Table2[[#This Row],[Volume]]</f>
        <v>-89683.914109389516</v>
      </c>
      <c r="O121" s="29" t="str">
        <f>IF(AND(Table2[[#This Row],[Profit]]&gt;0,N120&lt;0),MIN(Table2[Profit]),"")</f>
        <v/>
      </c>
    </row>
    <row r="122" spans="1:15" ht="20.100000000000001" customHeight="1" x14ac:dyDescent="0.25">
      <c r="A122" s="29">
        <v>1100</v>
      </c>
      <c r="B122" s="29">
        <f>IF(Table2[[#This Row],[Volume]]&lt;'Input Data'!$B$9,'Input Data'!$B$9,IF(Table2[[#This Row],[Volume]]&gt;'Input Data'!$B$10,'Input Data'!$B$10,Table2[[#This Row],[Volume]]))</f>
        <v>3000</v>
      </c>
      <c r="C122" s="30">
        <f>ROUNDDOWN((Table2[[#This Row],[Volume Used]]-'Input Data'!$B$9)/'Input Data'!$B$11,0)*'Input Data'!$B$12</f>
        <v>0</v>
      </c>
      <c r="D122" s="31">
        <f>-(Table2[[#This Row],[Volume]]*(1-Table2[[#This Row],[Discount]])*'Input Data'!$B$2)/Table2[[#This Row],[Volume]]</f>
        <v>500</v>
      </c>
      <c r="E122" s="29">
        <f>ROUNDUP(Table2[[#This Row],[Volume]]/'Input Data'!$B$13,0)</f>
        <v>2</v>
      </c>
      <c r="F122" s="29">
        <f>-Table2[[#This Row],[Multiplier]]*'Input Data'!$B$3</f>
        <v>100000</v>
      </c>
      <c r="G122" s="29">
        <f>(1 - (1 / (1 + EXP(-((Table2[[#This Row],[Volume]] / 1000) - 4.25))))) * 0.4 + 0.6</f>
        <v>0.98356348871981403</v>
      </c>
      <c r="H122" s="29">
        <f>Table2[[#This Row],[Sigmoid]]*'Input Data'!$B$7</f>
        <v>737.67261653986054</v>
      </c>
      <c r="I122" s="29">
        <f>Table2[[#This Row],[Price]]-Table2[[#This Row],[Variable Cost]]</f>
        <v>237.67261653986054</v>
      </c>
      <c r="J122" s="29">
        <f>Table2[[#This Row],[CM I (Unit)]]-(Table2[[#This Row],[Fixed Cost]]/Table2[[#This Row],[Volume]])</f>
        <v>146.76352563076964</v>
      </c>
      <c r="K122" s="29">
        <f>Table2[[#This Row],[CM II Unit)]]-(-'Input Data'!$B$4/Table2[[#This Row],[Volume]])</f>
        <v>-80.509201641957645</v>
      </c>
      <c r="L122" s="29">
        <f>Table2[[#This Row],[CM I (Unit)]]*Table2[[#This Row],[Volume]]</f>
        <v>261439.87819384658</v>
      </c>
      <c r="M122" s="29">
        <f>Table2[[#This Row],[CM II Unit)]]*Table2[[#This Row],[Volume]]</f>
        <v>161439.87819384661</v>
      </c>
      <c r="N122" s="29">
        <f>Table2[[#This Row],[Profit (Unit)]]*Table2[[#This Row],[Volume]]</f>
        <v>-88560.121806153416</v>
      </c>
      <c r="O122" s="29" t="str">
        <f>IF(AND(Table2[[#This Row],[Profit]]&gt;0,N121&lt;0),MIN(Table2[Profit]),"")</f>
        <v/>
      </c>
    </row>
    <row r="123" spans="1:15" ht="20.100000000000001" customHeight="1" x14ac:dyDescent="0.25">
      <c r="A123" s="29">
        <v>1105</v>
      </c>
      <c r="B123" s="29">
        <f>IF(Table2[[#This Row],[Volume]]&lt;'Input Data'!$B$9,'Input Data'!$B$9,IF(Table2[[#This Row],[Volume]]&gt;'Input Data'!$B$10,'Input Data'!$B$10,Table2[[#This Row],[Volume]]))</f>
        <v>3000</v>
      </c>
      <c r="C123" s="30">
        <f>ROUNDDOWN((Table2[[#This Row],[Volume Used]]-'Input Data'!$B$9)/'Input Data'!$B$11,0)*'Input Data'!$B$12</f>
        <v>0</v>
      </c>
      <c r="D123" s="31">
        <f>-(Table2[[#This Row],[Volume]]*(1-Table2[[#This Row],[Discount]])*'Input Data'!$B$2)/Table2[[#This Row],[Volume]]</f>
        <v>500</v>
      </c>
      <c r="E123" s="29">
        <f>ROUNDUP(Table2[[#This Row],[Volume]]/'Input Data'!$B$13,0)</f>
        <v>2</v>
      </c>
      <c r="F123" s="29">
        <f>-Table2[[#This Row],[Multiplier]]*'Input Data'!$B$3</f>
        <v>100000</v>
      </c>
      <c r="G123" s="29">
        <f>(1 - (1 / (1 + EXP(-((Table2[[#This Row],[Volume]] / 1000) - 4.25))))) * 0.4 + 0.6</f>
        <v>0.98348450207595794</v>
      </c>
      <c r="H123" s="29">
        <f>Table2[[#This Row],[Sigmoid]]*'Input Data'!$B$7</f>
        <v>737.61337655696843</v>
      </c>
      <c r="I123" s="29">
        <f>Table2[[#This Row],[Price]]-Table2[[#This Row],[Variable Cost]]</f>
        <v>237.61337655696843</v>
      </c>
      <c r="J123" s="29">
        <f>Table2[[#This Row],[CM I (Unit)]]-(Table2[[#This Row],[Fixed Cost]]/Table2[[#This Row],[Volume]])</f>
        <v>147.11563900040733</v>
      </c>
      <c r="K123" s="29">
        <f>Table2[[#This Row],[CM II Unit)]]-(-'Input Data'!$B$4/Table2[[#This Row],[Volume]])</f>
        <v>-79.12870489099538</v>
      </c>
      <c r="L123" s="29">
        <f>Table2[[#This Row],[CM I (Unit)]]*Table2[[#This Row],[Volume]]</f>
        <v>262562.7810954501</v>
      </c>
      <c r="M123" s="29">
        <f>Table2[[#This Row],[CM II Unit)]]*Table2[[#This Row],[Volume]]</f>
        <v>162562.7810954501</v>
      </c>
      <c r="N123" s="29">
        <f>Table2[[#This Row],[Profit (Unit)]]*Table2[[#This Row],[Volume]]</f>
        <v>-87437.218904549896</v>
      </c>
      <c r="O123" s="29" t="str">
        <f>IF(AND(Table2[[#This Row],[Profit]]&gt;0,N122&lt;0),MIN(Table2[Profit]),"")</f>
        <v/>
      </c>
    </row>
    <row r="124" spans="1:15" ht="20.100000000000001" customHeight="1" x14ac:dyDescent="0.25">
      <c r="A124" s="29">
        <v>1110</v>
      </c>
      <c r="B124" s="29">
        <f>IF(Table2[[#This Row],[Volume]]&lt;'Input Data'!$B$9,'Input Data'!$B$9,IF(Table2[[#This Row],[Volume]]&gt;'Input Data'!$B$10,'Input Data'!$B$10,Table2[[#This Row],[Volume]]))</f>
        <v>3000</v>
      </c>
      <c r="C124" s="30">
        <f>ROUNDDOWN((Table2[[#This Row],[Volume Used]]-'Input Data'!$B$9)/'Input Data'!$B$11,0)*'Input Data'!$B$12</f>
        <v>0</v>
      </c>
      <c r="D124" s="31">
        <f>-(Table2[[#This Row],[Volume]]*(1-Table2[[#This Row],[Discount]])*'Input Data'!$B$2)/Table2[[#This Row],[Volume]]</f>
        <v>500</v>
      </c>
      <c r="E124" s="29">
        <f>ROUNDUP(Table2[[#This Row],[Volume]]/'Input Data'!$B$13,0)</f>
        <v>2</v>
      </c>
      <c r="F124" s="29">
        <f>-Table2[[#This Row],[Multiplier]]*'Input Data'!$B$3</f>
        <v>100000</v>
      </c>
      <c r="G124" s="29">
        <f>(1 - (1 / (1 + EXP(-((Table2[[#This Row],[Volume]] / 1000) - 4.25))))) * 0.4 + 0.6</f>
        <v>0.98340515227932168</v>
      </c>
      <c r="H124" s="29">
        <f>Table2[[#This Row],[Sigmoid]]*'Input Data'!$B$7</f>
        <v>737.55386420949128</v>
      </c>
      <c r="I124" s="29">
        <f>Table2[[#This Row],[Price]]-Table2[[#This Row],[Variable Cost]]</f>
        <v>237.55386420949128</v>
      </c>
      <c r="J124" s="29">
        <f>Table2[[#This Row],[CM I (Unit)]]-(Table2[[#This Row],[Fixed Cost]]/Table2[[#This Row],[Volume]])</f>
        <v>147.46377411940119</v>
      </c>
      <c r="K124" s="29">
        <f>Table2[[#This Row],[CM II Unit)]]-(-'Input Data'!$B$4/Table2[[#This Row],[Volume]])</f>
        <v>-77.761451105824023</v>
      </c>
      <c r="L124" s="29">
        <f>Table2[[#This Row],[CM I (Unit)]]*Table2[[#This Row],[Volume]]</f>
        <v>263684.7892725353</v>
      </c>
      <c r="M124" s="29">
        <f>Table2[[#This Row],[CM II Unit)]]*Table2[[#This Row],[Volume]]</f>
        <v>163684.78927253533</v>
      </c>
      <c r="N124" s="29">
        <f>Table2[[#This Row],[Profit (Unit)]]*Table2[[#This Row],[Volume]]</f>
        <v>-86315.21072746467</v>
      </c>
      <c r="O124" s="29" t="str">
        <f>IF(AND(Table2[[#This Row],[Profit]]&gt;0,N123&lt;0),MIN(Table2[Profit]),"")</f>
        <v/>
      </c>
    </row>
    <row r="125" spans="1:15" ht="20.100000000000001" customHeight="1" x14ac:dyDescent="0.25">
      <c r="A125" s="29">
        <v>1115</v>
      </c>
      <c r="B125" s="29">
        <f>IF(Table2[[#This Row],[Volume]]&lt;'Input Data'!$B$9,'Input Data'!$B$9,IF(Table2[[#This Row],[Volume]]&gt;'Input Data'!$B$10,'Input Data'!$B$10,Table2[[#This Row],[Volume]]))</f>
        <v>3000</v>
      </c>
      <c r="C125" s="30">
        <f>ROUNDDOWN((Table2[[#This Row],[Volume Used]]-'Input Data'!$B$9)/'Input Data'!$B$11,0)*'Input Data'!$B$12</f>
        <v>0</v>
      </c>
      <c r="D125" s="31">
        <f>-(Table2[[#This Row],[Volume]]*(1-Table2[[#This Row],[Discount]])*'Input Data'!$B$2)/Table2[[#This Row],[Volume]]</f>
        <v>500</v>
      </c>
      <c r="E125" s="29">
        <f>ROUNDUP(Table2[[#This Row],[Volume]]/'Input Data'!$B$13,0)</f>
        <v>2</v>
      </c>
      <c r="F125" s="29">
        <f>-Table2[[#This Row],[Multiplier]]*'Input Data'!$B$3</f>
        <v>100000</v>
      </c>
      <c r="G125" s="29">
        <f>(1 - (1 / (1 + EXP(-((Table2[[#This Row],[Volume]] / 1000) - 4.25))))) * 0.4 + 0.6</f>
        <v>0.98332543781839032</v>
      </c>
      <c r="H125" s="29">
        <f>Table2[[#This Row],[Sigmoid]]*'Input Data'!$B$7</f>
        <v>737.49407836379271</v>
      </c>
      <c r="I125" s="29">
        <f>Table2[[#This Row],[Price]]-Table2[[#This Row],[Variable Cost]]</f>
        <v>237.49407836379271</v>
      </c>
      <c r="J125" s="29">
        <f>Table2[[#This Row],[CM I (Unit)]]-(Table2[[#This Row],[Fixed Cost]]/Table2[[#This Row],[Volume]])</f>
        <v>147.80797970908418</v>
      </c>
      <c r="K125" s="29">
        <f>Table2[[#This Row],[CM II Unit)]]-(-'Input Data'!$B$4/Table2[[#This Row],[Volume]])</f>
        <v>-76.407266927687118</v>
      </c>
      <c r="L125" s="29">
        <f>Table2[[#This Row],[CM I (Unit)]]*Table2[[#This Row],[Volume]]</f>
        <v>264805.89737562888</v>
      </c>
      <c r="M125" s="29">
        <f>Table2[[#This Row],[CM II Unit)]]*Table2[[#This Row],[Volume]]</f>
        <v>164805.89737562885</v>
      </c>
      <c r="N125" s="29">
        <f>Table2[[#This Row],[Profit (Unit)]]*Table2[[#This Row],[Volume]]</f>
        <v>-85194.102624371139</v>
      </c>
      <c r="O125" s="29" t="str">
        <f>IF(AND(Table2[[#This Row],[Profit]]&gt;0,N124&lt;0),MIN(Table2[Profit]),"")</f>
        <v/>
      </c>
    </row>
    <row r="126" spans="1:15" ht="20.100000000000001" customHeight="1" x14ac:dyDescent="0.25">
      <c r="A126" s="29">
        <v>1120</v>
      </c>
      <c r="B126" s="29">
        <f>IF(Table2[[#This Row],[Volume]]&lt;'Input Data'!$B$9,'Input Data'!$B$9,IF(Table2[[#This Row],[Volume]]&gt;'Input Data'!$B$10,'Input Data'!$B$10,Table2[[#This Row],[Volume]]))</f>
        <v>3000</v>
      </c>
      <c r="C126" s="30">
        <f>ROUNDDOWN((Table2[[#This Row],[Volume Used]]-'Input Data'!$B$9)/'Input Data'!$B$11,0)*'Input Data'!$B$12</f>
        <v>0</v>
      </c>
      <c r="D126" s="31">
        <f>-(Table2[[#This Row],[Volume]]*(1-Table2[[#This Row],[Discount]])*'Input Data'!$B$2)/Table2[[#This Row],[Volume]]</f>
        <v>500</v>
      </c>
      <c r="E126" s="29">
        <f>ROUNDUP(Table2[[#This Row],[Volume]]/'Input Data'!$B$13,0)</f>
        <v>2</v>
      </c>
      <c r="F126" s="29">
        <f>-Table2[[#This Row],[Multiplier]]*'Input Data'!$B$3</f>
        <v>100000</v>
      </c>
      <c r="G126" s="29">
        <f>(1 - (1 / (1 + EXP(-((Table2[[#This Row],[Volume]] / 1000) - 4.25))))) * 0.4 + 0.6</f>
        <v>0.98324535717688288</v>
      </c>
      <c r="H126" s="29">
        <f>Table2[[#This Row],[Sigmoid]]*'Input Data'!$B$7</f>
        <v>737.43401788266215</v>
      </c>
      <c r="I126" s="29">
        <f>Table2[[#This Row],[Price]]-Table2[[#This Row],[Variable Cost]]</f>
        <v>237.43401788266215</v>
      </c>
      <c r="J126" s="29">
        <f>Table2[[#This Row],[CM I (Unit)]]-(Table2[[#This Row],[Fixed Cost]]/Table2[[#This Row],[Volume]])</f>
        <v>148.14830359694787</v>
      </c>
      <c r="K126" s="29">
        <f>Table2[[#This Row],[CM II Unit)]]-(-'Input Data'!$B$4/Table2[[#This Row],[Volume]])</f>
        <v>-75.065982117337853</v>
      </c>
      <c r="L126" s="29">
        <f>Table2[[#This Row],[CM I (Unit)]]*Table2[[#This Row],[Volume]]</f>
        <v>265926.10002858163</v>
      </c>
      <c r="M126" s="29">
        <f>Table2[[#This Row],[CM II Unit)]]*Table2[[#This Row],[Volume]]</f>
        <v>165926.10002858163</v>
      </c>
      <c r="N126" s="29">
        <f>Table2[[#This Row],[Profit (Unit)]]*Table2[[#This Row],[Volume]]</f>
        <v>-84073.899971418403</v>
      </c>
      <c r="O126" s="29" t="str">
        <f>IF(AND(Table2[[#This Row],[Profit]]&gt;0,N125&lt;0),MIN(Table2[Profit]),"")</f>
        <v/>
      </c>
    </row>
    <row r="127" spans="1:15" ht="20.100000000000001" customHeight="1" x14ac:dyDescent="0.25">
      <c r="A127" s="29">
        <v>1125</v>
      </c>
      <c r="B127" s="29">
        <f>IF(Table2[[#This Row],[Volume]]&lt;'Input Data'!$B$9,'Input Data'!$B$9,IF(Table2[[#This Row],[Volume]]&gt;'Input Data'!$B$10,'Input Data'!$B$10,Table2[[#This Row],[Volume]]))</f>
        <v>3000</v>
      </c>
      <c r="C127" s="30">
        <f>ROUNDDOWN((Table2[[#This Row],[Volume Used]]-'Input Data'!$B$9)/'Input Data'!$B$11,0)*'Input Data'!$B$12</f>
        <v>0</v>
      </c>
      <c r="D127" s="31">
        <f>-(Table2[[#This Row],[Volume]]*(1-Table2[[#This Row],[Discount]])*'Input Data'!$B$2)/Table2[[#This Row],[Volume]]</f>
        <v>500</v>
      </c>
      <c r="E127" s="29">
        <f>ROUNDUP(Table2[[#This Row],[Volume]]/'Input Data'!$B$13,0)</f>
        <v>2</v>
      </c>
      <c r="F127" s="29">
        <f>-Table2[[#This Row],[Multiplier]]*'Input Data'!$B$3</f>
        <v>100000</v>
      </c>
      <c r="G127" s="29">
        <f>(1 - (1 / (1 + EXP(-((Table2[[#This Row],[Volume]] / 1000) - 4.25))))) * 0.4 + 0.6</f>
        <v>0.9831649088337524</v>
      </c>
      <c r="H127" s="29">
        <f>Table2[[#This Row],[Sigmoid]]*'Input Data'!$B$7</f>
        <v>737.37368162531425</v>
      </c>
      <c r="I127" s="29">
        <f>Table2[[#This Row],[Price]]-Table2[[#This Row],[Variable Cost]]</f>
        <v>237.37368162531425</v>
      </c>
      <c r="J127" s="29">
        <f>Table2[[#This Row],[CM I (Unit)]]-(Table2[[#This Row],[Fixed Cost]]/Table2[[#This Row],[Volume]])</f>
        <v>148.48479273642536</v>
      </c>
      <c r="K127" s="29">
        <f>Table2[[#This Row],[CM II Unit)]]-(-'Input Data'!$B$4/Table2[[#This Row],[Volume]])</f>
        <v>-73.737429485796866</v>
      </c>
      <c r="L127" s="29">
        <f>Table2[[#This Row],[CM I (Unit)]]*Table2[[#This Row],[Volume]]</f>
        <v>267045.39182847855</v>
      </c>
      <c r="M127" s="29">
        <f>Table2[[#This Row],[CM II Unit)]]*Table2[[#This Row],[Volume]]</f>
        <v>167045.39182847855</v>
      </c>
      <c r="N127" s="29">
        <f>Table2[[#This Row],[Profit (Unit)]]*Table2[[#This Row],[Volume]]</f>
        <v>-82954.608171521468</v>
      </c>
      <c r="O127" s="29" t="str">
        <f>IF(AND(Table2[[#This Row],[Profit]]&gt;0,N126&lt;0),MIN(Table2[Profit]),"")</f>
        <v/>
      </c>
    </row>
    <row r="128" spans="1:15" ht="20.100000000000001" customHeight="1" x14ac:dyDescent="0.25">
      <c r="A128" s="29">
        <v>1130</v>
      </c>
      <c r="B128" s="29">
        <f>IF(Table2[[#This Row],[Volume]]&lt;'Input Data'!$B$9,'Input Data'!$B$9,IF(Table2[[#This Row],[Volume]]&gt;'Input Data'!$B$10,'Input Data'!$B$10,Table2[[#This Row],[Volume]]))</f>
        <v>3000</v>
      </c>
      <c r="C128" s="30">
        <f>ROUNDDOWN((Table2[[#This Row],[Volume Used]]-'Input Data'!$B$9)/'Input Data'!$B$11,0)*'Input Data'!$B$12</f>
        <v>0</v>
      </c>
      <c r="D128" s="31">
        <f>-(Table2[[#This Row],[Volume]]*(1-Table2[[#This Row],[Discount]])*'Input Data'!$B$2)/Table2[[#This Row],[Volume]]</f>
        <v>500</v>
      </c>
      <c r="E128" s="29">
        <f>ROUNDUP(Table2[[#This Row],[Volume]]/'Input Data'!$B$13,0)</f>
        <v>2</v>
      </c>
      <c r="F128" s="29">
        <f>-Table2[[#This Row],[Multiplier]]*'Input Data'!$B$3</f>
        <v>100000</v>
      </c>
      <c r="G128" s="29">
        <f>(1 - (1 / (1 + EXP(-((Table2[[#This Row],[Volume]] / 1000) - 4.25))))) * 0.4 + 0.6</f>
        <v>0.98308409126318652</v>
      </c>
      <c r="H128" s="29">
        <f>Table2[[#This Row],[Sigmoid]]*'Input Data'!$B$7</f>
        <v>737.31306844738992</v>
      </c>
      <c r="I128" s="29">
        <f>Table2[[#This Row],[Price]]-Table2[[#This Row],[Variable Cost]]</f>
        <v>237.31306844738992</v>
      </c>
      <c r="J128" s="29">
        <f>Table2[[#This Row],[CM I (Unit)]]-(Table2[[#This Row],[Fixed Cost]]/Table2[[#This Row],[Volume]])</f>
        <v>148.81749322615099</v>
      </c>
      <c r="K128" s="29">
        <f>Table2[[#This Row],[CM II Unit)]]-(-'Input Data'!$B$4/Table2[[#This Row],[Volume]])</f>
        <v>-72.421444826946356</v>
      </c>
      <c r="L128" s="29">
        <f>Table2[[#This Row],[CM I (Unit)]]*Table2[[#This Row],[Volume]]</f>
        <v>268163.76734555059</v>
      </c>
      <c r="M128" s="29">
        <f>Table2[[#This Row],[CM II Unit)]]*Table2[[#This Row],[Volume]]</f>
        <v>168163.76734555062</v>
      </c>
      <c r="N128" s="29">
        <f>Table2[[#This Row],[Profit (Unit)]]*Table2[[#This Row],[Volume]]</f>
        <v>-81836.232654449384</v>
      </c>
      <c r="O128" s="29" t="str">
        <f>IF(AND(Table2[[#This Row],[Profit]]&gt;0,N127&lt;0),MIN(Table2[Profit]),"")</f>
        <v/>
      </c>
    </row>
    <row r="129" spans="1:15" ht="20.100000000000001" customHeight="1" x14ac:dyDescent="0.25">
      <c r="A129" s="29">
        <v>1135</v>
      </c>
      <c r="B129" s="29">
        <f>IF(Table2[[#This Row],[Volume]]&lt;'Input Data'!$B$9,'Input Data'!$B$9,IF(Table2[[#This Row],[Volume]]&gt;'Input Data'!$B$10,'Input Data'!$B$10,Table2[[#This Row],[Volume]]))</f>
        <v>3000</v>
      </c>
      <c r="C129" s="30">
        <f>ROUNDDOWN((Table2[[#This Row],[Volume Used]]-'Input Data'!$B$9)/'Input Data'!$B$11,0)*'Input Data'!$B$12</f>
        <v>0</v>
      </c>
      <c r="D129" s="31">
        <f>-(Table2[[#This Row],[Volume]]*(1-Table2[[#This Row],[Discount]])*'Input Data'!$B$2)/Table2[[#This Row],[Volume]]</f>
        <v>500</v>
      </c>
      <c r="E129" s="29">
        <f>ROUNDUP(Table2[[#This Row],[Volume]]/'Input Data'!$B$13,0)</f>
        <v>2</v>
      </c>
      <c r="F129" s="29">
        <f>-Table2[[#This Row],[Multiplier]]*'Input Data'!$B$3</f>
        <v>100000</v>
      </c>
      <c r="G129" s="29">
        <f>(1 - (1 / (1 + EXP(-((Table2[[#This Row],[Volume]] / 1000) - 4.25))))) * 0.4 + 0.6</f>
        <v>0.98300290293460768</v>
      </c>
      <c r="H129" s="29">
        <f>Table2[[#This Row],[Sigmoid]]*'Input Data'!$B$7</f>
        <v>737.25217720095577</v>
      </c>
      <c r="I129" s="29">
        <f>Table2[[#This Row],[Price]]-Table2[[#This Row],[Variable Cost]]</f>
        <v>237.25217720095577</v>
      </c>
      <c r="J129" s="29">
        <f>Table2[[#This Row],[CM I (Unit)]]-(Table2[[#This Row],[Fixed Cost]]/Table2[[#This Row],[Volume]])</f>
        <v>149.14645032870908</v>
      </c>
      <c r="K129" s="29">
        <f>Table2[[#This Row],[CM II Unit)]]-(-'Input Data'!$B$4/Table2[[#This Row],[Volume]])</f>
        <v>-71.11786685190765</v>
      </c>
      <c r="L129" s="29">
        <f>Table2[[#This Row],[CM I (Unit)]]*Table2[[#This Row],[Volume]]</f>
        <v>269281.22112308478</v>
      </c>
      <c r="M129" s="29">
        <f>Table2[[#This Row],[CM II Unit)]]*Table2[[#This Row],[Volume]]</f>
        <v>169281.2211230848</v>
      </c>
      <c r="N129" s="29">
        <f>Table2[[#This Row],[Profit (Unit)]]*Table2[[#This Row],[Volume]]</f>
        <v>-80718.778876915181</v>
      </c>
      <c r="O129" s="29" t="str">
        <f>IF(AND(Table2[[#This Row],[Profit]]&gt;0,N128&lt;0),MIN(Table2[Profit]),"")</f>
        <v/>
      </c>
    </row>
    <row r="130" spans="1:15" ht="20.100000000000001" customHeight="1" x14ac:dyDescent="0.25">
      <c r="A130" s="29">
        <v>1140</v>
      </c>
      <c r="B130" s="29">
        <f>IF(Table2[[#This Row],[Volume]]&lt;'Input Data'!$B$9,'Input Data'!$B$9,IF(Table2[[#This Row],[Volume]]&gt;'Input Data'!$B$10,'Input Data'!$B$10,Table2[[#This Row],[Volume]]))</f>
        <v>3000</v>
      </c>
      <c r="C130" s="30">
        <f>ROUNDDOWN((Table2[[#This Row],[Volume Used]]-'Input Data'!$B$9)/'Input Data'!$B$11,0)*'Input Data'!$B$12</f>
        <v>0</v>
      </c>
      <c r="D130" s="31">
        <f>-(Table2[[#This Row],[Volume]]*(1-Table2[[#This Row],[Discount]])*'Input Data'!$B$2)/Table2[[#This Row],[Volume]]</f>
        <v>500</v>
      </c>
      <c r="E130" s="29">
        <f>ROUNDUP(Table2[[#This Row],[Volume]]/'Input Data'!$B$13,0)</f>
        <v>2</v>
      </c>
      <c r="F130" s="29">
        <f>-Table2[[#This Row],[Multiplier]]*'Input Data'!$B$3</f>
        <v>100000</v>
      </c>
      <c r="G130" s="29">
        <f>(1 - (1 / (1 + EXP(-((Table2[[#This Row],[Volume]] / 1000) - 4.25))))) * 0.4 + 0.6</f>
        <v>0.98292134231267447</v>
      </c>
      <c r="H130" s="29">
        <f>Table2[[#This Row],[Sigmoid]]*'Input Data'!$B$7</f>
        <v>737.19100673450589</v>
      </c>
      <c r="I130" s="29">
        <f>Table2[[#This Row],[Price]]-Table2[[#This Row],[Variable Cost]]</f>
        <v>237.19100673450589</v>
      </c>
      <c r="J130" s="29">
        <f>Table2[[#This Row],[CM I (Unit)]]-(Table2[[#This Row],[Fixed Cost]]/Table2[[#This Row],[Volume]])</f>
        <v>149.47170848889186</v>
      </c>
      <c r="K130" s="29">
        <f>Table2[[#This Row],[CM II Unit)]]-(-'Input Data'!$B$4/Table2[[#This Row],[Volume]])</f>
        <v>-69.826537125143233</v>
      </c>
      <c r="L130" s="29">
        <f>Table2[[#This Row],[CM I (Unit)]]*Table2[[#This Row],[Volume]]</f>
        <v>270397.74767733674</v>
      </c>
      <c r="M130" s="29">
        <f>Table2[[#This Row],[CM II Unit)]]*Table2[[#This Row],[Volume]]</f>
        <v>170397.74767733674</v>
      </c>
      <c r="N130" s="29">
        <f>Table2[[#This Row],[Profit (Unit)]]*Table2[[#This Row],[Volume]]</f>
        <v>-79602.252322663291</v>
      </c>
      <c r="O130" s="29" t="str">
        <f>IF(AND(Table2[[#This Row],[Profit]]&gt;0,N129&lt;0),MIN(Table2[Profit]),"")</f>
        <v/>
      </c>
    </row>
    <row r="131" spans="1:15" ht="20.100000000000001" customHeight="1" x14ac:dyDescent="0.25">
      <c r="A131" s="29">
        <v>1145</v>
      </c>
      <c r="B131" s="29">
        <f>IF(Table2[[#This Row],[Volume]]&lt;'Input Data'!$B$9,'Input Data'!$B$9,IF(Table2[[#This Row],[Volume]]&gt;'Input Data'!$B$10,'Input Data'!$B$10,Table2[[#This Row],[Volume]]))</f>
        <v>3000</v>
      </c>
      <c r="C131" s="30">
        <f>ROUNDDOWN((Table2[[#This Row],[Volume Used]]-'Input Data'!$B$9)/'Input Data'!$B$11,0)*'Input Data'!$B$12</f>
        <v>0</v>
      </c>
      <c r="D131" s="31">
        <f>-(Table2[[#This Row],[Volume]]*(1-Table2[[#This Row],[Discount]])*'Input Data'!$B$2)/Table2[[#This Row],[Volume]]</f>
        <v>500</v>
      </c>
      <c r="E131" s="29">
        <f>ROUNDUP(Table2[[#This Row],[Volume]]/'Input Data'!$B$13,0)</f>
        <v>2</v>
      </c>
      <c r="F131" s="29">
        <f>-Table2[[#This Row],[Multiplier]]*'Input Data'!$B$3</f>
        <v>100000</v>
      </c>
      <c r="G131" s="29">
        <f>(1 - (1 / (1 + EXP(-((Table2[[#This Row],[Volume]] / 1000) - 4.25))))) * 0.4 + 0.6</f>
        <v>0.98283940785728252</v>
      </c>
      <c r="H131" s="29">
        <f>Table2[[#This Row],[Sigmoid]]*'Input Data'!$B$7</f>
        <v>737.12955589296189</v>
      </c>
      <c r="I131" s="29">
        <f>Table2[[#This Row],[Price]]-Table2[[#This Row],[Variable Cost]]</f>
        <v>237.12955589296189</v>
      </c>
      <c r="J131" s="29">
        <f>Table2[[#This Row],[CM I (Unit)]]-(Table2[[#This Row],[Fixed Cost]]/Table2[[#This Row],[Volume]])</f>
        <v>149.79331135147717</v>
      </c>
      <c r="K131" s="29">
        <f>Table2[[#This Row],[CM II Unit)]]-(-'Input Data'!$B$4/Table2[[#This Row],[Volume]])</f>
        <v>-68.547300002234607</v>
      </c>
      <c r="L131" s="29">
        <f>Table2[[#This Row],[CM I (Unit)]]*Table2[[#This Row],[Volume]]</f>
        <v>271513.34149744135</v>
      </c>
      <c r="M131" s="29">
        <f>Table2[[#This Row],[CM II Unit)]]*Table2[[#This Row],[Volume]]</f>
        <v>171513.34149744138</v>
      </c>
      <c r="N131" s="29">
        <f>Table2[[#This Row],[Profit (Unit)]]*Table2[[#This Row],[Volume]]</f>
        <v>-78486.658502558625</v>
      </c>
      <c r="O131" s="29" t="str">
        <f>IF(AND(Table2[[#This Row],[Profit]]&gt;0,N130&lt;0),MIN(Table2[Profit]),"")</f>
        <v/>
      </c>
    </row>
    <row r="132" spans="1:15" ht="20.100000000000001" customHeight="1" x14ac:dyDescent="0.25">
      <c r="A132" s="29">
        <v>1150</v>
      </c>
      <c r="B132" s="29">
        <f>IF(Table2[[#This Row],[Volume]]&lt;'Input Data'!$B$9,'Input Data'!$B$9,IF(Table2[[#This Row],[Volume]]&gt;'Input Data'!$B$10,'Input Data'!$B$10,Table2[[#This Row],[Volume]]))</f>
        <v>3000</v>
      </c>
      <c r="C132" s="30">
        <f>ROUNDDOWN((Table2[[#This Row],[Volume Used]]-'Input Data'!$B$9)/'Input Data'!$B$11,0)*'Input Data'!$B$12</f>
        <v>0</v>
      </c>
      <c r="D132" s="31">
        <f>-(Table2[[#This Row],[Volume]]*(1-Table2[[#This Row],[Discount]])*'Input Data'!$B$2)/Table2[[#This Row],[Volume]]</f>
        <v>500</v>
      </c>
      <c r="E132" s="29">
        <f>ROUNDUP(Table2[[#This Row],[Volume]]/'Input Data'!$B$13,0)</f>
        <v>2</v>
      </c>
      <c r="F132" s="29">
        <f>-Table2[[#This Row],[Multiplier]]*'Input Data'!$B$3</f>
        <v>100000</v>
      </c>
      <c r="G132" s="29">
        <f>(1 - (1 / (1 + EXP(-((Table2[[#This Row],[Volume]] / 1000) - 4.25))))) * 0.4 + 0.6</f>
        <v>0.98275709802356559</v>
      </c>
      <c r="H132" s="29">
        <f>Table2[[#This Row],[Sigmoid]]*'Input Data'!$B$7</f>
        <v>737.06782351767424</v>
      </c>
      <c r="I132" s="29">
        <f>Table2[[#This Row],[Price]]-Table2[[#This Row],[Variable Cost]]</f>
        <v>237.06782351767424</v>
      </c>
      <c r="J132" s="29">
        <f>Table2[[#This Row],[CM I (Unit)]]-(Table2[[#This Row],[Fixed Cost]]/Table2[[#This Row],[Volume]])</f>
        <v>150.1113017785438</v>
      </c>
      <c r="K132" s="29">
        <f>Table2[[#This Row],[CM II Unit)]]-(-'Input Data'!$B$4/Table2[[#This Row],[Volume]])</f>
        <v>-67.280002569282289</v>
      </c>
      <c r="L132" s="29">
        <f>Table2[[#This Row],[CM I (Unit)]]*Table2[[#This Row],[Volume]]</f>
        <v>272627.99704532541</v>
      </c>
      <c r="M132" s="29">
        <f>Table2[[#This Row],[CM II Unit)]]*Table2[[#This Row],[Volume]]</f>
        <v>172627.99704532538</v>
      </c>
      <c r="N132" s="29">
        <f>Table2[[#This Row],[Profit (Unit)]]*Table2[[#This Row],[Volume]]</f>
        <v>-77372.002954674637</v>
      </c>
      <c r="O132" s="29" t="str">
        <f>IF(AND(Table2[[#This Row],[Profit]]&gt;0,N131&lt;0),MIN(Table2[Profit]),"")</f>
        <v/>
      </c>
    </row>
    <row r="133" spans="1:15" ht="20.100000000000001" customHeight="1" x14ac:dyDescent="0.25">
      <c r="A133" s="29">
        <v>1155</v>
      </c>
      <c r="B133" s="29">
        <f>IF(Table2[[#This Row],[Volume]]&lt;'Input Data'!$B$9,'Input Data'!$B$9,IF(Table2[[#This Row],[Volume]]&gt;'Input Data'!$B$10,'Input Data'!$B$10,Table2[[#This Row],[Volume]]))</f>
        <v>3000</v>
      </c>
      <c r="C133" s="30">
        <f>ROUNDDOWN((Table2[[#This Row],[Volume Used]]-'Input Data'!$B$9)/'Input Data'!$B$11,0)*'Input Data'!$B$12</f>
        <v>0</v>
      </c>
      <c r="D133" s="31">
        <f>-(Table2[[#This Row],[Volume]]*(1-Table2[[#This Row],[Discount]])*'Input Data'!$B$2)/Table2[[#This Row],[Volume]]</f>
        <v>500</v>
      </c>
      <c r="E133" s="29">
        <f>ROUNDUP(Table2[[#This Row],[Volume]]/'Input Data'!$B$13,0)</f>
        <v>2</v>
      </c>
      <c r="F133" s="29">
        <f>-Table2[[#This Row],[Multiplier]]*'Input Data'!$B$3</f>
        <v>100000</v>
      </c>
      <c r="G133" s="29">
        <f>(1 - (1 / (1 + EXP(-((Table2[[#This Row],[Volume]] / 1000) - 4.25))))) * 0.4 + 0.6</f>
        <v>0.98267441126189692</v>
      </c>
      <c r="H133" s="29">
        <f>Table2[[#This Row],[Sigmoid]]*'Input Data'!$B$7</f>
        <v>737.00580844642263</v>
      </c>
      <c r="I133" s="29">
        <f>Table2[[#This Row],[Price]]-Table2[[#This Row],[Variable Cost]]</f>
        <v>237.00580844642263</v>
      </c>
      <c r="J133" s="29">
        <f>Table2[[#This Row],[CM I (Unit)]]-(Table2[[#This Row],[Fixed Cost]]/Table2[[#This Row],[Volume]])</f>
        <v>150.42572186633606</v>
      </c>
      <c r="K133" s="29">
        <f>Table2[[#This Row],[CM II Unit)]]-(-'Input Data'!$B$4/Table2[[#This Row],[Volume]])</f>
        <v>-66.024494583880397</v>
      </c>
      <c r="L133" s="29">
        <f>Table2[[#This Row],[CM I (Unit)]]*Table2[[#This Row],[Volume]]</f>
        <v>273741.70875561814</v>
      </c>
      <c r="M133" s="29">
        <f>Table2[[#This Row],[CM II Unit)]]*Table2[[#This Row],[Volume]]</f>
        <v>173741.70875561817</v>
      </c>
      <c r="N133" s="29">
        <f>Table2[[#This Row],[Profit (Unit)]]*Table2[[#This Row],[Volume]]</f>
        <v>-76258.291244381864</v>
      </c>
      <c r="O133" s="29" t="str">
        <f>IF(AND(Table2[[#This Row],[Profit]]&gt;0,N132&lt;0),MIN(Table2[Profit]),"")</f>
        <v/>
      </c>
    </row>
    <row r="134" spans="1:15" ht="20.100000000000001" customHeight="1" x14ac:dyDescent="0.25">
      <c r="A134" s="29">
        <v>1160</v>
      </c>
      <c r="B134" s="29">
        <f>IF(Table2[[#This Row],[Volume]]&lt;'Input Data'!$B$9,'Input Data'!$B$9,IF(Table2[[#This Row],[Volume]]&gt;'Input Data'!$B$10,'Input Data'!$B$10,Table2[[#This Row],[Volume]]))</f>
        <v>3000</v>
      </c>
      <c r="C134" s="30">
        <f>ROUNDDOWN((Table2[[#This Row],[Volume Used]]-'Input Data'!$B$9)/'Input Data'!$B$11,0)*'Input Data'!$B$12</f>
        <v>0</v>
      </c>
      <c r="D134" s="31">
        <f>-(Table2[[#This Row],[Volume]]*(1-Table2[[#This Row],[Discount]])*'Input Data'!$B$2)/Table2[[#This Row],[Volume]]</f>
        <v>500</v>
      </c>
      <c r="E134" s="29">
        <f>ROUNDUP(Table2[[#This Row],[Volume]]/'Input Data'!$B$13,0)</f>
        <v>2</v>
      </c>
      <c r="F134" s="29">
        <f>-Table2[[#This Row],[Multiplier]]*'Input Data'!$B$3</f>
        <v>100000</v>
      </c>
      <c r="G134" s="29">
        <f>(1 - (1 / (1 + EXP(-((Table2[[#This Row],[Volume]] / 1000) - 4.25))))) * 0.4 + 0.6</f>
        <v>0.98259134601789111</v>
      </c>
      <c r="H134" s="29">
        <f>Table2[[#This Row],[Sigmoid]]*'Input Data'!$B$7</f>
        <v>736.94350951341835</v>
      </c>
      <c r="I134" s="29">
        <f>Table2[[#This Row],[Price]]-Table2[[#This Row],[Variable Cost]]</f>
        <v>236.94350951341835</v>
      </c>
      <c r="J134" s="29">
        <f>Table2[[#This Row],[CM I (Unit)]]-(Table2[[#This Row],[Fixed Cost]]/Table2[[#This Row],[Volume]])</f>
        <v>150.73661296169422</v>
      </c>
      <c r="K134" s="29">
        <f>Table2[[#This Row],[CM II Unit)]]-(-'Input Data'!$B$4/Table2[[#This Row],[Volume]])</f>
        <v>-64.780628417616128</v>
      </c>
      <c r="L134" s="29">
        <f>Table2[[#This Row],[CM I (Unit)]]*Table2[[#This Row],[Volume]]</f>
        <v>274854.47103556531</v>
      </c>
      <c r="M134" s="29">
        <f>Table2[[#This Row],[CM II Unit)]]*Table2[[#This Row],[Volume]]</f>
        <v>174854.47103556531</v>
      </c>
      <c r="N134" s="29">
        <f>Table2[[#This Row],[Profit (Unit)]]*Table2[[#This Row],[Volume]]</f>
        <v>-75145.528964434707</v>
      </c>
      <c r="O134" s="29" t="str">
        <f>IF(AND(Table2[[#This Row],[Profit]]&gt;0,N133&lt;0),MIN(Table2[Profit]),"")</f>
        <v/>
      </c>
    </row>
    <row r="135" spans="1:15" ht="20.100000000000001" customHeight="1" x14ac:dyDescent="0.25">
      <c r="A135" s="29">
        <v>1165</v>
      </c>
      <c r="B135" s="29">
        <f>IF(Table2[[#This Row],[Volume]]&lt;'Input Data'!$B$9,'Input Data'!$B$9,IF(Table2[[#This Row],[Volume]]&gt;'Input Data'!$B$10,'Input Data'!$B$10,Table2[[#This Row],[Volume]]))</f>
        <v>3000</v>
      </c>
      <c r="C135" s="30">
        <f>ROUNDDOWN((Table2[[#This Row],[Volume Used]]-'Input Data'!$B$9)/'Input Data'!$B$11,0)*'Input Data'!$B$12</f>
        <v>0</v>
      </c>
      <c r="D135" s="31">
        <f>-(Table2[[#This Row],[Volume]]*(1-Table2[[#This Row],[Discount]])*'Input Data'!$B$2)/Table2[[#This Row],[Volume]]</f>
        <v>500</v>
      </c>
      <c r="E135" s="29">
        <f>ROUNDUP(Table2[[#This Row],[Volume]]/'Input Data'!$B$13,0)</f>
        <v>2</v>
      </c>
      <c r="F135" s="29">
        <f>-Table2[[#This Row],[Multiplier]]*'Input Data'!$B$3</f>
        <v>100000</v>
      </c>
      <c r="G135" s="29">
        <f>(1 - (1 / (1 + EXP(-((Table2[[#This Row],[Volume]] / 1000) - 4.25))))) * 0.4 + 0.6</f>
        <v>0.98250790073240579</v>
      </c>
      <c r="H135" s="29">
        <f>Table2[[#This Row],[Sigmoid]]*'Input Data'!$B$7</f>
        <v>736.88092554930438</v>
      </c>
      <c r="I135" s="29">
        <f>Table2[[#This Row],[Price]]-Table2[[#This Row],[Variable Cost]]</f>
        <v>236.88092554930438</v>
      </c>
      <c r="J135" s="29">
        <f>Table2[[#This Row],[CM I (Unit)]]-(Table2[[#This Row],[Fixed Cost]]/Table2[[#This Row],[Volume]])</f>
        <v>151.04401567805974</v>
      </c>
      <c r="K135" s="29">
        <f>Table2[[#This Row],[CM II Unit)]]-(-'Input Data'!$B$4/Table2[[#This Row],[Volume]])</f>
        <v>-63.548259000051843</v>
      </c>
      <c r="L135" s="29">
        <f>Table2[[#This Row],[CM I (Unit)]]*Table2[[#This Row],[Volume]]</f>
        <v>275966.27826493961</v>
      </c>
      <c r="M135" s="29">
        <f>Table2[[#This Row],[CM II Unit)]]*Table2[[#This Row],[Volume]]</f>
        <v>175966.27826493958</v>
      </c>
      <c r="N135" s="29">
        <f>Table2[[#This Row],[Profit (Unit)]]*Table2[[#This Row],[Volume]]</f>
        <v>-74033.72173506039</v>
      </c>
      <c r="O135" s="29" t="str">
        <f>IF(AND(Table2[[#This Row],[Profit]]&gt;0,N134&lt;0),MIN(Table2[Profit]),"")</f>
        <v/>
      </c>
    </row>
    <row r="136" spans="1:15" ht="20.100000000000001" customHeight="1" x14ac:dyDescent="0.25">
      <c r="A136" s="29">
        <v>1170</v>
      </c>
      <c r="B136" s="29">
        <f>IF(Table2[[#This Row],[Volume]]&lt;'Input Data'!$B$9,'Input Data'!$B$9,IF(Table2[[#This Row],[Volume]]&gt;'Input Data'!$B$10,'Input Data'!$B$10,Table2[[#This Row],[Volume]]))</f>
        <v>3000</v>
      </c>
      <c r="C136" s="30">
        <f>ROUNDDOWN((Table2[[#This Row],[Volume Used]]-'Input Data'!$B$9)/'Input Data'!$B$11,0)*'Input Data'!$B$12</f>
        <v>0</v>
      </c>
      <c r="D136" s="31">
        <f>-(Table2[[#This Row],[Volume]]*(1-Table2[[#This Row],[Discount]])*'Input Data'!$B$2)/Table2[[#This Row],[Volume]]</f>
        <v>500</v>
      </c>
      <c r="E136" s="29">
        <f>ROUNDUP(Table2[[#This Row],[Volume]]/'Input Data'!$B$13,0)</f>
        <v>2</v>
      </c>
      <c r="F136" s="29">
        <f>-Table2[[#This Row],[Multiplier]]*'Input Data'!$B$3</f>
        <v>100000</v>
      </c>
      <c r="G136" s="29">
        <f>(1 - (1 / (1 + EXP(-((Table2[[#This Row],[Volume]] / 1000) - 4.25))))) * 0.4 + 0.6</f>
        <v>0.98242407384154351</v>
      </c>
      <c r="H136" s="29">
        <f>Table2[[#This Row],[Sigmoid]]*'Input Data'!$B$7</f>
        <v>736.81805538115759</v>
      </c>
      <c r="I136" s="29">
        <f>Table2[[#This Row],[Price]]-Table2[[#This Row],[Variable Cost]]</f>
        <v>236.81805538115759</v>
      </c>
      <c r="J136" s="29">
        <f>Table2[[#This Row],[CM I (Unit)]]-(Table2[[#This Row],[Fixed Cost]]/Table2[[#This Row],[Volume]])</f>
        <v>151.34796991107214</v>
      </c>
      <c r="K136" s="29">
        <f>Table2[[#This Row],[CM II Unit)]]-(-'Input Data'!$B$4/Table2[[#This Row],[Volume]])</f>
        <v>-62.327243764141542</v>
      </c>
      <c r="L136" s="29">
        <f>Table2[[#This Row],[CM I (Unit)]]*Table2[[#This Row],[Volume]]</f>
        <v>277077.12479595438</v>
      </c>
      <c r="M136" s="29">
        <f>Table2[[#This Row],[CM II Unit)]]*Table2[[#This Row],[Volume]]</f>
        <v>177077.12479595441</v>
      </c>
      <c r="N136" s="29">
        <f>Table2[[#This Row],[Profit (Unit)]]*Table2[[#This Row],[Volume]]</f>
        <v>-72922.875204045602</v>
      </c>
      <c r="O136" s="29" t="str">
        <f>IF(AND(Table2[[#This Row],[Profit]]&gt;0,N135&lt;0),MIN(Table2[Profit]),"")</f>
        <v/>
      </c>
    </row>
    <row r="137" spans="1:15" ht="20.100000000000001" customHeight="1" x14ac:dyDescent="0.25">
      <c r="A137" s="29">
        <v>1175</v>
      </c>
      <c r="B137" s="29">
        <f>IF(Table2[[#This Row],[Volume]]&lt;'Input Data'!$B$9,'Input Data'!$B$9,IF(Table2[[#This Row],[Volume]]&gt;'Input Data'!$B$10,'Input Data'!$B$10,Table2[[#This Row],[Volume]]))</f>
        <v>3000</v>
      </c>
      <c r="C137" s="30">
        <f>ROUNDDOWN((Table2[[#This Row],[Volume Used]]-'Input Data'!$B$9)/'Input Data'!$B$11,0)*'Input Data'!$B$12</f>
        <v>0</v>
      </c>
      <c r="D137" s="31">
        <f>-(Table2[[#This Row],[Volume]]*(1-Table2[[#This Row],[Discount]])*'Input Data'!$B$2)/Table2[[#This Row],[Volume]]</f>
        <v>500</v>
      </c>
      <c r="E137" s="29">
        <f>ROUNDUP(Table2[[#This Row],[Volume]]/'Input Data'!$B$13,0)</f>
        <v>2</v>
      </c>
      <c r="F137" s="29">
        <f>-Table2[[#This Row],[Multiplier]]*'Input Data'!$B$3</f>
        <v>100000</v>
      </c>
      <c r="G137" s="29">
        <f>(1 - (1 / (1 + EXP(-((Table2[[#This Row],[Volume]] / 1000) - 4.25))))) * 0.4 + 0.6</f>
        <v>0.98233986377665417</v>
      </c>
      <c r="H137" s="29">
        <f>Table2[[#This Row],[Sigmoid]]*'Input Data'!$B$7</f>
        <v>736.75489783249066</v>
      </c>
      <c r="I137" s="29">
        <f>Table2[[#This Row],[Price]]-Table2[[#This Row],[Variable Cost]]</f>
        <v>236.75489783249066</v>
      </c>
      <c r="J137" s="29">
        <f>Table2[[#This Row],[CM I (Unit)]]-(Table2[[#This Row],[Fixed Cost]]/Table2[[#This Row],[Volume]])</f>
        <v>151.64851485376727</v>
      </c>
      <c r="K137" s="29">
        <f>Table2[[#This Row],[CM II Unit)]]-(-'Input Data'!$B$4/Table2[[#This Row],[Volume]])</f>
        <v>-61.117442593041233</v>
      </c>
      <c r="L137" s="29">
        <f>Table2[[#This Row],[CM I (Unit)]]*Table2[[#This Row],[Volume]]</f>
        <v>278187.00495317654</v>
      </c>
      <c r="M137" s="29">
        <f>Table2[[#This Row],[CM II Unit)]]*Table2[[#This Row],[Volume]]</f>
        <v>178187.00495317654</v>
      </c>
      <c r="N137" s="29">
        <f>Table2[[#This Row],[Profit (Unit)]]*Table2[[#This Row],[Volume]]</f>
        <v>-71812.995046823446</v>
      </c>
      <c r="O137" s="29" t="str">
        <f>IF(AND(Table2[[#This Row],[Profit]]&gt;0,N136&lt;0),MIN(Table2[Profit]),"")</f>
        <v/>
      </c>
    </row>
    <row r="138" spans="1:15" ht="20.100000000000001" customHeight="1" x14ac:dyDescent="0.25">
      <c r="A138" s="29">
        <v>1180</v>
      </c>
      <c r="B138" s="29">
        <f>IF(Table2[[#This Row],[Volume]]&lt;'Input Data'!$B$9,'Input Data'!$B$9,IF(Table2[[#This Row],[Volume]]&gt;'Input Data'!$B$10,'Input Data'!$B$10,Table2[[#This Row],[Volume]]))</f>
        <v>3000</v>
      </c>
      <c r="C138" s="30">
        <f>ROUNDDOWN((Table2[[#This Row],[Volume Used]]-'Input Data'!$B$9)/'Input Data'!$B$11,0)*'Input Data'!$B$12</f>
        <v>0</v>
      </c>
      <c r="D138" s="31">
        <f>-(Table2[[#This Row],[Volume]]*(1-Table2[[#This Row],[Discount]])*'Input Data'!$B$2)/Table2[[#This Row],[Volume]]</f>
        <v>500</v>
      </c>
      <c r="E138" s="29">
        <f>ROUNDUP(Table2[[#This Row],[Volume]]/'Input Data'!$B$13,0)</f>
        <v>2</v>
      </c>
      <c r="F138" s="29">
        <f>-Table2[[#This Row],[Multiplier]]*'Input Data'!$B$3</f>
        <v>100000</v>
      </c>
      <c r="G138" s="29">
        <f>(1 - (1 / (1 + EXP(-((Table2[[#This Row],[Volume]] / 1000) - 4.25))))) * 0.4 + 0.6</f>
        <v>0.98225526896433746</v>
      </c>
      <c r="H138" s="29">
        <f>Table2[[#This Row],[Sigmoid]]*'Input Data'!$B$7</f>
        <v>736.69145172325307</v>
      </c>
      <c r="I138" s="29">
        <f>Table2[[#This Row],[Price]]-Table2[[#This Row],[Variable Cost]]</f>
        <v>236.69145172325307</v>
      </c>
      <c r="J138" s="29">
        <f>Table2[[#This Row],[CM I (Unit)]]-(Table2[[#This Row],[Fixed Cost]]/Table2[[#This Row],[Volume]])</f>
        <v>151.94568901138865</v>
      </c>
      <c r="K138" s="29">
        <f>Table2[[#This Row],[CM II Unit)]]-(-'Input Data'!$B$4/Table2[[#This Row],[Volume]])</f>
        <v>-59.918717768272359</v>
      </c>
      <c r="L138" s="29">
        <f>Table2[[#This Row],[CM I (Unit)]]*Table2[[#This Row],[Volume]]</f>
        <v>279295.91303343861</v>
      </c>
      <c r="M138" s="29">
        <f>Table2[[#This Row],[CM II Unit)]]*Table2[[#This Row],[Volume]]</f>
        <v>179295.91303343861</v>
      </c>
      <c r="N138" s="29">
        <f>Table2[[#This Row],[Profit (Unit)]]*Table2[[#This Row],[Volume]]</f>
        <v>-70704.086966561386</v>
      </c>
      <c r="O138" s="29" t="str">
        <f>IF(AND(Table2[[#This Row],[Profit]]&gt;0,N137&lt;0),MIN(Table2[Profit]),"")</f>
        <v/>
      </c>
    </row>
    <row r="139" spans="1:15" ht="20.100000000000001" customHeight="1" x14ac:dyDescent="0.25">
      <c r="A139" s="29">
        <v>1185</v>
      </c>
      <c r="B139" s="29">
        <f>IF(Table2[[#This Row],[Volume]]&lt;'Input Data'!$B$9,'Input Data'!$B$9,IF(Table2[[#This Row],[Volume]]&gt;'Input Data'!$B$10,'Input Data'!$B$10,Table2[[#This Row],[Volume]]))</f>
        <v>3000</v>
      </c>
      <c r="C139" s="30">
        <f>ROUNDDOWN((Table2[[#This Row],[Volume Used]]-'Input Data'!$B$9)/'Input Data'!$B$11,0)*'Input Data'!$B$12</f>
        <v>0</v>
      </c>
      <c r="D139" s="31">
        <f>-(Table2[[#This Row],[Volume]]*(1-Table2[[#This Row],[Discount]])*'Input Data'!$B$2)/Table2[[#This Row],[Volume]]</f>
        <v>500</v>
      </c>
      <c r="E139" s="29">
        <f>ROUNDUP(Table2[[#This Row],[Volume]]/'Input Data'!$B$13,0)</f>
        <v>2</v>
      </c>
      <c r="F139" s="29">
        <f>-Table2[[#This Row],[Multiplier]]*'Input Data'!$B$3</f>
        <v>100000</v>
      </c>
      <c r="G139" s="29">
        <f>(1 - (1 / (1 + EXP(-((Table2[[#This Row],[Volume]] / 1000) - 4.25))))) * 0.4 + 0.6</f>
        <v>0.98217028782644544</v>
      </c>
      <c r="H139" s="29">
        <f>Table2[[#This Row],[Sigmoid]]*'Input Data'!$B$7</f>
        <v>736.62771586983411</v>
      </c>
      <c r="I139" s="29">
        <f>Table2[[#This Row],[Price]]-Table2[[#This Row],[Variable Cost]]</f>
        <v>236.62771586983411</v>
      </c>
      <c r="J139" s="29">
        <f>Table2[[#This Row],[CM I (Unit)]]-(Table2[[#This Row],[Fixed Cost]]/Table2[[#This Row],[Volume]])</f>
        <v>152.23953021582565</v>
      </c>
      <c r="K139" s="29">
        <f>Table2[[#This Row],[CM II Unit)]]-(-'Input Data'!$B$4/Table2[[#This Row],[Volume]])</f>
        <v>-58.730933919195451</v>
      </c>
      <c r="L139" s="29">
        <f>Table2[[#This Row],[CM I (Unit)]]*Table2[[#This Row],[Volume]]</f>
        <v>280403.84330575343</v>
      </c>
      <c r="M139" s="29">
        <f>Table2[[#This Row],[CM II Unit)]]*Table2[[#This Row],[Volume]]</f>
        <v>180403.8433057534</v>
      </c>
      <c r="N139" s="29">
        <f>Table2[[#This Row],[Profit (Unit)]]*Table2[[#This Row],[Volume]]</f>
        <v>-69596.156694246616</v>
      </c>
      <c r="O139" s="29" t="str">
        <f>IF(AND(Table2[[#This Row],[Profit]]&gt;0,N138&lt;0),MIN(Table2[Profit]),"")</f>
        <v/>
      </c>
    </row>
    <row r="140" spans="1:15" ht="20.100000000000001" customHeight="1" x14ac:dyDescent="0.25">
      <c r="A140" s="29">
        <v>1190</v>
      </c>
      <c r="B140" s="29">
        <f>IF(Table2[[#This Row],[Volume]]&lt;'Input Data'!$B$9,'Input Data'!$B$9,IF(Table2[[#This Row],[Volume]]&gt;'Input Data'!$B$10,'Input Data'!$B$10,Table2[[#This Row],[Volume]]))</f>
        <v>3000</v>
      </c>
      <c r="C140" s="30">
        <f>ROUNDDOWN((Table2[[#This Row],[Volume Used]]-'Input Data'!$B$9)/'Input Data'!$B$11,0)*'Input Data'!$B$12</f>
        <v>0</v>
      </c>
      <c r="D140" s="31">
        <f>-(Table2[[#This Row],[Volume]]*(1-Table2[[#This Row],[Discount]])*'Input Data'!$B$2)/Table2[[#This Row],[Volume]]</f>
        <v>500</v>
      </c>
      <c r="E140" s="29">
        <f>ROUNDUP(Table2[[#This Row],[Volume]]/'Input Data'!$B$13,0)</f>
        <v>2</v>
      </c>
      <c r="F140" s="29">
        <f>-Table2[[#This Row],[Multiplier]]*'Input Data'!$B$3</f>
        <v>100000</v>
      </c>
      <c r="G140" s="29">
        <f>(1 - (1 / (1 + EXP(-((Table2[[#This Row],[Volume]] / 1000) - 4.25))))) * 0.4 + 0.6</f>
        <v>0.9820849187800853</v>
      </c>
      <c r="H140" s="29">
        <f>Table2[[#This Row],[Sigmoid]]*'Input Data'!$B$7</f>
        <v>736.56368908506397</v>
      </c>
      <c r="I140" s="29">
        <f>Table2[[#This Row],[Price]]-Table2[[#This Row],[Variable Cost]]</f>
        <v>236.56368908506397</v>
      </c>
      <c r="J140" s="29">
        <f>Table2[[#This Row],[CM I (Unit)]]-(Table2[[#This Row],[Fixed Cost]]/Table2[[#This Row],[Volume]])</f>
        <v>152.53007563968583</v>
      </c>
      <c r="K140" s="29">
        <f>Table2[[#This Row],[CM II Unit)]]-(-'Input Data'!$B$4/Table2[[#This Row],[Volume]])</f>
        <v>-57.553957973759537</v>
      </c>
      <c r="L140" s="29">
        <f>Table2[[#This Row],[CM I (Unit)]]*Table2[[#This Row],[Volume]]</f>
        <v>281510.79001122614</v>
      </c>
      <c r="M140" s="29">
        <f>Table2[[#This Row],[CM II Unit)]]*Table2[[#This Row],[Volume]]</f>
        <v>181510.79001122614</v>
      </c>
      <c r="N140" s="29">
        <f>Table2[[#This Row],[Profit (Unit)]]*Table2[[#This Row],[Volume]]</f>
        <v>-68489.209988773844</v>
      </c>
      <c r="O140" s="29" t="str">
        <f>IF(AND(Table2[[#This Row],[Profit]]&gt;0,N139&lt;0),MIN(Table2[Profit]),"")</f>
        <v/>
      </c>
    </row>
    <row r="141" spans="1:15" ht="20.100000000000001" customHeight="1" x14ac:dyDescent="0.25">
      <c r="A141" s="29">
        <v>1195</v>
      </c>
      <c r="B141" s="29">
        <f>IF(Table2[[#This Row],[Volume]]&lt;'Input Data'!$B$9,'Input Data'!$B$9,IF(Table2[[#This Row],[Volume]]&gt;'Input Data'!$B$10,'Input Data'!$B$10,Table2[[#This Row],[Volume]]))</f>
        <v>3000</v>
      </c>
      <c r="C141" s="30">
        <f>ROUNDDOWN((Table2[[#This Row],[Volume Used]]-'Input Data'!$B$9)/'Input Data'!$B$11,0)*'Input Data'!$B$12</f>
        <v>0</v>
      </c>
      <c r="D141" s="31">
        <f>-(Table2[[#This Row],[Volume]]*(1-Table2[[#This Row],[Discount]])*'Input Data'!$B$2)/Table2[[#This Row],[Volume]]</f>
        <v>500</v>
      </c>
      <c r="E141" s="29">
        <f>ROUNDUP(Table2[[#This Row],[Volume]]/'Input Data'!$B$13,0)</f>
        <v>2</v>
      </c>
      <c r="F141" s="29">
        <f>-Table2[[#This Row],[Multiplier]]*'Input Data'!$B$3</f>
        <v>100000</v>
      </c>
      <c r="G141" s="29">
        <f>(1 - (1 / (1 + EXP(-((Table2[[#This Row],[Volume]] / 1000) - 4.25))))) * 0.4 + 0.6</f>
        <v>0.98199916023762279</v>
      </c>
      <c r="H141" s="29">
        <f>Table2[[#This Row],[Sigmoid]]*'Input Data'!$B$7</f>
        <v>736.49937017821708</v>
      </c>
      <c r="I141" s="29">
        <f>Table2[[#This Row],[Price]]-Table2[[#This Row],[Variable Cost]]</f>
        <v>236.49937017821708</v>
      </c>
      <c r="J141" s="29">
        <f>Table2[[#This Row],[CM I (Unit)]]-(Table2[[#This Row],[Fixed Cost]]/Table2[[#This Row],[Volume]])</f>
        <v>152.81736181001622</v>
      </c>
      <c r="K141" s="29">
        <f>Table2[[#This Row],[CM II Unit)]]-(-'Input Data'!$B$4/Table2[[#This Row],[Volume]])</f>
        <v>-56.387659110485856</v>
      </c>
      <c r="L141" s="29">
        <f>Table2[[#This Row],[CM I (Unit)]]*Table2[[#This Row],[Volume]]</f>
        <v>282616.74736296938</v>
      </c>
      <c r="M141" s="29">
        <f>Table2[[#This Row],[CM II Unit)]]*Table2[[#This Row],[Volume]]</f>
        <v>182616.74736296938</v>
      </c>
      <c r="N141" s="29">
        <f>Table2[[#This Row],[Profit (Unit)]]*Table2[[#This Row],[Volume]]</f>
        <v>-67383.2526370306</v>
      </c>
      <c r="O141" s="29" t="str">
        <f>IF(AND(Table2[[#This Row],[Profit]]&gt;0,N140&lt;0),MIN(Table2[Profit]),"")</f>
        <v/>
      </c>
    </row>
    <row r="142" spans="1:15" ht="20.100000000000001" customHeight="1" x14ac:dyDescent="0.25">
      <c r="A142" s="29">
        <v>1200</v>
      </c>
      <c r="B142" s="29">
        <f>IF(Table2[[#This Row],[Volume]]&lt;'Input Data'!$B$9,'Input Data'!$B$9,IF(Table2[[#This Row],[Volume]]&gt;'Input Data'!$B$10,'Input Data'!$B$10,Table2[[#This Row],[Volume]]))</f>
        <v>3000</v>
      </c>
      <c r="C142" s="30">
        <f>ROUNDDOWN((Table2[[#This Row],[Volume Used]]-'Input Data'!$B$9)/'Input Data'!$B$11,0)*'Input Data'!$B$12</f>
        <v>0</v>
      </c>
      <c r="D142" s="31">
        <f>-(Table2[[#This Row],[Volume]]*(1-Table2[[#This Row],[Discount]])*'Input Data'!$B$2)/Table2[[#This Row],[Volume]]</f>
        <v>500</v>
      </c>
      <c r="E142" s="29">
        <f>ROUNDUP(Table2[[#This Row],[Volume]]/'Input Data'!$B$13,0)</f>
        <v>2</v>
      </c>
      <c r="F142" s="29">
        <f>-Table2[[#This Row],[Multiplier]]*'Input Data'!$B$3</f>
        <v>100000</v>
      </c>
      <c r="G142" s="29">
        <f>(1 - (1 / (1 + EXP(-((Table2[[#This Row],[Volume]] / 1000) - 4.25))))) * 0.4 + 0.6</f>
        <v>0.98191301060668501</v>
      </c>
      <c r="H142" s="29">
        <f>Table2[[#This Row],[Sigmoid]]*'Input Data'!$B$7</f>
        <v>736.43475795501377</v>
      </c>
      <c r="I142" s="29">
        <f>Table2[[#This Row],[Price]]-Table2[[#This Row],[Variable Cost]]</f>
        <v>236.43475795501377</v>
      </c>
      <c r="J142" s="29">
        <f>Table2[[#This Row],[CM I (Unit)]]-(Table2[[#This Row],[Fixed Cost]]/Table2[[#This Row],[Volume]])</f>
        <v>153.10142462168045</v>
      </c>
      <c r="K142" s="29">
        <f>Table2[[#This Row],[CM II Unit)]]-(-'Input Data'!$B$4/Table2[[#This Row],[Volume]])</f>
        <v>-55.231908711652892</v>
      </c>
      <c r="L142" s="29">
        <f>Table2[[#This Row],[CM I (Unit)]]*Table2[[#This Row],[Volume]]</f>
        <v>283721.70954601653</v>
      </c>
      <c r="M142" s="29">
        <f>Table2[[#This Row],[CM II Unit)]]*Table2[[#This Row],[Volume]]</f>
        <v>183721.70954601653</v>
      </c>
      <c r="N142" s="29">
        <f>Table2[[#This Row],[Profit (Unit)]]*Table2[[#This Row],[Volume]]</f>
        <v>-66278.290453983471</v>
      </c>
      <c r="O142" s="29" t="str">
        <f>IF(AND(Table2[[#This Row],[Profit]]&gt;0,N141&lt;0),MIN(Table2[Profit]),"")</f>
        <v/>
      </c>
    </row>
    <row r="143" spans="1:15" ht="20.100000000000001" customHeight="1" x14ac:dyDescent="0.25">
      <c r="A143" s="29">
        <v>1205</v>
      </c>
      <c r="B143" s="29">
        <f>IF(Table2[[#This Row],[Volume]]&lt;'Input Data'!$B$9,'Input Data'!$B$9,IF(Table2[[#This Row],[Volume]]&gt;'Input Data'!$B$10,'Input Data'!$B$10,Table2[[#This Row],[Volume]]))</f>
        <v>3000</v>
      </c>
      <c r="C143" s="30">
        <f>ROUNDDOWN((Table2[[#This Row],[Volume Used]]-'Input Data'!$B$9)/'Input Data'!$B$11,0)*'Input Data'!$B$12</f>
        <v>0</v>
      </c>
      <c r="D143" s="31">
        <f>-(Table2[[#This Row],[Volume]]*(1-Table2[[#This Row],[Discount]])*'Input Data'!$B$2)/Table2[[#This Row],[Volume]]</f>
        <v>500</v>
      </c>
      <c r="E143" s="29">
        <f>ROUNDUP(Table2[[#This Row],[Volume]]/'Input Data'!$B$13,0)</f>
        <v>2</v>
      </c>
      <c r="F143" s="29">
        <f>-Table2[[#This Row],[Multiplier]]*'Input Data'!$B$3</f>
        <v>100000</v>
      </c>
      <c r="G143" s="29">
        <f>(1 - (1 / (1 + EXP(-((Table2[[#This Row],[Volume]] / 1000) - 4.25))))) * 0.4 + 0.6</f>
        <v>0.98182646829016451</v>
      </c>
      <c r="H143" s="29">
        <f>Table2[[#This Row],[Sigmoid]]*'Input Data'!$B$7</f>
        <v>736.36985121762336</v>
      </c>
      <c r="I143" s="29">
        <f>Table2[[#This Row],[Price]]-Table2[[#This Row],[Variable Cost]]</f>
        <v>236.36985121762336</v>
      </c>
      <c r="J143" s="29">
        <f>Table2[[#This Row],[CM I (Unit)]]-(Table2[[#This Row],[Fixed Cost]]/Table2[[#This Row],[Volume]])</f>
        <v>153.38229935040346</v>
      </c>
      <c r="K143" s="29">
        <f>Table2[[#This Row],[CM II Unit)]]-(-'Input Data'!$B$4/Table2[[#This Row],[Volume]])</f>
        <v>-54.086580317646337</v>
      </c>
      <c r="L143" s="29">
        <f>Table2[[#This Row],[CM I (Unit)]]*Table2[[#This Row],[Volume]]</f>
        <v>284825.67071723618</v>
      </c>
      <c r="M143" s="29">
        <f>Table2[[#This Row],[CM II Unit)]]*Table2[[#This Row],[Volume]]</f>
        <v>184825.67071723618</v>
      </c>
      <c r="N143" s="29">
        <f>Table2[[#This Row],[Profit (Unit)]]*Table2[[#This Row],[Volume]]</f>
        <v>-65174.329282763836</v>
      </c>
      <c r="O143" s="29" t="str">
        <f>IF(AND(Table2[[#This Row],[Profit]]&gt;0,N142&lt;0),MIN(Table2[Profit]),"")</f>
        <v/>
      </c>
    </row>
    <row r="144" spans="1:15" ht="20.100000000000001" customHeight="1" x14ac:dyDescent="0.25">
      <c r="A144" s="29">
        <v>1210</v>
      </c>
      <c r="B144" s="29">
        <f>IF(Table2[[#This Row],[Volume]]&lt;'Input Data'!$B$9,'Input Data'!$B$9,IF(Table2[[#This Row],[Volume]]&gt;'Input Data'!$B$10,'Input Data'!$B$10,Table2[[#This Row],[Volume]]))</f>
        <v>3000</v>
      </c>
      <c r="C144" s="30">
        <f>ROUNDDOWN((Table2[[#This Row],[Volume Used]]-'Input Data'!$B$9)/'Input Data'!$B$11,0)*'Input Data'!$B$12</f>
        <v>0</v>
      </c>
      <c r="D144" s="31">
        <f>-(Table2[[#This Row],[Volume]]*(1-Table2[[#This Row],[Discount]])*'Input Data'!$B$2)/Table2[[#This Row],[Volume]]</f>
        <v>500</v>
      </c>
      <c r="E144" s="29">
        <f>ROUNDUP(Table2[[#This Row],[Volume]]/'Input Data'!$B$13,0)</f>
        <v>2</v>
      </c>
      <c r="F144" s="29">
        <f>-Table2[[#This Row],[Multiplier]]*'Input Data'!$B$3</f>
        <v>100000</v>
      </c>
      <c r="G144" s="29">
        <f>(1 - (1 / (1 + EXP(-((Table2[[#This Row],[Volume]] / 1000) - 4.25))))) * 0.4 + 0.6</f>
        <v>0.98173953168622252</v>
      </c>
      <c r="H144" s="29">
        <f>Table2[[#This Row],[Sigmoid]]*'Input Data'!$B$7</f>
        <v>736.30464876466692</v>
      </c>
      <c r="I144" s="29">
        <f>Table2[[#This Row],[Price]]-Table2[[#This Row],[Variable Cost]]</f>
        <v>236.30464876466692</v>
      </c>
      <c r="J144" s="29">
        <f>Table2[[#This Row],[CM I (Unit)]]-(Table2[[#This Row],[Fixed Cost]]/Table2[[#This Row],[Volume]])</f>
        <v>153.66002066549336</v>
      </c>
      <c r="K144" s="29">
        <f>Table2[[#This Row],[CM II Unit)]]-(-'Input Data'!$B$4/Table2[[#This Row],[Volume]])</f>
        <v>-52.951549582440521</v>
      </c>
      <c r="L144" s="29">
        <f>Table2[[#This Row],[CM I (Unit)]]*Table2[[#This Row],[Volume]]</f>
        <v>285928.62500524695</v>
      </c>
      <c r="M144" s="29">
        <f>Table2[[#This Row],[CM II Unit)]]*Table2[[#This Row],[Volume]]</f>
        <v>185928.62500524695</v>
      </c>
      <c r="N144" s="29">
        <f>Table2[[#This Row],[Profit (Unit)]]*Table2[[#This Row],[Volume]]</f>
        <v>-64071.37499475303</v>
      </c>
      <c r="O144" s="29" t="str">
        <f>IF(AND(Table2[[#This Row],[Profit]]&gt;0,N143&lt;0),MIN(Table2[Profit]),"")</f>
        <v/>
      </c>
    </row>
    <row r="145" spans="1:15" ht="20.100000000000001" customHeight="1" x14ac:dyDescent="0.25">
      <c r="A145" s="29">
        <v>1215</v>
      </c>
      <c r="B145" s="29">
        <f>IF(Table2[[#This Row],[Volume]]&lt;'Input Data'!$B$9,'Input Data'!$B$9,IF(Table2[[#This Row],[Volume]]&gt;'Input Data'!$B$10,'Input Data'!$B$10,Table2[[#This Row],[Volume]]))</f>
        <v>3000</v>
      </c>
      <c r="C145" s="30">
        <f>ROUNDDOWN((Table2[[#This Row],[Volume Used]]-'Input Data'!$B$9)/'Input Data'!$B$11,0)*'Input Data'!$B$12</f>
        <v>0</v>
      </c>
      <c r="D145" s="31">
        <f>-(Table2[[#This Row],[Volume]]*(1-Table2[[#This Row],[Discount]])*'Input Data'!$B$2)/Table2[[#This Row],[Volume]]</f>
        <v>500</v>
      </c>
      <c r="E145" s="29">
        <f>ROUNDUP(Table2[[#This Row],[Volume]]/'Input Data'!$B$13,0)</f>
        <v>2</v>
      </c>
      <c r="F145" s="29">
        <f>-Table2[[#This Row],[Multiplier]]*'Input Data'!$B$3</f>
        <v>100000</v>
      </c>
      <c r="G145" s="29">
        <f>(1 - (1 / (1 + EXP(-((Table2[[#This Row],[Volume]] / 1000) - 4.25))))) * 0.4 + 0.6</f>
        <v>0.98165219918829327</v>
      </c>
      <c r="H145" s="29">
        <f>Table2[[#This Row],[Sigmoid]]*'Input Data'!$B$7</f>
        <v>736.23914939121994</v>
      </c>
      <c r="I145" s="29">
        <f>Table2[[#This Row],[Price]]-Table2[[#This Row],[Variable Cost]]</f>
        <v>236.23914939121994</v>
      </c>
      <c r="J145" s="29">
        <f>Table2[[#This Row],[CM I (Unit)]]-(Table2[[#This Row],[Fixed Cost]]/Table2[[#This Row],[Volume]])</f>
        <v>153.93462264224874</v>
      </c>
      <c r="K145" s="29">
        <f>Table2[[#This Row],[CM II Unit)]]-(-'Input Data'!$B$4/Table2[[#This Row],[Volume]])</f>
        <v>-51.826694230179243</v>
      </c>
      <c r="L145" s="29">
        <f>Table2[[#This Row],[CM I (Unit)]]*Table2[[#This Row],[Volume]]</f>
        <v>287030.56651033222</v>
      </c>
      <c r="M145" s="29">
        <f>Table2[[#This Row],[CM II Unit)]]*Table2[[#This Row],[Volume]]</f>
        <v>187030.56651033222</v>
      </c>
      <c r="N145" s="29">
        <f>Table2[[#This Row],[Profit (Unit)]]*Table2[[#This Row],[Volume]]</f>
        <v>-62969.433489667783</v>
      </c>
      <c r="O145" s="29" t="str">
        <f>IF(AND(Table2[[#This Row],[Profit]]&gt;0,N144&lt;0),MIN(Table2[Profit]),"")</f>
        <v/>
      </c>
    </row>
    <row r="146" spans="1:15" ht="20.100000000000001" customHeight="1" x14ac:dyDescent="0.25">
      <c r="A146" s="29">
        <v>1220</v>
      </c>
      <c r="B146" s="29">
        <f>IF(Table2[[#This Row],[Volume]]&lt;'Input Data'!$B$9,'Input Data'!$B$9,IF(Table2[[#This Row],[Volume]]&gt;'Input Data'!$B$10,'Input Data'!$B$10,Table2[[#This Row],[Volume]]))</f>
        <v>3000</v>
      </c>
      <c r="C146" s="30">
        <f>ROUNDDOWN((Table2[[#This Row],[Volume Used]]-'Input Data'!$B$9)/'Input Data'!$B$11,0)*'Input Data'!$B$12</f>
        <v>0</v>
      </c>
      <c r="D146" s="31">
        <f>-(Table2[[#This Row],[Volume]]*(1-Table2[[#This Row],[Discount]])*'Input Data'!$B$2)/Table2[[#This Row],[Volume]]</f>
        <v>500</v>
      </c>
      <c r="E146" s="29">
        <f>ROUNDUP(Table2[[#This Row],[Volume]]/'Input Data'!$B$13,0)</f>
        <v>2</v>
      </c>
      <c r="F146" s="29">
        <f>-Table2[[#This Row],[Multiplier]]*'Input Data'!$B$3</f>
        <v>100000</v>
      </c>
      <c r="G146" s="29">
        <f>(1 - (1 / (1 + EXP(-((Table2[[#This Row],[Volume]] / 1000) - 4.25))))) * 0.4 + 0.6</f>
        <v>0.98156446918508811</v>
      </c>
      <c r="H146" s="29">
        <f>Table2[[#This Row],[Sigmoid]]*'Input Data'!$B$7</f>
        <v>736.17335188881611</v>
      </c>
      <c r="I146" s="29">
        <f>Table2[[#This Row],[Price]]-Table2[[#This Row],[Variable Cost]]</f>
        <v>236.17335188881611</v>
      </c>
      <c r="J146" s="29">
        <f>Table2[[#This Row],[CM I (Unit)]]-(Table2[[#This Row],[Fixed Cost]]/Table2[[#This Row],[Volume]])</f>
        <v>154.20613877406203</v>
      </c>
      <c r="K146" s="29">
        <f>Table2[[#This Row],[CM II Unit)]]-(-'Input Data'!$B$4/Table2[[#This Row],[Volume]])</f>
        <v>-50.711894012823223</v>
      </c>
      <c r="L146" s="29">
        <f>Table2[[#This Row],[CM I (Unit)]]*Table2[[#This Row],[Volume]]</f>
        <v>288131.48930435564</v>
      </c>
      <c r="M146" s="29">
        <f>Table2[[#This Row],[CM II Unit)]]*Table2[[#This Row],[Volume]]</f>
        <v>188131.48930435567</v>
      </c>
      <c r="N146" s="29">
        <f>Table2[[#This Row],[Profit (Unit)]]*Table2[[#This Row],[Volume]]</f>
        <v>-61868.510695644334</v>
      </c>
      <c r="O146" s="29" t="str">
        <f>IF(AND(Table2[[#This Row],[Profit]]&gt;0,N145&lt;0),MIN(Table2[Profit]),"")</f>
        <v/>
      </c>
    </row>
    <row r="147" spans="1:15" ht="20.100000000000001" customHeight="1" x14ac:dyDescent="0.25">
      <c r="A147" s="29">
        <v>1225</v>
      </c>
      <c r="B147" s="29">
        <f>IF(Table2[[#This Row],[Volume]]&lt;'Input Data'!$B$9,'Input Data'!$B$9,IF(Table2[[#This Row],[Volume]]&gt;'Input Data'!$B$10,'Input Data'!$B$10,Table2[[#This Row],[Volume]]))</f>
        <v>3000</v>
      </c>
      <c r="C147" s="30">
        <f>ROUNDDOWN((Table2[[#This Row],[Volume Used]]-'Input Data'!$B$9)/'Input Data'!$B$11,0)*'Input Data'!$B$12</f>
        <v>0</v>
      </c>
      <c r="D147" s="31">
        <f>-(Table2[[#This Row],[Volume]]*(1-Table2[[#This Row],[Discount]])*'Input Data'!$B$2)/Table2[[#This Row],[Volume]]</f>
        <v>500</v>
      </c>
      <c r="E147" s="29">
        <f>ROUNDUP(Table2[[#This Row],[Volume]]/'Input Data'!$B$13,0)</f>
        <v>2</v>
      </c>
      <c r="F147" s="29">
        <f>-Table2[[#This Row],[Multiplier]]*'Input Data'!$B$3</f>
        <v>100000</v>
      </c>
      <c r="G147" s="29">
        <f>(1 - (1 / (1 + EXP(-((Table2[[#This Row],[Volume]] / 1000) - 4.25))))) * 0.4 + 0.6</f>
        <v>0.98147634006059981</v>
      </c>
      <c r="H147" s="29">
        <f>Table2[[#This Row],[Sigmoid]]*'Input Data'!$B$7</f>
        <v>736.10725504544985</v>
      </c>
      <c r="I147" s="29">
        <f>Table2[[#This Row],[Price]]-Table2[[#This Row],[Variable Cost]]</f>
        <v>236.10725504544985</v>
      </c>
      <c r="J147" s="29">
        <f>Table2[[#This Row],[CM I (Unit)]]-(Table2[[#This Row],[Fixed Cost]]/Table2[[#This Row],[Volume]])</f>
        <v>154.47460198422536</v>
      </c>
      <c r="K147" s="29">
        <f>Table2[[#This Row],[CM II Unit)]]-(-'Input Data'!$B$4/Table2[[#This Row],[Volume]])</f>
        <v>-49.607030668835876</v>
      </c>
      <c r="L147" s="29">
        <f>Table2[[#This Row],[CM I (Unit)]]*Table2[[#This Row],[Volume]]</f>
        <v>289231.38743067608</v>
      </c>
      <c r="M147" s="29">
        <f>Table2[[#This Row],[CM II Unit)]]*Table2[[#This Row],[Volume]]</f>
        <v>189231.38743067606</v>
      </c>
      <c r="N147" s="29">
        <f>Table2[[#This Row],[Profit (Unit)]]*Table2[[#This Row],[Volume]]</f>
        <v>-60768.612569323945</v>
      </c>
      <c r="O147" s="29" t="str">
        <f>IF(AND(Table2[[#This Row],[Profit]]&gt;0,N146&lt;0),MIN(Table2[Profit]),"")</f>
        <v/>
      </c>
    </row>
    <row r="148" spans="1:15" ht="20.100000000000001" customHeight="1" x14ac:dyDescent="0.25">
      <c r="A148" s="29">
        <v>1230</v>
      </c>
      <c r="B148" s="29">
        <f>IF(Table2[[#This Row],[Volume]]&lt;'Input Data'!$B$9,'Input Data'!$B$9,IF(Table2[[#This Row],[Volume]]&gt;'Input Data'!$B$10,'Input Data'!$B$10,Table2[[#This Row],[Volume]]))</f>
        <v>3000</v>
      </c>
      <c r="C148" s="30">
        <f>ROUNDDOWN((Table2[[#This Row],[Volume Used]]-'Input Data'!$B$9)/'Input Data'!$B$11,0)*'Input Data'!$B$12</f>
        <v>0</v>
      </c>
      <c r="D148" s="31">
        <f>-(Table2[[#This Row],[Volume]]*(1-Table2[[#This Row],[Discount]])*'Input Data'!$B$2)/Table2[[#This Row],[Volume]]</f>
        <v>500</v>
      </c>
      <c r="E148" s="29">
        <f>ROUNDUP(Table2[[#This Row],[Volume]]/'Input Data'!$B$13,0)</f>
        <v>2</v>
      </c>
      <c r="F148" s="29">
        <f>-Table2[[#This Row],[Multiplier]]*'Input Data'!$B$3</f>
        <v>100000</v>
      </c>
      <c r="G148" s="29">
        <f>(1 - (1 / (1 + EXP(-((Table2[[#This Row],[Volume]] / 1000) - 4.25))))) * 0.4 + 0.6</f>
        <v>0.98138781019410737</v>
      </c>
      <c r="H148" s="29">
        <f>Table2[[#This Row],[Sigmoid]]*'Input Data'!$B$7</f>
        <v>736.04085764558056</v>
      </c>
      <c r="I148" s="29">
        <f>Table2[[#This Row],[Price]]-Table2[[#This Row],[Variable Cost]]</f>
        <v>236.04085764558056</v>
      </c>
      <c r="J148" s="29">
        <f>Table2[[#This Row],[CM I (Unit)]]-(Table2[[#This Row],[Fixed Cost]]/Table2[[#This Row],[Volume]])</f>
        <v>154.74004463745047</v>
      </c>
      <c r="K148" s="29">
        <f>Table2[[#This Row],[CM II Unit)]]-(-'Input Data'!$B$4/Table2[[#This Row],[Volume]])</f>
        <v>-48.511987882874735</v>
      </c>
      <c r="L148" s="29">
        <f>Table2[[#This Row],[CM I (Unit)]]*Table2[[#This Row],[Volume]]</f>
        <v>290330.25490406406</v>
      </c>
      <c r="M148" s="29">
        <f>Table2[[#This Row],[CM II Unit)]]*Table2[[#This Row],[Volume]]</f>
        <v>190330.25490406409</v>
      </c>
      <c r="N148" s="29">
        <f>Table2[[#This Row],[Profit (Unit)]]*Table2[[#This Row],[Volume]]</f>
        <v>-59669.745095935927</v>
      </c>
      <c r="O148" s="29" t="str">
        <f>IF(AND(Table2[[#This Row],[Profit]]&gt;0,N147&lt;0),MIN(Table2[Profit]),"")</f>
        <v/>
      </c>
    </row>
    <row r="149" spans="1:15" ht="20.100000000000001" customHeight="1" x14ac:dyDescent="0.25">
      <c r="A149" s="29">
        <v>1235</v>
      </c>
      <c r="B149" s="29">
        <f>IF(Table2[[#This Row],[Volume]]&lt;'Input Data'!$B$9,'Input Data'!$B$9,IF(Table2[[#This Row],[Volume]]&gt;'Input Data'!$B$10,'Input Data'!$B$10,Table2[[#This Row],[Volume]]))</f>
        <v>3000</v>
      </c>
      <c r="C149" s="30">
        <f>ROUNDDOWN((Table2[[#This Row],[Volume Used]]-'Input Data'!$B$9)/'Input Data'!$B$11,0)*'Input Data'!$B$12</f>
        <v>0</v>
      </c>
      <c r="D149" s="31">
        <f>-(Table2[[#This Row],[Volume]]*(1-Table2[[#This Row],[Discount]])*'Input Data'!$B$2)/Table2[[#This Row],[Volume]]</f>
        <v>500</v>
      </c>
      <c r="E149" s="29">
        <f>ROUNDUP(Table2[[#This Row],[Volume]]/'Input Data'!$B$13,0)</f>
        <v>2</v>
      </c>
      <c r="F149" s="29">
        <f>-Table2[[#This Row],[Multiplier]]*'Input Data'!$B$3</f>
        <v>100000</v>
      </c>
      <c r="G149" s="29">
        <f>(1 - (1 / (1 + EXP(-((Table2[[#This Row],[Volume]] / 1000) - 4.25))))) * 0.4 + 0.6</f>
        <v>0.98129887796018089</v>
      </c>
      <c r="H149" s="29">
        <f>Table2[[#This Row],[Sigmoid]]*'Input Data'!$B$7</f>
        <v>735.97415847013565</v>
      </c>
      <c r="I149" s="29">
        <f>Table2[[#This Row],[Price]]-Table2[[#This Row],[Variable Cost]]</f>
        <v>235.97415847013565</v>
      </c>
      <c r="J149" s="29">
        <f>Table2[[#This Row],[CM I (Unit)]]-(Table2[[#This Row],[Fixed Cost]]/Table2[[#This Row],[Volume]])</f>
        <v>155.00249855110729</v>
      </c>
      <c r="K149" s="29">
        <f>Table2[[#This Row],[CM II Unit)]]-(-'Input Data'!$B$4/Table2[[#This Row],[Volume]])</f>
        <v>-47.426651246463564</v>
      </c>
      <c r="L149" s="29">
        <f>Table2[[#This Row],[CM I (Unit)]]*Table2[[#This Row],[Volume]]</f>
        <v>291428.08571061754</v>
      </c>
      <c r="M149" s="29">
        <f>Table2[[#This Row],[CM II Unit)]]*Table2[[#This Row],[Volume]]</f>
        <v>191428.08571061751</v>
      </c>
      <c r="N149" s="29">
        <f>Table2[[#This Row],[Profit (Unit)]]*Table2[[#This Row],[Volume]]</f>
        <v>-58571.914289382505</v>
      </c>
      <c r="O149" s="29" t="str">
        <f>IF(AND(Table2[[#This Row],[Profit]]&gt;0,N148&lt;0),MIN(Table2[Profit]),"")</f>
        <v/>
      </c>
    </row>
    <row r="150" spans="1:15" ht="20.100000000000001" customHeight="1" x14ac:dyDescent="0.25">
      <c r="A150" s="29">
        <v>1240</v>
      </c>
      <c r="B150" s="29">
        <f>IF(Table2[[#This Row],[Volume]]&lt;'Input Data'!$B$9,'Input Data'!$B$9,IF(Table2[[#This Row],[Volume]]&gt;'Input Data'!$B$10,'Input Data'!$B$10,Table2[[#This Row],[Volume]]))</f>
        <v>3000</v>
      </c>
      <c r="C150" s="30">
        <f>ROUNDDOWN((Table2[[#This Row],[Volume Used]]-'Input Data'!$B$9)/'Input Data'!$B$11,0)*'Input Data'!$B$12</f>
        <v>0</v>
      </c>
      <c r="D150" s="31">
        <f>-(Table2[[#This Row],[Volume]]*(1-Table2[[#This Row],[Discount]])*'Input Data'!$B$2)/Table2[[#This Row],[Volume]]</f>
        <v>500</v>
      </c>
      <c r="E150" s="29">
        <f>ROUNDUP(Table2[[#This Row],[Volume]]/'Input Data'!$B$13,0)</f>
        <v>2</v>
      </c>
      <c r="F150" s="29">
        <f>-Table2[[#This Row],[Multiplier]]*'Input Data'!$B$3</f>
        <v>100000</v>
      </c>
      <c r="G150" s="29">
        <f>(1 - (1 / (1 + EXP(-((Table2[[#This Row],[Volume]] / 1000) - 4.25))))) * 0.4 + 0.6</f>
        <v>0.98120954172868657</v>
      </c>
      <c r="H150" s="29">
        <f>Table2[[#This Row],[Sigmoid]]*'Input Data'!$B$7</f>
        <v>735.90715629651493</v>
      </c>
      <c r="I150" s="29">
        <f>Table2[[#This Row],[Price]]-Table2[[#This Row],[Variable Cost]]</f>
        <v>235.90715629651493</v>
      </c>
      <c r="J150" s="29">
        <f>Table2[[#This Row],[CM I (Unit)]]-(Table2[[#This Row],[Fixed Cost]]/Table2[[#This Row],[Volume]])</f>
        <v>155.26199500619236</v>
      </c>
      <c r="K150" s="29">
        <f>Table2[[#This Row],[CM II Unit)]]-(-'Input Data'!$B$4/Table2[[#This Row],[Volume]])</f>
        <v>-46.350908219614098</v>
      </c>
      <c r="L150" s="29">
        <f>Table2[[#This Row],[CM I (Unit)]]*Table2[[#This Row],[Volume]]</f>
        <v>292524.87380767852</v>
      </c>
      <c r="M150" s="29">
        <f>Table2[[#This Row],[CM II Unit)]]*Table2[[#This Row],[Volume]]</f>
        <v>192524.87380767852</v>
      </c>
      <c r="N150" s="29">
        <f>Table2[[#This Row],[Profit (Unit)]]*Table2[[#This Row],[Volume]]</f>
        <v>-57475.126192321484</v>
      </c>
      <c r="O150" s="29" t="str">
        <f>IF(AND(Table2[[#This Row],[Profit]]&gt;0,N149&lt;0),MIN(Table2[Profit]),"")</f>
        <v/>
      </c>
    </row>
    <row r="151" spans="1:15" ht="20.100000000000001" customHeight="1" x14ac:dyDescent="0.25">
      <c r="A151" s="29">
        <v>1245</v>
      </c>
      <c r="B151" s="29">
        <f>IF(Table2[[#This Row],[Volume]]&lt;'Input Data'!$B$9,'Input Data'!$B$9,IF(Table2[[#This Row],[Volume]]&gt;'Input Data'!$B$10,'Input Data'!$B$10,Table2[[#This Row],[Volume]]))</f>
        <v>3000</v>
      </c>
      <c r="C151" s="30">
        <f>ROUNDDOWN((Table2[[#This Row],[Volume Used]]-'Input Data'!$B$9)/'Input Data'!$B$11,0)*'Input Data'!$B$12</f>
        <v>0</v>
      </c>
      <c r="D151" s="31">
        <f>-(Table2[[#This Row],[Volume]]*(1-Table2[[#This Row],[Discount]])*'Input Data'!$B$2)/Table2[[#This Row],[Volume]]</f>
        <v>500</v>
      </c>
      <c r="E151" s="29">
        <f>ROUNDUP(Table2[[#This Row],[Volume]]/'Input Data'!$B$13,0)</f>
        <v>2</v>
      </c>
      <c r="F151" s="29">
        <f>-Table2[[#This Row],[Multiplier]]*'Input Data'!$B$3</f>
        <v>100000</v>
      </c>
      <c r="G151" s="29">
        <f>(1 - (1 / (1 + EXP(-((Table2[[#This Row],[Volume]] / 1000) - 4.25))))) * 0.4 + 0.6</f>
        <v>0.98111979986479236</v>
      </c>
      <c r="H151" s="29">
        <f>Table2[[#This Row],[Sigmoid]]*'Input Data'!$B$7</f>
        <v>735.83984989859425</v>
      </c>
      <c r="I151" s="29">
        <f>Table2[[#This Row],[Price]]-Table2[[#This Row],[Variable Cost]]</f>
        <v>235.83984989859425</v>
      </c>
      <c r="J151" s="29">
        <f>Table2[[#This Row],[CM I (Unit)]]-(Table2[[#This Row],[Fixed Cost]]/Table2[[#This Row],[Volume]])</f>
        <v>155.518564758032</v>
      </c>
      <c r="K151" s="29">
        <f>Table2[[#This Row],[CM II Unit)]]-(-'Input Data'!$B$4/Table2[[#This Row],[Volume]])</f>
        <v>-45.284648093373619</v>
      </c>
      <c r="L151" s="29">
        <f>Table2[[#This Row],[CM I (Unit)]]*Table2[[#This Row],[Volume]]</f>
        <v>293620.61312374985</v>
      </c>
      <c r="M151" s="29">
        <f>Table2[[#This Row],[CM II Unit)]]*Table2[[#This Row],[Volume]]</f>
        <v>193620.61312374985</v>
      </c>
      <c r="N151" s="29">
        <f>Table2[[#This Row],[Profit (Unit)]]*Table2[[#This Row],[Volume]]</f>
        <v>-56379.386876250159</v>
      </c>
      <c r="O151" s="29" t="str">
        <f>IF(AND(Table2[[#This Row],[Profit]]&gt;0,N150&lt;0),MIN(Table2[Profit]),"")</f>
        <v/>
      </c>
    </row>
    <row r="152" spans="1:15" ht="20.100000000000001" customHeight="1" x14ac:dyDescent="0.25">
      <c r="A152" s="29">
        <v>1250</v>
      </c>
      <c r="B152" s="29">
        <f>IF(Table2[[#This Row],[Volume]]&lt;'Input Data'!$B$9,'Input Data'!$B$9,IF(Table2[[#This Row],[Volume]]&gt;'Input Data'!$B$10,'Input Data'!$B$10,Table2[[#This Row],[Volume]]))</f>
        <v>3000</v>
      </c>
      <c r="C152" s="30">
        <f>ROUNDDOWN((Table2[[#This Row],[Volume Used]]-'Input Data'!$B$9)/'Input Data'!$B$11,0)*'Input Data'!$B$12</f>
        <v>0</v>
      </c>
      <c r="D152" s="31">
        <f>-(Table2[[#This Row],[Volume]]*(1-Table2[[#This Row],[Discount]])*'Input Data'!$B$2)/Table2[[#This Row],[Volume]]</f>
        <v>500</v>
      </c>
      <c r="E152" s="29">
        <f>ROUNDUP(Table2[[#This Row],[Volume]]/'Input Data'!$B$13,0)</f>
        <v>2</v>
      </c>
      <c r="F152" s="29">
        <f>-Table2[[#This Row],[Multiplier]]*'Input Data'!$B$3</f>
        <v>100000</v>
      </c>
      <c r="G152" s="29">
        <f>(1 - (1 / (1 + EXP(-((Table2[[#This Row],[Volume]] / 1000) - 4.25))))) * 0.4 + 0.6</f>
        <v>0.9810296507289733</v>
      </c>
      <c r="H152" s="29">
        <f>Table2[[#This Row],[Sigmoid]]*'Input Data'!$B$7</f>
        <v>735.77223804672997</v>
      </c>
      <c r="I152" s="29">
        <f>Table2[[#This Row],[Price]]-Table2[[#This Row],[Variable Cost]]</f>
        <v>235.77223804672997</v>
      </c>
      <c r="J152" s="29">
        <f>Table2[[#This Row],[CM I (Unit)]]-(Table2[[#This Row],[Fixed Cost]]/Table2[[#This Row],[Volume]])</f>
        <v>155.77223804672997</v>
      </c>
      <c r="K152" s="29">
        <f>Table2[[#This Row],[CM II Unit)]]-(-'Input Data'!$B$4/Table2[[#This Row],[Volume]])</f>
        <v>-44.227761953270033</v>
      </c>
      <c r="L152" s="29">
        <f>Table2[[#This Row],[CM I (Unit)]]*Table2[[#This Row],[Volume]]</f>
        <v>294715.29755841248</v>
      </c>
      <c r="M152" s="29">
        <f>Table2[[#This Row],[CM II Unit)]]*Table2[[#This Row],[Volume]]</f>
        <v>194715.29755841245</v>
      </c>
      <c r="N152" s="29">
        <f>Table2[[#This Row],[Profit (Unit)]]*Table2[[#This Row],[Volume]]</f>
        <v>-55284.702441587542</v>
      </c>
      <c r="O152" s="29" t="str">
        <f>IF(AND(Table2[[#This Row],[Profit]]&gt;0,N151&lt;0),MIN(Table2[Profit]),"")</f>
        <v/>
      </c>
    </row>
    <row r="153" spans="1:15" ht="20.100000000000001" customHeight="1" x14ac:dyDescent="0.25">
      <c r="A153" s="29">
        <v>1255</v>
      </c>
      <c r="B153" s="29">
        <f>IF(Table2[[#This Row],[Volume]]&lt;'Input Data'!$B$9,'Input Data'!$B$9,IF(Table2[[#This Row],[Volume]]&gt;'Input Data'!$B$10,'Input Data'!$B$10,Table2[[#This Row],[Volume]]))</f>
        <v>3000</v>
      </c>
      <c r="C153" s="30">
        <f>ROUNDDOWN((Table2[[#This Row],[Volume Used]]-'Input Data'!$B$9)/'Input Data'!$B$11,0)*'Input Data'!$B$12</f>
        <v>0</v>
      </c>
      <c r="D153" s="31">
        <f>-(Table2[[#This Row],[Volume]]*(1-Table2[[#This Row],[Discount]])*'Input Data'!$B$2)/Table2[[#This Row],[Volume]]</f>
        <v>500</v>
      </c>
      <c r="E153" s="29">
        <f>ROUNDUP(Table2[[#This Row],[Volume]]/'Input Data'!$B$13,0)</f>
        <v>2</v>
      </c>
      <c r="F153" s="29">
        <f>-Table2[[#This Row],[Multiplier]]*'Input Data'!$B$3</f>
        <v>100000</v>
      </c>
      <c r="G153" s="29">
        <f>(1 - (1 / (1 + EXP(-((Table2[[#This Row],[Volume]] / 1000) - 4.25))))) * 0.4 + 0.6</f>
        <v>0.98093909267701751</v>
      </c>
      <c r="H153" s="29">
        <f>Table2[[#This Row],[Sigmoid]]*'Input Data'!$B$7</f>
        <v>735.7043195077631</v>
      </c>
      <c r="I153" s="29">
        <f>Table2[[#This Row],[Price]]-Table2[[#This Row],[Variable Cost]]</f>
        <v>235.7043195077631</v>
      </c>
      <c r="J153" s="29">
        <f>Table2[[#This Row],[CM I (Unit)]]-(Table2[[#This Row],[Fixed Cost]]/Table2[[#This Row],[Volume]])</f>
        <v>156.02304460736468</v>
      </c>
      <c r="K153" s="29">
        <f>Table2[[#This Row],[CM II Unit)]]-(-'Input Data'!$B$4/Table2[[#This Row],[Volume]])</f>
        <v>-43.180142643631342</v>
      </c>
      <c r="L153" s="29">
        <f>Table2[[#This Row],[CM I (Unit)]]*Table2[[#This Row],[Volume]]</f>
        <v>295808.92098224268</v>
      </c>
      <c r="M153" s="29">
        <f>Table2[[#This Row],[CM II Unit)]]*Table2[[#This Row],[Volume]]</f>
        <v>195808.92098224268</v>
      </c>
      <c r="N153" s="29">
        <f>Table2[[#This Row],[Profit (Unit)]]*Table2[[#This Row],[Volume]]</f>
        <v>-54191.079017757336</v>
      </c>
      <c r="O153" s="29" t="str">
        <f>IF(AND(Table2[[#This Row],[Profit]]&gt;0,N152&lt;0),MIN(Table2[Profit]),"")</f>
        <v/>
      </c>
    </row>
    <row r="154" spans="1:15" ht="20.100000000000001" customHeight="1" x14ac:dyDescent="0.25">
      <c r="A154" s="29">
        <v>1260</v>
      </c>
      <c r="B154" s="29">
        <f>IF(Table2[[#This Row],[Volume]]&lt;'Input Data'!$B$9,'Input Data'!$B$9,IF(Table2[[#This Row],[Volume]]&gt;'Input Data'!$B$10,'Input Data'!$B$10,Table2[[#This Row],[Volume]]))</f>
        <v>3000</v>
      </c>
      <c r="C154" s="30">
        <f>ROUNDDOWN((Table2[[#This Row],[Volume Used]]-'Input Data'!$B$9)/'Input Data'!$B$11,0)*'Input Data'!$B$12</f>
        <v>0</v>
      </c>
      <c r="D154" s="31">
        <f>-(Table2[[#This Row],[Volume]]*(1-Table2[[#This Row],[Discount]])*'Input Data'!$B$2)/Table2[[#This Row],[Volume]]</f>
        <v>500</v>
      </c>
      <c r="E154" s="29">
        <f>ROUNDUP(Table2[[#This Row],[Volume]]/'Input Data'!$B$13,0)</f>
        <v>2</v>
      </c>
      <c r="F154" s="29">
        <f>-Table2[[#This Row],[Multiplier]]*'Input Data'!$B$3</f>
        <v>100000</v>
      </c>
      <c r="G154" s="29">
        <f>(1 - (1 / (1 + EXP(-((Table2[[#This Row],[Volume]] / 1000) - 4.25))))) * 0.4 + 0.6</f>
        <v>0.98084812406003241</v>
      </c>
      <c r="H154" s="29">
        <f>Table2[[#This Row],[Sigmoid]]*'Input Data'!$B$7</f>
        <v>735.63609304502427</v>
      </c>
      <c r="I154" s="29">
        <f>Table2[[#This Row],[Price]]-Table2[[#This Row],[Variable Cost]]</f>
        <v>235.63609304502427</v>
      </c>
      <c r="J154" s="29">
        <f>Table2[[#This Row],[CM I (Unit)]]-(Table2[[#This Row],[Fixed Cost]]/Table2[[#This Row],[Volume]])</f>
        <v>156.2710136799449</v>
      </c>
      <c r="K154" s="29">
        <f>Table2[[#This Row],[CM II Unit)]]-(-'Input Data'!$B$4/Table2[[#This Row],[Volume]])</f>
        <v>-42.141684732753504</v>
      </c>
      <c r="L154" s="29">
        <f>Table2[[#This Row],[CM I (Unit)]]*Table2[[#This Row],[Volume]]</f>
        <v>296901.47723673057</v>
      </c>
      <c r="M154" s="29">
        <f>Table2[[#This Row],[CM II Unit)]]*Table2[[#This Row],[Volume]]</f>
        <v>196901.47723673057</v>
      </c>
      <c r="N154" s="29">
        <f>Table2[[#This Row],[Profit (Unit)]]*Table2[[#This Row],[Volume]]</f>
        <v>-53098.522763269415</v>
      </c>
      <c r="O154" s="29" t="str">
        <f>IF(AND(Table2[[#This Row],[Profit]]&gt;0,N153&lt;0),MIN(Table2[Profit]),"")</f>
        <v/>
      </c>
    </row>
    <row r="155" spans="1:15" ht="20.100000000000001" customHeight="1" x14ac:dyDescent="0.25">
      <c r="A155" s="29">
        <v>1265</v>
      </c>
      <c r="B155" s="29">
        <f>IF(Table2[[#This Row],[Volume]]&lt;'Input Data'!$B$9,'Input Data'!$B$9,IF(Table2[[#This Row],[Volume]]&gt;'Input Data'!$B$10,'Input Data'!$B$10,Table2[[#This Row],[Volume]]))</f>
        <v>3000</v>
      </c>
      <c r="C155" s="30">
        <f>ROUNDDOWN((Table2[[#This Row],[Volume Used]]-'Input Data'!$B$9)/'Input Data'!$B$11,0)*'Input Data'!$B$12</f>
        <v>0</v>
      </c>
      <c r="D155" s="31">
        <f>-(Table2[[#This Row],[Volume]]*(1-Table2[[#This Row],[Discount]])*'Input Data'!$B$2)/Table2[[#This Row],[Volume]]</f>
        <v>500</v>
      </c>
      <c r="E155" s="29">
        <f>ROUNDUP(Table2[[#This Row],[Volume]]/'Input Data'!$B$13,0)</f>
        <v>2</v>
      </c>
      <c r="F155" s="29">
        <f>-Table2[[#This Row],[Multiplier]]*'Input Data'!$B$3</f>
        <v>100000</v>
      </c>
      <c r="G155" s="29">
        <f>(1 - (1 / (1 + EXP(-((Table2[[#This Row],[Volume]] / 1000) - 4.25))))) * 0.4 + 0.6</f>
        <v>0.98075674322445094</v>
      </c>
      <c r="H155" s="29">
        <f>Table2[[#This Row],[Sigmoid]]*'Input Data'!$B$7</f>
        <v>735.5675574183382</v>
      </c>
      <c r="I155" s="29">
        <f>Table2[[#This Row],[Price]]-Table2[[#This Row],[Variable Cost]]</f>
        <v>235.5675574183382</v>
      </c>
      <c r="J155" s="29">
        <f>Table2[[#This Row],[CM I (Unit)]]-(Table2[[#This Row],[Fixed Cost]]/Table2[[#This Row],[Volume]])</f>
        <v>156.5161740191287</v>
      </c>
      <c r="K155" s="29">
        <f>Table2[[#This Row],[CM II Unit)]]-(-'Input Data'!$B$4/Table2[[#This Row],[Volume]])</f>
        <v>-41.11228447889502</v>
      </c>
      <c r="L155" s="29">
        <f>Table2[[#This Row],[CM I (Unit)]]*Table2[[#This Row],[Volume]]</f>
        <v>297992.96013419784</v>
      </c>
      <c r="M155" s="29">
        <f>Table2[[#This Row],[CM II Unit)]]*Table2[[#This Row],[Volume]]</f>
        <v>197992.96013419781</v>
      </c>
      <c r="N155" s="29">
        <f>Table2[[#This Row],[Profit (Unit)]]*Table2[[#This Row],[Volume]]</f>
        <v>-52007.039865802202</v>
      </c>
      <c r="O155" s="29" t="str">
        <f>IF(AND(Table2[[#This Row],[Profit]]&gt;0,N154&lt;0),MIN(Table2[Profit]),"")</f>
        <v/>
      </c>
    </row>
    <row r="156" spans="1:15" ht="20.100000000000001" customHeight="1" x14ac:dyDescent="0.25">
      <c r="A156" s="29">
        <v>1270</v>
      </c>
      <c r="B156" s="29">
        <f>IF(Table2[[#This Row],[Volume]]&lt;'Input Data'!$B$9,'Input Data'!$B$9,IF(Table2[[#This Row],[Volume]]&gt;'Input Data'!$B$10,'Input Data'!$B$10,Table2[[#This Row],[Volume]]))</f>
        <v>3000</v>
      </c>
      <c r="C156" s="30">
        <f>ROUNDDOWN((Table2[[#This Row],[Volume Used]]-'Input Data'!$B$9)/'Input Data'!$B$11,0)*'Input Data'!$B$12</f>
        <v>0</v>
      </c>
      <c r="D156" s="31">
        <f>-(Table2[[#This Row],[Volume]]*(1-Table2[[#This Row],[Discount]])*'Input Data'!$B$2)/Table2[[#This Row],[Volume]]</f>
        <v>500</v>
      </c>
      <c r="E156" s="29">
        <f>ROUNDUP(Table2[[#This Row],[Volume]]/'Input Data'!$B$13,0)</f>
        <v>2</v>
      </c>
      <c r="F156" s="29">
        <f>-Table2[[#This Row],[Multiplier]]*'Input Data'!$B$3</f>
        <v>100000</v>
      </c>
      <c r="G156" s="29">
        <f>(1 - (1 / (1 + EXP(-((Table2[[#This Row],[Volume]] / 1000) - 4.25))))) * 0.4 + 0.6</f>
        <v>0.98066494851203789</v>
      </c>
      <c r="H156" s="29">
        <f>Table2[[#This Row],[Sigmoid]]*'Input Data'!$B$7</f>
        <v>735.49871138402841</v>
      </c>
      <c r="I156" s="29">
        <f>Table2[[#This Row],[Price]]-Table2[[#This Row],[Variable Cost]]</f>
        <v>235.49871138402841</v>
      </c>
      <c r="J156" s="29">
        <f>Table2[[#This Row],[CM I (Unit)]]-(Table2[[#This Row],[Fixed Cost]]/Table2[[#This Row],[Volume]])</f>
        <v>156.75855390371345</v>
      </c>
      <c r="K156" s="29">
        <f>Table2[[#This Row],[CM II Unit)]]-(-'Input Data'!$B$4/Table2[[#This Row],[Volume]])</f>
        <v>-40.091839797073959</v>
      </c>
      <c r="L156" s="29">
        <f>Table2[[#This Row],[CM I (Unit)]]*Table2[[#This Row],[Volume]]</f>
        <v>299083.36345771607</v>
      </c>
      <c r="M156" s="29">
        <f>Table2[[#This Row],[CM II Unit)]]*Table2[[#This Row],[Volume]]</f>
        <v>199083.36345771607</v>
      </c>
      <c r="N156" s="29">
        <f>Table2[[#This Row],[Profit (Unit)]]*Table2[[#This Row],[Volume]]</f>
        <v>-50916.63654228393</v>
      </c>
      <c r="O156" s="29" t="str">
        <f>IF(AND(Table2[[#This Row],[Profit]]&gt;0,N155&lt;0),MIN(Table2[Profit]),"")</f>
        <v/>
      </c>
    </row>
    <row r="157" spans="1:15" ht="20.100000000000001" customHeight="1" x14ac:dyDescent="0.25">
      <c r="A157" s="29">
        <v>1275</v>
      </c>
      <c r="B157" s="29">
        <f>IF(Table2[[#This Row],[Volume]]&lt;'Input Data'!$B$9,'Input Data'!$B$9,IF(Table2[[#This Row],[Volume]]&gt;'Input Data'!$B$10,'Input Data'!$B$10,Table2[[#This Row],[Volume]]))</f>
        <v>3000</v>
      </c>
      <c r="C157" s="30">
        <f>ROUNDDOWN((Table2[[#This Row],[Volume Used]]-'Input Data'!$B$9)/'Input Data'!$B$11,0)*'Input Data'!$B$12</f>
        <v>0</v>
      </c>
      <c r="D157" s="31">
        <f>-(Table2[[#This Row],[Volume]]*(1-Table2[[#This Row],[Discount]])*'Input Data'!$B$2)/Table2[[#This Row],[Volume]]</f>
        <v>500</v>
      </c>
      <c r="E157" s="29">
        <f>ROUNDUP(Table2[[#This Row],[Volume]]/'Input Data'!$B$13,0)</f>
        <v>2</v>
      </c>
      <c r="F157" s="29">
        <f>-Table2[[#This Row],[Multiplier]]*'Input Data'!$B$3</f>
        <v>100000</v>
      </c>
      <c r="G157" s="29">
        <f>(1 - (1 / (1 + EXP(-((Table2[[#This Row],[Volume]] / 1000) - 4.25))))) * 0.4 + 0.6</f>
        <v>0.98057273825989755</v>
      </c>
      <c r="H157" s="29">
        <f>Table2[[#This Row],[Sigmoid]]*'Input Data'!$B$7</f>
        <v>735.42955369492313</v>
      </c>
      <c r="I157" s="29">
        <f>Table2[[#This Row],[Price]]-Table2[[#This Row],[Variable Cost]]</f>
        <v>235.42955369492313</v>
      </c>
      <c r="J157" s="29">
        <f>Table2[[#This Row],[CM I (Unit)]]-(Table2[[#This Row],[Fixed Cost]]/Table2[[#This Row],[Volume]])</f>
        <v>156.99818114590352</v>
      </c>
      <c r="K157" s="29">
        <f>Table2[[#This Row],[CM II Unit)]]-(-'Input Data'!$B$4/Table2[[#This Row],[Volume]])</f>
        <v>-39.080250226645518</v>
      </c>
      <c r="L157" s="29">
        <f>Table2[[#This Row],[CM I (Unit)]]*Table2[[#This Row],[Volume]]</f>
        <v>300172.68096102698</v>
      </c>
      <c r="M157" s="29">
        <f>Table2[[#This Row],[CM II Unit)]]*Table2[[#This Row],[Volume]]</f>
        <v>200172.68096102698</v>
      </c>
      <c r="N157" s="29">
        <f>Table2[[#This Row],[Profit (Unit)]]*Table2[[#This Row],[Volume]]</f>
        <v>-49827.319038973037</v>
      </c>
      <c r="O157" s="29" t="str">
        <f>IF(AND(Table2[[#This Row],[Profit]]&gt;0,N156&lt;0),MIN(Table2[Profit]),"")</f>
        <v/>
      </c>
    </row>
    <row r="158" spans="1:15" ht="20.100000000000001" customHeight="1" x14ac:dyDescent="0.25">
      <c r="A158" s="29">
        <v>1280</v>
      </c>
      <c r="B158" s="29">
        <f>IF(Table2[[#This Row],[Volume]]&lt;'Input Data'!$B$9,'Input Data'!$B$9,IF(Table2[[#This Row],[Volume]]&gt;'Input Data'!$B$10,'Input Data'!$B$10,Table2[[#This Row],[Volume]]))</f>
        <v>3000</v>
      </c>
      <c r="C158" s="30">
        <f>ROUNDDOWN((Table2[[#This Row],[Volume Used]]-'Input Data'!$B$9)/'Input Data'!$B$11,0)*'Input Data'!$B$12</f>
        <v>0</v>
      </c>
      <c r="D158" s="31">
        <f>-(Table2[[#This Row],[Volume]]*(1-Table2[[#This Row],[Discount]])*'Input Data'!$B$2)/Table2[[#This Row],[Volume]]</f>
        <v>500</v>
      </c>
      <c r="E158" s="29">
        <f>ROUNDUP(Table2[[#This Row],[Volume]]/'Input Data'!$B$13,0)</f>
        <v>2</v>
      </c>
      <c r="F158" s="29">
        <f>-Table2[[#This Row],[Multiplier]]*'Input Data'!$B$3</f>
        <v>100000</v>
      </c>
      <c r="G158" s="29">
        <f>(1 - (1 / (1 + EXP(-((Table2[[#This Row],[Volume]] / 1000) - 4.25))))) * 0.4 + 0.6</f>
        <v>0.98048011080048003</v>
      </c>
      <c r="H158" s="29">
        <f>Table2[[#This Row],[Sigmoid]]*'Input Data'!$B$7</f>
        <v>735.36008310036004</v>
      </c>
      <c r="I158" s="29">
        <f>Table2[[#This Row],[Price]]-Table2[[#This Row],[Variable Cost]]</f>
        <v>235.36008310036004</v>
      </c>
      <c r="J158" s="29">
        <f>Table2[[#This Row],[CM I (Unit)]]-(Table2[[#This Row],[Fixed Cost]]/Table2[[#This Row],[Volume]])</f>
        <v>157.23508310036004</v>
      </c>
      <c r="K158" s="29">
        <f>Table2[[#This Row],[CM II Unit)]]-(-'Input Data'!$B$4/Table2[[#This Row],[Volume]])</f>
        <v>-38.077416899639957</v>
      </c>
      <c r="L158" s="29">
        <f>Table2[[#This Row],[CM I (Unit)]]*Table2[[#This Row],[Volume]]</f>
        <v>301260.90636846086</v>
      </c>
      <c r="M158" s="29">
        <f>Table2[[#This Row],[CM II Unit)]]*Table2[[#This Row],[Volume]]</f>
        <v>201260.90636846086</v>
      </c>
      <c r="N158" s="29">
        <f>Table2[[#This Row],[Profit (Unit)]]*Table2[[#This Row],[Volume]]</f>
        <v>-48739.093631539145</v>
      </c>
      <c r="O158" s="29" t="str">
        <f>IF(AND(Table2[[#This Row],[Profit]]&gt;0,N157&lt;0),MIN(Table2[Profit]),"")</f>
        <v/>
      </c>
    </row>
    <row r="159" spans="1:15" ht="20.100000000000001" customHeight="1" x14ac:dyDescent="0.25">
      <c r="A159" s="29">
        <v>1285</v>
      </c>
      <c r="B159" s="29">
        <f>IF(Table2[[#This Row],[Volume]]&lt;'Input Data'!$B$9,'Input Data'!$B$9,IF(Table2[[#This Row],[Volume]]&gt;'Input Data'!$B$10,'Input Data'!$B$10,Table2[[#This Row],[Volume]]))</f>
        <v>3000</v>
      </c>
      <c r="C159" s="30">
        <f>ROUNDDOWN((Table2[[#This Row],[Volume Used]]-'Input Data'!$B$9)/'Input Data'!$B$11,0)*'Input Data'!$B$12</f>
        <v>0</v>
      </c>
      <c r="D159" s="31">
        <f>-(Table2[[#This Row],[Volume]]*(1-Table2[[#This Row],[Discount]])*'Input Data'!$B$2)/Table2[[#This Row],[Volume]]</f>
        <v>500</v>
      </c>
      <c r="E159" s="29">
        <f>ROUNDUP(Table2[[#This Row],[Volume]]/'Input Data'!$B$13,0)</f>
        <v>2</v>
      </c>
      <c r="F159" s="29">
        <f>-Table2[[#This Row],[Multiplier]]*'Input Data'!$B$3</f>
        <v>100000</v>
      </c>
      <c r="G159" s="29">
        <f>(1 - (1 / (1 + EXP(-((Table2[[#This Row],[Volume]] / 1000) - 4.25))))) * 0.4 + 0.6</f>
        <v>0.98038706446158896</v>
      </c>
      <c r="H159" s="29">
        <f>Table2[[#This Row],[Sigmoid]]*'Input Data'!$B$7</f>
        <v>735.29029834619178</v>
      </c>
      <c r="I159" s="29">
        <f>Table2[[#This Row],[Price]]-Table2[[#This Row],[Variable Cost]]</f>
        <v>235.29029834619178</v>
      </c>
      <c r="J159" s="29">
        <f>Table2[[#This Row],[CM I (Unit)]]-(Table2[[#This Row],[Fixed Cost]]/Table2[[#This Row],[Volume]])</f>
        <v>157.46928667304002</v>
      </c>
      <c r="K159" s="29">
        <f>Table2[[#This Row],[CM II Unit)]]-(-'Input Data'!$B$4/Table2[[#This Row],[Volume]])</f>
        <v>-37.083242509839351</v>
      </c>
      <c r="L159" s="29">
        <f>Table2[[#This Row],[CM I (Unit)]]*Table2[[#This Row],[Volume]]</f>
        <v>302348.03337485646</v>
      </c>
      <c r="M159" s="29">
        <f>Table2[[#This Row],[CM II Unit)]]*Table2[[#This Row],[Volume]]</f>
        <v>202348.03337485643</v>
      </c>
      <c r="N159" s="29">
        <f>Table2[[#This Row],[Profit (Unit)]]*Table2[[#This Row],[Volume]]</f>
        <v>-47651.96662514357</v>
      </c>
      <c r="O159" s="29" t="str">
        <f>IF(AND(Table2[[#This Row],[Profit]]&gt;0,N158&lt;0),MIN(Table2[Profit]),"")</f>
        <v/>
      </c>
    </row>
    <row r="160" spans="1:15" ht="20.100000000000001" customHeight="1" x14ac:dyDescent="0.25">
      <c r="A160" s="29">
        <v>1290</v>
      </c>
      <c r="B160" s="29">
        <f>IF(Table2[[#This Row],[Volume]]&lt;'Input Data'!$B$9,'Input Data'!$B$9,IF(Table2[[#This Row],[Volume]]&gt;'Input Data'!$B$10,'Input Data'!$B$10,Table2[[#This Row],[Volume]]))</f>
        <v>3000</v>
      </c>
      <c r="C160" s="30">
        <f>ROUNDDOWN((Table2[[#This Row],[Volume Used]]-'Input Data'!$B$9)/'Input Data'!$B$11,0)*'Input Data'!$B$12</f>
        <v>0</v>
      </c>
      <c r="D160" s="31">
        <f>-(Table2[[#This Row],[Volume]]*(1-Table2[[#This Row],[Discount]])*'Input Data'!$B$2)/Table2[[#This Row],[Volume]]</f>
        <v>500</v>
      </c>
      <c r="E160" s="29">
        <f>ROUNDUP(Table2[[#This Row],[Volume]]/'Input Data'!$B$13,0)</f>
        <v>2</v>
      </c>
      <c r="F160" s="29">
        <f>-Table2[[#This Row],[Multiplier]]*'Input Data'!$B$3</f>
        <v>100000</v>
      </c>
      <c r="G160" s="29">
        <f>(1 - (1 / (1 + EXP(-((Table2[[#This Row],[Volume]] / 1000) - 4.25))))) * 0.4 + 0.6</f>
        <v>0.98029359756638934</v>
      </c>
      <c r="H160" s="29">
        <f>Table2[[#This Row],[Sigmoid]]*'Input Data'!$B$7</f>
        <v>735.22019817479202</v>
      </c>
      <c r="I160" s="29">
        <f>Table2[[#This Row],[Price]]-Table2[[#This Row],[Variable Cost]]</f>
        <v>235.22019817479202</v>
      </c>
      <c r="J160" s="29">
        <f>Table2[[#This Row],[CM I (Unit)]]-(Table2[[#This Row],[Fixed Cost]]/Table2[[#This Row],[Volume]])</f>
        <v>157.70081832983078</v>
      </c>
      <c r="K160" s="29">
        <f>Table2[[#This Row],[CM II Unit)]]-(-'Input Data'!$B$4/Table2[[#This Row],[Volume]])</f>
        <v>-36.097631282572308</v>
      </c>
      <c r="L160" s="29">
        <f>Table2[[#This Row],[CM I (Unit)]]*Table2[[#This Row],[Volume]]</f>
        <v>303434.05564548168</v>
      </c>
      <c r="M160" s="29">
        <f>Table2[[#This Row],[CM II Unit)]]*Table2[[#This Row],[Volume]]</f>
        <v>203434.05564548171</v>
      </c>
      <c r="N160" s="29">
        <f>Table2[[#This Row],[Profit (Unit)]]*Table2[[#This Row],[Volume]]</f>
        <v>-46565.94435451828</v>
      </c>
      <c r="O160" s="29" t="str">
        <f>IF(AND(Table2[[#This Row],[Profit]]&gt;0,N159&lt;0),MIN(Table2[Profit]),"")</f>
        <v/>
      </c>
    </row>
    <row r="161" spans="1:15" ht="20.100000000000001" customHeight="1" x14ac:dyDescent="0.25">
      <c r="A161" s="29">
        <v>1295</v>
      </c>
      <c r="B161" s="29">
        <f>IF(Table2[[#This Row],[Volume]]&lt;'Input Data'!$B$9,'Input Data'!$B$9,IF(Table2[[#This Row],[Volume]]&gt;'Input Data'!$B$10,'Input Data'!$B$10,Table2[[#This Row],[Volume]]))</f>
        <v>3000</v>
      </c>
      <c r="C161" s="30">
        <f>ROUNDDOWN((Table2[[#This Row],[Volume Used]]-'Input Data'!$B$9)/'Input Data'!$B$11,0)*'Input Data'!$B$12</f>
        <v>0</v>
      </c>
      <c r="D161" s="31">
        <f>-(Table2[[#This Row],[Volume]]*(1-Table2[[#This Row],[Discount]])*'Input Data'!$B$2)/Table2[[#This Row],[Volume]]</f>
        <v>500</v>
      </c>
      <c r="E161" s="29">
        <f>ROUNDUP(Table2[[#This Row],[Volume]]/'Input Data'!$B$13,0)</f>
        <v>2</v>
      </c>
      <c r="F161" s="29">
        <f>-Table2[[#This Row],[Multiplier]]*'Input Data'!$B$3</f>
        <v>100000</v>
      </c>
      <c r="G161" s="29">
        <f>(1 - (1 / (1 + EXP(-((Table2[[#This Row],[Volume]] / 1000) - 4.25))))) * 0.4 + 0.6</f>
        <v>0.98019970843341508</v>
      </c>
      <c r="H161" s="29">
        <f>Table2[[#This Row],[Sigmoid]]*'Input Data'!$B$7</f>
        <v>735.14978132506133</v>
      </c>
      <c r="I161" s="29">
        <f>Table2[[#This Row],[Price]]-Table2[[#This Row],[Variable Cost]]</f>
        <v>235.14978132506133</v>
      </c>
      <c r="J161" s="29">
        <f>Table2[[#This Row],[CM I (Unit)]]-(Table2[[#This Row],[Fixed Cost]]/Table2[[#This Row],[Volume]])</f>
        <v>157.92970410498413</v>
      </c>
      <c r="K161" s="29">
        <f>Table2[[#This Row],[CM II Unit)]]-(-'Input Data'!$B$4/Table2[[#This Row],[Volume]])</f>
        <v>-35.120488945208933</v>
      </c>
      <c r="L161" s="29">
        <f>Table2[[#This Row],[CM I (Unit)]]*Table2[[#This Row],[Volume]]</f>
        <v>304518.96681595442</v>
      </c>
      <c r="M161" s="29">
        <f>Table2[[#This Row],[CM II Unit)]]*Table2[[#This Row],[Volume]]</f>
        <v>204518.96681595445</v>
      </c>
      <c r="N161" s="29">
        <f>Table2[[#This Row],[Profit (Unit)]]*Table2[[#This Row],[Volume]]</f>
        <v>-45481.033184045569</v>
      </c>
      <c r="O161" s="29" t="str">
        <f>IF(AND(Table2[[#This Row],[Profit]]&gt;0,N160&lt;0),MIN(Table2[Profit]),"")</f>
        <v/>
      </c>
    </row>
    <row r="162" spans="1:15" ht="20.100000000000001" customHeight="1" x14ac:dyDescent="0.25">
      <c r="A162" s="29">
        <v>1300</v>
      </c>
      <c r="B162" s="29">
        <f>IF(Table2[[#This Row],[Volume]]&lt;'Input Data'!$B$9,'Input Data'!$B$9,IF(Table2[[#This Row],[Volume]]&gt;'Input Data'!$B$10,'Input Data'!$B$10,Table2[[#This Row],[Volume]]))</f>
        <v>3000</v>
      </c>
      <c r="C162" s="30">
        <f>ROUNDDOWN((Table2[[#This Row],[Volume Used]]-'Input Data'!$B$9)/'Input Data'!$B$11,0)*'Input Data'!$B$12</f>
        <v>0</v>
      </c>
      <c r="D162" s="31">
        <f>-(Table2[[#This Row],[Volume]]*(1-Table2[[#This Row],[Discount]])*'Input Data'!$B$2)/Table2[[#This Row],[Volume]]</f>
        <v>500</v>
      </c>
      <c r="E162" s="29">
        <f>ROUNDUP(Table2[[#This Row],[Volume]]/'Input Data'!$B$13,0)</f>
        <v>2</v>
      </c>
      <c r="F162" s="29">
        <f>-Table2[[#This Row],[Multiplier]]*'Input Data'!$B$3</f>
        <v>100000</v>
      </c>
      <c r="G162" s="29">
        <f>(1 - (1 / (1 + EXP(-((Table2[[#This Row],[Volume]] / 1000) - 4.25))))) * 0.4 + 0.6</f>
        <v>0.98010539537657726</v>
      </c>
      <c r="H162" s="29">
        <f>Table2[[#This Row],[Sigmoid]]*'Input Data'!$B$7</f>
        <v>735.07904653243293</v>
      </c>
      <c r="I162" s="29">
        <f>Table2[[#This Row],[Price]]-Table2[[#This Row],[Variable Cost]]</f>
        <v>235.07904653243293</v>
      </c>
      <c r="J162" s="29">
        <f>Table2[[#This Row],[CM I (Unit)]]-(Table2[[#This Row],[Fixed Cost]]/Table2[[#This Row],[Volume]])</f>
        <v>158.15596960935602</v>
      </c>
      <c r="K162" s="29">
        <f>Table2[[#This Row],[CM II Unit)]]-(-'Input Data'!$B$4/Table2[[#This Row],[Volume]])</f>
        <v>-34.1517226983363</v>
      </c>
      <c r="L162" s="29">
        <f>Table2[[#This Row],[CM I (Unit)]]*Table2[[#This Row],[Volume]]</f>
        <v>305602.76049216278</v>
      </c>
      <c r="M162" s="29">
        <f>Table2[[#This Row],[CM II Unit)]]*Table2[[#This Row],[Volume]]</f>
        <v>205602.76049216284</v>
      </c>
      <c r="N162" s="29">
        <f>Table2[[#This Row],[Profit (Unit)]]*Table2[[#This Row],[Volume]]</f>
        <v>-44397.239507837192</v>
      </c>
      <c r="O162" s="29" t="str">
        <f>IF(AND(Table2[[#This Row],[Profit]]&gt;0,N161&lt;0),MIN(Table2[Profit]),"")</f>
        <v/>
      </c>
    </row>
    <row r="163" spans="1:15" ht="20.100000000000001" customHeight="1" x14ac:dyDescent="0.25">
      <c r="A163" s="29">
        <v>1305</v>
      </c>
      <c r="B163" s="29">
        <f>IF(Table2[[#This Row],[Volume]]&lt;'Input Data'!$B$9,'Input Data'!$B$9,IF(Table2[[#This Row],[Volume]]&gt;'Input Data'!$B$10,'Input Data'!$B$10,Table2[[#This Row],[Volume]]))</f>
        <v>3000</v>
      </c>
      <c r="C163" s="30">
        <f>ROUNDDOWN((Table2[[#This Row],[Volume Used]]-'Input Data'!$B$9)/'Input Data'!$B$11,0)*'Input Data'!$B$12</f>
        <v>0</v>
      </c>
      <c r="D163" s="31">
        <f>-(Table2[[#This Row],[Volume]]*(1-Table2[[#This Row],[Discount]])*'Input Data'!$B$2)/Table2[[#This Row],[Volume]]</f>
        <v>500</v>
      </c>
      <c r="E163" s="29">
        <f>ROUNDUP(Table2[[#This Row],[Volume]]/'Input Data'!$B$13,0)</f>
        <v>2</v>
      </c>
      <c r="F163" s="29">
        <f>-Table2[[#This Row],[Multiplier]]*'Input Data'!$B$3</f>
        <v>100000</v>
      </c>
      <c r="G163" s="29">
        <f>(1 - (1 / (1 + EXP(-((Table2[[#This Row],[Volume]] / 1000) - 4.25))))) * 0.4 + 0.6</f>
        <v>0.98001065670517296</v>
      </c>
      <c r="H163" s="29">
        <f>Table2[[#This Row],[Sigmoid]]*'Input Data'!$B$7</f>
        <v>735.00799252887975</v>
      </c>
      <c r="I163" s="29">
        <f>Table2[[#This Row],[Price]]-Table2[[#This Row],[Variable Cost]]</f>
        <v>235.00799252887975</v>
      </c>
      <c r="J163" s="29">
        <f>Table2[[#This Row],[CM I (Unit)]]-(Table2[[#This Row],[Fixed Cost]]/Table2[[#This Row],[Volume]])</f>
        <v>158.37964003845829</v>
      </c>
      <c r="K163" s="29">
        <f>Table2[[#This Row],[CM II Unit)]]-(-'Input Data'!$B$4/Table2[[#This Row],[Volume]])</f>
        <v>-33.191241187595352</v>
      </c>
      <c r="L163" s="29">
        <f>Table2[[#This Row],[CM I (Unit)]]*Table2[[#This Row],[Volume]]</f>
        <v>306685.4302501881</v>
      </c>
      <c r="M163" s="29">
        <f>Table2[[#This Row],[CM II Unit)]]*Table2[[#This Row],[Volume]]</f>
        <v>206685.43025018807</v>
      </c>
      <c r="N163" s="29">
        <f>Table2[[#This Row],[Profit (Unit)]]*Table2[[#This Row],[Volume]]</f>
        <v>-43314.569749811933</v>
      </c>
      <c r="O163" s="29" t="str">
        <f>IF(AND(Table2[[#This Row],[Profit]]&gt;0,N162&lt;0),MIN(Table2[Profit]),"")</f>
        <v/>
      </c>
    </row>
    <row r="164" spans="1:15" ht="20.100000000000001" customHeight="1" x14ac:dyDescent="0.25">
      <c r="A164" s="29">
        <v>1310</v>
      </c>
      <c r="B164" s="29">
        <f>IF(Table2[[#This Row],[Volume]]&lt;'Input Data'!$B$9,'Input Data'!$B$9,IF(Table2[[#This Row],[Volume]]&gt;'Input Data'!$B$10,'Input Data'!$B$10,Table2[[#This Row],[Volume]]))</f>
        <v>3000</v>
      </c>
      <c r="C164" s="30">
        <f>ROUNDDOWN((Table2[[#This Row],[Volume Used]]-'Input Data'!$B$9)/'Input Data'!$B$11,0)*'Input Data'!$B$12</f>
        <v>0</v>
      </c>
      <c r="D164" s="31">
        <f>-(Table2[[#This Row],[Volume]]*(1-Table2[[#This Row],[Discount]])*'Input Data'!$B$2)/Table2[[#This Row],[Volume]]</f>
        <v>500</v>
      </c>
      <c r="E164" s="29">
        <f>ROUNDUP(Table2[[#This Row],[Volume]]/'Input Data'!$B$13,0)</f>
        <v>2</v>
      </c>
      <c r="F164" s="29">
        <f>-Table2[[#This Row],[Multiplier]]*'Input Data'!$B$3</f>
        <v>100000</v>
      </c>
      <c r="G164" s="29">
        <f>(1 - (1 / (1 + EXP(-((Table2[[#This Row],[Volume]] / 1000) - 4.25))))) * 0.4 + 0.6</f>
        <v>0.97991549072389339</v>
      </c>
      <c r="H164" s="29">
        <f>Table2[[#This Row],[Sigmoid]]*'Input Data'!$B$7</f>
        <v>734.93661804292003</v>
      </c>
      <c r="I164" s="29">
        <f>Table2[[#This Row],[Price]]-Table2[[#This Row],[Variable Cost]]</f>
        <v>234.93661804292003</v>
      </c>
      <c r="J164" s="29">
        <f>Table2[[#This Row],[CM I (Unit)]]-(Table2[[#This Row],[Fixed Cost]]/Table2[[#This Row],[Volume]])</f>
        <v>158.60074018032461</v>
      </c>
      <c r="K164" s="29">
        <f>Table2[[#This Row],[CM II Unit)]]-(-'Input Data'!$B$4/Table2[[#This Row],[Volume]])</f>
        <v>-32.23895447616394</v>
      </c>
      <c r="L164" s="29">
        <f>Table2[[#This Row],[CM I (Unit)]]*Table2[[#This Row],[Volume]]</f>
        <v>307766.96963622526</v>
      </c>
      <c r="M164" s="29">
        <f>Table2[[#This Row],[CM II Unit)]]*Table2[[#This Row],[Volume]]</f>
        <v>207766.96963622523</v>
      </c>
      <c r="N164" s="29">
        <f>Table2[[#This Row],[Profit (Unit)]]*Table2[[#This Row],[Volume]]</f>
        <v>-42233.030363774764</v>
      </c>
      <c r="O164" s="29" t="str">
        <f>IF(AND(Table2[[#This Row],[Profit]]&gt;0,N163&lt;0),MIN(Table2[Profit]),"")</f>
        <v/>
      </c>
    </row>
    <row r="165" spans="1:15" ht="20.100000000000001" customHeight="1" x14ac:dyDescent="0.25">
      <c r="A165" s="29">
        <v>1315</v>
      </c>
      <c r="B165" s="29">
        <f>IF(Table2[[#This Row],[Volume]]&lt;'Input Data'!$B$9,'Input Data'!$B$9,IF(Table2[[#This Row],[Volume]]&gt;'Input Data'!$B$10,'Input Data'!$B$10,Table2[[#This Row],[Volume]]))</f>
        <v>3000</v>
      </c>
      <c r="C165" s="30">
        <f>ROUNDDOWN((Table2[[#This Row],[Volume Used]]-'Input Data'!$B$9)/'Input Data'!$B$11,0)*'Input Data'!$B$12</f>
        <v>0</v>
      </c>
      <c r="D165" s="31">
        <f>-(Table2[[#This Row],[Volume]]*(1-Table2[[#This Row],[Discount]])*'Input Data'!$B$2)/Table2[[#This Row],[Volume]]</f>
        <v>500</v>
      </c>
      <c r="E165" s="29">
        <f>ROUNDUP(Table2[[#This Row],[Volume]]/'Input Data'!$B$13,0)</f>
        <v>2</v>
      </c>
      <c r="F165" s="29">
        <f>-Table2[[#This Row],[Multiplier]]*'Input Data'!$B$3</f>
        <v>100000</v>
      </c>
      <c r="G165" s="29">
        <f>(1 - (1 / (1 + EXP(-((Table2[[#This Row],[Volume]] / 1000) - 4.25))))) * 0.4 + 0.6</f>
        <v>0.97981989573283323</v>
      </c>
      <c r="H165" s="29">
        <f>Table2[[#This Row],[Sigmoid]]*'Input Data'!$B$7</f>
        <v>734.86492179962488</v>
      </c>
      <c r="I165" s="29">
        <f>Table2[[#This Row],[Price]]-Table2[[#This Row],[Variable Cost]]</f>
        <v>234.86492179962488</v>
      </c>
      <c r="J165" s="29">
        <f>Table2[[#This Row],[CM I (Unit)]]-(Table2[[#This Row],[Fixed Cost]]/Table2[[#This Row],[Volume]])</f>
        <v>158.81929442319904</v>
      </c>
      <c r="K165" s="29">
        <f>Table2[[#This Row],[CM II Unit)]]-(-'Input Data'!$B$4/Table2[[#This Row],[Volume]])</f>
        <v>-31.294774017865592</v>
      </c>
      <c r="L165" s="29">
        <f>Table2[[#This Row],[CM I (Unit)]]*Table2[[#This Row],[Volume]]</f>
        <v>308847.37216650671</v>
      </c>
      <c r="M165" s="29">
        <f>Table2[[#This Row],[CM II Unit)]]*Table2[[#This Row],[Volume]]</f>
        <v>208847.37216650674</v>
      </c>
      <c r="N165" s="29">
        <f>Table2[[#This Row],[Profit (Unit)]]*Table2[[#This Row],[Volume]]</f>
        <v>-41152.62783349325</v>
      </c>
      <c r="O165" s="29" t="str">
        <f>IF(AND(Table2[[#This Row],[Profit]]&gt;0,N164&lt;0),MIN(Table2[Profit]),"")</f>
        <v/>
      </c>
    </row>
    <row r="166" spans="1:15" ht="20.100000000000001" customHeight="1" x14ac:dyDescent="0.25">
      <c r="A166" s="29">
        <v>1320</v>
      </c>
      <c r="B166" s="29">
        <f>IF(Table2[[#This Row],[Volume]]&lt;'Input Data'!$B$9,'Input Data'!$B$9,IF(Table2[[#This Row],[Volume]]&gt;'Input Data'!$B$10,'Input Data'!$B$10,Table2[[#This Row],[Volume]]))</f>
        <v>3000</v>
      </c>
      <c r="C166" s="30">
        <f>ROUNDDOWN((Table2[[#This Row],[Volume Used]]-'Input Data'!$B$9)/'Input Data'!$B$11,0)*'Input Data'!$B$12</f>
        <v>0</v>
      </c>
      <c r="D166" s="31">
        <f>-(Table2[[#This Row],[Volume]]*(1-Table2[[#This Row],[Discount]])*'Input Data'!$B$2)/Table2[[#This Row],[Volume]]</f>
        <v>500</v>
      </c>
      <c r="E166" s="29">
        <f>ROUNDUP(Table2[[#This Row],[Volume]]/'Input Data'!$B$13,0)</f>
        <v>2</v>
      </c>
      <c r="F166" s="29">
        <f>-Table2[[#This Row],[Multiplier]]*'Input Data'!$B$3</f>
        <v>100000</v>
      </c>
      <c r="G166" s="29">
        <f>(1 - (1 / (1 + EXP(-((Table2[[#This Row],[Volume]] / 1000) - 4.25))))) * 0.4 + 0.6</f>
        <v>0.97972387002749972</v>
      </c>
      <c r="H166" s="29">
        <f>Table2[[#This Row],[Sigmoid]]*'Input Data'!$B$7</f>
        <v>734.79290252062481</v>
      </c>
      <c r="I166" s="29">
        <f>Table2[[#This Row],[Price]]-Table2[[#This Row],[Variable Cost]]</f>
        <v>234.79290252062481</v>
      </c>
      <c r="J166" s="29">
        <f>Table2[[#This Row],[CM I (Unit)]]-(Table2[[#This Row],[Fixed Cost]]/Table2[[#This Row],[Volume]])</f>
        <v>159.03532676304906</v>
      </c>
      <c r="K166" s="29">
        <f>Table2[[#This Row],[CM II Unit)]]-(-'Input Data'!$B$4/Table2[[#This Row],[Volume]])</f>
        <v>-30.358612630890349</v>
      </c>
      <c r="L166" s="29">
        <f>Table2[[#This Row],[CM I (Unit)]]*Table2[[#This Row],[Volume]]</f>
        <v>309926.63132722472</v>
      </c>
      <c r="M166" s="29">
        <f>Table2[[#This Row],[CM II Unit)]]*Table2[[#This Row],[Volume]]</f>
        <v>209926.63132722475</v>
      </c>
      <c r="N166" s="29">
        <f>Table2[[#This Row],[Profit (Unit)]]*Table2[[#This Row],[Volume]]</f>
        <v>-40073.368672775257</v>
      </c>
      <c r="O166" s="29" t="str">
        <f>IF(AND(Table2[[#This Row],[Profit]]&gt;0,N165&lt;0),MIN(Table2[Profit]),"")</f>
        <v/>
      </c>
    </row>
    <row r="167" spans="1:15" ht="20.100000000000001" customHeight="1" x14ac:dyDescent="0.25">
      <c r="A167" s="29">
        <v>1325</v>
      </c>
      <c r="B167" s="29">
        <f>IF(Table2[[#This Row],[Volume]]&lt;'Input Data'!$B$9,'Input Data'!$B$9,IF(Table2[[#This Row],[Volume]]&gt;'Input Data'!$B$10,'Input Data'!$B$10,Table2[[#This Row],[Volume]]))</f>
        <v>3000</v>
      </c>
      <c r="C167" s="30">
        <f>ROUNDDOWN((Table2[[#This Row],[Volume Used]]-'Input Data'!$B$9)/'Input Data'!$B$11,0)*'Input Data'!$B$12</f>
        <v>0</v>
      </c>
      <c r="D167" s="31">
        <f>-(Table2[[#This Row],[Volume]]*(1-Table2[[#This Row],[Discount]])*'Input Data'!$B$2)/Table2[[#This Row],[Volume]]</f>
        <v>500</v>
      </c>
      <c r="E167" s="29">
        <f>ROUNDUP(Table2[[#This Row],[Volume]]/'Input Data'!$B$13,0)</f>
        <v>2</v>
      </c>
      <c r="F167" s="29">
        <f>-Table2[[#This Row],[Multiplier]]*'Input Data'!$B$3</f>
        <v>100000</v>
      </c>
      <c r="G167" s="29">
        <f>(1 - (1 / (1 + EXP(-((Table2[[#This Row],[Volume]] / 1000) - 4.25))))) * 0.4 + 0.6</f>
        <v>0.97962741189882263</v>
      </c>
      <c r="H167" s="29">
        <f>Table2[[#This Row],[Sigmoid]]*'Input Data'!$B$7</f>
        <v>734.72055892411697</v>
      </c>
      <c r="I167" s="29">
        <f>Table2[[#This Row],[Price]]-Table2[[#This Row],[Variable Cost]]</f>
        <v>234.72055892411697</v>
      </c>
      <c r="J167" s="29">
        <f>Table2[[#This Row],[CM I (Unit)]]-(Table2[[#This Row],[Fixed Cost]]/Table2[[#This Row],[Volume]])</f>
        <v>159.24886081090943</v>
      </c>
      <c r="K167" s="29">
        <f>Table2[[#This Row],[CM II Unit)]]-(-'Input Data'!$B$4/Table2[[#This Row],[Volume]])</f>
        <v>-29.430384472109438</v>
      </c>
      <c r="L167" s="29">
        <f>Table2[[#This Row],[CM I (Unit)]]*Table2[[#This Row],[Volume]]</f>
        <v>311004.74057445501</v>
      </c>
      <c r="M167" s="29">
        <f>Table2[[#This Row],[CM II Unit)]]*Table2[[#This Row],[Volume]]</f>
        <v>211004.74057445501</v>
      </c>
      <c r="N167" s="29">
        <f>Table2[[#This Row],[Profit (Unit)]]*Table2[[#This Row],[Volume]]</f>
        <v>-38995.259425545002</v>
      </c>
      <c r="O167" s="29" t="str">
        <f>IF(AND(Table2[[#This Row],[Profit]]&gt;0,N166&lt;0),MIN(Table2[Profit]),"")</f>
        <v/>
      </c>
    </row>
    <row r="168" spans="1:15" ht="20.100000000000001" customHeight="1" x14ac:dyDescent="0.25">
      <c r="A168" s="29">
        <v>1330</v>
      </c>
      <c r="B168" s="29">
        <f>IF(Table2[[#This Row],[Volume]]&lt;'Input Data'!$B$9,'Input Data'!$B$9,IF(Table2[[#This Row],[Volume]]&gt;'Input Data'!$B$10,'Input Data'!$B$10,Table2[[#This Row],[Volume]]))</f>
        <v>3000</v>
      </c>
      <c r="C168" s="30">
        <f>ROUNDDOWN((Table2[[#This Row],[Volume Used]]-'Input Data'!$B$9)/'Input Data'!$B$11,0)*'Input Data'!$B$12</f>
        <v>0</v>
      </c>
      <c r="D168" s="31">
        <f>-(Table2[[#This Row],[Volume]]*(1-Table2[[#This Row],[Discount]])*'Input Data'!$B$2)/Table2[[#This Row],[Volume]]</f>
        <v>500</v>
      </c>
      <c r="E168" s="29">
        <f>ROUNDUP(Table2[[#This Row],[Volume]]/'Input Data'!$B$13,0)</f>
        <v>2</v>
      </c>
      <c r="F168" s="29">
        <f>-Table2[[#This Row],[Multiplier]]*'Input Data'!$B$3</f>
        <v>100000</v>
      </c>
      <c r="G168" s="29">
        <f>(1 - (1 / (1 + EXP(-((Table2[[#This Row],[Volume]] / 1000) - 4.25))))) * 0.4 + 0.6</f>
        <v>0.9795305196331634</v>
      </c>
      <c r="H168" s="29">
        <f>Table2[[#This Row],[Sigmoid]]*'Input Data'!$B$7</f>
        <v>734.64788972487258</v>
      </c>
      <c r="I168" s="29">
        <f>Table2[[#This Row],[Price]]-Table2[[#This Row],[Variable Cost]]</f>
        <v>234.64788972487258</v>
      </c>
      <c r="J168" s="29">
        <f>Table2[[#This Row],[CM I (Unit)]]-(Table2[[#This Row],[Fixed Cost]]/Table2[[#This Row],[Volume]])</f>
        <v>159.45991980006056</v>
      </c>
      <c r="K168" s="29">
        <f>Table2[[#This Row],[CM II Unit)]]-(-'Input Data'!$B$4/Table2[[#This Row],[Volume]])</f>
        <v>-28.510005011969525</v>
      </c>
      <c r="L168" s="29">
        <f>Table2[[#This Row],[CM I (Unit)]]*Table2[[#This Row],[Volume]]</f>
        <v>312081.69333408051</v>
      </c>
      <c r="M168" s="29">
        <f>Table2[[#This Row],[CM II Unit)]]*Table2[[#This Row],[Volume]]</f>
        <v>212081.69333408054</v>
      </c>
      <c r="N168" s="29">
        <f>Table2[[#This Row],[Profit (Unit)]]*Table2[[#This Row],[Volume]]</f>
        <v>-37918.306665919466</v>
      </c>
      <c r="O168" s="29" t="str">
        <f>IF(AND(Table2[[#This Row],[Profit]]&gt;0,N167&lt;0),MIN(Table2[Profit]),"")</f>
        <v/>
      </c>
    </row>
    <row r="169" spans="1:15" ht="20.100000000000001" customHeight="1" x14ac:dyDescent="0.25">
      <c r="A169" s="29">
        <v>1335</v>
      </c>
      <c r="B169" s="29">
        <f>IF(Table2[[#This Row],[Volume]]&lt;'Input Data'!$B$9,'Input Data'!$B$9,IF(Table2[[#This Row],[Volume]]&gt;'Input Data'!$B$10,'Input Data'!$B$10,Table2[[#This Row],[Volume]]))</f>
        <v>3000</v>
      </c>
      <c r="C169" s="30">
        <f>ROUNDDOWN((Table2[[#This Row],[Volume Used]]-'Input Data'!$B$9)/'Input Data'!$B$11,0)*'Input Data'!$B$12</f>
        <v>0</v>
      </c>
      <c r="D169" s="31">
        <f>-(Table2[[#This Row],[Volume]]*(1-Table2[[#This Row],[Discount]])*'Input Data'!$B$2)/Table2[[#This Row],[Volume]]</f>
        <v>500</v>
      </c>
      <c r="E169" s="29">
        <f>ROUNDUP(Table2[[#This Row],[Volume]]/'Input Data'!$B$13,0)</f>
        <v>2</v>
      </c>
      <c r="F169" s="29">
        <f>-Table2[[#This Row],[Multiplier]]*'Input Data'!$B$3</f>
        <v>100000</v>
      </c>
      <c r="G169" s="29">
        <f>(1 - (1 / (1 + EXP(-((Table2[[#This Row],[Volume]] / 1000) - 4.25))))) * 0.4 + 0.6</f>
        <v>0.97943319151232577</v>
      </c>
      <c r="H169" s="29">
        <f>Table2[[#This Row],[Sigmoid]]*'Input Data'!$B$7</f>
        <v>734.57489363424429</v>
      </c>
      <c r="I169" s="29">
        <f>Table2[[#This Row],[Price]]-Table2[[#This Row],[Variable Cost]]</f>
        <v>234.57489363424429</v>
      </c>
      <c r="J169" s="29">
        <f>Table2[[#This Row],[CM I (Unit)]]-(Table2[[#This Row],[Fixed Cost]]/Table2[[#This Row],[Volume]])</f>
        <v>159.66852659304578</v>
      </c>
      <c r="K169" s="29">
        <f>Table2[[#This Row],[CM II Unit)]]-(-'Input Data'!$B$4/Table2[[#This Row],[Volume]])</f>
        <v>-27.597391009950485</v>
      </c>
      <c r="L169" s="29">
        <f>Table2[[#This Row],[CM I (Unit)]]*Table2[[#This Row],[Volume]]</f>
        <v>313157.48300171614</v>
      </c>
      <c r="M169" s="29">
        <f>Table2[[#This Row],[CM II Unit)]]*Table2[[#This Row],[Volume]]</f>
        <v>213157.48300171611</v>
      </c>
      <c r="N169" s="29">
        <f>Table2[[#This Row],[Profit (Unit)]]*Table2[[#This Row],[Volume]]</f>
        <v>-36842.5169982839</v>
      </c>
      <c r="O169" s="29" t="str">
        <f>IF(AND(Table2[[#This Row],[Profit]]&gt;0,N168&lt;0),MIN(Table2[Profit]),"")</f>
        <v/>
      </c>
    </row>
    <row r="170" spans="1:15" ht="20.100000000000001" customHeight="1" x14ac:dyDescent="0.25">
      <c r="A170" s="29">
        <v>1340</v>
      </c>
      <c r="B170" s="29">
        <f>IF(Table2[[#This Row],[Volume]]&lt;'Input Data'!$B$9,'Input Data'!$B$9,IF(Table2[[#This Row],[Volume]]&gt;'Input Data'!$B$10,'Input Data'!$B$10,Table2[[#This Row],[Volume]]))</f>
        <v>3000</v>
      </c>
      <c r="C170" s="30">
        <f>ROUNDDOWN((Table2[[#This Row],[Volume Used]]-'Input Data'!$B$9)/'Input Data'!$B$11,0)*'Input Data'!$B$12</f>
        <v>0</v>
      </c>
      <c r="D170" s="31">
        <f>-(Table2[[#This Row],[Volume]]*(1-Table2[[#This Row],[Discount]])*'Input Data'!$B$2)/Table2[[#This Row],[Volume]]</f>
        <v>500</v>
      </c>
      <c r="E170" s="29">
        <f>ROUNDUP(Table2[[#This Row],[Volume]]/'Input Data'!$B$13,0)</f>
        <v>2</v>
      </c>
      <c r="F170" s="29">
        <f>-Table2[[#This Row],[Multiplier]]*'Input Data'!$B$3</f>
        <v>100000</v>
      </c>
      <c r="G170" s="29">
        <f>(1 - (1 / (1 + EXP(-((Table2[[#This Row],[Volume]] / 1000) - 4.25))))) * 0.4 + 0.6</f>
        <v>0.97933542581356603</v>
      </c>
      <c r="H170" s="29">
        <f>Table2[[#This Row],[Sigmoid]]*'Input Data'!$B$7</f>
        <v>734.50156936017447</v>
      </c>
      <c r="I170" s="29">
        <f>Table2[[#This Row],[Price]]-Table2[[#This Row],[Variable Cost]]</f>
        <v>234.50156936017447</v>
      </c>
      <c r="J170" s="29">
        <f>Table2[[#This Row],[CM I (Unit)]]-(Table2[[#This Row],[Fixed Cost]]/Table2[[#This Row],[Volume]])</f>
        <v>159.87470368853269</v>
      </c>
      <c r="K170" s="29">
        <f>Table2[[#This Row],[CM II Unit)]]-(-'Input Data'!$B$4/Table2[[#This Row],[Volume]])</f>
        <v>-26.69246049057179</v>
      </c>
      <c r="L170" s="29">
        <f>Table2[[#This Row],[CM I (Unit)]]*Table2[[#This Row],[Volume]]</f>
        <v>314232.10294263379</v>
      </c>
      <c r="M170" s="29">
        <f>Table2[[#This Row],[CM II Unit)]]*Table2[[#This Row],[Volume]]</f>
        <v>214232.10294263379</v>
      </c>
      <c r="N170" s="29">
        <f>Table2[[#This Row],[Profit (Unit)]]*Table2[[#This Row],[Volume]]</f>
        <v>-35767.897057366201</v>
      </c>
      <c r="O170" s="29" t="str">
        <f>IF(AND(Table2[[#This Row],[Profit]]&gt;0,N169&lt;0),MIN(Table2[Profit]),"")</f>
        <v/>
      </c>
    </row>
    <row r="171" spans="1:15" ht="20.100000000000001" customHeight="1" x14ac:dyDescent="0.25">
      <c r="A171" s="29">
        <v>1345</v>
      </c>
      <c r="B171" s="29">
        <f>IF(Table2[[#This Row],[Volume]]&lt;'Input Data'!$B$9,'Input Data'!$B$9,IF(Table2[[#This Row],[Volume]]&gt;'Input Data'!$B$10,'Input Data'!$B$10,Table2[[#This Row],[Volume]]))</f>
        <v>3000</v>
      </c>
      <c r="C171" s="30">
        <f>ROUNDDOWN((Table2[[#This Row],[Volume Used]]-'Input Data'!$B$9)/'Input Data'!$B$11,0)*'Input Data'!$B$12</f>
        <v>0</v>
      </c>
      <c r="D171" s="31">
        <f>-(Table2[[#This Row],[Volume]]*(1-Table2[[#This Row],[Discount]])*'Input Data'!$B$2)/Table2[[#This Row],[Volume]]</f>
        <v>500</v>
      </c>
      <c r="E171" s="29">
        <f>ROUNDUP(Table2[[#This Row],[Volume]]/'Input Data'!$B$13,0)</f>
        <v>2</v>
      </c>
      <c r="F171" s="29">
        <f>-Table2[[#This Row],[Multiplier]]*'Input Data'!$B$3</f>
        <v>100000</v>
      </c>
      <c r="G171" s="29">
        <f>(1 - (1 / (1 + EXP(-((Table2[[#This Row],[Volume]] / 1000) - 4.25))))) * 0.4 + 0.6</f>
        <v>0.97923722080960385</v>
      </c>
      <c r="H171" s="29">
        <f>Table2[[#This Row],[Sigmoid]]*'Input Data'!$B$7</f>
        <v>734.42791560720286</v>
      </c>
      <c r="I171" s="29">
        <f>Table2[[#This Row],[Price]]-Table2[[#This Row],[Variable Cost]]</f>
        <v>234.42791560720286</v>
      </c>
      <c r="J171" s="29">
        <f>Table2[[#This Row],[CM I (Unit)]]-(Table2[[#This Row],[Fixed Cost]]/Table2[[#This Row],[Volume]])</f>
        <v>160.0784732280207</v>
      </c>
      <c r="K171" s="29">
        <f>Table2[[#This Row],[CM II Unit)]]-(-'Input Data'!$B$4/Table2[[#This Row],[Volume]])</f>
        <v>-25.795132719934685</v>
      </c>
      <c r="L171" s="29">
        <f>Table2[[#This Row],[CM I (Unit)]]*Table2[[#This Row],[Volume]]</f>
        <v>315305.54649168783</v>
      </c>
      <c r="M171" s="29">
        <f>Table2[[#This Row],[CM II Unit)]]*Table2[[#This Row],[Volume]]</f>
        <v>215305.54649168783</v>
      </c>
      <c r="N171" s="29">
        <f>Table2[[#This Row],[Profit (Unit)]]*Table2[[#This Row],[Volume]]</f>
        <v>-34694.453508312152</v>
      </c>
      <c r="O171" s="29" t="str">
        <f>IF(AND(Table2[[#This Row],[Profit]]&gt;0,N170&lt;0),MIN(Table2[Profit]),"")</f>
        <v/>
      </c>
    </row>
    <row r="172" spans="1:15" ht="20.100000000000001" customHeight="1" x14ac:dyDescent="0.25">
      <c r="A172" s="29">
        <v>1350</v>
      </c>
      <c r="B172" s="29">
        <f>IF(Table2[[#This Row],[Volume]]&lt;'Input Data'!$B$9,'Input Data'!$B$9,IF(Table2[[#This Row],[Volume]]&gt;'Input Data'!$B$10,'Input Data'!$B$10,Table2[[#This Row],[Volume]]))</f>
        <v>3000</v>
      </c>
      <c r="C172" s="30">
        <f>ROUNDDOWN((Table2[[#This Row],[Volume Used]]-'Input Data'!$B$9)/'Input Data'!$B$11,0)*'Input Data'!$B$12</f>
        <v>0</v>
      </c>
      <c r="D172" s="31">
        <f>-(Table2[[#This Row],[Volume]]*(1-Table2[[#This Row],[Discount]])*'Input Data'!$B$2)/Table2[[#This Row],[Volume]]</f>
        <v>500</v>
      </c>
      <c r="E172" s="29">
        <f>ROUNDUP(Table2[[#This Row],[Volume]]/'Input Data'!$B$13,0)</f>
        <v>2</v>
      </c>
      <c r="F172" s="29">
        <f>-Table2[[#This Row],[Multiplier]]*'Input Data'!$B$3</f>
        <v>100000</v>
      </c>
      <c r="G172" s="29">
        <f>(1 - (1 / (1 + EXP(-((Table2[[#This Row],[Volume]] / 1000) - 4.25))))) * 0.4 + 0.6</f>
        <v>0.97913857476863286</v>
      </c>
      <c r="H172" s="29">
        <f>Table2[[#This Row],[Sigmoid]]*'Input Data'!$B$7</f>
        <v>734.35393107647462</v>
      </c>
      <c r="I172" s="29">
        <f>Table2[[#This Row],[Price]]-Table2[[#This Row],[Variable Cost]]</f>
        <v>234.35393107647462</v>
      </c>
      <c r="J172" s="29">
        <f>Table2[[#This Row],[CM I (Unit)]]-(Table2[[#This Row],[Fixed Cost]]/Table2[[#This Row],[Volume]])</f>
        <v>160.27985700240055</v>
      </c>
      <c r="K172" s="29">
        <f>Table2[[#This Row],[CM II Unit)]]-(-'Input Data'!$B$4/Table2[[#This Row],[Volume]])</f>
        <v>-24.905328182784643</v>
      </c>
      <c r="L172" s="29">
        <f>Table2[[#This Row],[CM I (Unit)]]*Table2[[#This Row],[Volume]]</f>
        <v>316377.80695324077</v>
      </c>
      <c r="M172" s="29">
        <f>Table2[[#This Row],[CM II Unit)]]*Table2[[#This Row],[Volume]]</f>
        <v>216377.80695324074</v>
      </c>
      <c r="N172" s="29">
        <f>Table2[[#This Row],[Profit (Unit)]]*Table2[[#This Row],[Volume]]</f>
        <v>-33622.193046759268</v>
      </c>
      <c r="O172" s="29" t="str">
        <f>IF(AND(Table2[[#This Row],[Profit]]&gt;0,N171&lt;0),MIN(Table2[Profit]),"")</f>
        <v/>
      </c>
    </row>
    <row r="173" spans="1:15" ht="20.100000000000001" customHeight="1" x14ac:dyDescent="0.25">
      <c r="A173" s="29">
        <v>1355</v>
      </c>
      <c r="B173" s="29">
        <f>IF(Table2[[#This Row],[Volume]]&lt;'Input Data'!$B$9,'Input Data'!$B$9,IF(Table2[[#This Row],[Volume]]&gt;'Input Data'!$B$10,'Input Data'!$B$10,Table2[[#This Row],[Volume]]))</f>
        <v>3000</v>
      </c>
      <c r="C173" s="30">
        <f>ROUNDDOWN((Table2[[#This Row],[Volume Used]]-'Input Data'!$B$9)/'Input Data'!$B$11,0)*'Input Data'!$B$12</f>
        <v>0</v>
      </c>
      <c r="D173" s="31">
        <f>-(Table2[[#This Row],[Volume]]*(1-Table2[[#This Row],[Discount]])*'Input Data'!$B$2)/Table2[[#This Row],[Volume]]</f>
        <v>500</v>
      </c>
      <c r="E173" s="29">
        <f>ROUNDUP(Table2[[#This Row],[Volume]]/'Input Data'!$B$13,0)</f>
        <v>2</v>
      </c>
      <c r="F173" s="29">
        <f>-Table2[[#This Row],[Multiplier]]*'Input Data'!$B$3</f>
        <v>100000</v>
      </c>
      <c r="G173" s="29">
        <f>(1 - (1 / (1 + EXP(-((Table2[[#This Row],[Volume]] / 1000) - 4.25))))) * 0.4 + 0.6</f>
        <v>0.97903948595433243</v>
      </c>
      <c r="H173" s="29">
        <f>Table2[[#This Row],[Sigmoid]]*'Input Data'!$B$7</f>
        <v>734.27961446574932</v>
      </c>
      <c r="I173" s="29">
        <f>Table2[[#This Row],[Price]]-Table2[[#This Row],[Variable Cost]]</f>
        <v>234.27961446574932</v>
      </c>
      <c r="J173" s="29">
        <f>Table2[[#This Row],[CM I (Unit)]]-(Table2[[#This Row],[Fixed Cost]]/Table2[[#This Row],[Volume]])</f>
        <v>160.47887645836926</v>
      </c>
      <c r="K173" s="29">
        <f>Table2[[#This Row],[CM II Unit)]]-(-'Input Data'!$B$4/Table2[[#This Row],[Volume]])</f>
        <v>-24.022968560080926</v>
      </c>
      <c r="L173" s="29">
        <f>Table2[[#This Row],[CM I (Unit)]]*Table2[[#This Row],[Volume]]</f>
        <v>317448.87760109035</v>
      </c>
      <c r="M173" s="29">
        <f>Table2[[#This Row],[CM II Unit)]]*Table2[[#This Row],[Volume]]</f>
        <v>217448.87760109035</v>
      </c>
      <c r="N173" s="29">
        <f>Table2[[#This Row],[Profit (Unit)]]*Table2[[#This Row],[Volume]]</f>
        <v>-32551.122398909654</v>
      </c>
      <c r="O173" s="29" t="str">
        <f>IF(AND(Table2[[#This Row],[Profit]]&gt;0,N172&lt;0),MIN(Table2[Profit]),"")</f>
        <v/>
      </c>
    </row>
    <row r="174" spans="1:15" ht="20.100000000000001" customHeight="1" x14ac:dyDescent="0.25">
      <c r="A174" s="29">
        <v>1360</v>
      </c>
      <c r="B174" s="29">
        <f>IF(Table2[[#This Row],[Volume]]&lt;'Input Data'!$B$9,'Input Data'!$B$9,IF(Table2[[#This Row],[Volume]]&gt;'Input Data'!$B$10,'Input Data'!$B$10,Table2[[#This Row],[Volume]]))</f>
        <v>3000</v>
      </c>
      <c r="C174" s="30">
        <f>ROUNDDOWN((Table2[[#This Row],[Volume Used]]-'Input Data'!$B$9)/'Input Data'!$B$11,0)*'Input Data'!$B$12</f>
        <v>0</v>
      </c>
      <c r="D174" s="31">
        <f>-(Table2[[#This Row],[Volume]]*(1-Table2[[#This Row],[Discount]])*'Input Data'!$B$2)/Table2[[#This Row],[Volume]]</f>
        <v>500</v>
      </c>
      <c r="E174" s="29">
        <f>ROUNDUP(Table2[[#This Row],[Volume]]/'Input Data'!$B$13,0)</f>
        <v>2</v>
      </c>
      <c r="F174" s="29">
        <f>-Table2[[#This Row],[Multiplier]]*'Input Data'!$B$3</f>
        <v>100000</v>
      </c>
      <c r="G174" s="29">
        <f>(1 - (1 / (1 + EXP(-((Table2[[#This Row],[Volume]] / 1000) - 4.25))))) * 0.4 + 0.6</f>
        <v>0.97893995262587885</v>
      </c>
      <c r="H174" s="29">
        <f>Table2[[#This Row],[Sigmoid]]*'Input Data'!$B$7</f>
        <v>734.20496446940911</v>
      </c>
      <c r="I174" s="29">
        <f>Table2[[#This Row],[Price]]-Table2[[#This Row],[Variable Cost]]</f>
        <v>234.20496446940911</v>
      </c>
      <c r="J174" s="29">
        <f>Table2[[#This Row],[CM I (Unit)]]-(Table2[[#This Row],[Fixed Cost]]/Table2[[#This Row],[Volume]])</f>
        <v>160.67555270470322</v>
      </c>
      <c r="K174" s="29">
        <f>Table2[[#This Row],[CM II Unit)]]-(-'Input Data'!$B$4/Table2[[#This Row],[Volume]])</f>
        <v>-23.147976707061474</v>
      </c>
      <c r="L174" s="29">
        <f>Table2[[#This Row],[CM I (Unit)]]*Table2[[#This Row],[Volume]]</f>
        <v>318518.75167839637</v>
      </c>
      <c r="M174" s="29">
        <f>Table2[[#This Row],[CM II Unit)]]*Table2[[#This Row],[Volume]]</f>
        <v>218518.75167839639</v>
      </c>
      <c r="N174" s="29">
        <f>Table2[[#This Row],[Profit (Unit)]]*Table2[[#This Row],[Volume]]</f>
        <v>-31481.248321603605</v>
      </c>
      <c r="O174" s="29" t="str">
        <f>IF(AND(Table2[[#This Row],[Profit]]&gt;0,N173&lt;0),MIN(Table2[Profit]),"")</f>
        <v/>
      </c>
    </row>
    <row r="175" spans="1:15" ht="20.100000000000001" customHeight="1" x14ac:dyDescent="0.25">
      <c r="A175" s="29">
        <v>1365</v>
      </c>
      <c r="B175" s="29">
        <f>IF(Table2[[#This Row],[Volume]]&lt;'Input Data'!$B$9,'Input Data'!$B$9,IF(Table2[[#This Row],[Volume]]&gt;'Input Data'!$B$10,'Input Data'!$B$10,Table2[[#This Row],[Volume]]))</f>
        <v>3000</v>
      </c>
      <c r="C175" s="30">
        <f>ROUNDDOWN((Table2[[#This Row],[Volume Used]]-'Input Data'!$B$9)/'Input Data'!$B$11,0)*'Input Data'!$B$12</f>
        <v>0</v>
      </c>
      <c r="D175" s="31">
        <f>-(Table2[[#This Row],[Volume]]*(1-Table2[[#This Row],[Discount]])*'Input Data'!$B$2)/Table2[[#This Row],[Volume]]</f>
        <v>500</v>
      </c>
      <c r="E175" s="29">
        <f>ROUNDUP(Table2[[#This Row],[Volume]]/'Input Data'!$B$13,0)</f>
        <v>2</v>
      </c>
      <c r="F175" s="29">
        <f>-Table2[[#This Row],[Multiplier]]*'Input Data'!$B$3</f>
        <v>100000</v>
      </c>
      <c r="G175" s="29">
        <f>(1 - (1 / (1 + EXP(-((Table2[[#This Row],[Volume]] / 1000) - 4.25))))) * 0.4 + 0.6</f>
        <v>0.97883997303795733</v>
      </c>
      <c r="H175" s="29">
        <f>Table2[[#This Row],[Sigmoid]]*'Input Data'!$B$7</f>
        <v>734.12997977846805</v>
      </c>
      <c r="I175" s="29">
        <f>Table2[[#This Row],[Price]]-Table2[[#This Row],[Variable Cost]]</f>
        <v>234.12997977846805</v>
      </c>
      <c r="J175" s="29">
        <f>Table2[[#This Row],[CM I (Unit)]]-(Table2[[#This Row],[Fixed Cost]]/Table2[[#This Row],[Volume]])</f>
        <v>160.8699065183948</v>
      </c>
      <c r="K175" s="29">
        <f>Table2[[#This Row],[CM II Unit)]]-(-'Input Data'!$B$4/Table2[[#This Row],[Volume]])</f>
        <v>-22.280276631788354</v>
      </c>
      <c r="L175" s="29">
        <f>Table2[[#This Row],[CM I (Unit)]]*Table2[[#This Row],[Volume]]</f>
        <v>319587.42239760887</v>
      </c>
      <c r="M175" s="29">
        <f>Table2[[#This Row],[CM II Unit)]]*Table2[[#This Row],[Volume]]</f>
        <v>219587.4223976089</v>
      </c>
      <c r="N175" s="29">
        <f>Table2[[#This Row],[Profit (Unit)]]*Table2[[#This Row],[Volume]]</f>
        <v>-30412.577602391102</v>
      </c>
      <c r="O175" s="29" t="str">
        <f>IF(AND(Table2[[#This Row],[Profit]]&gt;0,N174&lt;0),MIN(Table2[Profit]),"")</f>
        <v/>
      </c>
    </row>
    <row r="176" spans="1:15" ht="20.100000000000001" customHeight="1" x14ac:dyDescent="0.25">
      <c r="A176" s="29">
        <v>1370</v>
      </c>
      <c r="B176" s="29">
        <f>IF(Table2[[#This Row],[Volume]]&lt;'Input Data'!$B$9,'Input Data'!$B$9,IF(Table2[[#This Row],[Volume]]&gt;'Input Data'!$B$10,'Input Data'!$B$10,Table2[[#This Row],[Volume]]))</f>
        <v>3000</v>
      </c>
      <c r="C176" s="30">
        <f>ROUNDDOWN((Table2[[#This Row],[Volume Used]]-'Input Data'!$B$9)/'Input Data'!$B$11,0)*'Input Data'!$B$12</f>
        <v>0</v>
      </c>
      <c r="D176" s="31">
        <f>-(Table2[[#This Row],[Volume]]*(1-Table2[[#This Row],[Discount]])*'Input Data'!$B$2)/Table2[[#This Row],[Volume]]</f>
        <v>500</v>
      </c>
      <c r="E176" s="29">
        <f>ROUNDUP(Table2[[#This Row],[Volume]]/'Input Data'!$B$13,0)</f>
        <v>2</v>
      </c>
      <c r="F176" s="29">
        <f>-Table2[[#This Row],[Multiplier]]*'Input Data'!$B$3</f>
        <v>100000</v>
      </c>
      <c r="G176" s="29">
        <f>(1 - (1 / (1 + EXP(-((Table2[[#This Row],[Volume]] / 1000) - 4.25))))) * 0.4 + 0.6</f>
        <v>0.97873954544077457</v>
      </c>
      <c r="H176" s="29">
        <f>Table2[[#This Row],[Sigmoid]]*'Input Data'!$B$7</f>
        <v>734.0546590805809</v>
      </c>
      <c r="I176" s="29">
        <f>Table2[[#This Row],[Price]]-Table2[[#This Row],[Variable Cost]]</f>
        <v>234.0546590805809</v>
      </c>
      <c r="J176" s="29">
        <f>Table2[[#This Row],[CM I (Unit)]]-(Table2[[#This Row],[Fixed Cost]]/Table2[[#This Row],[Volume]])</f>
        <v>161.0619583506539</v>
      </c>
      <c r="K176" s="29">
        <f>Table2[[#This Row],[CM II Unit)]]-(-'Input Data'!$B$4/Table2[[#This Row],[Volume]])</f>
        <v>-21.419793474163612</v>
      </c>
      <c r="L176" s="29">
        <f>Table2[[#This Row],[CM I (Unit)]]*Table2[[#This Row],[Volume]]</f>
        <v>320654.88294039585</v>
      </c>
      <c r="M176" s="29">
        <f>Table2[[#This Row],[CM II Unit)]]*Table2[[#This Row],[Volume]]</f>
        <v>220654.88294039585</v>
      </c>
      <c r="N176" s="29">
        <f>Table2[[#This Row],[Profit (Unit)]]*Table2[[#This Row],[Volume]]</f>
        <v>-29345.117059604148</v>
      </c>
      <c r="O176" s="29" t="str">
        <f>IF(AND(Table2[[#This Row],[Profit]]&gt;0,N175&lt;0),MIN(Table2[Profit]),"")</f>
        <v/>
      </c>
    </row>
    <row r="177" spans="1:15" ht="20.100000000000001" customHeight="1" x14ac:dyDescent="0.25">
      <c r="A177" s="29">
        <v>1375</v>
      </c>
      <c r="B177" s="29">
        <f>IF(Table2[[#This Row],[Volume]]&lt;'Input Data'!$B$9,'Input Data'!$B$9,IF(Table2[[#This Row],[Volume]]&gt;'Input Data'!$B$10,'Input Data'!$B$10,Table2[[#This Row],[Volume]]))</f>
        <v>3000</v>
      </c>
      <c r="C177" s="30">
        <f>ROUNDDOWN((Table2[[#This Row],[Volume Used]]-'Input Data'!$B$9)/'Input Data'!$B$11,0)*'Input Data'!$B$12</f>
        <v>0</v>
      </c>
      <c r="D177" s="31">
        <f>-(Table2[[#This Row],[Volume]]*(1-Table2[[#This Row],[Discount]])*'Input Data'!$B$2)/Table2[[#This Row],[Volume]]</f>
        <v>500</v>
      </c>
      <c r="E177" s="29">
        <f>ROUNDUP(Table2[[#This Row],[Volume]]/'Input Data'!$B$13,0)</f>
        <v>2</v>
      </c>
      <c r="F177" s="29">
        <f>-Table2[[#This Row],[Multiplier]]*'Input Data'!$B$3</f>
        <v>100000</v>
      </c>
      <c r="G177" s="29">
        <f>(1 - (1 / (1 + EXP(-((Table2[[#This Row],[Volume]] / 1000) - 4.25))))) * 0.4 + 0.6</f>
        <v>0.97863866808007027</v>
      </c>
      <c r="H177" s="29">
        <f>Table2[[#This Row],[Sigmoid]]*'Input Data'!$B$7</f>
        <v>733.97900106005272</v>
      </c>
      <c r="I177" s="29">
        <f>Table2[[#This Row],[Price]]-Table2[[#This Row],[Variable Cost]]</f>
        <v>233.97900106005272</v>
      </c>
      <c r="J177" s="29">
        <f>Table2[[#This Row],[CM I (Unit)]]-(Table2[[#This Row],[Fixed Cost]]/Table2[[#This Row],[Volume]])</f>
        <v>161.25172833277998</v>
      </c>
      <c r="K177" s="29">
        <f>Table2[[#This Row],[CM II Unit)]]-(-'Input Data'!$B$4/Table2[[#This Row],[Volume]])</f>
        <v>-20.566453485401837</v>
      </c>
      <c r="L177" s="29">
        <f>Table2[[#This Row],[CM I (Unit)]]*Table2[[#This Row],[Volume]]</f>
        <v>321721.12645757251</v>
      </c>
      <c r="M177" s="29">
        <f>Table2[[#This Row],[CM II Unit)]]*Table2[[#This Row],[Volume]]</f>
        <v>221721.12645757248</v>
      </c>
      <c r="N177" s="29">
        <f>Table2[[#This Row],[Profit (Unit)]]*Table2[[#This Row],[Volume]]</f>
        <v>-28278.873542427526</v>
      </c>
      <c r="O177" s="29" t="str">
        <f>IF(AND(Table2[[#This Row],[Profit]]&gt;0,N176&lt;0),MIN(Table2[Profit]),"")</f>
        <v/>
      </c>
    </row>
    <row r="178" spans="1:15" ht="20.100000000000001" customHeight="1" x14ac:dyDescent="0.25">
      <c r="A178" s="29">
        <v>1380</v>
      </c>
      <c r="B178" s="29">
        <f>IF(Table2[[#This Row],[Volume]]&lt;'Input Data'!$B$9,'Input Data'!$B$9,IF(Table2[[#This Row],[Volume]]&gt;'Input Data'!$B$10,'Input Data'!$B$10,Table2[[#This Row],[Volume]]))</f>
        <v>3000</v>
      </c>
      <c r="C178" s="30">
        <f>ROUNDDOWN((Table2[[#This Row],[Volume Used]]-'Input Data'!$B$9)/'Input Data'!$B$11,0)*'Input Data'!$B$12</f>
        <v>0</v>
      </c>
      <c r="D178" s="31">
        <f>-(Table2[[#This Row],[Volume]]*(1-Table2[[#This Row],[Discount]])*'Input Data'!$B$2)/Table2[[#This Row],[Volume]]</f>
        <v>500</v>
      </c>
      <c r="E178" s="29">
        <f>ROUNDUP(Table2[[#This Row],[Volume]]/'Input Data'!$B$13,0)</f>
        <v>2</v>
      </c>
      <c r="F178" s="29">
        <f>-Table2[[#This Row],[Multiplier]]*'Input Data'!$B$3</f>
        <v>100000</v>
      </c>
      <c r="G178" s="29">
        <f>(1 - (1 / (1 + EXP(-((Table2[[#This Row],[Volume]] / 1000) - 4.25))))) * 0.4 + 0.6</f>
        <v>0.97853733919713126</v>
      </c>
      <c r="H178" s="29">
        <f>Table2[[#This Row],[Sigmoid]]*'Input Data'!$B$7</f>
        <v>733.90300439784846</v>
      </c>
      <c r="I178" s="29">
        <f>Table2[[#This Row],[Price]]-Table2[[#This Row],[Variable Cost]]</f>
        <v>233.90300439784846</v>
      </c>
      <c r="J178" s="29">
        <f>Table2[[#This Row],[CM I (Unit)]]-(Table2[[#This Row],[Fixed Cost]]/Table2[[#This Row],[Volume]])</f>
        <v>161.43923628190643</v>
      </c>
      <c r="K178" s="29">
        <f>Table2[[#This Row],[CM II Unit)]]-(-'Input Data'!$B$4/Table2[[#This Row],[Volume]])</f>
        <v>-19.720184007948632</v>
      </c>
      <c r="L178" s="29">
        <f>Table2[[#This Row],[CM I (Unit)]]*Table2[[#This Row],[Volume]]</f>
        <v>322786.14606903086</v>
      </c>
      <c r="M178" s="29">
        <f>Table2[[#This Row],[CM II Unit)]]*Table2[[#This Row],[Volume]]</f>
        <v>222786.14606903089</v>
      </c>
      <c r="N178" s="29">
        <f>Table2[[#This Row],[Profit (Unit)]]*Table2[[#This Row],[Volume]]</f>
        <v>-27213.853930969111</v>
      </c>
      <c r="O178" s="29" t="str">
        <f>IF(AND(Table2[[#This Row],[Profit]]&gt;0,N177&lt;0),MIN(Table2[Profit]),"")</f>
        <v/>
      </c>
    </row>
    <row r="179" spans="1:15" ht="20.100000000000001" customHeight="1" x14ac:dyDescent="0.25">
      <c r="A179" s="29">
        <v>1385</v>
      </c>
      <c r="B179" s="29">
        <f>IF(Table2[[#This Row],[Volume]]&lt;'Input Data'!$B$9,'Input Data'!$B$9,IF(Table2[[#This Row],[Volume]]&gt;'Input Data'!$B$10,'Input Data'!$B$10,Table2[[#This Row],[Volume]]))</f>
        <v>3000</v>
      </c>
      <c r="C179" s="30">
        <f>ROUNDDOWN((Table2[[#This Row],[Volume Used]]-'Input Data'!$B$9)/'Input Data'!$B$11,0)*'Input Data'!$B$12</f>
        <v>0</v>
      </c>
      <c r="D179" s="31">
        <f>-(Table2[[#This Row],[Volume]]*(1-Table2[[#This Row],[Discount]])*'Input Data'!$B$2)/Table2[[#This Row],[Volume]]</f>
        <v>500</v>
      </c>
      <c r="E179" s="29">
        <f>ROUNDUP(Table2[[#This Row],[Volume]]/'Input Data'!$B$13,0)</f>
        <v>2</v>
      </c>
      <c r="F179" s="29">
        <f>-Table2[[#This Row],[Multiplier]]*'Input Data'!$B$3</f>
        <v>100000</v>
      </c>
      <c r="G179" s="29">
        <f>(1 - (1 / (1 + EXP(-((Table2[[#This Row],[Volume]] / 1000) - 4.25))))) * 0.4 + 0.6</f>
        <v>0.97843555702880336</v>
      </c>
      <c r="H179" s="29">
        <f>Table2[[#This Row],[Sigmoid]]*'Input Data'!$B$7</f>
        <v>733.8266677716025</v>
      </c>
      <c r="I179" s="29">
        <f>Table2[[#This Row],[Price]]-Table2[[#This Row],[Variable Cost]]</f>
        <v>233.8266677716025</v>
      </c>
      <c r="J179" s="29">
        <f>Table2[[#This Row],[CM I (Unit)]]-(Table2[[#This Row],[Fixed Cost]]/Table2[[#This Row],[Volume]])</f>
        <v>161.62450170662055</v>
      </c>
      <c r="K179" s="29">
        <f>Table2[[#This Row],[CM II Unit)]]-(-'Input Data'!$B$4/Table2[[#This Row],[Volume]])</f>
        <v>-18.880913455834332</v>
      </c>
      <c r="L179" s="29">
        <f>Table2[[#This Row],[CM I (Unit)]]*Table2[[#This Row],[Volume]]</f>
        <v>323849.93486366945</v>
      </c>
      <c r="M179" s="29">
        <f>Table2[[#This Row],[CM II Unit)]]*Table2[[#This Row],[Volume]]</f>
        <v>223849.93486366945</v>
      </c>
      <c r="N179" s="29">
        <f>Table2[[#This Row],[Profit (Unit)]]*Table2[[#This Row],[Volume]]</f>
        <v>-26150.065136330548</v>
      </c>
      <c r="O179" s="29" t="str">
        <f>IF(AND(Table2[[#This Row],[Profit]]&gt;0,N178&lt;0),MIN(Table2[Profit]),"")</f>
        <v/>
      </c>
    </row>
    <row r="180" spans="1:15" ht="20.100000000000001" customHeight="1" x14ac:dyDescent="0.25">
      <c r="A180" s="29">
        <v>1390</v>
      </c>
      <c r="B180" s="29">
        <f>IF(Table2[[#This Row],[Volume]]&lt;'Input Data'!$B$9,'Input Data'!$B$9,IF(Table2[[#This Row],[Volume]]&gt;'Input Data'!$B$10,'Input Data'!$B$10,Table2[[#This Row],[Volume]]))</f>
        <v>3000</v>
      </c>
      <c r="C180" s="30">
        <f>ROUNDDOWN((Table2[[#This Row],[Volume Used]]-'Input Data'!$B$9)/'Input Data'!$B$11,0)*'Input Data'!$B$12</f>
        <v>0</v>
      </c>
      <c r="D180" s="31">
        <f>-(Table2[[#This Row],[Volume]]*(1-Table2[[#This Row],[Discount]])*'Input Data'!$B$2)/Table2[[#This Row],[Volume]]</f>
        <v>500</v>
      </c>
      <c r="E180" s="29">
        <f>ROUNDUP(Table2[[#This Row],[Volume]]/'Input Data'!$B$13,0)</f>
        <v>2</v>
      </c>
      <c r="F180" s="29">
        <f>-Table2[[#This Row],[Multiplier]]*'Input Data'!$B$3</f>
        <v>100000</v>
      </c>
      <c r="G180" s="29">
        <f>(1 - (1 / (1 + EXP(-((Table2[[#This Row],[Volume]] / 1000) - 4.25))))) * 0.4 + 0.6</f>
        <v>0.9783333198075056</v>
      </c>
      <c r="H180" s="29">
        <f>Table2[[#This Row],[Sigmoid]]*'Input Data'!$B$7</f>
        <v>733.74998985562922</v>
      </c>
      <c r="I180" s="29">
        <f>Table2[[#This Row],[Price]]-Table2[[#This Row],[Variable Cost]]</f>
        <v>233.74998985562922</v>
      </c>
      <c r="J180" s="29">
        <f>Table2[[#This Row],[CM I (Unit)]]-(Table2[[#This Row],[Fixed Cost]]/Table2[[#This Row],[Volume]])</f>
        <v>161.80754381246376</v>
      </c>
      <c r="K180" s="29">
        <f>Table2[[#This Row],[CM II Unit)]]-(-'Input Data'!$B$4/Table2[[#This Row],[Volume]])</f>
        <v>-18.048571295449904</v>
      </c>
      <c r="L180" s="29">
        <f>Table2[[#This Row],[CM I (Unit)]]*Table2[[#This Row],[Volume]]</f>
        <v>324912.48589932465</v>
      </c>
      <c r="M180" s="29">
        <f>Table2[[#This Row],[CM II Unit)]]*Table2[[#This Row],[Volume]]</f>
        <v>224912.48589932462</v>
      </c>
      <c r="N180" s="29">
        <f>Table2[[#This Row],[Profit (Unit)]]*Table2[[#This Row],[Volume]]</f>
        <v>-25087.514100675366</v>
      </c>
      <c r="O180" s="29" t="str">
        <f>IF(AND(Table2[[#This Row],[Profit]]&gt;0,N179&lt;0),MIN(Table2[Profit]),"")</f>
        <v/>
      </c>
    </row>
    <row r="181" spans="1:15" ht="20.100000000000001" customHeight="1" x14ac:dyDescent="0.25">
      <c r="A181" s="29">
        <v>1395</v>
      </c>
      <c r="B181" s="29">
        <f>IF(Table2[[#This Row],[Volume]]&lt;'Input Data'!$B$9,'Input Data'!$B$9,IF(Table2[[#This Row],[Volume]]&gt;'Input Data'!$B$10,'Input Data'!$B$10,Table2[[#This Row],[Volume]]))</f>
        <v>3000</v>
      </c>
      <c r="C181" s="30">
        <f>ROUNDDOWN((Table2[[#This Row],[Volume Used]]-'Input Data'!$B$9)/'Input Data'!$B$11,0)*'Input Data'!$B$12</f>
        <v>0</v>
      </c>
      <c r="D181" s="31">
        <f>-(Table2[[#This Row],[Volume]]*(1-Table2[[#This Row],[Discount]])*'Input Data'!$B$2)/Table2[[#This Row],[Volume]]</f>
        <v>500</v>
      </c>
      <c r="E181" s="29">
        <f>ROUNDUP(Table2[[#This Row],[Volume]]/'Input Data'!$B$13,0)</f>
        <v>2</v>
      </c>
      <c r="F181" s="29">
        <f>-Table2[[#This Row],[Multiplier]]*'Input Data'!$B$3</f>
        <v>100000</v>
      </c>
      <c r="G181" s="29">
        <f>(1 - (1 / (1 + EXP(-((Table2[[#This Row],[Volume]] / 1000) - 4.25))))) * 0.4 + 0.6</f>
        <v>0.97823062576124353</v>
      </c>
      <c r="H181" s="29">
        <f>Table2[[#This Row],[Sigmoid]]*'Input Data'!$B$7</f>
        <v>733.67296932093268</v>
      </c>
      <c r="I181" s="29">
        <f>Table2[[#This Row],[Price]]-Table2[[#This Row],[Variable Cost]]</f>
        <v>233.67296932093268</v>
      </c>
      <c r="J181" s="29">
        <f>Table2[[#This Row],[CM I (Unit)]]-(Table2[[#This Row],[Fixed Cost]]/Table2[[#This Row],[Volume]])</f>
        <v>161.98838150731262</v>
      </c>
      <c r="K181" s="29">
        <f>Table2[[#This Row],[CM II Unit)]]-(-'Input Data'!$B$4/Table2[[#This Row],[Volume]])</f>
        <v>-17.223088026737543</v>
      </c>
      <c r="L181" s="29">
        <f>Table2[[#This Row],[CM I (Unit)]]*Table2[[#This Row],[Volume]]</f>
        <v>325973.79220270109</v>
      </c>
      <c r="M181" s="29">
        <f>Table2[[#This Row],[CM II Unit)]]*Table2[[#This Row],[Volume]]</f>
        <v>225973.79220270112</v>
      </c>
      <c r="N181" s="29">
        <f>Table2[[#This Row],[Profit (Unit)]]*Table2[[#This Row],[Volume]]</f>
        <v>-24026.207797298874</v>
      </c>
      <c r="O181" s="29" t="str">
        <f>IF(AND(Table2[[#This Row],[Profit]]&gt;0,N180&lt;0),MIN(Table2[Profit]),"")</f>
        <v/>
      </c>
    </row>
    <row r="182" spans="1:15" ht="20.100000000000001" customHeight="1" x14ac:dyDescent="0.25">
      <c r="A182" s="29">
        <v>1400</v>
      </c>
      <c r="B182" s="29">
        <f>IF(Table2[[#This Row],[Volume]]&lt;'Input Data'!$B$9,'Input Data'!$B$9,IF(Table2[[#This Row],[Volume]]&gt;'Input Data'!$B$10,'Input Data'!$B$10,Table2[[#This Row],[Volume]]))</f>
        <v>3000</v>
      </c>
      <c r="C182" s="30">
        <f>ROUNDDOWN((Table2[[#This Row],[Volume Used]]-'Input Data'!$B$9)/'Input Data'!$B$11,0)*'Input Data'!$B$12</f>
        <v>0</v>
      </c>
      <c r="D182" s="31">
        <f>-(Table2[[#This Row],[Volume]]*(1-Table2[[#This Row],[Discount]])*'Input Data'!$B$2)/Table2[[#This Row],[Volume]]</f>
        <v>500</v>
      </c>
      <c r="E182" s="29">
        <f>ROUNDUP(Table2[[#This Row],[Volume]]/'Input Data'!$B$13,0)</f>
        <v>2</v>
      </c>
      <c r="F182" s="29">
        <f>-Table2[[#This Row],[Multiplier]]*'Input Data'!$B$3</f>
        <v>100000</v>
      </c>
      <c r="G182" s="29">
        <f>(1 - (1 / (1 + EXP(-((Table2[[#This Row],[Volume]] / 1000) - 4.25))))) * 0.4 + 0.6</f>
        <v>0.97812747311362369</v>
      </c>
      <c r="H182" s="29">
        <f>Table2[[#This Row],[Sigmoid]]*'Input Data'!$B$7</f>
        <v>733.59560483521773</v>
      </c>
      <c r="I182" s="29">
        <f>Table2[[#This Row],[Price]]-Table2[[#This Row],[Variable Cost]]</f>
        <v>233.59560483521773</v>
      </c>
      <c r="J182" s="29">
        <f>Table2[[#This Row],[CM I (Unit)]]-(Table2[[#This Row],[Fixed Cost]]/Table2[[#This Row],[Volume]])</f>
        <v>162.16703340664628</v>
      </c>
      <c r="K182" s="29">
        <f>Table2[[#This Row],[CM II Unit)]]-(-'Input Data'!$B$4/Table2[[#This Row],[Volume]])</f>
        <v>-16.404395164782301</v>
      </c>
      <c r="L182" s="29">
        <f>Table2[[#This Row],[CM I (Unit)]]*Table2[[#This Row],[Volume]]</f>
        <v>327033.84676930483</v>
      </c>
      <c r="M182" s="29">
        <f>Table2[[#This Row],[CM II Unit)]]*Table2[[#This Row],[Volume]]</f>
        <v>227033.8467693048</v>
      </c>
      <c r="N182" s="29">
        <f>Table2[[#This Row],[Profit (Unit)]]*Table2[[#This Row],[Volume]]</f>
        <v>-22966.153230695221</v>
      </c>
      <c r="O182" s="29" t="str">
        <f>IF(AND(Table2[[#This Row],[Profit]]&gt;0,N181&lt;0),MIN(Table2[Profit]),"")</f>
        <v/>
      </c>
    </row>
    <row r="183" spans="1:15" ht="20.100000000000001" customHeight="1" x14ac:dyDescent="0.25">
      <c r="A183" s="29">
        <v>1405</v>
      </c>
      <c r="B183" s="29">
        <f>IF(Table2[[#This Row],[Volume]]&lt;'Input Data'!$B$9,'Input Data'!$B$9,IF(Table2[[#This Row],[Volume]]&gt;'Input Data'!$B$10,'Input Data'!$B$10,Table2[[#This Row],[Volume]]))</f>
        <v>3000</v>
      </c>
      <c r="C183" s="30">
        <f>ROUNDDOWN((Table2[[#This Row],[Volume Used]]-'Input Data'!$B$9)/'Input Data'!$B$11,0)*'Input Data'!$B$12</f>
        <v>0</v>
      </c>
      <c r="D183" s="31">
        <f>-(Table2[[#This Row],[Volume]]*(1-Table2[[#This Row],[Discount]])*'Input Data'!$B$2)/Table2[[#This Row],[Volume]]</f>
        <v>500</v>
      </c>
      <c r="E183" s="29">
        <f>ROUNDUP(Table2[[#This Row],[Volume]]/'Input Data'!$B$13,0)</f>
        <v>2</v>
      </c>
      <c r="F183" s="29">
        <f>-Table2[[#This Row],[Multiplier]]*'Input Data'!$B$3</f>
        <v>100000</v>
      </c>
      <c r="G183" s="29">
        <f>(1 - (1 / (1 + EXP(-((Table2[[#This Row],[Volume]] / 1000) - 4.25))))) * 0.4 + 0.6</f>
        <v>0.97802386008386755</v>
      </c>
      <c r="H183" s="29">
        <f>Table2[[#This Row],[Sigmoid]]*'Input Data'!$B$7</f>
        <v>733.51789506290061</v>
      </c>
      <c r="I183" s="29">
        <f>Table2[[#This Row],[Price]]-Table2[[#This Row],[Variable Cost]]</f>
        <v>233.51789506290061</v>
      </c>
      <c r="J183" s="29">
        <f>Table2[[#This Row],[CM I (Unit)]]-(Table2[[#This Row],[Fixed Cost]]/Table2[[#This Row],[Volume]])</f>
        <v>162.3435178387013</v>
      </c>
      <c r="K183" s="29">
        <f>Table2[[#This Row],[CM II Unit)]]-(-'Input Data'!$B$4/Table2[[#This Row],[Volume]])</f>
        <v>-15.59242522179693</v>
      </c>
      <c r="L183" s="29">
        <f>Table2[[#This Row],[CM I (Unit)]]*Table2[[#This Row],[Volume]]</f>
        <v>328092.64256337535</v>
      </c>
      <c r="M183" s="29">
        <f>Table2[[#This Row],[CM II Unit)]]*Table2[[#This Row],[Volume]]</f>
        <v>228092.64256337532</v>
      </c>
      <c r="N183" s="29">
        <f>Table2[[#This Row],[Profit (Unit)]]*Table2[[#This Row],[Volume]]</f>
        <v>-21907.357436624687</v>
      </c>
      <c r="O183" s="29" t="str">
        <f>IF(AND(Table2[[#This Row],[Profit]]&gt;0,N182&lt;0),MIN(Table2[Profit]),"")</f>
        <v/>
      </c>
    </row>
    <row r="184" spans="1:15" ht="20.100000000000001" customHeight="1" x14ac:dyDescent="0.25">
      <c r="A184" s="29">
        <v>1410</v>
      </c>
      <c r="B184" s="29">
        <f>IF(Table2[[#This Row],[Volume]]&lt;'Input Data'!$B$9,'Input Data'!$B$9,IF(Table2[[#This Row],[Volume]]&gt;'Input Data'!$B$10,'Input Data'!$B$10,Table2[[#This Row],[Volume]]))</f>
        <v>3000</v>
      </c>
      <c r="C184" s="30">
        <f>ROUNDDOWN((Table2[[#This Row],[Volume Used]]-'Input Data'!$B$9)/'Input Data'!$B$11,0)*'Input Data'!$B$12</f>
        <v>0</v>
      </c>
      <c r="D184" s="31">
        <f>-(Table2[[#This Row],[Volume]]*(1-Table2[[#This Row],[Discount]])*'Input Data'!$B$2)/Table2[[#This Row],[Volume]]</f>
        <v>500</v>
      </c>
      <c r="E184" s="29">
        <f>ROUNDUP(Table2[[#This Row],[Volume]]/'Input Data'!$B$13,0)</f>
        <v>2</v>
      </c>
      <c r="F184" s="29">
        <f>-Table2[[#This Row],[Multiplier]]*'Input Data'!$B$3</f>
        <v>100000</v>
      </c>
      <c r="G184" s="29">
        <f>(1 - (1 / (1 + EXP(-((Table2[[#This Row],[Volume]] / 1000) - 4.25))))) * 0.4 + 0.6</f>
        <v>0.97791978488682629</v>
      </c>
      <c r="H184" s="29">
        <f>Table2[[#This Row],[Sigmoid]]*'Input Data'!$B$7</f>
        <v>733.43983866511974</v>
      </c>
      <c r="I184" s="29">
        <f>Table2[[#This Row],[Price]]-Table2[[#This Row],[Variable Cost]]</f>
        <v>233.43983866511974</v>
      </c>
      <c r="J184" s="29">
        <f>Table2[[#This Row],[CM I (Unit)]]-(Table2[[#This Row],[Fixed Cost]]/Table2[[#This Row],[Volume]])</f>
        <v>162.51785284951688</v>
      </c>
      <c r="K184" s="29">
        <f>Table2[[#This Row],[CM II Unit)]]-(-'Input Data'!$B$4/Table2[[#This Row],[Volume]])</f>
        <v>-14.787111689490217</v>
      </c>
      <c r="L184" s="29">
        <f>Table2[[#This Row],[CM I (Unit)]]*Table2[[#This Row],[Volume]]</f>
        <v>329150.17251781881</v>
      </c>
      <c r="M184" s="29">
        <f>Table2[[#This Row],[CM II Unit)]]*Table2[[#This Row],[Volume]]</f>
        <v>229150.17251781881</v>
      </c>
      <c r="N184" s="29">
        <f>Table2[[#This Row],[Profit (Unit)]]*Table2[[#This Row],[Volume]]</f>
        <v>-20849.827482181205</v>
      </c>
      <c r="O184" s="29" t="str">
        <f>IF(AND(Table2[[#This Row],[Profit]]&gt;0,N183&lt;0),MIN(Table2[Profit]),"")</f>
        <v/>
      </c>
    </row>
    <row r="185" spans="1:15" ht="20.100000000000001" customHeight="1" x14ac:dyDescent="0.25">
      <c r="A185" s="29">
        <v>1415</v>
      </c>
      <c r="B185" s="29">
        <f>IF(Table2[[#This Row],[Volume]]&lt;'Input Data'!$B$9,'Input Data'!$B$9,IF(Table2[[#This Row],[Volume]]&gt;'Input Data'!$B$10,'Input Data'!$B$10,Table2[[#This Row],[Volume]]))</f>
        <v>3000</v>
      </c>
      <c r="C185" s="30">
        <f>ROUNDDOWN((Table2[[#This Row],[Volume Used]]-'Input Data'!$B$9)/'Input Data'!$B$11,0)*'Input Data'!$B$12</f>
        <v>0</v>
      </c>
      <c r="D185" s="31">
        <f>-(Table2[[#This Row],[Volume]]*(1-Table2[[#This Row],[Discount]])*'Input Data'!$B$2)/Table2[[#This Row],[Volume]]</f>
        <v>500</v>
      </c>
      <c r="E185" s="29">
        <f>ROUNDUP(Table2[[#This Row],[Volume]]/'Input Data'!$B$13,0)</f>
        <v>2</v>
      </c>
      <c r="F185" s="29">
        <f>-Table2[[#This Row],[Multiplier]]*'Input Data'!$B$3</f>
        <v>100000</v>
      </c>
      <c r="G185" s="29">
        <f>(1 - (1 / (1 + EXP(-((Table2[[#This Row],[Volume]] / 1000) - 4.25))))) * 0.4 + 0.6</f>
        <v>0.97781524573299627</v>
      </c>
      <c r="H185" s="29">
        <f>Table2[[#This Row],[Sigmoid]]*'Input Data'!$B$7</f>
        <v>733.3614342997472</v>
      </c>
      <c r="I185" s="29">
        <f>Table2[[#This Row],[Price]]-Table2[[#This Row],[Variable Cost]]</f>
        <v>233.3614342997472</v>
      </c>
      <c r="J185" s="29">
        <f>Table2[[#This Row],[CM I (Unit)]]-(Table2[[#This Row],[Fixed Cost]]/Table2[[#This Row],[Volume]])</f>
        <v>162.69005620787442</v>
      </c>
      <c r="K185" s="29">
        <f>Table2[[#This Row],[CM II Unit)]]-(-'Input Data'!$B$4/Table2[[#This Row],[Volume]])</f>
        <v>-13.988389021807563</v>
      </c>
      <c r="L185" s="29">
        <f>Table2[[#This Row],[CM I (Unit)]]*Table2[[#This Row],[Volume]]</f>
        <v>330206.42953414231</v>
      </c>
      <c r="M185" s="29">
        <f>Table2[[#This Row],[CM II Unit)]]*Table2[[#This Row],[Volume]]</f>
        <v>230206.42953414231</v>
      </c>
      <c r="N185" s="29">
        <f>Table2[[#This Row],[Profit (Unit)]]*Table2[[#This Row],[Volume]]</f>
        <v>-19793.570465857701</v>
      </c>
      <c r="O185" s="29" t="str">
        <f>IF(AND(Table2[[#This Row],[Profit]]&gt;0,N184&lt;0),MIN(Table2[Profit]),"")</f>
        <v/>
      </c>
    </row>
    <row r="186" spans="1:15" ht="20.100000000000001" customHeight="1" x14ac:dyDescent="0.25">
      <c r="A186" s="29">
        <v>1420</v>
      </c>
      <c r="B186" s="29">
        <f>IF(Table2[[#This Row],[Volume]]&lt;'Input Data'!$B$9,'Input Data'!$B$9,IF(Table2[[#This Row],[Volume]]&gt;'Input Data'!$B$10,'Input Data'!$B$10,Table2[[#This Row],[Volume]]))</f>
        <v>3000</v>
      </c>
      <c r="C186" s="30">
        <f>ROUNDDOWN((Table2[[#This Row],[Volume Used]]-'Input Data'!$B$9)/'Input Data'!$B$11,0)*'Input Data'!$B$12</f>
        <v>0</v>
      </c>
      <c r="D186" s="31">
        <f>-(Table2[[#This Row],[Volume]]*(1-Table2[[#This Row],[Discount]])*'Input Data'!$B$2)/Table2[[#This Row],[Volume]]</f>
        <v>500</v>
      </c>
      <c r="E186" s="29">
        <f>ROUNDUP(Table2[[#This Row],[Volume]]/'Input Data'!$B$13,0)</f>
        <v>2</v>
      </c>
      <c r="F186" s="29">
        <f>-Table2[[#This Row],[Multiplier]]*'Input Data'!$B$3</f>
        <v>100000</v>
      </c>
      <c r="G186" s="29">
        <f>(1 - (1 / (1 + EXP(-((Table2[[#This Row],[Volume]] / 1000) - 4.25))))) * 0.4 + 0.6</f>
        <v>0.97771024082853386</v>
      </c>
      <c r="H186" s="29">
        <f>Table2[[#This Row],[Sigmoid]]*'Input Data'!$B$7</f>
        <v>733.28268062140035</v>
      </c>
      <c r="I186" s="29">
        <f>Table2[[#This Row],[Price]]-Table2[[#This Row],[Variable Cost]]</f>
        <v>233.28268062140035</v>
      </c>
      <c r="J186" s="29">
        <f>Table2[[#This Row],[CM I (Unit)]]-(Table2[[#This Row],[Fixed Cost]]/Table2[[#This Row],[Volume]])</f>
        <v>162.86014541013276</v>
      </c>
      <c r="K186" s="29">
        <f>Table2[[#This Row],[CM II Unit)]]-(-'Input Data'!$B$4/Table2[[#This Row],[Volume]])</f>
        <v>-13.196192618036264</v>
      </c>
      <c r="L186" s="29">
        <f>Table2[[#This Row],[CM I (Unit)]]*Table2[[#This Row],[Volume]]</f>
        <v>331261.4064823885</v>
      </c>
      <c r="M186" s="29">
        <f>Table2[[#This Row],[CM II Unit)]]*Table2[[#This Row],[Volume]]</f>
        <v>231261.40648238853</v>
      </c>
      <c r="N186" s="29">
        <f>Table2[[#This Row],[Profit (Unit)]]*Table2[[#This Row],[Volume]]</f>
        <v>-18738.593517611494</v>
      </c>
      <c r="O186" s="29" t="str">
        <f>IF(AND(Table2[[#This Row],[Profit]]&gt;0,N185&lt;0),MIN(Table2[Profit]),"")</f>
        <v/>
      </c>
    </row>
    <row r="187" spans="1:15" ht="20.100000000000001" customHeight="1" x14ac:dyDescent="0.25">
      <c r="A187" s="29">
        <v>1425</v>
      </c>
      <c r="B187" s="29">
        <f>IF(Table2[[#This Row],[Volume]]&lt;'Input Data'!$B$9,'Input Data'!$B$9,IF(Table2[[#This Row],[Volume]]&gt;'Input Data'!$B$10,'Input Data'!$B$10,Table2[[#This Row],[Volume]]))</f>
        <v>3000</v>
      </c>
      <c r="C187" s="30">
        <f>ROUNDDOWN((Table2[[#This Row],[Volume Used]]-'Input Data'!$B$9)/'Input Data'!$B$11,0)*'Input Data'!$B$12</f>
        <v>0</v>
      </c>
      <c r="D187" s="31">
        <f>-(Table2[[#This Row],[Volume]]*(1-Table2[[#This Row],[Discount]])*'Input Data'!$B$2)/Table2[[#This Row],[Volume]]</f>
        <v>500</v>
      </c>
      <c r="E187" s="29">
        <f>ROUNDUP(Table2[[#This Row],[Volume]]/'Input Data'!$B$13,0)</f>
        <v>2</v>
      </c>
      <c r="F187" s="29">
        <f>-Table2[[#This Row],[Multiplier]]*'Input Data'!$B$3</f>
        <v>100000</v>
      </c>
      <c r="G187" s="29">
        <f>(1 - (1 / (1 + EXP(-((Table2[[#This Row],[Volume]] / 1000) - 4.25))))) * 0.4 + 0.6</f>
        <v>0.97760476837527133</v>
      </c>
      <c r="H187" s="29">
        <f>Table2[[#This Row],[Sigmoid]]*'Input Data'!$B$7</f>
        <v>733.20357628145348</v>
      </c>
      <c r="I187" s="29">
        <f>Table2[[#This Row],[Price]]-Table2[[#This Row],[Variable Cost]]</f>
        <v>233.20357628145348</v>
      </c>
      <c r="J187" s="29">
        <f>Table2[[#This Row],[CM I (Unit)]]-(Table2[[#This Row],[Fixed Cost]]/Table2[[#This Row],[Volume]])</f>
        <v>163.02813768496225</v>
      </c>
      <c r="K187" s="29">
        <f>Table2[[#This Row],[CM II Unit)]]-(-'Input Data'!$B$4/Table2[[#This Row],[Volume]])</f>
        <v>-12.410458806265837</v>
      </c>
      <c r="L187" s="29">
        <f>Table2[[#This Row],[CM I (Unit)]]*Table2[[#This Row],[Volume]]</f>
        <v>332315.09620107122</v>
      </c>
      <c r="M187" s="29">
        <f>Table2[[#This Row],[CM II Unit)]]*Table2[[#This Row],[Volume]]</f>
        <v>232315.0962010712</v>
      </c>
      <c r="N187" s="29">
        <f>Table2[[#This Row],[Profit (Unit)]]*Table2[[#This Row],[Volume]]</f>
        <v>-17684.903798928815</v>
      </c>
      <c r="O187" s="29" t="str">
        <f>IF(AND(Table2[[#This Row],[Profit]]&gt;0,N186&lt;0),MIN(Table2[Profit]),"")</f>
        <v/>
      </c>
    </row>
    <row r="188" spans="1:15" ht="20.100000000000001" customHeight="1" x14ac:dyDescent="0.25">
      <c r="A188" s="29">
        <v>1430</v>
      </c>
      <c r="B188" s="29">
        <f>IF(Table2[[#This Row],[Volume]]&lt;'Input Data'!$B$9,'Input Data'!$B$9,IF(Table2[[#This Row],[Volume]]&gt;'Input Data'!$B$10,'Input Data'!$B$10,Table2[[#This Row],[Volume]]))</f>
        <v>3000</v>
      </c>
      <c r="C188" s="30">
        <f>ROUNDDOWN((Table2[[#This Row],[Volume Used]]-'Input Data'!$B$9)/'Input Data'!$B$11,0)*'Input Data'!$B$12</f>
        <v>0</v>
      </c>
      <c r="D188" s="31">
        <f>-(Table2[[#This Row],[Volume]]*(1-Table2[[#This Row],[Discount]])*'Input Data'!$B$2)/Table2[[#This Row],[Volume]]</f>
        <v>500</v>
      </c>
      <c r="E188" s="29">
        <f>ROUNDUP(Table2[[#This Row],[Volume]]/'Input Data'!$B$13,0)</f>
        <v>2</v>
      </c>
      <c r="F188" s="29">
        <f>-Table2[[#This Row],[Multiplier]]*'Input Data'!$B$3</f>
        <v>100000</v>
      </c>
      <c r="G188" s="29">
        <f>(1 - (1 / (1 + EXP(-((Table2[[#This Row],[Volume]] / 1000) - 4.25))))) * 0.4 + 0.6</f>
        <v>0.97749882657073306</v>
      </c>
      <c r="H188" s="29">
        <f>Table2[[#This Row],[Sigmoid]]*'Input Data'!$B$7</f>
        <v>733.12411992804982</v>
      </c>
      <c r="I188" s="29">
        <f>Table2[[#This Row],[Price]]-Table2[[#This Row],[Variable Cost]]</f>
        <v>233.12411992804982</v>
      </c>
      <c r="J188" s="29">
        <f>Table2[[#This Row],[CM I (Unit)]]-(Table2[[#This Row],[Fixed Cost]]/Table2[[#This Row],[Volume]])</f>
        <v>163.1940499979799</v>
      </c>
      <c r="K188" s="29">
        <f>Table2[[#This Row],[CM II Unit)]]-(-'Input Data'!$B$4/Table2[[#This Row],[Volume]])</f>
        <v>-11.631124827194924</v>
      </c>
      <c r="L188" s="29">
        <f>Table2[[#This Row],[CM I (Unit)]]*Table2[[#This Row],[Volume]]</f>
        <v>333367.49149711127</v>
      </c>
      <c r="M188" s="29">
        <f>Table2[[#This Row],[CM II Unit)]]*Table2[[#This Row],[Volume]]</f>
        <v>233367.49149711127</v>
      </c>
      <c r="N188" s="29">
        <f>Table2[[#This Row],[Profit (Unit)]]*Table2[[#This Row],[Volume]]</f>
        <v>-16632.508502888741</v>
      </c>
      <c r="O188" s="29" t="str">
        <f>IF(AND(Table2[[#This Row],[Profit]]&gt;0,N187&lt;0),MIN(Table2[Profit]),"")</f>
        <v/>
      </c>
    </row>
    <row r="189" spans="1:15" ht="20.100000000000001" customHeight="1" x14ac:dyDescent="0.25">
      <c r="A189" s="29">
        <v>1435</v>
      </c>
      <c r="B189" s="29">
        <f>IF(Table2[[#This Row],[Volume]]&lt;'Input Data'!$B$9,'Input Data'!$B$9,IF(Table2[[#This Row],[Volume]]&gt;'Input Data'!$B$10,'Input Data'!$B$10,Table2[[#This Row],[Volume]]))</f>
        <v>3000</v>
      </c>
      <c r="C189" s="30">
        <f>ROUNDDOWN((Table2[[#This Row],[Volume Used]]-'Input Data'!$B$9)/'Input Data'!$B$11,0)*'Input Data'!$B$12</f>
        <v>0</v>
      </c>
      <c r="D189" s="31">
        <f>-(Table2[[#This Row],[Volume]]*(1-Table2[[#This Row],[Discount]])*'Input Data'!$B$2)/Table2[[#This Row],[Volume]]</f>
        <v>500</v>
      </c>
      <c r="E189" s="29">
        <f>ROUNDUP(Table2[[#This Row],[Volume]]/'Input Data'!$B$13,0)</f>
        <v>2</v>
      </c>
      <c r="F189" s="29">
        <f>-Table2[[#This Row],[Multiplier]]*'Input Data'!$B$3</f>
        <v>100000</v>
      </c>
      <c r="G189" s="29">
        <f>(1 - (1 / (1 + EXP(-((Table2[[#This Row],[Volume]] / 1000) - 4.25))))) * 0.4 + 0.6</f>
        <v>0.97739241360815154</v>
      </c>
      <c r="H189" s="29">
        <f>Table2[[#This Row],[Sigmoid]]*'Input Data'!$B$7</f>
        <v>733.04431020611366</v>
      </c>
      <c r="I189" s="29">
        <f>Table2[[#This Row],[Price]]-Table2[[#This Row],[Variable Cost]]</f>
        <v>233.04431020611366</v>
      </c>
      <c r="J189" s="29">
        <f>Table2[[#This Row],[CM I (Unit)]]-(Table2[[#This Row],[Fixed Cost]]/Table2[[#This Row],[Volume]])</f>
        <v>163.35789905628786</v>
      </c>
      <c r="K189" s="29">
        <f>Table2[[#This Row],[CM II Unit)]]-(-'Input Data'!$B$4/Table2[[#This Row],[Volume]])</f>
        <v>-10.858128818276583</v>
      </c>
      <c r="L189" s="29">
        <f>Table2[[#This Row],[CM I (Unit)]]*Table2[[#This Row],[Volume]]</f>
        <v>334418.58514577313</v>
      </c>
      <c r="M189" s="29">
        <f>Table2[[#This Row],[CM II Unit)]]*Table2[[#This Row],[Volume]]</f>
        <v>234418.58514577308</v>
      </c>
      <c r="N189" s="29">
        <f>Table2[[#This Row],[Profit (Unit)]]*Table2[[#This Row],[Volume]]</f>
        <v>-15581.414854226898</v>
      </c>
      <c r="O189" s="29" t="str">
        <f>IF(AND(Table2[[#This Row],[Profit]]&gt;0,N188&lt;0),MIN(Table2[Profit]),"")</f>
        <v/>
      </c>
    </row>
    <row r="190" spans="1:15" ht="20.100000000000001" customHeight="1" x14ac:dyDescent="0.25">
      <c r="A190" s="29">
        <v>1440</v>
      </c>
      <c r="B190" s="29">
        <f>IF(Table2[[#This Row],[Volume]]&lt;'Input Data'!$B$9,'Input Data'!$B$9,IF(Table2[[#This Row],[Volume]]&gt;'Input Data'!$B$10,'Input Data'!$B$10,Table2[[#This Row],[Volume]]))</f>
        <v>3000</v>
      </c>
      <c r="C190" s="30">
        <f>ROUNDDOWN((Table2[[#This Row],[Volume Used]]-'Input Data'!$B$9)/'Input Data'!$B$11,0)*'Input Data'!$B$12</f>
        <v>0</v>
      </c>
      <c r="D190" s="31">
        <f>-(Table2[[#This Row],[Volume]]*(1-Table2[[#This Row],[Discount]])*'Input Data'!$B$2)/Table2[[#This Row],[Volume]]</f>
        <v>500</v>
      </c>
      <c r="E190" s="29">
        <f>ROUNDUP(Table2[[#This Row],[Volume]]/'Input Data'!$B$13,0)</f>
        <v>2</v>
      </c>
      <c r="F190" s="29">
        <f>-Table2[[#This Row],[Multiplier]]*'Input Data'!$B$3</f>
        <v>100000</v>
      </c>
      <c r="G190" s="29">
        <f>(1 - (1 / (1 + EXP(-((Table2[[#This Row],[Volume]] / 1000) - 4.25))))) * 0.4 + 0.6</f>
        <v>0.97728552767648458</v>
      </c>
      <c r="H190" s="29">
        <f>Table2[[#This Row],[Sigmoid]]*'Input Data'!$B$7</f>
        <v>732.96414575736344</v>
      </c>
      <c r="I190" s="29">
        <f>Table2[[#This Row],[Price]]-Table2[[#This Row],[Variable Cost]]</f>
        <v>232.96414575736344</v>
      </c>
      <c r="J190" s="29">
        <f>Table2[[#This Row],[CM I (Unit)]]-(Table2[[#This Row],[Fixed Cost]]/Table2[[#This Row],[Volume]])</f>
        <v>163.51970131291898</v>
      </c>
      <c r="K190" s="29">
        <f>Table2[[#This Row],[CM II Unit)]]-(-'Input Data'!$B$4/Table2[[#This Row],[Volume]])</f>
        <v>-10.091409798192132</v>
      </c>
      <c r="L190" s="29">
        <f>Table2[[#This Row],[CM I (Unit)]]*Table2[[#This Row],[Volume]]</f>
        <v>335468.36989060335</v>
      </c>
      <c r="M190" s="29">
        <f>Table2[[#This Row],[CM II Unit)]]*Table2[[#This Row],[Volume]]</f>
        <v>235468.36989060332</v>
      </c>
      <c r="N190" s="29">
        <f>Table2[[#This Row],[Profit (Unit)]]*Table2[[#This Row],[Volume]]</f>
        <v>-14531.630109396669</v>
      </c>
      <c r="O190" s="29" t="str">
        <f>IF(AND(Table2[[#This Row],[Profit]]&gt;0,N189&lt;0),MIN(Table2[Profit]),"")</f>
        <v/>
      </c>
    </row>
    <row r="191" spans="1:15" ht="20.100000000000001" customHeight="1" x14ac:dyDescent="0.25">
      <c r="A191" s="29">
        <v>1445</v>
      </c>
      <c r="B191" s="29">
        <f>IF(Table2[[#This Row],[Volume]]&lt;'Input Data'!$B$9,'Input Data'!$B$9,IF(Table2[[#This Row],[Volume]]&gt;'Input Data'!$B$10,'Input Data'!$B$10,Table2[[#This Row],[Volume]]))</f>
        <v>3000</v>
      </c>
      <c r="C191" s="30">
        <f>ROUNDDOWN((Table2[[#This Row],[Volume Used]]-'Input Data'!$B$9)/'Input Data'!$B$11,0)*'Input Data'!$B$12</f>
        <v>0</v>
      </c>
      <c r="D191" s="31">
        <f>-(Table2[[#This Row],[Volume]]*(1-Table2[[#This Row],[Discount]])*'Input Data'!$B$2)/Table2[[#This Row],[Volume]]</f>
        <v>500</v>
      </c>
      <c r="E191" s="29">
        <f>ROUNDUP(Table2[[#This Row],[Volume]]/'Input Data'!$B$13,0)</f>
        <v>2</v>
      </c>
      <c r="F191" s="29">
        <f>-Table2[[#This Row],[Multiplier]]*'Input Data'!$B$3</f>
        <v>100000</v>
      </c>
      <c r="G191" s="29">
        <f>(1 - (1 / (1 + EXP(-((Table2[[#This Row],[Volume]] / 1000) - 4.25))))) * 0.4 + 0.6</f>
        <v>0.9771781669604318</v>
      </c>
      <c r="H191" s="29">
        <f>Table2[[#This Row],[Sigmoid]]*'Input Data'!$B$7</f>
        <v>732.88362522032389</v>
      </c>
      <c r="I191" s="29">
        <f>Table2[[#This Row],[Price]]-Table2[[#This Row],[Variable Cost]]</f>
        <v>232.88362522032389</v>
      </c>
      <c r="J191" s="29">
        <f>Table2[[#This Row],[CM I (Unit)]]-(Table2[[#This Row],[Fixed Cost]]/Table2[[#This Row],[Volume]])</f>
        <v>163.67947297118894</v>
      </c>
      <c r="K191" s="29">
        <f>Table2[[#This Row],[CM II Unit)]]-(-'Input Data'!$B$4/Table2[[#This Row],[Volume]])</f>
        <v>-9.3309076516484311</v>
      </c>
      <c r="L191" s="29">
        <f>Table2[[#This Row],[CM I (Unit)]]*Table2[[#This Row],[Volume]]</f>
        <v>336516.83844336803</v>
      </c>
      <c r="M191" s="29">
        <f>Table2[[#This Row],[CM II Unit)]]*Table2[[#This Row],[Volume]]</f>
        <v>236516.83844336803</v>
      </c>
      <c r="N191" s="29">
        <f>Table2[[#This Row],[Profit (Unit)]]*Table2[[#This Row],[Volume]]</f>
        <v>-13483.161556631983</v>
      </c>
      <c r="O191" s="29" t="str">
        <f>IF(AND(Table2[[#This Row],[Profit]]&gt;0,N190&lt;0),MIN(Table2[Profit]),"")</f>
        <v/>
      </c>
    </row>
    <row r="192" spans="1:15" ht="20.100000000000001" customHeight="1" x14ac:dyDescent="0.25">
      <c r="A192" s="29">
        <v>1450</v>
      </c>
      <c r="B192" s="29">
        <f>IF(Table2[[#This Row],[Volume]]&lt;'Input Data'!$B$9,'Input Data'!$B$9,IF(Table2[[#This Row],[Volume]]&gt;'Input Data'!$B$10,'Input Data'!$B$10,Table2[[#This Row],[Volume]]))</f>
        <v>3000</v>
      </c>
      <c r="C192" s="30">
        <f>ROUNDDOWN((Table2[[#This Row],[Volume Used]]-'Input Data'!$B$9)/'Input Data'!$B$11,0)*'Input Data'!$B$12</f>
        <v>0</v>
      </c>
      <c r="D192" s="31">
        <f>-(Table2[[#This Row],[Volume]]*(1-Table2[[#This Row],[Discount]])*'Input Data'!$B$2)/Table2[[#This Row],[Volume]]</f>
        <v>500</v>
      </c>
      <c r="E192" s="29">
        <f>ROUNDUP(Table2[[#This Row],[Volume]]/'Input Data'!$B$13,0)</f>
        <v>2</v>
      </c>
      <c r="F192" s="29">
        <f>-Table2[[#This Row],[Multiplier]]*'Input Data'!$B$3</f>
        <v>100000</v>
      </c>
      <c r="G192" s="29">
        <f>(1 - (1 / (1 + EXP(-((Table2[[#This Row],[Volume]] / 1000) - 4.25))))) * 0.4 + 0.6</f>
        <v>0.97707032964045248</v>
      </c>
      <c r="H192" s="29">
        <f>Table2[[#This Row],[Sigmoid]]*'Input Data'!$B$7</f>
        <v>732.80274723033938</v>
      </c>
      <c r="I192" s="29">
        <f>Table2[[#This Row],[Price]]-Table2[[#This Row],[Variable Cost]]</f>
        <v>232.80274723033938</v>
      </c>
      <c r="J192" s="29">
        <f>Table2[[#This Row],[CM I (Unit)]]-(Table2[[#This Row],[Fixed Cost]]/Table2[[#This Row],[Volume]])</f>
        <v>163.83722998896008</v>
      </c>
      <c r="K192" s="29">
        <f>Table2[[#This Row],[CM II Unit)]]-(-'Input Data'!$B$4/Table2[[#This Row],[Volume]])</f>
        <v>-8.5765631144882093</v>
      </c>
      <c r="L192" s="29">
        <f>Table2[[#This Row],[CM I (Unit)]]*Table2[[#This Row],[Volume]]</f>
        <v>337563.98348399211</v>
      </c>
      <c r="M192" s="29">
        <f>Table2[[#This Row],[CM II Unit)]]*Table2[[#This Row],[Volume]]</f>
        <v>237563.98348399211</v>
      </c>
      <c r="N192" s="29">
        <f>Table2[[#This Row],[Profit (Unit)]]*Table2[[#This Row],[Volume]]</f>
        <v>-12436.016516007903</v>
      </c>
      <c r="O192" s="29" t="str">
        <f>IF(AND(Table2[[#This Row],[Profit]]&gt;0,N191&lt;0),MIN(Table2[Profit]),"")</f>
        <v/>
      </c>
    </row>
    <row r="193" spans="1:15" ht="20.100000000000001" customHeight="1" x14ac:dyDescent="0.25">
      <c r="A193" s="29">
        <v>1455</v>
      </c>
      <c r="B193" s="29">
        <f>IF(Table2[[#This Row],[Volume]]&lt;'Input Data'!$B$9,'Input Data'!$B$9,IF(Table2[[#This Row],[Volume]]&gt;'Input Data'!$B$10,'Input Data'!$B$10,Table2[[#This Row],[Volume]]))</f>
        <v>3000</v>
      </c>
      <c r="C193" s="30">
        <f>ROUNDDOWN((Table2[[#This Row],[Volume Used]]-'Input Data'!$B$9)/'Input Data'!$B$11,0)*'Input Data'!$B$12</f>
        <v>0</v>
      </c>
      <c r="D193" s="31">
        <f>-(Table2[[#This Row],[Volume]]*(1-Table2[[#This Row],[Discount]])*'Input Data'!$B$2)/Table2[[#This Row],[Volume]]</f>
        <v>500</v>
      </c>
      <c r="E193" s="29">
        <f>ROUNDUP(Table2[[#This Row],[Volume]]/'Input Data'!$B$13,0)</f>
        <v>2</v>
      </c>
      <c r="F193" s="29">
        <f>-Table2[[#This Row],[Multiplier]]*'Input Data'!$B$3</f>
        <v>100000</v>
      </c>
      <c r="G193" s="29">
        <f>(1 - (1 / (1 + EXP(-((Table2[[#This Row],[Volume]] / 1000) - 4.25))))) * 0.4 + 0.6</f>
        <v>0.97696201389278314</v>
      </c>
      <c r="H193" s="29">
        <f>Table2[[#This Row],[Sigmoid]]*'Input Data'!$B$7</f>
        <v>732.72151041958739</v>
      </c>
      <c r="I193" s="29">
        <f>Table2[[#This Row],[Price]]-Table2[[#This Row],[Variable Cost]]</f>
        <v>232.72151041958739</v>
      </c>
      <c r="J193" s="29">
        <f>Table2[[#This Row],[CM I (Unit)]]-(Table2[[#This Row],[Fixed Cost]]/Table2[[#This Row],[Volume]])</f>
        <v>163.99298808281765</v>
      </c>
      <c r="K193" s="29">
        <f>Table2[[#This Row],[CM II Unit)]]-(-'Input Data'!$B$4/Table2[[#This Row],[Volume]])</f>
        <v>-7.8283177591067385</v>
      </c>
      <c r="L193" s="29">
        <f>Table2[[#This Row],[CM I (Unit)]]*Table2[[#This Row],[Volume]]</f>
        <v>338609.79766049964</v>
      </c>
      <c r="M193" s="29">
        <f>Table2[[#This Row],[CM II Unit)]]*Table2[[#This Row],[Volume]]</f>
        <v>238609.79766049967</v>
      </c>
      <c r="N193" s="29">
        <f>Table2[[#This Row],[Profit (Unit)]]*Table2[[#This Row],[Volume]]</f>
        <v>-11390.202339500305</v>
      </c>
      <c r="O193" s="29" t="str">
        <f>IF(AND(Table2[[#This Row],[Profit]]&gt;0,N192&lt;0),MIN(Table2[Profit]),"")</f>
        <v/>
      </c>
    </row>
    <row r="194" spans="1:15" ht="20.100000000000001" customHeight="1" x14ac:dyDescent="0.25">
      <c r="A194" s="29">
        <v>1460</v>
      </c>
      <c r="B194" s="29">
        <f>IF(Table2[[#This Row],[Volume]]&lt;'Input Data'!$B$9,'Input Data'!$B$9,IF(Table2[[#This Row],[Volume]]&gt;'Input Data'!$B$10,'Input Data'!$B$10,Table2[[#This Row],[Volume]]))</f>
        <v>3000</v>
      </c>
      <c r="C194" s="30">
        <f>ROUNDDOWN((Table2[[#This Row],[Volume Used]]-'Input Data'!$B$9)/'Input Data'!$B$11,0)*'Input Data'!$B$12</f>
        <v>0</v>
      </c>
      <c r="D194" s="31">
        <f>-(Table2[[#This Row],[Volume]]*(1-Table2[[#This Row],[Discount]])*'Input Data'!$B$2)/Table2[[#This Row],[Volume]]</f>
        <v>500</v>
      </c>
      <c r="E194" s="29">
        <f>ROUNDUP(Table2[[#This Row],[Volume]]/'Input Data'!$B$13,0)</f>
        <v>2</v>
      </c>
      <c r="F194" s="29">
        <f>-Table2[[#This Row],[Multiplier]]*'Input Data'!$B$3</f>
        <v>100000</v>
      </c>
      <c r="G194" s="29">
        <f>(1 - (1 / (1 + EXP(-((Table2[[#This Row],[Volume]] / 1000) - 4.25))))) * 0.4 + 0.6</f>
        <v>0.97685321788945556</v>
      </c>
      <c r="H194" s="29">
        <f>Table2[[#This Row],[Sigmoid]]*'Input Data'!$B$7</f>
        <v>732.63991341709163</v>
      </c>
      <c r="I194" s="29">
        <f>Table2[[#This Row],[Price]]-Table2[[#This Row],[Variable Cost]]</f>
        <v>232.63991341709163</v>
      </c>
      <c r="J194" s="29">
        <f>Table2[[#This Row],[CM I (Unit)]]-(Table2[[#This Row],[Fixed Cost]]/Table2[[#This Row],[Volume]])</f>
        <v>164.14676273216014</v>
      </c>
      <c r="K194" s="29">
        <f>Table2[[#This Row],[CM II Unit)]]-(-'Input Data'!$B$4/Table2[[#This Row],[Volume]])</f>
        <v>-7.0861139801686193</v>
      </c>
      <c r="L194" s="29">
        <f>Table2[[#This Row],[CM I (Unit)]]*Table2[[#This Row],[Volume]]</f>
        <v>339654.27358895377</v>
      </c>
      <c r="M194" s="29">
        <f>Table2[[#This Row],[CM II Unit)]]*Table2[[#This Row],[Volume]]</f>
        <v>239654.2735889538</v>
      </c>
      <c r="N194" s="29">
        <f>Table2[[#This Row],[Profit (Unit)]]*Table2[[#This Row],[Volume]]</f>
        <v>-10345.726411046184</v>
      </c>
      <c r="O194" s="29" t="str">
        <f>IF(AND(Table2[[#This Row],[Profit]]&gt;0,N193&lt;0),MIN(Table2[Profit]),"")</f>
        <v/>
      </c>
    </row>
    <row r="195" spans="1:15" ht="20.100000000000001" customHeight="1" x14ac:dyDescent="0.25">
      <c r="A195" s="29">
        <v>1465</v>
      </c>
      <c r="B195" s="29">
        <f>IF(Table2[[#This Row],[Volume]]&lt;'Input Data'!$B$9,'Input Data'!$B$9,IF(Table2[[#This Row],[Volume]]&gt;'Input Data'!$B$10,'Input Data'!$B$10,Table2[[#This Row],[Volume]]))</f>
        <v>3000</v>
      </c>
      <c r="C195" s="30">
        <f>ROUNDDOWN((Table2[[#This Row],[Volume Used]]-'Input Data'!$B$9)/'Input Data'!$B$11,0)*'Input Data'!$B$12</f>
        <v>0</v>
      </c>
      <c r="D195" s="31">
        <f>-(Table2[[#This Row],[Volume]]*(1-Table2[[#This Row],[Discount]])*'Input Data'!$B$2)/Table2[[#This Row],[Volume]]</f>
        <v>500</v>
      </c>
      <c r="E195" s="29">
        <f>ROUNDUP(Table2[[#This Row],[Volume]]/'Input Data'!$B$13,0)</f>
        <v>2</v>
      </c>
      <c r="F195" s="29">
        <f>-Table2[[#This Row],[Multiplier]]*'Input Data'!$B$3</f>
        <v>100000</v>
      </c>
      <c r="G195" s="29">
        <f>(1 - (1 / (1 + EXP(-((Table2[[#This Row],[Volume]] / 1000) - 4.25))))) * 0.4 + 0.6</f>
        <v>0.97674393979831564</v>
      </c>
      <c r="H195" s="29">
        <f>Table2[[#This Row],[Sigmoid]]*'Input Data'!$B$7</f>
        <v>732.5579548487367</v>
      </c>
      <c r="I195" s="29">
        <f>Table2[[#This Row],[Price]]-Table2[[#This Row],[Variable Cost]]</f>
        <v>232.5579548487367</v>
      </c>
      <c r="J195" s="29">
        <f>Table2[[#This Row],[CM I (Unit)]]-(Table2[[#This Row],[Fixed Cost]]/Table2[[#This Row],[Volume]])</f>
        <v>164.29856918320769</v>
      </c>
      <c r="K195" s="29">
        <f>Table2[[#This Row],[CM II Unit)]]-(-'Input Data'!$B$4/Table2[[#This Row],[Volume]])</f>
        <v>-6.3498949806148346</v>
      </c>
      <c r="L195" s="29">
        <f>Table2[[#This Row],[CM I (Unit)]]*Table2[[#This Row],[Volume]]</f>
        <v>340697.40385339927</v>
      </c>
      <c r="M195" s="29">
        <f>Table2[[#This Row],[CM II Unit)]]*Table2[[#This Row],[Volume]]</f>
        <v>240697.40385339927</v>
      </c>
      <c r="N195" s="29">
        <f>Table2[[#This Row],[Profit (Unit)]]*Table2[[#This Row],[Volume]]</f>
        <v>-9302.596146600732</v>
      </c>
      <c r="O195" s="29" t="str">
        <f>IF(AND(Table2[[#This Row],[Profit]]&gt;0,N194&lt;0),MIN(Table2[Profit]),"")</f>
        <v/>
      </c>
    </row>
    <row r="196" spans="1:15" ht="20.100000000000001" customHeight="1" x14ac:dyDescent="0.25">
      <c r="A196" s="29">
        <v>1470</v>
      </c>
      <c r="B196" s="29">
        <f>IF(Table2[[#This Row],[Volume]]&lt;'Input Data'!$B$9,'Input Data'!$B$9,IF(Table2[[#This Row],[Volume]]&gt;'Input Data'!$B$10,'Input Data'!$B$10,Table2[[#This Row],[Volume]]))</f>
        <v>3000</v>
      </c>
      <c r="C196" s="30">
        <f>ROUNDDOWN((Table2[[#This Row],[Volume Used]]-'Input Data'!$B$9)/'Input Data'!$B$11,0)*'Input Data'!$B$12</f>
        <v>0</v>
      </c>
      <c r="D196" s="31">
        <f>-(Table2[[#This Row],[Volume]]*(1-Table2[[#This Row],[Discount]])*'Input Data'!$B$2)/Table2[[#This Row],[Volume]]</f>
        <v>500</v>
      </c>
      <c r="E196" s="29">
        <f>ROUNDUP(Table2[[#This Row],[Volume]]/'Input Data'!$B$13,0)</f>
        <v>2</v>
      </c>
      <c r="F196" s="29">
        <f>-Table2[[#This Row],[Multiplier]]*'Input Data'!$B$3</f>
        <v>100000</v>
      </c>
      <c r="G196" s="29">
        <f>(1 - (1 / (1 + EXP(-((Table2[[#This Row],[Volume]] / 1000) - 4.25))))) * 0.4 + 0.6</f>
        <v>0.97663417778304151</v>
      </c>
      <c r="H196" s="29">
        <f>Table2[[#This Row],[Sigmoid]]*'Input Data'!$B$7</f>
        <v>732.47563333728112</v>
      </c>
      <c r="I196" s="29">
        <f>Table2[[#This Row],[Price]]-Table2[[#This Row],[Variable Cost]]</f>
        <v>232.47563333728112</v>
      </c>
      <c r="J196" s="29">
        <f>Table2[[#This Row],[CM I (Unit)]]-(Table2[[#This Row],[Fixed Cost]]/Table2[[#This Row],[Volume]])</f>
        <v>164.44842245292739</v>
      </c>
      <c r="K196" s="29">
        <f>Table2[[#This Row],[CM II Unit)]]-(-'Input Data'!$B$4/Table2[[#This Row],[Volume]])</f>
        <v>-5.6196047579569779</v>
      </c>
      <c r="L196" s="29">
        <f>Table2[[#This Row],[CM I (Unit)]]*Table2[[#This Row],[Volume]]</f>
        <v>341739.18100580323</v>
      </c>
      <c r="M196" s="29">
        <f>Table2[[#This Row],[CM II Unit)]]*Table2[[#This Row],[Volume]]</f>
        <v>241739.18100580326</v>
      </c>
      <c r="N196" s="29">
        <f>Table2[[#This Row],[Profit (Unit)]]*Table2[[#This Row],[Volume]]</f>
        <v>-8260.8189941967576</v>
      </c>
      <c r="O196" s="29" t="str">
        <f>IF(AND(Table2[[#This Row],[Profit]]&gt;0,N195&lt;0),MIN(Table2[Profit]),"")</f>
        <v/>
      </c>
    </row>
    <row r="197" spans="1:15" ht="20.100000000000001" customHeight="1" x14ac:dyDescent="0.25">
      <c r="A197" s="29">
        <v>1475</v>
      </c>
      <c r="B197" s="29">
        <f>IF(Table2[[#This Row],[Volume]]&lt;'Input Data'!$B$9,'Input Data'!$B$9,IF(Table2[[#This Row],[Volume]]&gt;'Input Data'!$B$10,'Input Data'!$B$10,Table2[[#This Row],[Volume]]))</f>
        <v>3000</v>
      </c>
      <c r="C197" s="30">
        <f>ROUNDDOWN((Table2[[#This Row],[Volume Used]]-'Input Data'!$B$9)/'Input Data'!$B$11,0)*'Input Data'!$B$12</f>
        <v>0</v>
      </c>
      <c r="D197" s="31">
        <f>-(Table2[[#This Row],[Volume]]*(1-Table2[[#This Row],[Discount]])*'Input Data'!$B$2)/Table2[[#This Row],[Volume]]</f>
        <v>500</v>
      </c>
      <c r="E197" s="29">
        <f>ROUNDUP(Table2[[#This Row],[Volume]]/'Input Data'!$B$13,0)</f>
        <v>2</v>
      </c>
      <c r="F197" s="29">
        <f>-Table2[[#This Row],[Multiplier]]*'Input Data'!$B$3</f>
        <v>100000</v>
      </c>
      <c r="G197" s="29">
        <f>(1 - (1 / (1 + EXP(-((Table2[[#This Row],[Volume]] / 1000) - 4.25))))) * 0.4 + 0.6</f>
        <v>0.97652393000316351</v>
      </c>
      <c r="H197" s="29">
        <f>Table2[[#This Row],[Sigmoid]]*'Input Data'!$B$7</f>
        <v>732.39294750237264</v>
      </c>
      <c r="I197" s="29">
        <f>Table2[[#This Row],[Price]]-Table2[[#This Row],[Variable Cost]]</f>
        <v>232.39294750237264</v>
      </c>
      <c r="J197" s="29">
        <f>Table2[[#This Row],[CM I (Unit)]]-(Table2[[#This Row],[Fixed Cost]]/Table2[[#This Row],[Volume]])</f>
        <v>164.59633733288109</v>
      </c>
      <c r="K197" s="29">
        <f>Table2[[#This Row],[CM II Unit)]]-(-'Input Data'!$B$4/Table2[[#This Row],[Volume]])</f>
        <v>-4.8951880908477108</v>
      </c>
      <c r="L197" s="29">
        <f>Table2[[#This Row],[CM I (Unit)]]*Table2[[#This Row],[Volume]]</f>
        <v>342779.59756599966</v>
      </c>
      <c r="M197" s="29">
        <f>Table2[[#This Row],[CM II Unit)]]*Table2[[#This Row],[Volume]]</f>
        <v>242779.5975659996</v>
      </c>
      <c r="N197" s="29">
        <f>Table2[[#This Row],[Profit (Unit)]]*Table2[[#This Row],[Volume]]</f>
        <v>-7220.4024340003734</v>
      </c>
      <c r="O197" s="29" t="str">
        <f>IF(AND(Table2[[#This Row],[Profit]]&gt;0,N196&lt;0),MIN(Table2[Profit]),"")</f>
        <v/>
      </c>
    </row>
    <row r="198" spans="1:15" ht="20.100000000000001" customHeight="1" x14ac:dyDescent="0.25">
      <c r="A198" s="29">
        <v>1480</v>
      </c>
      <c r="B198" s="29">
        <f>IF(Table2[[#This Row],[Volume]]&lt;'Input Data'!$B$9,'Input Data'!$B$9,IF(Table2[[#This Row],[Volume]]&gt;'Input Data'!$B$10,'Input Data'!$B$10,Table2[[#This Row],[Volume]]))</f>
        <v>3000</v>
      </c>
      <c r="C198" s="30">
        <f>ROUNDDOWN((Table2[[#This Row],[Volume Used]]-'Input Data'!$B$9)/'Input Data'!$B$11,0)*'Input Data'!$B$12</f>
        <v>0</v>
      </c>
      <c r="D198" s="31">
        <f>-(Table2[[#This Row],[Volume]]*(1-Table2[[#This Row],[Discount]])*'Input Data'!$B$2)/Table2[[#This Row],[Volume]]</f>
        <v>500</v>
      </c>
      <c r="E198" s="29">
        <f>ROUNDUP(Table2[[#This Row],[Volume]]/'Input Data'!$B$13,0)</f>
        <v>2</v>
      </c>
      <c r="F198" s="29">
        <f>-Table2[[#This Row],[Multiplier]]*'Input Data'!$B$3</f>
        <v>100000</v>
      </c>
      <c r="G198" s="29">
        <f>(1 - (1 / (1 + EXP(-((Table2[[#This Row],[Volume]] / 1000) - 4.25))))) * 0.4 + 0.6</f>
        <v>0.97641319461408327</v>
      </c>
      <c r="H198" s="29">
        <f>Table2[[#This Row],[Sigmoid]]*'Input Data'!$B$7</f>
        <v>732.30989596056247</v>
      </c>
      <c r="I198" s="29">
        <f>Table2[[#This Row],[Price]]-Table2[[#This Row],[Variable Cost]]</f>
        <v>232.30989596056247</v>
      </c>
      <c r="J198" s="29">
        <f>Table2[[#This Row],[CM I (Unit)]]-(Table2[[#This Row],[Fixed Cost]]/Table2[[#This Row],[Volume]])</f>
        <v>164.74232839299492</v>
      </c>
      <c r="K198" s="29">
        <f>Table2[[#This Row],[CM II Unit)]]-(-'Input Data'!$B$4/Table2[[#This Row],[Volume]])</f>
        <v>-4.1765905259239844</v>
      </c>
      <c r="L198" s="29">
        <f>Table2[[#This Row],[CM I (Unit)]]*Table2[[#This Row],[Volume]]</f>
        <v>343818.64602163248</v>
      </c>
      <c r="M198" s="29">
        <f>Table2[[#This Row],[CM II Unit)]]*Table2[[#This Row],[Volume]]</f>
        <v>243818.64602163248</v>
      </c>
      <c r="N198" s="29">
        <f>Table2[[#This Row],[Profit (Unit)]]*Table2[[#This Row],[Volume]]</f>
        <v>-6181.3539783674969</v>
      </c>
      <c r="O198" s="29" t="str">
        <f>IF(AND(Table2[[#This Row],[Profit]]&gt;0,N197&lt;0),MIN(Table2[Profit]),"")</f>
        <v/>
      </c>
    </row>
    <row r="199" spans="1:15" ht="20.100000000000001" customHeight="1" x14ac:dyDescent="0.25">
      <c r="A199" s="29">
        <v>1485</v>
      </c>
      <c r="B199" s="29">
        <f>IF(Table2[[#This Row],[Volume]]&lt;'Input Data'!$B$9,'Input Data'!$B$9,IF(Table2[[#This Row],[Volume]]&gt;'Input Data'!$B$10,'Input Data'!$B$10,Table2[[#This Row],[Volume]]))</f>
        <v>3000</v>
      </c>
      <c r="C199" s="30">
        <f>ROUNDDOWN((Table2[[#This Row],[Volume Used]]-'Input Data'!$B$9)/'Input Data'!$B$11,0)*'Input Data'!$B$12</f>
        <v>0</v>
      </c>
      <c r="D199" s="31">
        <f>-(Table2[[#This Row],[Volume]]*(1-Table2[[#This Row],[Discount]])*'Input Data'!$B$2)/Table2[[#This Row],[Volume]]</f>
        <v>500</v>
      </c>
      <c r="E199" s="29">
        <f>ROUNDUP(Table2[[#This Row],[Volume]]/'Input Data'!$B$13,0)</f>
        <v>2</v>
      </c>
      <c r="F199" s="29">
        <f>-Table2[[#This Row],[Multiplier]]*'Input Data'!$B$3</f>
        <v>100000</v>
      </c>
      <c r="G199" s="29">
        <f>(1 - (1 / (1 + EXP(-((Table2[[#This Row],[Volume]] / 1000) - 4.25))))) * 0.4 + 0.6</f>
        <v>0.97630196976709371</v>
      </c>
      <c r="H199" s="29">
        <f>Table2[[#This Row],[Sigmoid]]*'Input Data'!$B$7</f>
        <v>732.22647732532027</v>
      </c>
      <c r="I199" s="29">
        <f>Table2[[#This Row],[Price]]-Table2[[#This Row],[Variable Cost]]</f>
        <v>232.22647732532027</v>
      </c>
      <c r="J199" s="29">
        <f>Table2[[#This Row],[CM I (Unit)]]-(Table2[[#This Row],[Fixed Cost]]/Table2[[#This Row],[Volume]])</f>
        <v>164.88640998525295</v>
      </c>
      <c r="K199" s="29">
        <f>Table2[[#This Row],[CM II Unit)]]-(-'Input Data'!$B$4/Table2[[#This Row],[Volume]])</f>
        <v>-3.4637583649154067</v>
      </c>
      <c r="L199" s="29">
        <f>Table2[[#This Row],[CM I (Unit)]]*Table2[[#This Row],[Volume]]</f>
        <v>344856.31882810063</v>
      </c>
      <c r="M199" s="29">
        <f>Table2[[#This Row],[CM II Unit)]]*Table2[[#This Row],[Volume]]</f>
        <v>244856.31882810063</v>
      </c>
      <c r="N199" s="29">
        <f>Table2[[#This Row],[Profit (Unit)]]*Table2[[#This Row],[Volume]]</f>
        <v>-5143.6811718993786</v>
      </c>
      <c r="O199" s="29" t="str">
        <f>IF(AND(Table2[[#This Row],[Profit]]&gt;0,N198&lt;0),MIN(Table2[Profit]),"")</f>
        <v/>
      </c>
    </row>
    <row r="200" spans="1:15" ht="20.100000000000001" customHeight="1" x14ac:dyDescent="0.25">
      <c r="A200" s="29">
        <v>1490</v>
      </c>
      <c r="B200" s="29">
        <f>IF(Table2[[#This Row],[Volume]]&lt;'Input Data'!$B$9,'Input Data'!$B$9,IF(Table2[[#This Row],[Volume]]&gt;'Input Data'!$B$10,'Input Data'!$B$10,Table2[[#This Row],[Volume]]))</f>
        <v>3000</v>
      </c>
      <c r="C200" s="30">
        <f>ROUNDDOWN((Table2[[#This Row],[Volume Used]]-'Input Data'!$B$9)/'Input Data'!$B$11,0)*'Input Data'!$B$12</f>
        <v>0</v>
      </c>
      <c r="D200" s="31">
        <f>-(Table2[[#This Row],[Volume]]*(1-Table2[[#This Row],[Discount]])*'Input Data'!$B$2)/Table2[[#This Row],[Volume]]</f>
        <v>500</v>
      </c>
      <c r="E200" s="29">
        <f>ROUNDUP(Table2[[#This Row],[Volume]]/'Input Data'!$B$13,0)</f>
        <v>2</v>
      </c>
      <c r="F200" s="29">
        <f>-Table2[[#This Row],[Multiplier]]*'Input Data'!$B$3</f>
        <v>100000</v>
      </c>
      <c r="G200" s="29">
        <f>(1 - (1 / (1 + EXP(-((Table2[[#This Row],[Volume]] / 1000) - 4.25))))) * 0.4 + 0.6</f>
        <v>0.97619025360939937</v>
      </c>
      <c r="H200" s="29">
        <f>Table2[[#This Row],[Sigmoid]]*'Input Data'!$B$7</f>
        <v>732.14269020704955</v>
      </c>
      <c r="I200" s="29">
        <f>Table2[[#This Row],[Price]]-Table2[[#This Row],[Variable Cost]]</f>
        <v>232.14269020704955</v>
      </c>
      <c r="J200" s="29">
        <f>Table2[[#This Row],[CM I (Unit)]]-(Table2[[#This Row],[Fixed Cost]]/Table2[[#This Row],[Volume]])</f>
        <v>165.02859624731801</v>
      </c>
      <c r="K200" s="29">
        <f>Table2[[#This Row],[CM II Unit)]]-(-'Input Data'!$B$4/Table2[[#This Row],[Volume]])</f>
        <v>-2.7566386520108495</v>
      </c>
      <c r="L200" s="29">
        <f>Table2[[#This Row],[CM I (Unit)]]*Table2[[#This Row],[Volume]]</f>
        <v>345892.60840850382</v>
      </c>
      <c r="M200" s="29">
        <f>Table2[[#This Row],[CM II Unit)]]*Table2[[#This Row],[Volume]]</f>
        <v>245892.60840850382</v>
      </c>
      <c r="N200" s="29">
        <f>Table2[[#This Row],[Profit (Unit)]]*Table2[[#This Row],[Volume]]</f>
        <v>-4107.3915914961653</v>
      </c>
      <c r="O200" s="29" t="str">
        <f>IF(AND(Table2[[#This Row],[Profit]]&gt;0,N199&lt;0),MIN(Table2[Profit]),"")</f>
        <v/>
      </c>
    </row>
    <row r="201" spans="1:15" ht="20.100000000000001" customHeight="1" x14ac:dyDescent="0.25">
      <c r="A201" s="29">
        <v>1495</v>
      </c>
      <c r="B201" s="29">
        <f>IF(Table2[[#This Row],[Volume]]&lt;'Input Data'!$B$9,'Input Data'!$B$9,IF(Table2[[#This Row],[Volume]]&gt;'Input Data'!$B$10,'Input Data'!$B$10,Table2[[#This Row],[Volume]]))</f>
        <v>3000</v>
      </c>
      <c r="C201" s="30">
        <f>ROUNDDOWN((Table2[[#This Row],[Volume Used]]-'Input Data'!$B$9)/'Input Data'!$B$11,0)*'Input Data'!$B$12</f>
        <v>0</v>
      </c>
      <c r="D201" s="31">
        <f>-(Table2[[#This Row],[Volume]]*(1-Table2[[#This Row],[Discount]])*'Input Data'!$B$2)/Table2[[#This Row],[Volume]]</f>
        <v>500</v>
      </c>
      <c r="E201" s="29">
        <f>ROUNDUP(Table2[[#This Row],[Volume]]/'Input Data'!$B$13,0)</f>
        <v>2</v>
      </c>
      <c r="F201" s="29">
        <f>-Table2[[#This Row],[Multiplier]]*'Input Data'!$B$3</f>
        <v>100000</v>
      </c>
      <c r="G201" s="29">
        <f>(1 - (1 / (1 + EXP(-((Table2[[#This Row],[Volume]] / 1000) - 4.25))))) * 0.4 + 0.6</f>
        <v>0.97607804428413703</v>
      </c>
      <c r="H201" s="29">
        <f>Table2[[#This Row],[Sigmoid]]*'Input Data'!$B$7</f>
        <v>732.05853321310281</v>
      </c>
      <c r="I201" s="29">
        <f>Table2[[#This Row],[Price]]-Table2[[#This Row],[Variable Cost]]</f>
        <v>232.05853321310281</v>
      </c>
      <c r="J201" s="29">
        <f>Table2[[#This Row],[CM I (Unit)]]-(Table2[[#This Row],[Fixed Cost]]/Table2[[#This Row],[Volume]])</f>
        <v>165.16890110607937</v>
      </c>
      <c r="K201" s="29">
        <f>Table2[[#This Row],[CM II Unit)]]-(-'Input Data'!$B$4/Table2[[#This Row],[Volume]])</f>
        <v>-2.0551791614791455</v>
      </c>
      <c r="L201" s="29">
        <f>Table2[[#This Row],[CM I (Unit)]]*Table2[[#This Row],[Volume]]</f>
        <v>346927.5071535887</v>
      </c>
      <c r="M201" s="29">
        <f>Table2[[#This Row],[CM II Unit)]]*Table2[[#This Row],[Volume]]</f>
        <v>246927.50715358867</v>
      </c>
      <c r="N201" s="29">
        <f>Table2[[#This Row],[Profit (Unit)]]*Table2[[#This Row],[Volume]]</f>
        <v>-3072.4928464113227</v>
      </c>
      <c r="O201" s="29" t="str">
        <f>IF(AND(Table2[[#This Row],[Profit]]&gt;0,N200&lt;0),MIN(Table2[Profit]),"")</f>
        <v/>
      </c>
    </row>
    <row r="202" spans="1:15" ht="20.100000000000001" customHeight="1" x14ac:dyDescent="0.25">
      <c r="A202" s="29">
        <v>1500</v>
      </c>
      <c r="B202" s="29">
        <f>IF(Table2[[#This Row],[Volume]]&lt;'Input Data'!$B$9,'Input Data'!$B$9,IF(Table2[[#This Row],[Volume]]&gt;'Input Data'!$B$10,'Input Data'!$B$10,Table2[[#This Row],[Volume]]))</f>
        <v>3000</v>
      </c>
      <c r="C202" s="30">
        <f>ROUNDDOWN((Table2[[#This Row],[Volume Used]]-'Input Data'!$B$9)/'Input Data'!$B$11,0)*'Input Data'!$B$12</f>
        <v>0</v>
      </c>
      <c r="D202" s="31">
        <f>-(Table2[[#This Row],[Volume]]*(1-Table2[[#This Row],[Discount]])*'Input Data'!$B$2)/Table2[[#This Row],[Volume]]</f>
        <v>500</v>
      </c>
      <c r="E202" s="29">
        <f>ROUNDUP(Table2[[#This Row],[Volume]]/'Input Data'!$B$13,0)</f>
        <v>2</v>
      </c>
      <c r="F202" s="29">
        <f>-Table2[[#This Row],[Multiplier]]*'Input Data'!$B$3</f>
        <v>100000</v>
      </c>
      <c r="G202" s="29">
        <f>(1 - (1 / (1 + EXP(-((Table2[[#This Row],[Volume]] / 1000) - 4.25))))) * 0.4 + 0.6</f>
        <v>0.97596533993039691</v>
      </c>
      <c r="H202" s="29">
        <f>Table2[[#This Row],[Sigmoid]]*'Input Data'!$B$7</f>
        <v>731.97400494779765</v>
      </c>
      <c r="I202" s="29">
        <f>Table2[[#This Row],[Price]]-Table2[[#This Row],[Variable Cost]]</f>
        <v>231.97400494779765</v>
      </c>
      <c r="J202" s="29">
        <f>Table2[[#This Row],[CM I (Unit)]]-(Table2[[#This Row],[Fixed Cost]]/Table2[[#This Row],[Volume]])</f>
        <v>165.30733828113097</v>
      </c>
      <c r="K202" s="29">
        <f>Table2[[#This Row],[CM II Unit)]]-(-'Input Data'!$B$4/Table2[[#This Row],[Volume]])</f>
        <v>-1.3593283855356901</v>
      </c>
      <c r="L202" s="29">
        <f>Table2[[#This Row],[CM I (Unit)]]*Table2[[#This Row],[Volume]]</f>
        <v>347961.0074216965</v>
      </c>
      <c r="M202" s="29">
        <f>Table2[[#This Row],[CM II Unit)]]*Table2[[#This Row],[Volume]]</f>
        <v>247961.00742169644</v>
      </c>
      <c r="N202" s="29">
        <f>Table2[[#This Row],[Profit (Unit)]]*Table2[[#This Row],[Volume]]</f>
        <v>-2038.9925783035351</v>
      </c>
      <c r="O202" s="29" t="str">
        <f>IF(AND(Table2[[#This Row],[Profit]]&gt;0,N201&lt;0),MIN(Table2[Profit]),"")</f>
        <v/>
      </c>
    </row>
    <row r="203" spans="1:15" ht="20.100000000000001" customHeight="1" x14ac:dyDescent="0.25">
      <c r="A203" s="29">
        <v>1505</v>
      </c>
      <c r="B203" s="29">
        <f>IF(Table2[[#This Row],[Volume]]&lt;'Input Data'!$B$9,'Input Data'!$B$9,IF(Table2[[#This Row],[Volume]]&gt;'Input Data'!$B$10,'Input Data'!$B$10,Table2[[#This Row],[Volume]]))</f>
        <v>3000</v>
      </c>
      <c r="C203" s="30">
        <f>ROUNDDOWN((Table2[[#This Row],[Volume Used]]-'Input Data'!$B$9)/'Input Data'!$B$11,0)*'Input Data'!$B$12</f>
        <v>0</v>
      </c>
      <c r="D203" s="31">
        <f>-(Table2[[#This Row],[Volume]]*(1-Table2[[#This Row],[Discount]])*'Input Data'!$B$2)/Table2[[#This Row],[Volume]]</f>
        <v>500</v>
      </c>
      <c r="E203" s="29">
        <f>ROUNDUP(Table2[[#This Row],[Volume]]/'Input Data'!$B$13,0)</f>
        <v>2</v>
      </c>
      <c r="F203" s="29">
        <f>-Table2[[#This Row],[Multiplier]]*'Input Data'!$B$3</f>
        <v>100000</v>
      </c>
      <c r="G203" s="29">
        <f>(1 - (1 / (1 + EXP(-((Table2[[#This Row],[Volume]] / 1000) - 4.25))))) * 0.4 + 0.6</f>
        <v>0.97585213868324383</v>
      </c>
      <c r="H203" s="29">
        <f>Table2[[#This Row],[Sigmoid]]*'Input Data'!$B$7</f>
        <v>731.88910401243288</v>
      </c>
      <c r="I203" s="29">
        <f>Table2[[#This Row],[Price]]-Table2[[#This Row],[Variable Cost]]</f>
        <v>231.88910401243288</v>
      </c>
      <c r="J203" s="29">
        <f>Table2[[#This Row],[CM I (Unit)]]-(Table2[[#This Row],[Fixed Cost]]/Table2[[#This Row],[Volume]])</f>
        <v>165.44392128818038</v>
      </c>
      <c r="K203" s="29">
        <f>Table2[[#This Row],[CM II Unit)]]-(-'Input Data'!$B$4/Table2[[#This Row],[Volume]])</f>
        <v>-0.66903552245085507</v>
      </c>
      <c r="L203" s="29">
        <f>Table2[[#This Row],[CM I (Unit)]]*Table2[[#This Row],[Volume]]</f>
        <v>348993.10153871146</v>
      </c>
      <c r="M203" s="29">
        <f>Table2[[#This Row],[CM II Unit)]]*Table2[[#This Row],[Volume]]</f>
        <v>248993.10153871146</v>
      </c>
      <c r="N203" s="29">
        <f>Table2[[#This Row],[Profit (Unit)]]*Table2[[#This Row],[Volume]]</f>
        <v>-1006.8984612885369</v>
      </c>
      <c r="O203" s="29" t="str">
        <f>IF(AND(Table2[[#This Row],[Profit]]&gt;0,N202&lt;0),MIN(Table2[Profit]),"")</f>
        <v/>
      </c>
    </row>
    <row r="204" spans="1:15" ht="20.100000000000001" customHeight="1" x14ac:dyDescent="0.25">
      <c r="A204" s="29">
        <v>1510</v>
      </c>
      <c r="B204" s="29">
        <f>IF(Table2[[#This Row],[Volume]]&lt;'Input Data'!$B$9,'Input Data'!$B$9,IF(Table2[[#This Row],[Volume]]&gt;'Input Data'!$B$10,'Input Data'!$B$10,Table2[[#This Row],[Volume]]))</f>
        <v>3000</v>
      </c>
      <c r="C204" s="30">
        <f>ROUNDDOWN((Table2[[#This Row],[Volume Used]]-'Input Data'!$B$9)/'Input Data'!$B$11,0)*'Input Data'!$B$12</f>
        <v>0</v>
      </c>
      <c r="D204" s="31">
        <f>-(Table2[[#This Row],[Volume]]*(1-Table2[[#This Row],[Discount]])*'Input Data'!$B$2)/Table2[[#This Row],[Volume]]</f>
        <v>500</v>
      </c>
      <c r="E204" s="29">
        <f>ROUNDUP(Table2[[#This Row],[Volume]]/'Input Data'!$B$13,0)</f>
        <v>2</v>
      </c>
      <c r="F204" s="29">
        <f>-Table2[[#This Row],[Multiplier]]*'Input Data'!$B$3</f>
        <v>100000</v>
      </c>
      <c r="G204" s="29">
        <f>(1 - (1 / (1 + EXP(-((Table2[[#This Row],[Volume]] / 1000) - 4.25))))) * 0.4 + 0.6</f>
        <v>0.97573843867373911</v>
      </c>
      <c r="H204" s="29">
        <f>Table2[[#This Row],[Sigmoid]]*'Input Data'!$B$7</f>
        <v>731.80382900530435</v>
      </c>
      <c r="I204" s="29">
        <f>Table2[[#This Row],[Price]]-Table2[[#This Row],[Variable Cost]]</f>
        <v>231.80382900530435</v>
      </c>
      <c r="J204" s="29">
        <f>Table2[[#This Row],[CM I (Unit)]]-(Table2[[#This Row],[Fixed Cost]]/Table2[[#This Row],[Volume]])</f>
        <v>165.57866344239045</v>
      </c>
      <c r="K204" s="29">
        <f>Table2[[#This Row],[CM II Unit)]]-(-'Input Data'!$B$4/Table2[[#This Row],[Volume]])</f>
        <v>1.5749535105669565E-2</v>
      </c>
      <c r="L204" s="29">
        <f>Table2[[#This Row],[CM I (Unit)]]*Table2[[#This Row],[Volume]]</f>
        <v>350023.78179800959</v>
      </c>
      <c r="M204" s="29">
        <f>Table2[[#This Row],[CM II Unit)]]*Table2[[#This Row],[Volume]]</f>
        <v>250023.78179800959</v>
      </c>
      <c r="N204" s="29">
        <f>Table2[[#This Row],[Profit (Unit)]]*Table2[[#This Row],[Volume]]</f>
        <v>23.781798009561044</v>
      </c>
      <c r="O204" s="29">
        <f>IF(AND(Table2[[#This Row],[Profit]]&gt;0,N203&lt;0),MIN(Table2[Profit]),"")</f>
        <v>-178446.6054865038</v>
      </c>
    </row>
    <row r="205" spans="1:15" ht="20.100000000000001" customHeight="1" x14ac:dyDescent="0.25">
      <c r="A205" s="29">
        <v>1515</v>
      </c>
      <c r="B205" s="29">
        <f>IF(Table2[[#This Row],[Volume]]&lt;'Input Data'!$B$9,'Input Data'!$B$9,IF(Table2[[#This Row],[Volume]]&gt;'Input Data'!$B$10,'Input Data'!$B$10,Table2[[#This Row],[Volume]]))</f>
        <v>3000</v>
      </c>
      <c r="C205" s="30">
        <f>ROUNDDOWN((Table2[[#This Row],[Volume Used]]-'Input Data'!$B$9)/'Input Data'!$B$11,0)*'Input Data'!$B$12</f>
        <v>0</v>
      </c>
      <c r="D205" s="31">
        <f>-(Table2[[#This Row],[Volume]]*(1-Table2[[#This Row],[Discount]])*'Input Data'!$B$2)/Table2[[#This Row],[Volume]]</f>
        <v>500</v>
      </c>
      <c r="E205" s="29">
        <f>ROUNDUP(Table2[[#This Row],[Volume]]/'Input Data'!$B$13,0)</f>
        <v>2</v>
      </c>
      <c r="F205" s="29">
        <f>-Table2[[#This Row],[Multiplier]]*'Input Data'!$B$3</f>
        <v>100000</v>
      </c>
      <c r="G205" s="29">
        <f>(1 - (1 / (1 + EXP(-((Table2[[#This Row],[Volume]] / 1000) - 4.25))))) * 0.4 + 0.6</f>
        <v>0.97562423802896303</v>
      </c>
      <c r="H205" s="29">
        <f>Table2[[#This Row],[Sigmoid]]*'Input Data'!$B$7</f>
        <v>731.71817852172228</v>
      </c>
      <c r="I205" s="29">
        <f>Table2[[#This Row],[Price]]-Table2[[#This Row],[Variable Cost]]</f>
        <v>231.71817852172228</v>
      </c>
      <c r="J205" s="29">
        <f>Table2[[#This Row],[CM I (Unit)]]-(Table2[[#This Row],[Fixed Cost]]/Table2[[#This Row],[Volume]])</f>
        <v>165.71157786165628</v>
      </c>
      <c r="K205" s="29">
        <f>Table2[[#This Row],[CM II Unit)]]-(-'Input Data'!$B$4/Table2[[#This Row],[Volume]])</f>
        <v>0.69507621149125498</v>
      </c>
      <c r="L205" s="29">
        <f>Table2[[#This Row],[CM I (Unit)]]*Table2[[#This Row],[Volume]]</f>
        <v>351053.04046040925</v>
      </c>
      <c r="M205" s="29">
        <f>Table2[[#This Row],[CM II Unit)]]*Table2[[#This Row],[Volume]]</f>
        <v>251053.04046040928</v>
      </c>
      <c r="N205" s="29">
        <f>Table2[[#This Row],[Profit (Unit)]]*Table2[[#This Row],[Volume]]</f>
        <v>1053.0404604092514</v>
      </c>
      <c r="O205" s="29" t="str">
        <f>IF(AND(Table2[[#This Row],[Profit]]&gt;0,N204&lt;0),MIN(Table2[Profit]),"")</f>
        <v/>
      </c>
    </row>
    <row r="206" spans="1:15" ht="20.100000000000001" customHeight="1" x14ac:dyDescent="0.25">
      <c r="A206" s="29">
        <v>1520</v>
      </c>
      <c r="B206" s="29">
        <f>IF(Table2[[#This Row],[Volume]]&lt;'Input Data'!$B$9,'Input Data'!$B$9,IF(Table2[[#This Row],[Volume]]&gt;'Input Data'!$B$10,'Input Data'!$B$10,Table2[[#This Row],[Volume]]))</f>
        <v>3000</v>
      </c>
      <c r="C206" s="30">
        <f>ROUNDDOWN((Table2[[#This Row],[Volume Used]]-'Input Data'!$B$9)/'Input Data'!$B$11,0)*'Input Data'!$B$12</f>
        <v>0</v>
      </c>
      <c r="D206" s="31">
        <f>-(Table2[[#This Row],[Volume]]*(1-Table2[[#This Row],[Discount]])*'Input Data'!$B$2)/Table2[[#This Row],[Volume]]</f>
        <v>500</v>
      </c>
      <c r="E206" s="29">
        <f>ROUNDUP(Table2[[#This Row],[Volume]]/'Input Data'!$B$13,0)</f>
        <v>2</v>
      </c>
      <c r="F206" s="29">
        <f>-Table2[[#This Row],[Multiplier]]*'Input Data'!$B$3</f>
        <v>100000</v>
      </c>
      <c r="G206" s="29">
        <f>(1 - (1 / (1 + EXP(-((Table2[[#This Row],[Volume]] / 1000) - 4.25))))) * 0.4 + 0.6</f>
        <v>0.97550953487203684</v>
      </c>
      <c r="H206" s="29">
        <f>Table2[[#This Row],[Sigmoid]]*'Input Data'!$B$7</f>
        <v>731.63215115402761</v>
      </c>
      <c r="I206" s="29">
        <f>Table2[[#This Row],[Price]]-Table2[[#This Row],[Variable Cost]]</f>
        <v>231.63215115402761</v>
      </c>
      <c r="J206" s="29">
        <f>Table2[[#This Row],[CM I (Unit)]]-(Table2[[#This Row],[Fixed Cost]]/Table2[[#This Row],[Volume]])</f>
        <v>165.84267746981709</v>
      </c>
      <c r="K206" s="29">
        <f>Table2[[#This Row],[CM II Unit)]]-(-'Input Data'!$B$4/Table2[[#This Row],[Volume]])</f>
        <v>1.368993259290761</v>
      </c>
      <c r="L206" s="29">
        <f>Table2[[#This Row],[CM I (Unit)]]*Table2[[#This Row],[Volume]]</f>
        <v>352080.86975412199</v>
      </c>
      <c r="M206" s="29">
        <f>Table2[[#This Row],[CM II Unit)]]*Table2[[#This Row],[Volume]]</f>
        <v>252080.86975412199</v>
      </c>
      <c r="N206" s="29">
        <f>Table2[[#This Row],[Profit (Unit)]]*Table2[[#This Row],[Volume]]</f>
        <v>2080.8697541219567</v>
      </c>
      <c r="O206" s="29" t="str">
        <f>IF(AND(Table2[[#This Row],[Profit]]&gt;0,N205&lt;0),MIN(Table2[Profit]),"")</f>
        <v/>
      </c>
    </row>
    <row r="207" spans="1:15" ht="20.100000000000001" customHeight="1" x14ac:dyDescent="0.25">
      <c r="A207" s="29">
        <v>1525</v>
      </c>
      <c r="B207" s="29">
        <f>IF(Table2[[#This Row],[Volume]]&lt;'Input Data'!$B$9,'Input Data'!$B$9,IF(Table2[[#This Row],[Volume]]&gt;'Input Data'!$B$10,'Input Data'!$B$10,Table2[[#This Row],[Volume]]))</f>
        <v>3000</v>
      </c>
      <c r="C207" s="30">
        <f>ROUNDDOWN((Table2[[#This Row],[Volume Used]]-'Input Data'!$B$9)/'Input Data'!$B$11,0)*'Input Data'!$B$12</f>
        <v>0</v>
      </c>
      <c r="D207" s="31">
        <f>-(Table2[[#This Row],[Volume]]*(1-Table2[[#This Row],[Discount]])*'Input Data'!$B$2)/Table2[[#This Row],[Volume]]</f>
        <v>500</v>
      </c>
      <c r="E207" s="29">
        <f>ROUNDUP(Table2[[#This Row],[Volume]]/'Input Data'!$B$13,0)</f>
        <v>2</v>
      </c>
      <c r="F207" s="29">
        <f>-Table2[[#This Row],[Multiplier]]*'Input Data'!$B$3</f>
        <v>100000</v>
      </c>
      <c r="G207" s="29">
        <f>(1 - (1 / (1 + EXP(-((Table2[[#This Row],[Volume]] / 1000) - 4.25))))) * 0.4 + 0.6</f>
        <v>0.97539432732214626</v>
      </c>
      <c r="H207" s="29">
        <f>Table2[[#This Row],[Sigmoid]]*'Input Data'!$B$7</f>
        <v>731.54574549160975</v>
      </c>
      <c r="I207" s="29">
        <f>Table2[[#This Row],[Price]]-Table2[[#This Row],[Variable Cost]]</f>
        <v>231.54574549160975</v>
      </c>
      <c r="J207" s="29">
        <f>Table2[[#This Row],[CM I (Unit)]]-(Table2[[#This Row],[Fixed Cost]]/Table2[[#This Row],[Volume]])</f>
        <v>165.97197499980649</v>
      </c>
      <c r="K207" s="29">
        <f>Table2[[#This Row],[CM II Unit)]]-(-'Input Data'!$B$4/Table2[[#This Row],[Volume]])</f>
        <v>2.0375487702982866</v>
      </c>
      <c r="L207" s="29">
        <f>Table2[[#This Row],[CM I (Unit)]]*Table2[[#This Row],[Volume]]</f>
        <v>353107.26187470485</v>
      </c>
      <c r="M207" s="29">
        <f>Table2[[#This Row],[CM II Unit)]]*Table2[[#This Row],[Volume]]</f>
        <v>253107.26187470491</v>
      </c>
      <c r="N207" s="29">
        <f>Table2[[#This Row],[Profit (Unit)]]*Table2[[#This Row],[Volume]]</f>
        <v>3107.2618747048873</v>
      </c>
      <c r="O207" s="29" t="str">
        <f>IF(AND(Table2[[#This Row],[Profit]]&gt;0,N206&lt;0),MIN(Table2[Profit]),"")</f>
        <v/>
      </c>
    </row>
    <row r="208" spans="1:15" ht="20.100000000000001" customHeight="1" x14ac:dyDescent="0.25">
      <c r="A208" s="29">
        <v>1530</v>
      </c>
      <c r="B208" s="29">
        <f>IF(Table2[[#This Row],[Volume]]&lt;'Input Data'!$B$9,'Input Data'!$B$9,IF(Table2[[#This Row],[Volume]]&gt;'Input Data'!$B$10,'Input Data'!$B$10,Table2[[#This Row],[Volume]]))</f>
        <v>3000</v>
      </c>
      <c r="C208" s="30">
        <f>ROUNDDOWN((Table2[[#This Row],[Volume Used]]-'Input Data'!$B$9)/'Input Data'!$B$11,0)*'Input Data'!$B$12</f>
        <v>0</v>
      </c>
      <c r="D208" s="31">
        <f>-(Table2[[#This Row],[Volume]]*(1-Table2[[#This Row],[Discount]])*'Input Data'!$B$2)/Table2[[#This Row],[Volume]]</f>
        <v>500</v>
      </c>
      <c r="E208" s="29">
        <f>ROUNDUP(Table2[[#This Row],[Volume]]/'Input Data'!$B$13,0)</f>
        <v>2</v>
      </c>
      <c r="F208" s="29">
        <f>-Table2[[#This Row],[Multiplier]]*'Input Data'!$B$3</f>
        <v>100000</v>
      </c>
      <c r="G208" s="29">
        <f>(1 - (1 / (1 + EXP(-((Table2[[#This Row],[Volume]] / 1000) - 4.25))))) * 0.4 + 0.6</f>
        <v>0.97527861349456457</v>
      </c>
      <c r="H208" s="29">
        <f>Table2[[#This Row],[Sigmoid]]*'Input Data'!$B$7</f>
        <v>731.45896012092339</v>
      </c>
      <c r="I208" s="29">
        <f>Table2[[#This Row],[Price]]-Table2[[#This Row],[Variable Cost]]</f>
        <v>231.45896012092339</v>
      </c>
      <c r="J208" s="29">
        <f>Table2[[#This Row],[CM I (Unit)]]-(Table2[[#This Row],[Fixed Cost]]/Table2[[#This Row],[Volume]])</f>
        <v>166.09948299674039</v>
      </c>
      <c r="K208" s="29">
        <f>Table2[[#This Row],[CM II Unit)]]-(-'Input Data'!$B$4/Table2[[#This Row],[Volume]])</f>
        <v>2.7007901862828874</v>
      </c>
      <c r="L208" s="29">
        <f>Table2[[#This Row],[CM I (Unit)]]*Table2[[#This Row],[Volume]]</f>
        <v>354132.20898501278</v>
      </c>
      <c r="M208" s="29">
        <f>Table2[[#This Row],[CM II Unit)]]*Table2[[#This Row],[Volume]]</f>
        <v>254132.20898501281</v>
      </c>
      <c r="N208" s="29">
        <f>Table2[[#This Row],[Profit (Unit)]]*Table2[[#This Row],[Volume]]</f>
        <v>4132.2089850128177</v>
      </c>
      <c r="O208" s="29" t="str">
        <f>IF(AND(Table2[[#This Row],[Profit]]&gt;0,N207&lt;0),MIN(Table2[Profit]),"")</f>
        <v/>
      </c>
    </row>
    <row r="209" spans="1:15" ht="20.100000000000001" customHeight="1" x14ac:dyDescent="0.25">
      <c r="A209" s="29">
        <v>1535</v>
      </c>
      <c r="B209" s="29">
        <f>IF(Table2[[#This Row],[Volume]]&lt;'Input Data'!$B$9,'Input Data'!$B$9,IF(Table2[[#This Row],[Volume]]&gt;'Input Data'!$B$10,'Input Data'!$B$10,Table2[[#This Row],[Volume]]))</f>
        <v>3000</v>
      </c>
      <c r="C209" s="30">
        <f>ROUNDDOWN((Table2[[#This Row],[Volume Used]]-'Input Data'!$B$9)/'Input Data'!$B$11,0)*'Input Data'!$B$12</f>
        <v>0</v>
      </c>
      <c r="D209" s="31">
        <f>-(Table2[[#This Row],[Volume]]*(1-Table2[[#This Row],[Discount]])*'Input Data'!$B$2)/Table2[[#This Row],[Volume]]</f>
        <v>500</v>
      </c>
      <c r="E209" s="29">
        <f>ROUNDUP(Table2[[#This Row],[Volume]]/'Input Data'!$B$13,0)</f>
        <v>2</v>
      </c>
      <c r="F209" s="29">
        <f>-Table2[[#This Row],[Multiplier]]*'Input Data'!$B$3</f>
        <v>100000</v>
      </c>
      <c r="G209" s="29">
        <f>(1 - (1 / (1 + EXP(-((Table2[[#This Row],[Volume]] / 1000) - 4.25))))) * 0.4 + 0.6</f>
        <v>0.97516239150067652</v>
      </c>
      <c r="H209" s="29">
        <f>Table2[[#This Row],[Sigmoid]]*'Input Data'!$B$7</f>
        <v>731.37179362550739</v>
      </c>
      <c r="I209" s="29">
        <f>Table2[[#This Row],[Price]]-Table2[[#This Row],[Variable Cost]]</f>
        <v>231.37179362550739</v>
      </c>
      <c r="J209" s="29">
        <f>Table2[[#This Row],[CM I (Unit)]]-(Table2[[#This Row],[Fixed Cost]]/Table2[[#This Row],[Volume]])</f>
        <v>166.22521382094715</v>
      </c>
      <c r="K209" s="29">
        <f>Table2[[#This Row],[CM II Unit)]]-(-'Input Data'!$B$4/Table2[[#This Row],[Volume]])</f>
        <v>3.3587643095465012</v>
      </c>
      <c r="L209" s="29">
        <f>Table2[[#This Row],[CM I (Unit)]]*Table2[[#This Row],[Volume]]</f>
        <v>355155.70321515383</v>
      </c>
      <c r="M209" s="29">
        <f>Table2[[#This Row],[CM II Unit)]]*Table2[[#This Row],[Volume]]</f>
        <v>255155.70321515386</v>
      </c>
      <c r="N209" s="29">
        <f>Table2[[#This Row],[Profit (Unit)]]*Table2[[#This Row],[Volume]]</f>
        <v>5155.7032151538797</v>
      </c>
      <c r="O209" s="29" t="str">
        <f>IF(AND(Table2[[#This Row],[Profit]]&gt;0,N208&lt;0),MIN(Table2[Profit]),"")</f>
        <v/>
      </c>
    </row>
    <row r="210" spans="1:15" ht="20.100000000000001" customHeight="1" x14ac:dyDescent="0.25">
      <c r="A210" s="29">
        <v>1540</v>
      </c>
      <c r="B210" s="29">
        <f>IF(Table2[[#This Row],[Volume]]&lt;'Input Data'!$B$9,'Input Data'!$B$9,IF(Table2[[#This Row],[Volume]]&gt;'Input Data'!$B$10,'Input Data'!$B$10,Table2[[#This Row],[Volume]]))</f>
        <v>3000</v>
      </c>
      <c r="C210" s="30">
        <f>ROUNDDOWN((Table2[[#This Row],[Volume Used]]-'Input Data'!$B$9)/'Input Data'!$B$11,0)*'Input Data'!$B$12</f>
        <v>0</v>
      </c>
      <c r="D210" s="31">
        <f>-(Table2[[#This Row],[Volume]]*(1-Table2[[#This Row],[Discount]])*'Input Data'!$B$2)/Table2[[#This Row],[Volume]]</f>
        <v>500</v>
      </c>
      <c r="E210" s="29">
        <f>ROUNDUP(Table2[[#This Row],[Volume]]/'Input Data'!$B$13,0)</f>
        <v>2</v>
      </c>
      <c r="F210" s="29">
        <f>-Table2[[#This Row],[Multiplier]]*'Input Data'!$B$3</f>
        <v>100000</v>
      </c>
      <c r="G210" s="29">
        <f>(1 - (1 / (1 + EXP(-((Table2[[#This Row],[Volume]] / 1000) - 4.25))))) * 0.4 + 0.6</f>
        <v>0.97504565944800226</v>
      </c>
      <c r="H210" s="29">
        <f>Table2[[#This Row],[Sigmoid]]*'Input Data'!$B$7</f>
        <v>731.28424458600171</v>
      </c>
      <c r="I210" s="29">
        <f>Table2[[#This Row],[Price]]-Table2[[#This Row],[Variable Cost]]</f>
        <v>231.28424458600171</v>
      </c>
      <c r="J210" s="29">
        <f>Table2[[#This Row],[CM I (Unit)]]-(Table2[[#This Row],[Fixed Cost]]/Table2[[#This Row],[Volume]])</f>
        <v>166.34917965093678</v>
      </c>
      <c r="K210" s="29">
        <f>Table2[[#This Row],[CM II Unit)]]-(-'Input Data'!$B$4/Table2[[#This Row],[Volume]])</f>
        <v>4.0115173132744246</v>
      </c>
      <c r="L210" s="29">
        <f>Table2[[#This Row],[CM I (Unit)]]*Table2[[#This Row],[Volume]]</f>
        <v>356177.73666244262</v>
      </c>
      <c r="M210" s="29">
        <f>Table2[[#This Row],[CM II Unit)]]*Table2[[#This Row],[Volume]]</f>
        <v>256177.73666244262</v>
      </c>
      <c r="N210" s="29">
        <f>Table2[[#This Row],[Profit (Unit)]]*Table2[[#This Row],[Volume]]</f>
        <v>6177.736662442614</v>
      </c>
      <c r="O210" s="29" t="str">
        <f>IF(AND(Table2[[#This Row],[Profit]]&gt;0,N209&lt;0),MIN(Table2[Profit]),"")</f>
        <v/>
      </c>
    </row>
    <row r="211" spans="1:15" ht="20.100000000000001" customHeight="1" x14ac:dyDescent="0.25">
      <c r="A211" s="29">
        <v>1545</v>
      </c>
      <c r="B211" s="29">
        <f>IF(Table2[[#This Row],[Volume]]&lt;'Input Data'!$B$9,'Input Data'!$B$9,IF(Table2[[#This Row],[Volume]]&gt;'Input Data'!$B$10,'Input Data'!$B$10,Table2[[#This Row],[Volume]]))</f>
        <v>3000</v>
      </c>
      <c r="C211" s="30">
        <f>ROUNDDOWN((Table2[[#This Row],[Volume Used]]-'Input Data'!$B$9)/'Input Data'!$B$11,0)*'Input Data'!$B$12</f>
        <v>0</v>
      </c>
      <c r="D211" s="31">
        <f>-(Table2[[#This Row],[Volume]]*(1-Table2[[#This Row],[Discount]])*'Input Data'!$B$2)/Table2[[#This Row],[Volume]]</f>
        <v>500</v>
      </c>
      <c r="E211" s="29">
        <f>ROUNDUP(Table2[[#This Row],[Volume]]/'Input Data'!$B$13,0)</f>
        <v>2</v>
      </c>
      <c r="F211" s="29">
        <f>-Table2[[#This Row],[Multiplier]]*'Input Data'!$B$3</f>
        <v>100000</v>
      </c>
      <c r="G211" s="29">
        <f>(1 - (1 / (1 + EXP(-((Table2[[#This Row],[Volume]] / 1000) - 4.25))))) * 0.4 + 0.6</f>
        <v>0.97492841544022213</v>
      </c>
      <c r="H211" s="29">
        <f>Table2[[#This Row],[Sigmoid]]*'Input Data'!$B$7</f>
        <v>731.19631158016659</v>
      </c>
      <c r="I211" s="29">
        <f>Table2[[#This Row],[Price]]-Table2[[#This Row],[Variable Cost]]</f>
        <v>231.19631158016659</v>
      </c>
      <c r="J211" s="29">
        <f>Table2[[#This Row],[CM I (Unit)]]-(Table2[[#This Row],[Fixed Cost]]/Table2[[#This Row],[Volume]])</f>
        <v>166.47139248631547</v>
      </c>
      <c r="K211" s="29">
        <f>Table2[[#This Row],[CM II Unit)]]-(-'Input Data'!$B$4/Table2[[#This Row],[Volume]])</f>
        <v>4.6590947516876327</v>
      </c>
      <c r="L211" s="29">
        <f>Table2[[#This Row],[CM I (Unit)]]*Table2[[#This Row],[Volume]]</f>
        <v>357198.30139135738</v>
      </c>
      <c r="M211" s="29">
        <f>Table2[[#This Row],[CM II Unit)]]*Table2[[#This Row],[Volume]]</f>
        <v>257198.30139135738</v>
      </c>
      <c r="N211" s="29">
        <f>Table2[[#This Row],[Profit (Unit)]]*Table2[[#This Row],[Volume]]</f>
        <v>7198.3013913573923</v>
      </c>
      <c r="O211" s="29" t="str">
        <f>IF(AND(Table2[[#This Row],[Profit]]&gt;0,N210&lt;0),MIN(Table2[Profit]),"")</f>
        <v/>
      </c>
    </row>
    <row r="212" spans="1:15" ht="20.100000000000001" customHeight="1" x14ac:dyDescent="0.25">
      <c r="A212" s="29">
        <v>1550</v>
      </c>
      <c r="B212" s="29">
        <f>IF(Table2[[#This Row],[Volume]]&lt;'Input Data'!$B$9,'Input Data'!$B$9,IF(Table2[[#This Row],[Volume]]&gt;'Input Data'!$B$10,'Input Data'!$B$10,Table2[[#This Row],[Volume]]))</f>
        <v>3000</v>
      </c>
      <c r="C212" s="30">
        <f>ROUNDDOWN((Table2[[#This Row],[Volume Used]]-'Input Data'!$B$9)/'Input Data'!$B$11,0)*'Input Data'!$B$12</f>
        <v>0</v>
      </c>
      <c r="D212" s="31">
        <f>-(Table2[[#This Row],[Volume]]*(1-Table2[[#This Row],[Discount]])*'Input Data'!$B$2)/Table2[[#This Row],[Volume]]</f>
        <v>500</v>
      </c>
      <c r="E212" s="29">
        <f>ROUNDUP(Table2[[#This Row],[Volume]]/'Input Data'!$B$13,0)</f>
        <v>2</v>
      </c>
      <c r="F212" s="29">
        <f>-Table2[[#This Row],[Multiplier]]*'Input Data'!$B$3</f>
        <v>100000</v>
      </c>
      <c r="G212" s="29">
        <f>(1 - (1 / (1 + EXP(-((Table2[[#This Row],[Volume]] / 1000) - 4.25))))) * 0.4 + 0.6</f>
        <v>0.97481065757720142</v>
      </c>
      <c r="H212" s="29">
        <f>Table2[[#This Row],[Sigmoid]]*'Input Data'!$B$7</f>
        <v>731.10799318290105</v>
      </c>
      <c r="I212" s="29">
        <f>Table2[[#This Row],[Price]]-Table2[[#This Row],[Variable Cost]]</f>
        <v>231.10799318290105</v>
      </c>
      <c r="J212" s="29">
        <f>Table2[[#This Row],[CM I (Unit)]]-(Table2[[#This Row],[Fixed Cost]]/Table2[[#This Row],[Volume]])</f>
        <v>166.591864150643</v>
      </c>
      <c r="K212" s="29">
        <f>Table2[[#This Row],[CM II Unit)]]-(-'Input Data'!$B$4/Table2[[#This Row],[Volume]])</f>
        <v>5.3015415699978519</v>
      </c>
      <c r="L212" s="29">
        <f>Table2[[#This Row],[CM I (Unit)]]*Table2[[#This Row],[Volume]]</f>
        <v>358217.38943349663</v>
      </c>
      <c r="M212" s="29">
        <f>Table2[[#This Row],[CM II Unit)]]*Table2[[#This Row],[Volume]]</f>
        <v>258217.38943349666</v>
      </c>
      <c r="N212" s="29">
        <f>Table2[[#This Row],[Profit (Unit)]]*Table2[[#This Row],[Volume]]</f>
        <v>8217.3894334966699</v>
      </c>
      <c r="O212" s="29" t="str">
        <f>IF(AND(Table2[[#This Row],[Profit]]&gt;0,N211&lt;0),MIN(Table2[Profit]),"")</f>
        <v/>
      </c>
    </row>
    <row r="213" spans="1:15" ht="20.100000000000001" customHeight="1" x14ac:dyDescent="0.25">
      <c r="A213" s="29">
        <v>1555</v>
      </c>
      <c r="B213" s="29">
        <f>IF(Table2[[#This Row],[Volume]]&lt;'Input Data'!$B$9,'Input Data'!$B$9,IF(Table2[[#This Row],[Volume]]&gt;'Input Data'!$B$10,'Input Data'!$B$10,Table2[[#This Row],[Volume]]))</f>
        <v>3000</v>
      </c>
      <c r="C213" s="30">
        <f>ROUNDDOWN((Table2[[#This Row],[Volume Used]]-'Input Data'!$B$9)/'Input Data'!$B$11,0)*'Input Data'!$B$12</f>
        <v>0</v>
      </c>
      <c r="D213" s="31">
        <f>-(Table2[[#This Row],[Volume]]*(1-Table2[[#This Row],[Discount]])*'Input Data'!$B$2)/Table2[[#This Row],[Volume]]</f>
        <v>500</v>
      </c>
      <c r="E213" s="29">
        <f>ROUNDUP(Table2[[#This Row],[Volume]]/'Input Data'!$B$13,0)</f>
        <v>2</v>
      </c>
      <c r="F213" s="29">
        <f>-Table2[[#This Row],[Multiplier]]*'Input Data'!$B$3</f>
        <v>100000</v>
      </c>
      <c r="G213" s="29">
        <f>(1 - (1 / (1 + EXP(-((Table2[[#This Row],[Volume]] / 1000) - 4.25))))) * 0.4 + 0.6</f>
        <v>0.97469238395501601</v>
      </c>
      <c r="H213" s="29">
        <f>Table2[[#This Row],[Sigmoid]]*'Input Data'!$B$7</f>
        <v>731.01928796626203</v>
      </c>
      <c r="I213" s="29">
        <f>Table2[[#This Row],[Price]]-Table2[[#This Row],[Variable Cost]]</f>
        <v>231.01928796626203</v>
      </c>
      <c r="J213" s="29">
        <f>Table2[[#This Row],[CM I (Unit)]]-(Table2[[#This Row],[Fixed Cost]]/Table2[[#This Row],[Volume]])</f>
        <v>166.7106062942363</v>
      </c>
      <c r="K213" s="29">
        <f>Table2[[#This Row],[CM II Unit)]]-(-'Input Data'!$B$4/Table2[[#This Row],[Volume]])</f>
        <v>5.9389021141719809</v>
      </c>
      <c r="L213" s="29">
        <f>Table2[[#This Row],[CM I (Unit)]]*Table2[[#This Row],[Volume]]</f>
        <v>359234.99278753746</v>
      </c>
      <c r="M213" s="29">
        <f>Table2[[#This Row],[CM II Unit)]]*Table2[[#This Row],[Volume]]</f>
        <v>259234.99278753746</v>
      </c>
      <c r="N213" s="29">
        <f>Table2[[#This Row],[Profit (Unit)]]*Table2[[#This Row],[Volume]]</f>
        <v>9234.9927875374306</v>
      </c>
      <c r="O213" s="29" t="str">
        <f>IF(AND(Table2[[#This Row],[Profit]]&gt;0,N212&lt;0),MIN(Table2[Profit]),"")</f>
        <v/>
      </c>
    </row>
    <row r="214" spans="1:15" ht="20.100000000000001" customHeight="1" x14ac:dyDescent="0.25">
      <c r="A214" s="29">
        <v>1560</v>
      </c>
      <c r="B214" s="29">
        <f>IF(Table2[[#This Row],[Volume]]&lt;'Input Data'!$B$9,'Input Data'!$B$9,IF(Table2[[#This Row],[Volume]]&gt;'Input Data'!$B$10,'Input Data'!$B$10,Table2[[#This Row],[Volume]]))</f>
        <v>3000</v>
      </c>
      <c r="C214" s="30">
        <f>ROUNDDOWN((Table2[[#This Row],[Volume Used]]-'Input Data'!$B$9)/'Input Data'!$B$11,0)*'Input Data'!$B$12</f>
        <v>0</v>
      </c>
      <c r="D214" s="31">
        <f>-(Table2[[#This Row],[Volume]]*(1-Table2[[#This Row],[Discount]])*'Input Data'!$B$2)/Table2[[#This Row],[Volume]]</f>
        <v>500</v>
      </c>
      <c r="E214" s="29">
        <f>ROUNDUP(Table2[[#This Row],[Volume]]/'Input Data'!$B$13,0)</f>
        <v>2</v>
      </c>
      <c r="F214" s="29">
        <f>-Table2[[#This Row],[Multiplier]]*'Input Data'!$B$3</f>
        <v>100000</v>
      </c>
      <c r="G214" s="29">
        <f>(1 - (1 / (1 + EXP(-((Table2[[#This Row],[Volume]] / 1000) - 4.25))))) * 0.4 + 0.6</f>
        <v>0.97457359266597787</v>
      </c>
      <c r="H214" s="29">
        <f>Table2[[#This Row],[Sigmoid]]*'Input Data'!$B$7</f>
        <v>730.93019449948338</v>
      </c>
      <c r="I214" s="29">
        <f>Table2[[#This Row],[Price]]-Table2[[#This Row],[Variable Cost]]</f>
        <v>230.93019449948338</v>
      </c>
      <c r="J214" s="29">
        <f>Table2[[#This Row],[CM I (Unit)]]-(Table2[[#This Row],[Fixed Cost]]/Table2[[#This Row],[Volume]])</f>
        <v>166.82763039691929</v>
      </c>
      <c r="K214" s="29">
        <f>Table2[[#This Row],[CM II Unit)]]-(-'Input Data'!$B$4/Table2[[#This Row],[Volume]])</f>
        <v>6.5712201405090411</v>
      </c>
      <c r="L214" s="29">
        <f>Table2[[#This Row],[CM I (Unit)]]*Table2[[#This Row],[Volume]]</f>
        <v>360251.10341919406</v>
      </c>
      <c r="M214" s="29">
        <f>Table2[[#This Row],[CM II Unit)]]*Table2[[#This Row],[Volume]]</f>
        <v>260251.10341919409</v>
      </c>
      <c r="N214" s="29">
        <f>Table2[[#This Row],[Profit (Unit)]]*Table2[[#This Row],[Volume]]</f>
        <v>10251.103419194103</v>
      </c>
      <c r="O214" s="29" t="str">
        <f>IF(AND(Table2[[#This Row],[Profit]]&gt;0,N213&lt;0),MIN(Table2[Profit]),"")</f>
        <v/>
      </c>
    </row>
    <row r="215" spans="1:15" ht="20.100000000000001" customHeight="1" x14ac:dyDescent="0.25">
      <c r="A215" s="29">
        <v>1565</v>
      </c>
      <c r="B215" s="29">
        <f>IF(Table2[[#This Row],[Volume]]&lt;'Input Data'!$B$9,'Input Data'!$B$9,IF(Table2[[#This Row],[Volume]]&gt;'Input Data'!$B$10,'Input Data'!$B$10,Table2[[#This Row],[Volume]]))</f>
        <v>3000</v>
      </c>
      <c r="C215" s="30">
        <f>ROUNDDOWN((Table2[[#This Row],[Volume Used]]-'Input Data'!$B$9)/'Input Data'!$B$11,0)*'Input Data'!$B$12</f>
        <v>0</v>
      </c>
      <c r="D215" s="31">
        <f>-(Table2[[#This Row],[Volume]]*(1-Table2[[#This Row],[Discount]])*'Input Data'!$B$2)/Table2[[#This Row],[Volume]]</f>
        <v>500</v>
      </c>
      <c r="E215" s="29">
        <f>ROUNDUP(Table2[[#This Row],[Volume]]/'Input Data'!$B$13,0)</f>
        <v>2</v>
      </c>
      <c r="F215" s="29">
        <f>-Table2[[#This Row],[Multiplier]]*'Input Data'!$B$3</f>
        <v>100000</v>
      </c>
      <c r="G215" s="29">
        <f>(1 - (1 / (1 + EXP(-((Table2[[#This Row],[Volume]] / 1000) - 4.25))))) * 0.4 + 0.6</f>
        <v>0.97445428179866156</v>
      </c>
      <c r="H215" s="29">
        <f>Table2[[#This Row],[Sigmoid]]*'Input Data'!$B$7</f>
        <v>730.84071134899614</v>
      </c>
      <c r="I215" s="29">
        <f>Table2[[#This Row],[Price]]-Table2[[#This Row],[Variable Cost]]</f>
        <v>230.84071134899614</v>
      </c>
      <c r="J215" s="29">
        <f>Table2[[#This Row],[CM I (Unit)]]-(Table2[[#This Row],[Fixed Cost]]/Table2[[#This Row],[Volume]])</f>
        <v>166.94294777072139</v>
      </c>
      <c r="K215" s="29">
        <f>Table2[[#This Row],[CM II Unit)]]-(-'Input Data'!$B$4/Table2[[#This Row],[Volume]])</f>
        <v>7.1985388250344897</v>
      </c>
      <c r="L215" s="29">
        <f>Table2[[#This Row],[CM I (Unit)]]*Table2[[#This Row],[Volume]]</f>
        <v>361265.71326117893</v>
      </c>
      <c r="M215" s="29">
        <f>Table2[[#This Row],[CM II Unit)]]*Table2[[#This Row],[Volume]]</f>
        <v>261265.71326117899</v>
      </c>
      <c r="N215" s="29">
        <f>Table2[[#This Row],[Profit (Unit)]]*Table2[[#This Row],[Volume]]</f>
        <v>11265.713261178977</v>
      </c>
      <c r="O215" s="29" t="str">
        <f>IF(AND(Table2[[#This Row],[Profit]]&gt;0,N214&lt;0),MIN(Table2[Profit]),"")</f>
        <v/>
      </c>
    </row>
    <row r="216" spans="1:15" ht="20.100000000000001" customHeight="1" x14ac:dyDescent="0.25">
      <c r="A216" s="29">
        <v>1570</v>
      </c>
      <c r="B216" s="29">
        <f>IF(Table2[[#This Row],[Volume]]&lt;'Input Data'!$B$9,'Input Data'!$B$9,IF(Table2[[#This Row],[Volume]]&gt;'Input Data'!$B$10,'Input Data'!$B$10,Table2[[#This Row],[Volume]]))</f>
        <v>3000</v>
      </c>
      <c r="C216" s="30">
        <f>ROUNDDOWN((Table2[[#This Row],[Volume Used]]-'Input Data'!$B$9)/'Input Data'!$B$11,0)*'Input Data'!$B$12</f>
        <v>0</v>
      </c>
      <c r="D216" s="31">
        <f>-(Table2[[#This Row],[Volume]]*(1-Table2[[#This Row],[Discount]])*'Input Data'!$B$2)/Table2[[#This Row],[Volume]]</f>
        <v>500</v>
      </c>
      <c r="E216" s="29">
        <f>ROUNDUP(Table2[[#This Row],[Volume]]/'Input Data'!$B$13,0)</f>
        <v>2</v>
      </c>
      <c r="F216" s="29">
        <f>-Table2[[#This Row],[Multiplier]]*'Input Data'!$B$3</f>
        <v>100000</v>
      </c>
      <c r="G216" s="29">
        <f>(1 - (1 / (1 + EXP(-((Table2[[#This Row],[Volume]] / 1000) - 4.25))))) * 0.4 + 0.6</f>
        <v>0.97433444943793046</v>
      </c>
      <c r="H216" s="29">
        <f>Table2[[#This Row],[Sigmoid]]*'Input Data'!$B$7</f>
        <v>730.75083707844783</v>
      </c>
      <c r="I216" s="29">
        <f>Table2[[#This Row],[Price]]-Table2[[#This Row],[Variable Cost]]</f>
        <v>230.75083707844783</v>
      </c>
      <c r="J216" s="29">
        <f>Table2[[#This Row],[CM I (Unit)]]-(Table2[[#This Row],[Fixed Cost]]/Table2[[#This Row],[Volume]])</f>
        <v>167.05656956252426</v>
      </c>
      <c r="K216" s="29">
        <f>Table2[[#This Row],[CM II Unit)]]-(-'Input Data'!$B$4/Table2[[#This Row],[Volume]])</f>
        <v>7.8209007727153335</v>
      </c>
      <c r="L216" s="29">
        <f>Table2[[#This Row],[CM I (Unit)]]*Table2[[#This Row],[Volume]]</f>
        <v>362278.8142131631</v>
      </c>
      <c r="M216" s="29">
        <f>Table2[[#This Row],[CM II Unit)]]*Table2[[#This Row],[Volume]]</f>
        <v>262278.8142131631</v>
      </c>
      <c r="N216" s="29">
        <f>Table2[[#This Row],[Profit (Unit)]]*Table2[[#This Row],[Volume]]</f>
        <v>12278.814213163074</v>
      </c>
      <c r="O216" s="29" t="str">
        <f>IF(AND(Table2[[#This Row],[Profit]]&gt;0,N215&lt;0),MIN(Table2[Profit]),"")</f>
        <v/>
      </c>
    </row>
    <row r="217" spans="1:15" ht="20.100000000000001" customHeight="1" x14ac:dyDescent="0.25">
      <c r="A217" s="29">
        <v>1575</v>
      </c>
      <c r="B217" s="29">
        <f>IF(Table2[[#This Row],[Volume]]&lt;'Input Data'!$B$9,'Input Data'!$B$9,IF(Table2[[#This Row],[Volume]]&gt;'Input Data'!$B$10,'Input Data'!$B$10,Table2[[#This Row],[Volume]]))</f>
        <v>3000</v>
      </c>
      <c r="C217" s="30">
        <f>ROUNDDOWN((Table2[[#This Row],[Volume Used]]-'Input Data'!$B$9)/'Input Data'!$B$11,0)*'Input Data'!$B$12</f>
        <v>0</v>
      </c>
      <c r="D217" s="31">
        <f>-(Table2[[#This Row],[Volume]]*(1-Table2[[#This Row],[Discount]])*'Input Data'!$B$2)/Table2[[#This Row],[Volume]]</f>
        <v>500</v>
      </c>
      <c r="E217" s="29">
        <f>ROUNDUP(Table2[[#This Row],[Volume]]/'Input Data'!$B$13,0)</f>
        <v>2</v>
      </c>
      <c r="F217" s="29">
        <f>-Table2[[#This Row],[Multiplier]]*'Input Data'!$B$3</f>
        <v>100000</v>
      </c>
      <c r="G217" s="29">
        <f>(1 - (1 / (1 + EXP(-((Table2[[#This Row],[Volume]] / 1000) - 4.25))))) * 0.4 + 0.6</f>
        <v>0.97421409366496414</v>
      </c>
      <c r="H217" s="29">
        <f>Table2[[#This Row],[Sigmoid]]*'Input Data'!$B$7</f>
        <v>730.66057024872316</v>
      </c>
      <c r="I217" s="29">
        <f>Table2[[#This Row],[Price]]-Table2[[#This Row],[Variable Cost]]</f>
        <v>230.66057024872316</v>
      </c>
      <c r="J217" s="29">
        <f>Table2[[#This Row],[CM I (Unit)]]-(Table2[[#This Row],[Fixed Cost]]/Table2[[#This Row],[Volume]])</f>
        <v>167.16850675665967</v>
      </c>
      <c r="K217" s="29">
        <f>Table2[[#This Row],[CM II Unit)]]-(-'Input Data'!$B$4/Table2[[#This Row],[Volume]])</f>
        <v>8.4383480265009325</v>
      </c>
      <c r="L217" s="29">
        <f>Table2[[#This Row],[CM I (Unit)]]*Table2[[#This Row],[Volume]]</f>
        <v>363290.39814173896</v>
      </c>
      <c r="M217" s="29">
        <f>Table2[[#This Row],[CM II Unit)]]*Table2[[#This Row],[Volume]]</f>
        <v>263290.39814173896</v>
      </c>
      <c r="N217" s="29">
        <f>Table2[[#This Row],[Profit (Unit)]]*Table2[[#This Row],[Volume]]</f>
        <v>13290.39814173897</v>
      </c>
      <c r="O217" s="29" t="str">
        <f>IF(AND(Table2[[#This Row],[Profit]]&gt;0,N216&lt;0),MIN(Table2[Profit]),"")</f>
        <v/>
      </c>
    </row>
    <row r="218" spans="1:15" ht="20.100000000000001" customHeight="1" x14ac:dyDescent="0.25">
      <c r="A218" s="29">
        <v>1580</v>
      </c>
      <c r="B218" s="29">
        <f>IF(Table2[[#This Row],[Volume]]&lt;'Input Data'!$B$9,'Input Data'!$B$9,IF(Table2[[#This Row],[Volume]]&gt;'Input Data'!$B$10,'Input Data'!$B$10,Table2[[#This Row],[Volume]]))</f>
        <v>3000</v>
      </c>
      <c r="C218" s="30">
        <f>ROUNDDOWN((Table2[[#This Row],[Volume Used]]-'Input Data'!$B$9)/'Input Data'!$B$11,0)*'Input Data'!$B$12</f>
        <v>0</v>
      </c>
      <c r="D218" s="31">
        <f>-(Table2[[#This Row],[Volume]]*(1-Table2[[#This Row],[Discount]])*'Input Data'!$B$2)/Table2[[#This Row],[Volume]]</f>
        <v>500</v>
      </c>
      <c r="E218" s="29">
        <f>ROUNDUP(Table2[[#This Row],[Volume]]/'Input Data'!$B$13,0)</f>
        <v>2</v>
      </c>
      <c r="F218" s="29">
        <f>-Table2[[#This Row],[Multiplier]]*'Input Data'!$B$3</f>
        <v>100000</v>
      </c>
      <c r="G218" s="29">
        <f>(1 - (1 / (1 + EXP(-((Table2[[#This Row],[Volume]] / 1000) - 4.25))))) * 0.4 + 0.6</f>
        <v>0.97409321255728576</v>
      </c>
      <c r="H218" s="29">
        <f>Table2[[#This Row],[Sigmoid]]*'Input Data'!$B$7</f>
        <v>730.56990941796437</v>
      </c>
      <c r="I218" s="29">
        <f>Table2[[#This Row],[Price]]-Table2[[#This Row],[Variable Cost]]</f>
        <v>230.56990941796437</v>
      </c>
      <c r="J218" s="29">
        <f>Table2[[#This Row],[CM I (Unit)]]-(Table2[[#This Row],[Fixed Cost]]/Table2[[#This Row],[Volume]])</f>
        <v>167.27877017745803</v>
      </c>
      <c r="K218" s="29">
        <f>Table2[[#This Row],[CM II Unit)]]-(-'Input Data'!$B$4/Table2[[#This Row],[Volume]])</f>
        <v>9.0509220761921938</v>
      </c>
      <c r="L218" s="29">
        <f>Table2[[#This Row],[CM I (Unit)]]*Table2[[#This Row],[Volume]]</f>
        <v>364300.45688038372</v>
      </c>
      <c r="M218" s="29">
        <f>Table2[[#This Row],[CM II Unit)]]*Table2[[#This Row],[Volume]]</f>
        <v>264300.45688038366</v>
      </c>
      <c r="N218" s="29">
        <f>Table2[[#This Row],[Profit (Unit)]]*Table2[[#This Row],[Volume]]</f>
        <v>14300.456880383666</v>
      </c>
      <c r="O218" s="29" t="str">
        <f>IF(AND(Table2[[#This Row],[Profit]]&gt;0,N217&lt;0),MIN(Table2[Profit]),"")</f>
        <v/>
      </c>
    </row>
    <row r="219" spans="1:15" ht="20.100000000000001" customHeight="1" x14ac:dyDescent="0.25">
      <c r="A219" s="29">
        <v>1585</v>
      </c>
      <c r="B219" s="29">
        <f>IF(Table2[[#This Row],[Volume]]&lt;'Input Data'!$B$9,'Input Data'!$B$9,IF(Table2[[#This Row],[Volume]]&gt;'Input Data'!$B$10,'Input Data'!$B$10,Table2[[#This Row],[Volume]]))</f>
        <v>3000</v>
      </c>
      <c r="C219" s="30">
        <f>ROUNDDOWN((Table2[[#This Row],[Volume Used]]-'Input Data'!$B$9)/'Input Data'!$B$11,0)*'Input Data'!$B$12</f>
        <v>0</v>
      </c>
      <c r="D219" s="31">
        <f>-(Table2[[#This Row],[Volume]]*(1-Table2[[#This Row],[Discount]])*'Input Data'!$B$2)/Table2[[#This Row],[Volume]]</f>
        <v>500</v>
      </c>
      <c r="E219" s="29">
        <f>ROUNDUP(Table2[[#This Row],[Volume]]/'Input Data'!$B$13,0)</f>
        <v>2</v>
      </c>
      <c r="F219" s="29">
        <f>-Table2[[#This Row],[Multiplier]]*'Input Data'!$B$3</f>
        <v>100000</v>
      </c>
      <c r="G219" s="29">
        <f>(1 - (1 / (1 + EXP(-((Table2[[#This Row],[Volume]] / 1000) - 4.25))))) * 0.4 + 0.6</f>
        <v>0.97397180418878992</v>
      </c>
      <c r="H219" s="29">
        <f>Table2[[#This Row],[Sigmoid]]*'Input Data'!$B$7</f>
        <v>730.47885314159248</v>
      </c>
      <c r="I219" s="29">
        <f>Table2[[#This Row],[Price]]-Table2[[#This Row],[Variable Cost]]</f>
        <v>230.47885314159248</v>
      </c>
      <c r="J219" s="29">
        <f>Table2[[#This Row],[CM I (Unit)]]-(Table2[[#This Row],[Fixed Cost]]/Table2[[#This Row],[Volume]])</f>
        <v>167.3873704917502</v>
      </c>
      <c r="K219" s="29">
        <f>Table2[[#This Row],[CM II Unit)]]-(-'Input Data'!$B$4/Table2[[#This Row],[Volume]])</f>
        <v>9.6586638671445257</v>
      </c>
      <c r="L219" s="29">
        <f>Table2[[#This Row],[CM I (Unit)]]*Table2[[#This Row],[Volume]]</f>
        <v>365308.98222942406</v>
      </c>
      <c r="M219" s="29">
        <f>Table2[[#This Row],[CM II Unit)]]*Table2[[#This Row],[Volume]]</f>
        <v>265308.98222942406</v>
      </c>
      <c r="N219" s="29">
        <f>Table2[[#This Row],[Profit (Unit)]]*Table2[[#This Row],[Volume]]</f>
        <v>15308.982229424073</v>
      </c>
      <c r="O219" s="29" t="str">
        <f>IF(AND(Table2[[#This Row],[Profit]]&gt;0,N218&lt;0),MIN(Table2[Profit]),"")</f>
        <v/>
      </c>
    </row>
    <row r="220" spans="1:15" ht="20.100000000000001" customHeight="1" x14ac:dyDescent="0.25">
      <c r="A220" s="29">
        <v>1590</v>
      </c>
      <c r="B220" s="29">
        <f>IF(Table2[[#This Row],[Volume]]&lt;'Input Data'!$B$9,'Input Data'!$B$9,IF(Table2[[#This Row],[Volume]]&gt;'Input Data'!$B$10,'Input Data'!$B$10,Table2[[#This Row],[Volume]]))</f>
        <v>3000</v>
      </c>
      <c r="C220" s="30">
        <f>ROUNDDOWN((Table2[[#This Row],[Volume Used]]-'Input Data'!$B$9)/'Input Data'!$B$11,0)*'Input Data'!$B$12</f>
        <v>0</v>
      </c>
      <c r="D220" s="31">
        <f>-(Table2[[#This Row],[Volume]]*(1-Table2[[#This Row],[Discount]])*'Input Data'!$B$2)/Table2[[#This Row],[Volume]]</f>
        <v>500</v>
      </c>
      <c r="E220" s="29">
        <f>ROUNDUP(Table2[[#This Row],[Volume]]/'Input Data'!$B$13,0)</f>
        <v>2</v>
      </c>
      <c r="F220" s="29">
        <f>-Table2[[#This Row],[Multiplier]]*'Input Data'!$B$3</f>
        <v>100000</v>
      </c>
      <c r="G220" s="29">
        <f>(1 - (1 / (1 + EXP(-((Table2[[#This Row],[Volume]] / 1000) - 4.25))))) * 0.4 + 0.6</f>
        <v>0.97384986662977091</v>
      </c>
      <c r="H220" s="29">
        <f>Table2[[#This Row],[Sigmoid]]*'Input Data'!$B$7</f>
        <v>730.38739997232824</v>
      </c>
      <c r="I220" s="29">
        <f>Table2[[#This Row],[Price]]-Table2[[#This Row],[Variable Cost]]</f>
        <v>230.38739997232824</v>
      </c>
      <c r="J220" s="29">
        <f>Table2[[#This Row],[CM I (Unit)]]-(Table2[[#This Row],[Fixed Cost]]/Table2[[#This Row],[Volume]])</f>
        <v>167.49431821132197</v>
      </c>
      <c r="K220" s="29">
        <f>Table2[[#This Row],[CM II Unit)]]-(-'Input Data'!$B$4/Table2[[#This Row],[Volume]])</f>
        <v>10.261613808806231</v>
      </c>
      <c r="L220" s="29">
        <f>Table2[[#This Row],[CM I (Unit)]]*Table2[[#This Row],[Volume]]</f>
        <v>366315.96595600189</v>
      </c>
      <c r="M220" s="29">
        <f>Table2[[#This Row],[CM II Unit)]]*Table2[[#This Row],[Volume]]</f>
        <v>266315.96595600195</v>
      </c>
      <c r="N220" s="29">
        <f>Table2[[#This Row],[Profit (Unit)]]*Table2[[#This Row],[Volume]]</f>
        <v>16315.965956001908</v>
      </c>
      <c r="O220" s="29" t="str">
        <f>IF(AND(Table2[[#This Row],[Profit]]&gt;0,N219&lt;0),MIN(Table2[Profit]),"")</f>
        <v/>
      </c>
    </row>
    <row r="221" spans="1:15" ht="20.100000000000001" customHeight="1" x14ac:dyDescent="0.25">
      <c r="A221" s="29">
        <v>1595</v>
      </c>
      <c r="B221" s="29">
        <f>IF(Table2[[#This Row],[Volume]]&lt;'Input Data'!$B$9,'Input Data'!$B$9,IF(Table2[[#This Row],[Volume]]&gt;'Input Data'!$B$10,'Input Data'!$B$10,Table2[[#This Row],[Volume]]))</f>
        <v>3000</v>
      </c>
      <c r="C221" s="30">
        <f>ROUNDDOWN((Table2[[#This Row],[Volume Used]]-'Input Data'!$B$9)/'Input Data'!$B$11,0)*'Input Data'!$B$12</f>
        <v>0</v>
      </c>
      <c r="D221" s="31">
        <f>-(Table2[[#This Row],[Volume]]*(1-Table2[[#This Row],[Discount]])*'Input Data'!$B$2)/Table2[[#This Row],[Volume]]</f>
        <v>500</v>
      </c>
      <c r="E221" s="29">
        <f>ROUNDUP(Table2[[#This Row],[Volume]]/'Input Data'!$B$13,0)</f>
        <v>2</v>
      </c>
      <c r="F221" s="29">
        <f>-Table2[[#This Row],[Multiplier]]*'Input Data'!$B$3</f>
        <v>100000</v>
      </c>
      <c r="G221" s="29">
        <f>(1 - (1 / (1 + EXP(-((Table2[[#This Row],[Volume]] / 1000) - 4.25))))) * 0.4 + 0.6</f>
        <v>0.97372739794695162</v>
      </c>
      <c r="H221" s="29">
        <f>Table2[[#This Row],[Sigmoid]]*'Input Data'!$B$7</f>
        <v>730.29554846021369</v>
      </c>
      <c r="I221" s="29">
        <f>Table2[[#This Row],[Price]]-Table2[[#This Row],[Variable Cost]]</f>
        <v>230.29554846021369</v>
      </c>
      <c r="J221" s="29">
        <f>Table2[[#This Row],[CM I (Unit)]]-(Table2[[#This Row],[Fixed Cost]]/Table2[[#This Row],[Volume]])</f>
        <v>167.59962369532343</v>
      </c>
      <c r="K221" s="29">
        <f>Table2[[#This Row],[CM II Unit)]]-(-'Input Data'!$B$4/Table2[[#This Row],[Volume]])</f>
        <v>10.859811783097712</v>
      </c>
      <c r="L221" s="29">
        <f>Table2[[#This Row],[CM I (Unit)]]*Table2[[#This Row],[Volume]]</f>
        <v>367321.39979404083</v>
      </c>
      <c r="M221" s="29">
        <f>Table2[[#This Row],[CM II Unit)]]*Table2[[#This Row],[Volume]]</f>
        <v>267321.39979404089</v>
      </c>
      <c r="N221" s="29">
        <f>Table2[[#This Row],[Profit (Unit)]]*Table2[[#This Row],[Volume]]</f>
        <v>17321.399794040852</v>
      </c>
      <c r="O221" s="29" t="str">
        <f>IF(AND(Table2[[#This Row],[Profit]]&gt;0,N220&lt;0),MIN(Table2[Profit]),"")</f>
        <v/>
      </c>
    </row>
    <row r="222" spans="1:15" ht="20.100000000000001" customHeight="1" x14ac:dyDescent="0.25">
      <c r="A222" s="29">
        <v>1600</v>
      </c>
      <c r="B222" s="29">
        <f>IF(Table2[[#This Row],[Volume]]&lt;'Input Data'!$B$9,'Input Data'!$B$9,IF(Table2[[#This Row],[Volume]]&gt;'Input Data'!$B$10,'Input Data'!$B$10,Table2[[#This Row],[Volume]]))</f>
        <v>3000</v>
      </c>
      <c r="C222" s="30">
        <f>ROUNDDOWN((Table2[[#This Row],[Volume Used]]-'Input Data'!$B$9)/'Input Data'!$B$11,0)*'Input Data'!$B$12</f>
        <v>0</v>
      </c>
      <c r="D222" s="31">
        <f>-(Table2[[#This Row],[Volume]]*(1-Table2[[#This Row],[Discount]])*'Input Data'!$B$2)/Table2[[#This Row],[Volume]]</f>
        <v>500</v>
      </c>
      <c r="E222" s="29">
        <f>ROUNDUP(Table2[[#This Row],[Volume]]/'Input Data'!$B$13,0)</f>
        <v>2</v>
      </c>
      <c r="F222" s="29">
        <f>-Table2[[#This Row],[Multiplier]]*'Input Data'!$B$3</f>
        <v>100000</v>
      </c>
      <c r="G222" s="29">
        <f>(1 - (1 / (1 + EXP(-((Table2[[#This Row],[Volume]] / 1000) - 4.25))))) * 0.4 + 0.6</f>
        <v>0.97360439620351247</v>
      </c>
      <c r="H222" s="29">
        <f>Table2[[#This Row],[Sigmoid]]*'Input Data'!$B$7</f>
        <v>730.20329715263438</v>
      </c>
      <c r="I222" s="29">
        <f>Table2[[#This Row],[Price]]-Table2[[#This Row],[Variable Cost]]</f>
        <v>230.20329715263438</v>
      </c>
      <c r="J222" s="29">
        <f>Table2[[#This Row],[CM I (Unit)]]-(Table2[[#This Row],[Fixed Cost]]/Table2[[#This Row],[Volume]])</f>
        <v>167.70329715263438</v>
      </c>
      <c r="K222" s="29">
        <f>Table2[[#This Row],[CM II Unit)]]-(-'Input Data'!$B$4/Table2[[#This Row],[Volume]])</f>
        <v>11.453297152634377</v>
      </c>
      <c r="L222" s="29">
        <f>Table2[[#This Row],[CM I (Unit)]]*Table2[[#This Row],[Volume]]</f>
        <v>368325.27544421499</v>
      </c>
      <c r="M222" s="29">
        <f>Table2[[#This Row],[CM II Unit)]]*Table2[[#This Row],[Volume]]</f>
        <v>268325.27544421499</v>
      </c>
      <c r="N222" s="29">
        <f>Table2[[#This Row],[Profit (Unit)]]*Table2[[#This Row],[Volume]]</f>
        <v>18325.275444215004</v>
      </c>
      <c r="O222" s="29" t="str">
        <f>IF(AND(Table2[[#This Row],[Profit]]&gt;0,N221&lt;0),MIN(Table2[Profit]),"")</f>
        <v/>
      </c>
    </row>
    <row r="223" spans="1:15" ht="20.100000000000001" customHeight="1" x14ac:dyDescent="0.25">
      <c r="A223" s="29">
        <v>1605</v>
      </c>
      <c r="B223" s="29">
        <f>IF(Table2[[#This Row],[Volume]]&lt;'Input Data'!$B$9,'Input Data'!$B$9,IF(Table2[[#This Row],[Volume]]&gt;'Input Data'!$B$10,'Input Data'!$B$10,Table2[[#This Row],[Volume]]))</f>
        <v>3000</v>
      </c>
      <c r="C223" s="30">
        <f>ROUNDDOWN((Table2[[#This Row],[Volume Used]]-'Input Data'!$B$9)/'Input Data'!$B$11,0)*'Input Data'!$B$12</f>
        <v>0</v>
      </c>
      <c r="D223" s="31">
        <f>-(Table2[[#This Row],[Volume]]*(1-Table2[[#This Row],[Discount]])*'Input Data'!$B$2)/Table2[[#This Row],[Volume]]</f>
        <v>500</v>
      </c>
      <c r="E223" s="29">
        <f>ROUNDUP(Table2[[#This Row],[Volume]]/'Input Data'!$B$13,0)</f>
        <v>2</v>
      </c>
      <c r="F223" s="29">
        <f>-Table2[[#This Row],[Multiplier]]*'Input Data'!$B$3</f>
        <v>100000</v>
      </c>
      <c r="G223" s="29">
        <f>(1 - (1 / (1 + EXP(-((Table2[[#This Row],[Volume]] / 1000) - 4.25))))) * 0.4 + 0.6</f>
        <v>0.97348085945912144</v>
      </c>
      <c r="H223" s="29">
        <f>Table2[[#This Row],[Sigmoid]]*'Input Data'!$B$7</f>
        <v>730.11064459434112</v>
      </c>
      <c r="I223" s="29">
        <f>Table2[[#This Row],[Price]]-Table2[[#This Row],[Variable Cost]]</f>
        <v>230.11064459434112</v>
      </c>
      <c r="J223" s="29">
        <f>Table2[[#This Row],[CM I (Unit)]]-(Table2[[#This Row],[Fixed Cost]]/Table2[[#This Row],[Volume]])</f>
        <v>167.80534864418536</v>
      </c>
      <c r="K223" s="29">
        <f>Table2[[#This Row],[CM II Unit)]]-(-'Input Data'!$B$4/Table2[[#This Row],[Volume]])</f>
        <v>12.042108768795941</v>
      </c>
      <c r="L223" s="29">
        <f>Table2[[#This Row],[CM I (Unit)]]*Table2[[#This Row],[Volume]]</f>
        <v>369327.5845739175</v>
      </c>
      <c r="M223" s="29">
        <f>Table2[[#This Row],[CM II Unit)]]*Table2[[#This Row],[Volume]]</f>
        <v>269327.5845739175</v>
      </c>
      <c r="N223" s="29">
        <f>Table2[[#This Row],[Profit (Unit)]]*Table2[[#This Row],[Volume]]</f>
        <v>19327.584573917487</v>
      </c>
      <c r="O223" s="29" t="str">
        <f>IF(AND(Table2[[#This Row],[Profit]]&gt;0,N222&lt;0),MIN(Table2[Profit]),"")</f>
        <v/>
      </c>
    </row>
    <row r="224" spans="1:15" ht="20.100000000000001" customHeight="1" x14ac:dyDescent="0.25">
      <c r="A224" s="29">
        <v>1610</v>
      </c>
      <c r="B224" s="29">
        <f>IF(Table2[[#This Row],[Volume]]&lt;'Input Data'!$B$9,'Input Data'!$B$9,IF(Table2[[#This Row],[Volume]]&gt;'Input Data'!$B$10,'Input Data'!$B$10,Table2[[#This Row],[Volume]]))</f>
        <v>3000</v>
      </c>
      <c r="C224" s="30">
        <f>ROUNDDOWN((Table2[[#This Row],[Volume Used]]-'Input Data'!$B$9)/'Input Data'!$B$11,0)*'Input Data'!$B$12</f>
        <v>0</v>
      </c>
      <c r="D224" s="31">
        <f>-(Table2[[#This Row],[Volume]]*(1-Table2[[#This Row],[Discount]])*'Input Data'!$B$2)/Table2[[#This Row],[Volume]]</f>
        <v>500</v>
      </c>
      <c r="E224" s="29">
        <f>ROUNDUP(Table2[[#This Row],[Volume]]/'Input Data'!$B$13,0)</f>
        <v>2</v>
      </c>
      <c r="F224" s="29">
        <f>-Table2[[#This Row],[Multiplier]]*'Input Data'!$B$3</f>
        <v>100000</v>
      </c>
      <c r="G224" s="29">
        <f>(1 - (1 / (1 + EXP(-((Table2[[#This Row],[Volume]] / 1000) - 4.25))))) * 0.4 + 0.6</f>
        <v>0.97335678576996376</v>
      </c>
      <c r="H224" s="29">
        <f>Table2[[#This Row],[Sigmoid]]*'Input Data'!$B$7</f>
        <v>730.01758932747282</v>
      </c>
      <c r="I224" s="29">
        <f>Table2[[#This Row],[Price]]-Table2[[#This Row],[Variable Cost]]</f>
        <v>230.01758932747282</v>
      </c>
      <c r="J224" s="29">
        <f>Table2[[#This Row],[CM I (Unit)]]-(Table2[[#This Row],[Fixed Cost]]/Table2[[#This Row],[Volume]])</f>
        <v>167.90578808523679</v>
      </c>
      <c r="K224" s="29">
        <f>Table2[[#This Row],[CM II Unit)]]-(-'Input Data'!$B$4/Table2[[#This Row],[Volume]])</f>
        <v>12.626284979646726</v>
      </c>
      <c r="L224" s="29">
        <f>Table2[[#This Row],[CM I (Unit)]]*Table2[[#This Row],[Volume]]</f>
        <v>370328.31881723122</v>
      </c>
      <c r="M224" s="29">
        <f>Table2[[#This Row],[CM II Unit)]]*Table2[[#This Row],[Volume]]</f>
        <v>270328.31881723122</v>
      </c>
      <c r="N224" s="29">
        <f>Table2[[#This Row],[Profit (Unit)]]*Table2[[#This Row],[Volume]]</f>
        <v>20328.318817231229</v>
      </c>
      <c r="O224" s="29" t="str">
        <f>IF(AND(Table2[[#This Row],[Profit]]&gt;0,N223&lt;0),MIN(Table2[Profit]),"")</f>
        <v/>
      </c>
    </row>
    <row r="225" spans="1:15" ht="20.100000000000001" customHeight="1" x14ac:dyDescent="0.25">
      <c r="A225" s="29">
        <v>1615</v>
      </c>
      <c r="B225" s="29">
        <f>IF(Table2[[#This Row],[Volume]]&lt;'Input Data'!$B$9,'Input Data'!$B$9,IF(Table2[[#This Row],[Volume]]&gt;'Input Data'!$B$10,'Input Data'!$B$10,Table2[[#This Row],[Volume]]))</f>
        <v>3000</v>
      </c>
      <c r="C225" s="30">
        <f>ROUNDDOWN((Table2[[#This Row],[Volume Used]]-'Input Data'!$B$9)/'Input Data'!$B$11,0)*'Input Data'!$B$12</f>
        <v>0</v>
      </c>
      <c r="D225" s="31">
        <f>-(Table2[[#This Row],[Volume]]*(1-Table2[[#This Row],[Discount]])*'Input Data'!$B$2)/Table2[[#This Row],[Volume]]</f>
        <v>500</v>
      </c>
      <c r="E225" s="29">
        <f>ROUNDUP(Table2[[#This Row],[Volume]]/'Input Data'!$B$13,0)</f>
        <v>2</v>
      </c>
      <c r="F225" s="29">
        <f>-Table2[[#This Row],[Multiplier]]*'Input Data'!$B$3</f>
        <v>100000</v>
      </c>
      <c r="G225" s="29">
        <f>(1 - (1 / (1 + EXP(-((Table2[[#This Row],[Volume]] / 1000) - 4.25))))) * 0.4 + 0.6</f>
        <v>0.97323217318877253</v>
      </c>
      <c r="H225" s="29">
        <f>Table2[[#This Row],[Sigmoid]]*'Input Data'!$B$7</f>
        <v>729.92412989157935</v>
      </c>
      <c r="I225" s="29">
        <f>Table2[[#This Row],[Price]]-Table2[[#This Row],[Variable Cost]]</f>
        <v>229.92412989157935</v>
      </c>
      <c r="J225" s="29">
        <f>Table2[[#This Row],[CM I (Unit)]]-(Table2[[#This Row],[Fixed Cost]]/Table2[[#This Row],[Volume]])</f>
        <v>168.0046252476165</v>
      </c>
      <c r="K225" s="29">
        <f>Table2[[#This Row],[CM II Unit)]]-(-'Input Data'!$B$4/Table2[[#This Row],[Volume]])</f>
        <v>13.205863637709371</v>
      </c>
      <c r="L225" s="29">
        <f>Table2[[#This Row],[CM I (Unit)]]*Table2[[#This Row],[Volume]]</f>
        <v>371327.46977490064</v>
      </c>
      <c r="M225" s="29">
        <f>Table2[[#This Row],[CM II Unit)]]*Table2[[#This Row],[Volume]]</f>
        <v>271327.46977490064</v>
      </c>
      <c r="N225" s="29">
        <f>Table2[[#This Row],[Profit (Unit)]]*Table2[[#This Row],[Volume]]</f>
        <v>21327.469774900634</v>
      </c>
      <c r="O225" s="29" t="str">
        <f>IF(AND(Table2[[#This Row],[Profit]]&gt;0,N224&lt;0),MIN(Table2[Profit]),"")</f>
        <v/>
      </c>
    </row>
    <row r="226" spans="1:15" ht="20.100000000000001" customHeight="1" x14ac:dyDescent="0.25">
      <c r="A226" s="29">
        <v>1620</v>
      </c>
      <c r="B226" s="29">
        <f>IF(Table2[[#This Row],[Volume]]&lt;'Input Data'!$B$9,'Input Data'!$B$9,IF(Table2[[#This Row],[Volume]]&gt;'Input Data'!$B$10,'Input Data'!$B$10,Table2[[#This Row],[Volume]]))</f>
        <v>3000</v>
      </c>
      <c r="C226" s="30">
        <f>ROUNDDOWN((Table2[[#This Row],[Volume Used]]-'Input Data'!$B$9)/'Input Data'!$B$11,0)*'Input Data'!$B$12</f>
        <v>0</v>
      </c>
      <c r="D226" s="31">
        <f>-(Table2[[#This Row],[Volume]]*(1-Table2[[#This Row],[Discount]])*'Input Data'!$B$2)/Table2[[#This Row],[Volume]]</f>
        <v>500</v>
      </c>
      <c r="E226" s="29">
        <f>ROUNDUP(Table2[[#This Row],[Volume]]/'Input Data'!$B$13,0)</f>
        <v>2</v>
      </c>
      <c r="F226" s="29">
        <f>-Table2[[#This Row],[Multiplier]]*'Input Data'!$B$3</f>
        <v>100000</v>
      </c>
      <c r="G226" s="29">
        <f>(1 - (1 / (1 + EXP(-((Table2[[#This Row],[Volume]] / 1000) - 4.25))))) * 0.4 + 0.6</f>
        <v>0.97310701976485992</v>
      </c>
      <c r="H226" s="29">
        <f>Table2[[#This Row],[Sigmoid]]*'Input Data'!$B$7</f>
        <v>729.83026482364494</v>
      </c>
      <c r="I226" s="29">
        <f>Table2[[#This Row],[Price]]-Table2[[#This Row],[Variable Cost]]</f>
        <v>229.83026482364494</v>
      </c>
      <c r="J226" s="29">
        <f>Table2[[#This Row],[CM I (Unit)]]-(Table2[[#This Row],[Fixed Cost]]/Table2[[#This Row],[Volume]])</f>
        <v>168.10186976191653</v>
      </c>
      <c r="K226" s="29">
        <f>Table2[[#This Row],[CM II Unit)]]-(-'Input Data'!$B$4/Table2[[#This Row],[Volume]])</f>
        <v>13.780882107595545</v>
      </c>
      <c r="L226" s="29">
        <f>Table2[[#This Row],[CM I (Unit)]]*Table2[[#This Row],[Volume]]</f>
        <v>372325.0290143048</v>
      </c>
      <c r="M226" s="29">
        <f>Table2[[#This Row],[CM II Unit)]]*Table2[[#This Row],[Volume]]</f>
        <v>272325.0290143048</v>
      </c>
      <c r="N226" s="29">
        <f>Table2[[#This Row],[Profit (Unit)]]*Table2[[#This Row],[Volume]]</f>
        <v>22325.029014304782</v>
      </c>
      <c r="O226" s="29" t="str">
        <f>IF(AND(Table2[[#This Row],[Profit]]&gt;0,N225&lt;0),MIN(Table2[Profit]),"")</f>
        <v/>
      </c>
    </row>
    <row r="227" spans="1:15" ht="20.100000000000001" customHeight="1" x14ac:dyDescent="0.25">
      <c r="A227" s="29">
        <v>1625</v>
      </c>
      <c r="B227" s="29">
        <f>IF(Table2[[#This Row],[Volume]]&lt;'Input Data'!$B$9,'Input Data'!$B$9,IF(Table2[[#This Row],[Volume]]&gt;'Input Data'!$B$10,'Input Data'!$B$10,Table2[[#This Row],[Volume]]))</f>
        <v>3000</v>
      </c>
      <c r="C227" s="30">
        <f>ROUNDDOWN((Table2[[#This Row],[Volume Used]]-'Input Data'!$B$9)/'Input Data'!$B$11,0)*'Input Data'!$B$12</f>
        <v>0</v>
      </c>
      <c r="D227" s="31">
        <f>-(Table2[[#This Row],[Volume]]*(1-Table2[[#This Row],[Discount]])*'Input Data'!$B$2)/Table2[[#This Row],[Volume]]</f>
        <v>500</v>
      </c>
      <c r="E227" s="29">
        <f>ROUNDUP(Table2[[#This Row],[Volume]]/'Input Data'!$B$13,0)</f>
        <v>2</v>
      </c>
      <c r="F227" s="29">
        <f>-Table2[[#This Row],[Multiplier]]*'Input Data'!$B$3</f>
        <v>100000</v>
      </c>
      <c r="G227" s="29">
        <f>(1 - (1 / (1 + EXP(-((Table2[[#This Row],[Volume]] / 1000) - 4.25))))) * 0.4 + 0.6</f>
        <v>0.97298132354414835</v>
      </c>
      <c r="H227" s="29">
        <f>Table2[[#This Row],[Sigmoid]]*'Input Data'!$B$7</f>
        <v>729.73599265811129</v>
      </c>
      <c r="I227" s="29">
        <f>Table2[[#This Row],[Price]]-Table2[[#This Row],[Variable Cost]]</f>
        <v>229.73599265811129</v>
      </c>
      <c r="J227" s="29">
        <f>Table2[[#This Row],[CM I (Unit)]]-(Table2[[#This Row],[Fixed Cost]]/Table2[[#This Row],[Volume]])</f>
        <v>168.19753111964974</v>
      </c>
      <c r="K227" s="29">
        <f>Table2[[#This Row],[CM II Unit)]]-(-'Input Data'!$B$4/Table2[[#This Row],[Volume]])</f>
        <v>14.351377273495899</v>
      </c>
      <c r="L227" s="29">
        <f>Table2[[#This Row],[CM I (Unit)]]*Table2[[#This Row],[Volume]]</f>
        <v>373320.98806943087</v>
      </c>
      <c r="M227" s="29">
        <f>Table2[[#This Row],[CM II Unit)]]*Table2[[#This Row],[Volume]]</f>
        <v>273320.98806943081</v>
      </c>
      <c r="N227" s="29">
        <f>Table2[[#This Row],[Profit (Unit)]]*Table2[[#This Row],[Volume]]</f>
        <v>23320.988069430838</v>
      </c>
      <c r="O227" s="29" t="str">
        <f>IF(AND(Table2[[#This Row],[Profit]]&gt;0,N226&lt;0),MIN(Table2[Profit]),"")</f>
        <v/>
      </c>
    </row>
    <row r="228" spans="1:15" ht="20.100000000000001" customHeight="1" x14ac:dyDescent="0.25">
      <c r="A228" s="29">
        <v>1630</v>
      </c>
      <c r="B228" s="29">
        <f>IF(Table2[[#This Row],[Volume]]&lt;'Input Data'!$B$9,'Input Data'!$B$9,IF(Table2[[#This Row],[Volume]]&gt;'Input Data'!$B$10,'Input Data'!$B$10,Table2[[#This Row],[Volume]]))</f>
        <v>3000</v>
      </c>
      <c r="C228" s="30">
        <f>ROUNDDOWN((Table2[[#This Row],[Volume Used]]-'Input Data'!$B$9)/'Input Data'!$B$11,0)*'Input Data'!$B$12</f>
        <v>0</v>
      </c>
      <c r="D228" s="31">
        <f>-(Table2[[#This Row],[Volume]]*(1-Table2[[#This Row],[Discount]])*'Input Data'!$B$2)/Table2[[#This Row],[Volume]]</f>
        <v>500</v>
      </c>
      <c r="E228" s="29">
        <f>ROUNDUP(Table2[[#This Row],[Volume]]/'Input Data'!$B$13,0)</f>
        <v>2</v>
      </c>
      <c r="F228" s="29">
        <f>-Table2[[#This Row],[Multiplier]]*'Input Data'!$B$3</f>
        <v>100000</v>
      </c>
      <c r="G228" s="29">
        <f>(1 - (1 / (1 + EXP(-((Table2[[#This Row],[Volume]] / 1000) - 4.25))))) * 0.4 + 0.6</f>
        <v>0.97285508256920217</v>
      </c>
      <c r="H228" s="29">
        <f>Table2[[#This Row],[Sigmoid]]*'Input Data'!$B$7</f>
        <v>729.64131192690161</v>
      </c>
      <c r="I228" s="29">
        <f>Table2[[#This Row],[Price]]-Table2[[#This Row],[Variable Cost]]</f>
        <v>229.64131192690161</v>
      </c>
      <c r="J228" s="29">
        <f>Table2[[#This Row],[CM I (Unit)]]-(Table2[[#This Row],[Fixed Cost]]/Table2[[#This Row],[Volume]])</f>
        <v>168.29161867536786</v>
      </c>
      <c r="K228" s="29">
        <f>Table2[[#This Row],[CM II Unit)]]-(-'Input Data'!$B$4/Table2[[#This Row],[Volume]])</f>
        <v>14.917385546533495</v>
      </c>
      <c r="L228" s="29">
        <f>Table2[[#This Row],[CM I (Unit)]]*Table2[[#This Row],[Volume]]</f>
        <v>374315.33844084962</v>
      </c>
      <c r="M228" s="29">
        <f>Table2[[#This Row],[CM II Unit)]]*Table2[[#This Row],[Volume]]</f>
        <v>274315.33844084962</v>
      </c>
      <c r="N228" s="29">
        <f>Table2[[#This Row],[Profit (Unit)]]*Table2[[#This Row],[Volume]]</f>
        <v>24315.338440849599</v>
      </c>
      <c r="O228" s="29" t="str">
        <f>IF(AND(Table2[[#This Row],[Profit]]&gt;0,N227&lt;0),MIN(Table2[Profit]),"")</f>
        <v/>
      </c>
    </row>
    <row r="229" spans="1:15" ht="20.100000000000001" customHeight="1" x14ac:dyDescent="0.25">
      <c r="A229" s="29">
        <v>1635</v>
      </c>
      <c r="B229" s="29">
        <f>IF(Table2[[#This Row],[Volume]]&lt;'Input Data'!$B$9,'Input Data'!$B$9,IF(Table2[[#This Row],[Volume]]&gt;'Input Data'!$B$10,'Input Data'!$B$10,Table2[[#This Row],[Volume]]))</f>
        <v>3000</v>
      </c>
      <c r="C229" s="30">
        <f>ROUNDDOWN((Table2[[#This Row],[Volume Used]]-'Input Data'!$B$9)/'Input Data'!$B$11,0)*'Input Data'!$B$12</f>
        <v>0</v>
      </c>
      <c r="D229" s="31">
        <f>-(Table2[[#This Row],[Volume]]*(1-Table2[[#This Row],[Discount]])*'Input Data'!$B$2)/Table2[[#This Row],[Volume]]</f>
        <v>500</v>
      </c>
      <c r="E229" s="29">
        <f>ROUNDUP(Table2[[#This Row],[Volume]]/'Input Data'!$B$13,0)</f>
        <v>2</v>
      </c>
      <c r="F229" s="29">
        <f>-Table2[[#This Row],[Multiplier]]*'Input Data'!$B$3</f>
        <v>100000</v>
      </c>
      <c r="G229" s="29">
        <f>(1 - (1 / (1 + EXP(-((Table2[[#This Row],[Volume]] / 1000) - 4.25))))) * 0.4 + 0.6</f>
        <v>0.97272829487926049</v>
      </c>
      <c r="H229" s="29">
        <f>Table2[[#This Row],[Sigmoid]]*'Input Data'!$B$7</f>
        <v>729.54622115944539</v>
      </c>
      <c r="I229" s="29">
        <f>Table2[[#This Row],[Price]]-Table2[[#This Row],[Variable Cost]]</f>
        <v>229.54622115944539</v>
      </c>
      <c r="J229" s="29">
        <f>Table2[[#This Row],[CM I (Unit)]]-(Table2[[#This Row],[Fixed Cost]]/Table2[[#This Row],[Volume]])</f>
        <v>168.38414164874203</v>
      </c>
      <c r="K229" s="29">
        <f>Table2[[#This Row],[CM II Unit)]]-(-'Input Data'!$B$4/Table2[[#This Row],[Volume]])</f>
        <v>15.478942871983634</v>
      </c>
      <c r="L229" s="29">
        <f>Table2[[#This Row],[CM I (Unit)]]*Table2[[#This Row],[Volume]]</f>
        <v>375308.07159569324</v>
      </c>
      <c r="M229" s="29">
        <f>Table2[[#This Row],[CM II Unit)]]*Table2[[#This Row],[Volume]]</f>
        <v>275308.07159569324</v>
      </c>
      <c r="N229" s="29">
        <f>Table2[[#This Row],[Profit (Unit)]]*Table2[[#This Row],[Volume]]</f>
        <v>25308.07159569324</v>
      </c>
      <c r="O229" s="29" t="str">
        <f>IF(AND(Table2[[#This Row],[Profit]]&gt;0,N228&lt;0),MIN(Table2[Profit]),"")</f>
        <v/>
      </c>
    </row>
    <row r="230" spans="1:15" ht="20.100000000000001" customHeight="1" x14ac:dyDescent="0.25">
      <c r="A230" s="29">
        <v>1640</v>
      </c>
      <c r="B230" s="29">
        <f>IF(Table2[[#This Row],[Volume]]&lt;'Input Data'!$B$9,'Input Data'!$B$9,IF(Table2[[#This Row],[Volume]]&gt;'Input Data'!$B$10,'Input Data'!$B$10,Table2[[#This Row],[Volume]]))</f>
        <v>3000</v>
      </c>
      <c r="C230" s="30">
        <f>ROUNDDOWN((Table2[[#This Row],[Volume Used]]-'Input Data'!$B$9)/'Input Data'!$B$11,0)*'Input Data'!$B$12</f>
        <v>0</v>
      </c>
      <c r="D230" s="31">
        <f>-(Table2[[#This Row],[Volume]]*(1-Table2[[#This Row],[Discount]])*'Input Data'!$B$2)/Table2[[#This Row],[Volume]]</f>
        <v>500</v>
      </c>
      <c r="E230" s="29">
        <f>ROUNDUP(Table2[[#This Row],[Volume]]/'Input Data'!$B$13,0)</f>
        <v>2</v>
      </c>
      <c r="F230" s="29">
        <f>-Table2[[#This Row],[Multiplier]]*'Input Data'!$B$3</f>
        <v>100000</v>
      </c>
      <c r="G230" s="29">
        <f>(1 - (1 / (1 + EXP(-((Table2[[#This Row],[Volume]] / 1000) - 4.25))))) * 0.4 + 0.6</f>
        <v>0.97260095851026951</v>
      </c>
      <c r="H230" s="29">
        <f>Table2[[#This Row],[Sigmoid]]*'Input Data'!$B$7</f>
        <v>729.45071888270218</v>
      </c>
      <c r="I230" s="29">
        <f>Table2[[#This Row],[Price]]-Table2[[#This Row],[Variable Cost]]</f>
        <v>229.45071888270218</v>
      </c>
      <c r="J230" s="29">
        <f>Table2[[#This Row],[CM I (Unit)]]-(Table2[[#This Row],[Fixed Cost]]/Table2[[#This Row],[Volume]])</f>
        <v>168.47510912660462</v>
      </c>
      <c r="K230" s="29">
        <f>Table2[[#This Row],[CM II Unit)]]-(-'Input Data'!$B$4/Table2[[#This Row],[Volume]])</f>
        <v>16.036084736360721</v>
      </c>
      <c r="L230" s="29">
        <f>Table2[[#This Row],[CM I (Unit)]]*Table2[[#This Row],[Volume]]</f>
        <v>376299.1789676316</v>
      </c>
      <c r="M230" s="29">
        <f>Table2[[#This Row],[CM II Unit)]]*Table2[[#This Row],[Volume]]</f>
        <v>276299.1789676316</v>
      </c>
      <c r="N230" s="29">
        <f>Table2[[#This Row],[Profit (Unit)]]*Table2[[#This Row],[Volume]]</f>
        <v>26299.178967631582</v>
      </c>
      <c r="O230" s="29" t="str">
        <f>IF(AND(Table2[[#This Row],[Profit]]&gt;0,N229&lt;0),MIN(Table2[Profit]),"")</f>
        <v/>
      </c>
    </row>
    <row r="231" spans="1:15" ht="20.100000000000001" customHeight="1" x14ac:dyDescent="0.25">
      <c r="A231" s="29">
        <v>1645</v>
      </c>
      <c r="B231" s="29">
        <f>IF(Table2[[#This Row],[Volume]]&lt;'Input Data'!$B$9,'Input Data'!$B$9,IF(Table2[[#This Row],[Volume]]&gt;'Input Data'!$B$10,'Input Data'!$B$10,Table2[[#This Row],[Volume]]))</f>
        <v>3000</v>
      </c>
      <c r="C231" s="30">
        <f>ROUNDDOWN((Table2[[#This Row],[Volume Used]]-'Input Data'!$B$9)/'Input Data'!$B$11,0)*'Input Data'!$B$12</f>
        <v>0</v>
      </c>
      <c r="D231" s="31">
        <f>-(Table2[[#This Row],[Volume]]*(1-Table2[[#This Row],[Discount]])*'Input Data'!$B$2)/Table2[[#This Row],[Volume]]</f>
        <v>500</v>
      </c>
      <c r="E231" s="29">
        <f>ROUNDUP(Table2[[#This Row],[Volume]]/'Input Data'!$B$13,0)</f>
        <v>2</v>
      </c>
      <c r="F231" s="29">
        <f>-Table2[[#This Row],[Multiplier]]*'Input Data'!$B$3</f>
        <v>100000</v>
      </c>
      <c r="G231" s="29">
        <f>(1 - (1 / (1 + EXP(-((Table2[[#This Row],[Volume]] / 1000) - 4.25))))) * 0.4 + 0.6</f>
        <v>0.97247307149491613</v>
      </c>
      <c r="H231" s="29">
        <f>Table2[[#This Row],[Sigmoid]]*'Input Data'!$B$7</f>
        <v>729.3548036211871</v>
      </c>
      <c r="I231" s="29">
        <f>Table2[[#This Row],[Price]]-Table2[[#This Row],[Variable Cost]]</f>
        <v>229.3548036211871</v>
      </c>
      <c r="J231" s="29">
        <f>Table2[[#This Row],[CM I (Unit)]]-(Table2[[#This Row],[Fixed Cost]]/Table2[[#This Row],[Volume]])</f>
        <v>168.5645300649561</v>
      </c>
      <c r="K231" s="29">
        <f>Table2[[#This Row],[CM II Unit)]]-(-'Input Data'!$B$4/Table2[[#This Row],[Volume]])</f>
        <v>16.588846174378602</v>
      </c>
      <c r="L231" s="29">
        <f>Table2[[#This Row],[CM I (Unit)]]*Table2[[#This Row],[Volume]]</f>
        <v>377288.65195685276</v>
      </c>
      <c r="M231" s="29">
        <f>Table2[[#This Row],[CM II Unit)]]*Table2[[#This Row],[Volume]]</f>
        <v>277288.65195685282</v>
      </c>
      <c r="N231" s="29">
        <f>Table2[[#This Row],[Profit (Unit)]]*Table2[[#This Row],[Volume]]</f>
        <v>27288.651956852802</v>
      </c>
      <c r="O231" s="29" t="str">
        <f>IF(AND(Table2[[#This Row],[Profit]]&gt;0,N230&lt;0),MIN(Table2[Profit]),"")</f>
        <v/>
      </c>
    </row>
    <row r="232" spans="1:15" ht="20.100000000000001" customHeight="1" x14ac:dyDescent="0.25">
      <c r="A232" s="29">
        <v>1650</v>
      </c>
      <c r="B232" s="29">
        <f>IF(Table2[[#This Row],[Volume]]&lt;'Input Data'!$B$9,'Input Data'!$B$9,IF(Table2[[#This Row],[Volume]]&gt;'Input Data'!$B$10,'Input Data'!$B$10,Table2[[#This Row],[Volume]]))</f>
        <v>3000</v>
      </c>
      <c r="C232" s="30">
        <f>ROUNDDOWN((Table2[[#This Row],[Volume Used]]-'Input Data'!$B$9)/'Input Data'!$B$11,0)*'Input Data'!$B$12</f>
        <v>0</v>
      </c>
      <c r="D232" s="31">
        <f>-(Table2[[#This Row],[Volume]]*(1-Table2[[#This Row],[Discount]])*'Input Data'!$B$2)/Table2[[#This Row],[Volume]]</f>
        <v>500</v>
      </c>
      <c r="E232" s="29">
        <f>ROUNDUP(Table2[[#This Row],[Volume]]/'Input Data'!$B$13,0)</f>
        <v>2</v>
      </c>
      <c r="F232" s="29">
        <f>-Table2[[#This Row],[Multiplier]]*'Input Data'!$B$3</f>
        <v>100000</v>
      </c>
      <c r="G232" s="29">
        <f>(1 - (1 / (1 + EXP(-((Table2[[#This Row],[Volume]] / 1000) - 4.25))))) * 0.4 + 0.6</f>
        <v>0.97234463186266129</v>
      </c>
      <c r="H232" s="29">
        <f>Table2[[#This Row],[Sigmoid]]*'Input Data'!$B$7</f>
        <v>729.25847389699595</v>
      </c>
      <c r="I232" s="29">
        <f>Table2[[#This Row],[Price]]-Table2[[#This Row],[Variable Cost]]</f>
        <v>229.25847389699595</v>
      </c>
      <c r="J232" s="29">
        <f>Table2[[#This Row],[CM I (Unit)]]-(Table2[[#This Row],[Fixed Cost]]/Table2[[#This Row],[Volume]])</f>
        <v>168.65241329093533</v>
      </c>
      <c r="K232" s="29">
        <f>Table2[[#This Row],[CM II Unit)]]-(-'Input Data'!$B$4/Table2[[#This Row],[Volume]])</f>
        <v>17.137261775783827</v>
      </c>
      <c r="L232" s="29">
        <f>Table2[[#This Row],[CM I (Unit)]]*Table2[[#This Row],[Volume]]</f>
        <v>378276.48193004332</v>
      </c>
      <c r="M232" s="29">
        <f>Table2[[#This Row],[CM II Unit)]]*Table2[[#This Row],[Volume]]</f>
        <v>278276.48193004332</v>
      </c>
      <c r="N232" s="29">
        <f>Table2[[#This Row],[Profit (Unit)]]*Table2[[#This Row],[Volume]]</f>
        <v>28276.481930043316</v>
      </c>
      <c r="O232" s="29" t="str">
        <f>IF(AND(Table2[[#This Row],[Profit]]&gt;0,N231&lt;0),MIN(Table2[Profit]),"")</f>
        <v/>
      </c>
    </row>
    <row r="233" spans="1:15" ht="20.100000000000001" customHeight="1" x14ac:dyDescent="0.25">
      <c r="A233" s="29">
        <v>1655</v>
      </c>
      <c r="B233" s="29">
        <f>IF(Table2[[#This Row],[Volume]]&lt;'Input Data'!$B$9,'Input Data'!$B$9,IF(Table2[[#This Row],[Volume]]&gt;'Input Data'!$B$10,'Input Data'!$B$10,Table2[[#This Row],[Volume]]))</f>
        <v>3000</v>
      </c>
      <c r="C233" s="30">
        <f>ROUNDDOWN((Table2[[#This Row],[Volume Used]]-'Input Data'!$B$9)/'Input Data'!$B$11,0)*'Input Data'!$B$12</f>
        <v>0</v>
      </c>
      <c r="D233" s="31">
        <f>-(Table2[[#This Row],[Volume]]*(1-Table2[[#This Row],[Discount]])*'Input Data'!$B$2)/Table2[[#This Row],[Volume]]</f>
        <v>500</v>
      </c>
      <c r="E233" s="29">
        <f>ROUNDUP(Table2[[#This Row],[Volume]]/'Input Data'!$B$13,0)</f>
        <v>2</v>
      </c>
      <c r="F233" s="29">
        <f>-Table2[[#This Row],[Multiplier]]*'Input Data'!$B$3</f>
        <v>100000</v>
      </c>
      <c r="G233" s="29">
        <f>(1 - (1 / (1 + EXP(-((Table2[[#This Row],[Volume]] / 1000) - 4.25))))) * 0.4 + 0.6</f>
        <v>0.97221563763977437</v>
      </c>
      <c r="H233" s="29">
        <f>Table2[[#This Row],[Sigmoid]]*'Input Data'!$B$7</f>
        <v>729.16172822983083</v>
      </c>
      <c r="I233" s="29">
        <f>Table2[[#This Row],[Price]]-Table2[[#This Row],[Variable Cost]]</f>
        <v>229.16172822983083</v>
      </c>
      <c r="J233" s="29">
        <f>Table2[[#This Row],[CM I (Unit)]]-(Table2[[#This Row],[Fixed Cost]]/Table2[[#This Row],[Volume]])</f>
        <v>168.73876750475529</v>
      </c>
      <c r="K233" s="29">
        <f>Table2[[#This Row],[CM II Unit)]]-(-'Input Data'!$B$4/Table2[[#This Row],[Volume]])</f>
        <v>17.681365692066464</v>
      </c>
      <c r="L233" s="29">
        <f>Table2[[#This Row],[CM I (Unit)]]*Table2[[#This Row],[Volume]]</f>
        <v>379262.66022037005</v>
      </c>
      <c r="M233" s="29">
        <f>Table2[[#This Row],[CM II Unit)]]*Table2[[#This Row],[Volume]]</f>
        <v>279262.66022036999</v>
      </c>
      <c r="N233" s="29">
        <f>Table2[[#This Row],[Profit (Unit)]]*Table2[[#This Row],[Volume]]</f>
        <v>29262.660220369999</v>
      </c>
      <c r="O233" s="29" t="str">
        <f>IF(AND(Table2[[#This Row],[Profit]]&gt;0,N232&lt;0),MIN(Table2[Profit]),"")</f>
        <v/>
      </c>
    </row>
    <row r="234" spans="1:15" ht="20.100000000000001" customHeight="1" x14ac:dyDescent="0.25">
      <c r="A234" s="29">
        <v>1660</v>
      </c>
      <c r="B234" s="29">
        <f>IF(Table2[[#This Row],[Volume]]&lt;'Input Data'!$B$9,'Input Data'!$B$9,IF(Table2[[#This Row],[Volume]]&gt;'Input Data'!$B$10,'Input Data'!$B$10,Table2[[#This Row],[Volume]]))</f>
        <v>3000</v>
      </c>
      <c r="C234" s="30">
        <f>ROUNDDOWN((Table2[[#This Row],[Volume Used]]-'Input Data'!$B$9)/'Input Data'!$B$11,0)*'Input Data'!$B$12</f>
        <v>0</v>
      </c>
      <c r="D234" s="31">
        <f>-(Table2[[#This Row],[Volume]]*(1-Table2[[#This Row],[Discount]])*'Input Data'!$B$2)/Table2[[#This Row],[Volume]]</f>
        <v>500</v>
      </c>
      <c r="E234" s="29">
        <f>ROUNDUP(Table2[[#This Row],[Volume]]/'Input Data'!$B$13,0)</f>
        <v>2</v>
      </c>
      <c r="F234" s="29">
        <f>-Table2[[#This Row],[Multiplier]]*'Input Data'!$B$3</f>
        <v>100000</v>
      </c>
      <c r="G234" s="29">
        <f>(1 - (1 / (1 + EXP(-((Table2[[#This Row],[Volume]] / 1000) - 4.25))))) * 0.4 + 0.6</f>
        <v>0.97208608684936793</v>
      </c>
      <c r="H234" s="29">
        <f>Table2[[#This Row],[Sigmoid]]*'Input Data'!$B$7</f>
        <v>729.06456513702597</v>
      </c>
      <c r="I234" s="29">
        <f>Table2[[#This Row],[Price]]-Table2[[#This Row],[Variable Cost]]</f>
        <v>229.06456513702597</v>
      </c>
      <c r="J234" s="29">
        <f>Table2[[#This Row],[CM I (Unit)]]-(Table2[[#This Row],[Fixed Cost]]/Table2[[#This Row],[Volume]])</f>
        <v>168.82360128160428</v>
      </c>
      <c r="K234" s="29">
        <f>Table2[[#This Row],[CM II Unit)]]-(-'Input Data'!$B$4/Table2[[#This Row],[Volume]])</f>
        <v>18.221191643050076</v>
      </c>
      <c r="L234" s="29">
        <f>Table2[[#This Row],[CM I (Unit)]]*Table2[[#This Row],[Volume]]</f>
        <v>380247.17812746309</v>
      </c>
      <c r="M234" s="29">
        <f>Table2[[#This Row],[CM II Unit)]]*Table2[[#This Row],[Volume]]</f>
        <v>280247.17812746309</v>
      </c>
      <c r="N234" s="29">
        <f>Table2[[#This Row],[Profit (Unit)]]*Table2[[#This Row],[Volume]]</f>
        <v>30247.178127463128</v>
      </c>
      <c r="O234" s="29" t="str">
        <f>IF(AND(Table2[[#This Row],[Profit]]&gt;0,N233&lt;0),MIN(Table2[Profit]),"")</f>
        <v/>
      </c>
    </row>
    <row r="235" spans="1:15" ht="20.100000000000001" customHeight="1" x14ac:dyDescent="0.25">
      <c r="A235" s="29">
        <v>1665</v>
      </c>
      <c r="B235" s="29">
        <f>IF(Table2[[#This Row],[Volume]]&lt;'Input Data'!$B$9,'Input Data'!$B$9,IF(Table2[[#This Row],[Volume]]&gt;'Input Data'!$B$10,'Input Data'!$B$10,Table2[[#This Row],[Volume]]))</f>
        <v>3000</v>
      </c>
      <c r="C235" s="30">
        <f>ROUNDDOWN((Table2[[#This Row],[Volume Used]]-'Input Data'!$B$9)/'Input Data'!$B$11,0)*'Input Data'!$B$12</f>
        <v>0</v>
      </c>
      <c r="D235" s="31">
        <f>-(Table2[[#This Row],[Volume]]*(1-Table2[[#This Row],[Discount]])*'Input Data'!$B$2)/Table2[[#This Row],[Volume]]</f>
        <v>500</v>
      </c>
      <c r="E235" s="29">
        <f>ROUNDUP(Table2[[#This Row],[Volume]]/'Input Data'!$B$13,0)</f>
        <v>2</v>
      </c>
      <c r="F235" s="29">
        <f>-Table2[[#This Row],[Multiplier]]*'Input Data'!$B$3</f>
        <v>100000</v>
      </c>
      <c r="G235" s="29">
        <f>(1 - (1 / (1 + EXP(-((Table2[[#This Row],[Volume]] / 1000) - 4.25))))) * 0.4 + 0.6</f>
        <v>0.9719559775114327</v>
      </c>
      <c r="H235" s="29">
        <f>Table2[[#This Row],[Sigmoid]]*'Input Data'!$B$7</f>
        <v>728.96698313357456</v>
      </c>
      <c r="I235" s="29">
        <f>Table2[[#This Row],[Price]]-Table2[[#This Row],[Variable Cost]]</f>
        <v>228.96698313357456</v>
      </c>
      <c r="J235" s="29">
        <f>Table2[[#This Row],[CM I (Unit)]]-(Table2[[#This Row],[Fixed Cost]]/Table2[[#This Row],[Volume]])</f>
        <v>168.90692307351449</v>
      </c>
      <c r="K235" s="29">
        <f>Table2[[#This Row],[CM II Unit)]]-(-'Input Data'!$B$4/Table2[[#This Row],[Volume]])</f>
        <v>18.756772923364338</v>
      </c>
      <c r="L235" s="29">
        <f>Table2[[#This Row],[CM I (Unit)]]*Table2[[#This Row],[Volume]]</f>
        <v>381230.02691740164</v>
      </c>
      <c r="M235" s="29">
        <f>Table2[[#This Row],[CM II Unit)]]*Table2[[#This Row],[Volume]]</f>
        <v>281230.02691740164</v>
      </c>
      <c r="N235" s="29">
        <f>Table2[[#This Row],[Profit (Unit)]]*Table2[[#This Row],[Volume]]</f>
        <v>31230.026917401621</v>
      </c>
      <c r="O235" s="29" t="str">
        <f>IF(AND(Table2[[#This Row],[Profit]]&gt;0,N234&lt;0),MIN(Table2[Profit]),"")</f>
        <v/>
      </c>
    </row>
    <row r="236" spans="1:15" ht="20.100000000000001" customHeight="1" x14ac:dyDescent="0.25">
      <c r="A236" s="29">
        <v>1670</v>
      </c>
      <c r="B236" s="29">
        <f>IF(Table2[[#This Row],[Volume]]&lt;'Input Data'!$B$9,'Input Data'!$B$9,IF(Table2[[#This Row],[Volume]]&gt;'Input Data'!$B$10,'Input Data'!$B$10,Table2[[#This Row],[Volume]]))</f>
        <v>3000</v>
      </c>
      <c r="C236" s="30">
        <f>ROUNDDOWN((Table2[[#This Row],[Volume Used]]-'Input Data'!$B$9)/'Input Data'!$B$11,0)*'Input Data'!$B$12</f>
        <v>0</v>
      </c>
      <c r="D236" s="31">
        <f>-(Table2[[#This Row],[Volume]]*(1-Table2[[#This Row],[Discount]])*'Input Data'!$B$2)/Table2[[#This Row],[Volume]]</f>
        <v>500</v>
      </c>
      <c r="E236" s="29">
        <f>ROUNDUP(Table2[[#This Row],[Volume]]/'Input Data'!$B$13,0)</f>
        <v>2</v>
      </c>
      <c r="F236" s="29">
        <f>-Table2[[#This Row],[Multiplier]]*'Input Data'!$B$3</f>
        <v>100000</v>
      </c>
      <c r="G236" s="29">
        <f>(1 - (1 / (1 + EXP(-((Table2[[#This Row],[Volume]] / 1000) - 4.25))))) * 0.4 + 0.6</f>
        <v>0.97182530764287312</v>
      </c>
      <c r="H236" s="29">
        <f>Table2[[#This Row],[Sigmoid]]*'Input Data'!$B$7</f>
        <v>728.8689807321548</v>
      </c>
      <c r="I236" s="29">
        <f>Table2[[#This Row],[Price]]-Table2[[#This Row],[Variable Cost]]</f>
        <v>228.8689807321548</v>
      </c>
      <c r="J236" s="29">
        <f>Table2[[#This Row],[CM I (Unit)]]-(Table2[[#This Row],[Fixed Cost]]/Table2[[#This Row],[Volume]])</f>
        <v>168.98874121119673</v>
      </c>
      <c r="K236" s="29">
        <f>Table2[[#This Row],[CM II Unit)]]-(-'Input Data'!$B$4/Table2[[#This Row],[Volume]])</f>
        <v>19.288142408801519</v>
      </c>
      <c r="L236" s="29">
        <f>Table2[[#This Row],[CM I (Unit)]]*Table2[[#This Row],[Volume]]</f>
        <v>382211.19782269851</v>
      </c>
      <c r="M236" s="29">
        <f>Table2[[#This Row],[CM II Unit)]]*Table2[[#This Row],[Volume]]</f>
        <v>282211.19782269851</v>
      </c>
      <c r="N236" s="29">
        <f>Table2[[#This Row],[Profit (Unit)]]*Table2[[#This Row],[Volume]]</f>
        <v>32211.197822698537</v>
      </c>
      <c r="O236" s="29" t="str">
        <f>IF(AND(Table2[[#This Row],[Profit]]&gt;0,N235&lt;0),MIN(Table2[Profit]),"")</f>
        <v/>
      </c>
    </row>
    <row r="237" spans="1:15" ht="20.100000000000001" customHeight="1" x14ac:dyDescent="0.25">
      <c r="A237" s="29">
        <v>1675</v>
      </c>
      <c r="B237" s="29">
        <f>IF(Table2[[#This Row],[Volume]]&lt;'Input Data'!$B$9,'Input Data'!$B$9,IF(Table2[[#This Row],[Volume]]&gt;'Input Data'!$B$10,'Input Data'!$B$10,Table2[[#This Row],[Volume]]))</f>
        <v>3000</v>
      </c>
      <c r="C237" s="30">
        <f>ROUNDDOWN((Table2[[#This Row],[Volume Used]]-'Input Data'!$B$9)/'Input Data'!$B$11,0)*'Input Data'!$B$12</f>
        <v>0</v>
      </c>
      <c r="D237" s="31">
        <f>-(Table2[[#This Row],[Volume]]*(1-Table2[[#This Row],[Discount]])*'Input Data'!$B$2)/Table2[[#This Row],[Volume]]</f>
        <v>500</v>
      </c>
      <c r="E237" s="29">
        <f>ROUNDUP(Table2[[#This Row],[Volume]]/'Input Data'!$B$13,0)</f>
        <v>2</v>
      </c>
      <c r="F237" s="29">
        <f>-Table2[[#This Row],[Multiplier]]*'Input Data'!$B$3</f>
        <v>100000</v>
      </c>
      <c r="G237" s="29">
        <f>(1 - (1 / (1 + EXP(-((Table2[[#This Row],[Volume]] / 1000) - 4.25))))) * 0.4 + 0.6</f>
        <v>0.9716940752575437</v>
      </c>
      <c r="H237" s="29">
        <f>Table2[[#This Row],[Sigmoid]]*'Input Data'!$B$7</f>
        <v>728.77055644315783</v>
      </c>
      <c r="I237" s="29">
        <f>Table2[[#This Row],[Price]]-Table2[[#This Row],[Variable Cost]]</f>
        <v>228.77055644315783</v>
      </c>
      <c r="J237" s="29">
        <f>Table2[[#This Row],[CM I (Unit)]]-(Table2[[#This Row],[Fixed Cost]]/Table2[[#This Row],[Volume]])</f>
        <v>169.06906390584439</v>
      </c>
      <c r="K237" s="29">
        <f>Table2[[#This Row],[CM II Unit)]]-(-'Input Data'!$B$4/Table2[[#This Row],[Volume]])</f>
        <v>19.815332562560798</v>
      </c>
      <c r="L237" s="29">
        <f>Table2[[#This Row],[CM I (Unit)]]*Table2[[#This Row],[Volume]]</f>
        <v>383190.68204228935</v>
      </c>
      <c r="M237" s="29">
        <f>Table2[[#This Row],[CM II Unit)]]*Table2[[#This Row],[Volume]]</f>
        <v>283190.68204228935</v>
      </c>
      <c r="N237" s="29">
        <f>Table2[[#This Row],[Profit (Unit)]]*Table2[[#This Row],[Volume]]</f>
        <v>33190.682042289336</v>
      </c>
      <c r="O237" s="29" t="str">
        <f>IF(AND(Table2[[#This Row],[Profit]]&gt;0,N236&lt;0),MIN(Table2[Profit]),"")</f>
        <v/>
      </c>
    </row>
    <row r="238" spans="1:15" ht="20.100000000000001" customHeight="1" x14ac:dyDescent="0.25">
      <c r="A238" s="29">
        <v>1680</v>
      </c>
      <c r="B238" s="29">
        <f>IF(Table2[[#This Row],[Volume]]&lt;'Input Data'!$B$9,'Input Data'!$B$9,IF(Table2[[#This Row],[Volume]]&gt;'Input Data'!$B$10,'Input Data'!$B$10,Table2[[#This Row],[Volume]]))</f>
        <v>3000</v>
      </c>
      <c r="C238" s="30">
        <f>ROUNDDOWN((Table2[[#This Row],[Volume Used]]-'Input Data'!$B$9)/'Input Data'!$B$11,0)*'Input Data'!$B$12</f>
        <v>0</v>
      </c>
      <c r="D238" s="31">
        <f>-(Table2[[#This Row],[Volume]]*(1-Table2[[#This Row],[Discount]])*'Input Data'!$B$2)/Table2[[#This Row],[Volume]]</f>
        <v>500</v>
      </c>
      <c r="E238" s="29">
        <f>ROUNDUP(Table2[[#This Row],[Volume]]/'Input Data'!$B$13,0)</f>
        <v>2</v>
      </c>
      <c r="F238" s="29">
        <f>-Table2[[#This Row],[Multiplier]]*'Input Data'!$B$3</f>
        <v>100000</v>
      </c>
      <c r="G238" s="29">
        <f>(1 - (1 / (1 + EXP(-((Table2[[#This Row],[Volume]] / 1000) - 4.25))))) * 0.4 + 0.6</f>
        <v>0.97156227836628517</v>
      </c>
      <c r="H238" s="29">
        <f>Table2[[#This Row],[Sigmoid]]*'Input Data'!$B$7</f>
        <v>728.67170877471392</v>
      </c>
      <c r="I238" s="29">
        <f>Table2[[#This Row],[Price]]-Table2[[#This Row],[Variable Cost]]</f>
        <v>228.67170877471392</v>
      </c>
      <c r="J238" s="29">
        <f>Table2[[#This Row],[CM I (Unit)]]-(Table2[[#This Row],[Fixed Cost]]/Table2[[#This Row],[Volume]])</f>
        <v>169.1478992509044</v>
      </c>
      <c r="K238" s="29">
        <f>Table2[[#This Row],[CM II Unit)]]-(-'Input Data'!$B$4/Table2[[#This Row],[Volume]])</f>
        <v>20.338375441380606</v>
      </c>
      <c r="L238" s="29">
        <f>Table2[[#This Row],[CM I (Unit)]]*Table2[[#This Row],[Volume]]</f>
        <v>384168.47074151941</v>
      </c>
      <c r="M238" s="29">
        <f>Table2[[#This Row],[CM II Unit)]]*Table2[[#This Row],[Volume]]</f>
        <v>284168.47074151941</v>
      </c>
      <c r="N238" s="29">
        <f>Table2[[#This Row],[Profit (Unit)]]*Table2[[#This Row],[Volume]]</f>
        <v>34168.470741519421</v>
      </c>
      <c r="O238" s="29" t="str">
        <f>IF(AND(Table2[[#This Row],[Profit]]&gt;0,N237&lt;0),MIN(Table2[Profit]),"")</f>
        <v/>
      </c>
    </row>
    <row r="239" spans="1:15" ht="20.100000000000001" customHeight="1" x14ac:dyDescent="0.25">
      <c r="A239" s="29">
        <v>1685</v>
      </c>
      <c r="B239" s="29">
        <f>IF(Table2[[#This Row],[Volume]]&lt;'Input Data'!$B$9,'Input Data'!$B$9,IF(Table2[[#This Row],[Volume]]&gt;'Input Data'!$B$10,'Input Data'!$B$10,Table2[[#This Row],[Volume]]))</f>
        <v>3000</v>
      </c>
      <c r="C239" s="30">
        <f>ROUNDDOWN((Table2[[#This Row],[Volume Used]]-'Input Data'!$B$9)/'Input Data'!$B$11,0)*'Input Data'!$B$12</f>
        <v>0</v>
      </c>
      <c r="D239" s="31">
        <f>-(Table2[[#This Row],[Volume]]*(1-Table2[[#This Row],[Discount]])*'Input Data'!$B$2)/Table2[[#This Row],[Volume]]</f>
        <v>500</v>
      </c>
      <c r="E239" s="29">
        <f>ROUNDUP(Table2[[#This Row],[Volume]]/'Input Data'!$B$13,0)</f>
        <v>2</v>
      </c>
      <c r="F239" s="29">
        <f>-Table2[[#This Row],[Multiplier]]*'Input Data'!$B$3</f>
        <v>100000</v>
      </c>
      <c r="G239" s="29">
        <f>(1 - (1 / (1 + EXP(-((Table2[[#This Row],[Volume]] / 1000) - 4.25))))) * 0.4 + 0.6</f>
        <v>0.97142991497696185</v>
      </c>
      <c r="H239" s="29">
        <f>Table2[[#This Row],[Sigmoid]]*'Input Data'!$B$7</f>
        <v>728.57243623272143</v>
      </c>
      <c r="I239" s="29">
        <f>Table2[[#This Row],[Price]]-Table2[[#This Row],[Variable Cost]]</f>
        <v>228.57243623272143</v>
      </c>
      <c r="J239" s="29">
        <f>Table2[[#This Row],[CM I (Unit)]]-(Table2[[#This Row],[Fixed Cost]]/Table2[[#This Row],[Volume]])</f>
        <v>169.22525522381935</v>
      </c>
      <c r="K239" s="29">
        <f>Table2[[#This Row],[CM II Unit)]]-(-'Input Data'!$B$4/Table2[[#This Row],[Volume]])</f>
        <v>20.857302701564151</v>
      </c>
      <c r="L239" s="29">
        <f>Table2[[#This Row],[CM I (Unit)]]*Table2[[#This Row],[Volume]]</f>
        <v>385144.55505213561</v>
      </c>
      <c r="M239" s="29">
        <f>Table2[[#This Row],[CM II Unit)]]*Table2[[#This Row],[Volume]]</f>
        <v>285144.55505213561</v>
      </c>
      <c r="N239" s="29">
        <f>Table2[[#This Row],[Profit (Unit)]]*Table2[[#This Row],[Volume]]</f>
        <v>35144.555052135598</v>
      </c>
      <c r="O239" s="29" t="str">
        <f>IF(AND(Table2[[#This Row],[Profit]]&gt;0,N238&lt;0),MIN(Table2[Profit]),"")</f>
        <v/>
      </c>
    </row>
    <row r="240" spans="1:15" ht="20.100000000000001" customHeight="1" x14ac:dyDescent="0.25">
      <c r="A240" s="29">
        <v>1690</v>
      </c>
      <c r="B240" s="29">
        <f>IF(Table2[[#This Row],[Volume]]&lt;'Input Data'!$B$9,'Input Data'!$B$9,IF(Table2[[#This Row],[Volume]]&gt;'Input Data'!$B$10,'Input Data'!$B$10,Table2[[#This Row],[Volume]]))</f>
        <v>3000</v>
      </c>
      <c r="C240" s="30">
        <f>ROUNDDOWN((Table2[[#This Row],[Volume Used]]-'Input Data'!$B$9)/'Input Data'!$B$11,0)*'Input Data'!$B$12</f>
        <v>0</v>
      </c>
      <c r="D240" s="31">
        <f>-(Table2[[#This Row],[Volume]]*(1-Table2[[#This Row],[Discount]])*'Input Data'!$B$2)/Table2[[#This Row],[Volume]]</f>
        <v>500</v>
      </c>
      <c r="E240" s="29">
        <f>ROUNDUP(Table2[[#This Row],[Volume]]/'Input Data'!$B$13,0)</f>
        <v>2</v>
      </c>
      <c r="F240" s="29">
        <f>-Table2[[#This Row],[Multiplier]]*'Input Data'!$B$3</f>
        <v>100000</v>
      </c>
      <c r="G240" s="29">
        <f>(1 - (1 / (1 + EXP(-((Table2[[#This Row],[Volume]] / 1000) - 4.25))))) * 0.4 + 0.6</f>
        <v>0.97129698309449952</v>
      </c>
      <c r="H240" s="29">
        <f>Table2[[#This Row],[Sigmoid]]*'Input Data'!$B$7</f>
        <v>728.47273732087467</v>
      </c>
      <c r="I240" s="29">
        <f>Table2[[#This Row],[Price]]-Table2[[#This Row],[Variable Cost]]</f>
        <v>228.47273732087467</v>
      </c>
      <c r="J240" s="29">
        <f>Table2[[#This Row],[CM I (Unit)]]-(Table2[[#This Row],[Fixed Cost]]/Table2[[#This Row],[Volume]])</f>
        <v>169.30113968773858</v>
      </c>
      <c r="K240" s="29">
        <f>Table2[[#This Row],[CM II Unit)]]-(-'Input Data'!$B$4/Table2[[#This Row],[Volume]])</f>
        <v>21.37214560489835</v>
      </c>
      <c r="L240" s="29">
        <f>Table2[[#This Row],[CM I (Unit)]]*Table2[[#This Row],[Volume]]</f>
        <v>386118.92607227818</v>
      </c>
      <c r="M240" s="29">
        <f>Table2[[#This Row],[CM II Unit)]]*Table2[[#This Row],[Volume]]</f>
        <v>286118.92607227823</v>
      </c>
      <c r="N240" s="29">
        <f>Table2[[#This Row],[Profit (Unit)]]*Table2[[#This Row],[Volume]]</f>
        <v>36118.926072278213</v>
      </c>
      <c r="O240" s="29" t="str">
        <f>IF(AND(Table2[[#This Row],[Profit]]&gt;0,N239&lt;0),MIN(Table2[Profit]),"")</f>
        <v/>
      </c>
    </row>
    <row r="241" spans="1:15" ht="20.100000000000001" customHeight="1" x14ac:dyDescent="0.25">
      <c r="A241" s="29">
        <v>1695</v>
      </c>
      <c r="B241" s="29">
        <f>IF(Table2[[#This Row],[Volume]]&lt;'Input Data'!$B$9,'Input Data'!$B$9,IF(Table2[[#This Row],[Volume]]&gt;'Input Data'!$B$10,'Input Data'!$B$10,Table2[[#This Row],[Volume]]))</f>
        <v>3000</v>
      </c>
      <c r="C241" s="30">
        <f>ROUNDDOWN((Table2[[#This Row],[Volume Used]]-'Input Data'!$B$9)/'Input Data'!$B$11,0)*'Input Data'!$B$12</f>
        <v>0</v>
      </c>
      <c r="D241" s="31">
        <f>-(Table2[[#This Row],[Volume]]*(1-Table2[[#This Row],[Discount]])*'Input Data'!$B$2)/Table2[[#This Row],[Volume]]</f>
        <v>500</v>
      </c>
      <c r="E241" s="29">
        <f>ROUNDUP(Table2[[#This Row],[Volume]]/'Input Data'!$B$13,0)</f>
        <v>2</v>
      </c>
      <c r="F241" s="29">
        <f>-Table2[[#This Row],[Multiplier]]*'Input Data'!$B$3</f>
        <v>100000</v>
      </c>
      <c r="G241" s="29">
        <f>(1 - (1 / (1 + EXP(-((Table2[[#This Row],[Volume]] / 1000) - 4.25))))) * 0.4 + 0.6</f>
        <v>0.9711634807209224</v>
      </c>
      <c r="H241" s="29">
        <f>Table2[[#This Row],[Sigmoid]]*'Input Data'!$B$7</f>
        <v>728.37261054069177</v>
      </c>
      <c r="I241" s="29">
        <f>Table2[[#This Row],[Price]]-Table2[[#This Row],[Variable Cost]]</f>
        <v>228.37261054069177</v>
      </c>
      <c r="J241" s="29">
        <f>Table2[[#This Row],[CM I (Unit)]]-(Table2[[#This Row],[Fixed Cost]]/Table2[[#This Row],[Volume]])</f>
        <v>169.37556039319915</v>
      </c>
      <c r="K241" s="29">
        <f>Table2[[#This Row],[CM II Unit)]]-(-'Input Data'!$B$4/Table2[[#This Row],[Volume]])</f>
        <v>21.882935024467599</v>
      </c>
      <c r="L241" s="29">
        <f>Table2[[#This Row],[CM I (Unit)]]*Table2[[#This Row],[Volume]]</f>
        <v>387091.57486647257</v>
      </c>
      <c r="M241" s="29">
        <f>Table2[[#This Row],[CM II Unit)]]*Table2[[#This Row],[Volume]]</f>
        <v>287091.57486647257</v>
      </c>
      <c r="N241" s="29">
        <f>Table2[[#This Row],[Profit (Unit)]]*Table2[[#This Row],[Volume]]</f>
        <v>37091.574866472583</v>
      </c>
      <c r="O241" s="29" t="str">
        <f>IF(AND(Table2[[#This Row],[Profit]]&gt;0,N240&lt;0),MIN(Table2[Profit]),"")</f>
        <v/>
      </c>
    </row>
    <row r="242" spans="1:15" ht="20.100000000000001" customHeight="1" x14ac:dyDescent="0.25">
      <c r="A242" s="29">
        <v>1700</v>
      </c>
      <c r="B242" s="29">
        <f>IF(Table2[[#This Row],[Volume]]&lt;'Input Data'!$B$9,'Input Data'!$B$9,IF(Table2[[#This Row],[Volume]]&gt;'Input Data'!$B$10,'Input Data'!$B$10,Table2[[#This Row],[Volume]]))</f>
        <v>3000</v>
      </c>
      <c r="C242" s="30">
        <f>ROUNDDOWN((Table2[[#This Row],[Volume Used]]-'Input Data'!$B$9)/'Input Data'!$B$11,0)*'Input Data'!$B$12</f>
        <v>0</v>
      </c>
      <c r="D242" s="31">
        <f>-(Table2[[#This Row],[Volume]]*(1-Table2[[#This Row],[Discount]])*'Input Data'!$B$2)/Table2[[#This Row],[Volume]]</f>
        <v>500</v>
      </c>
      <c r="E242" s="29">
        <f>ROUNDUP(Table2[[#This Row],[Volume]]/'Input Data'!$B$13,0)</f>
        <v>2</v>
      </c>
      <c r="F242" s="29">
        <f>-Table2[[#This Row],[Multiplier]]*'Input Data'!$B$3</f>
        <v>100000</v>
      </c>
      <c r="G242" s="29">
        <f>(1 - (1 / (1 + EXP(-((Table2[[#This Row],[Volume]] / 1000) - 4.25))))) * 0.4 + 0.6</f>
        <v>0.97102940585539288</v>
      </c>
      <c r="H242" s="29">
        <f>Table2[[#This Row],[Sigmoid]]*'Input Data'!$B$7</f>
        <v>728.27205439154466</v>
      </c>
      <c r="I242" s="29">
        <f>Table2[[#This Row],[Price]]-Table2[[#This Row],[Variable Cost]]</f>
        <v>228.27205439154466</v>
      </c>
      <c r="J242" s="29">
        <f>Table2[[#This Row],[CM I (Unit)]]-(Table2[[#This Row],[Fixed Cost]]/Table2[[#This Row],[Volume]])</f>
        <v>169.44852497977996</v>
      </c>
      <c r="K242" s="29">
        <f>Table2[[#This Row],[CM II Unit)]]-(-'Input Data'!$B$4/Table2[[#This Row],[Volume]])</f>
        <v>22.389701450368193</v>
      </c>
      <c r="L242" s="29">
        <f>Table2[[#This Row],[CM I (Unit)]]*Table2[[#This Row],[Volume]]</f>
        <v>388062.49246562592</v>
      </c>
      <c r="M242" s="29">
        <f>Table2[[#This Row],[CM II Unit)]]*Table2[[#This Row],[Volume]]</f>
        <v>288062.49246562592</v>
      </c>
      <c r="N242" s="29">
        <f>Table2[[#This Row],[Profit (Unit)]]*Table2[[#This Row],[Volume]]</f>
        <v>38062.492465625925</v>
      </c>
      <c r="O242" s="29" t="str">
        <f>IF(AND(Table2[[#This Row],[Profit]]&gt;0,N241&lt;0),MIN(Table2[Profit]),"")</f>
        <v/>
      </c>
    </row>
    <row r="243" spans="1:15" ht="20.100000000000001" customHeight="1" x14ac:dyDescent="0.25">
      <c r="A243" s="29">
        <v>1705</v>
      </c>
      <c r="B243" s="29">
        <f>IF(Table2[[#This Row],[Volume]]&lt;'Input Data'!$B$9,'Input Data'!$B$9,IF(Table2[[#This Row],[Volume]]&gt;'Input Data'!$B$10,'Input Data'!$B$10,Table2[[#This Row],[Volume]]))</f>
        <v>3000</v>
      </c>
      <c r="C243" s="30">
        <f>ROUNDDOWN((Table2[[#This Row],[Volume Used]]-'Input Data'!$B$9)/'Input Data'!$B$11,0)*'Input Data'!$B$12</f>
        <v>0</v>
      </c>
      <c r="D243" s="31">
        <f>-(Table2[[#This Row],[Volume]]*(1-Table2[[#This Row],[Discount]])*'Input Data'!$B$2)/Table2[[#This Row],[Volume]]</f>
        <v>500</v>
      </c>
      <c r="E243" s="29">
        <f>ROUNDUP(Table2[[#This Row],[Volume]]/'Input Data'!$B$13,0)</f>
        <v>2</v>
      </c>
      <c r="F243" s="29">
        <f>-Table2[[#This Row],[Multiplier]]*'Input Data'!$B$3</f>
        <v>100000</v>
      </c>
      <c r="G243" s="29">
        <f>(1 - (1 / (1 + EXP(-((Table2[[#This Row],[Volume]] / 1000) - 4.25))))) * 0.4 + 0.6</f>
        <v>0.97089475649424994</v>
      </c>
      <c r="H243" s="29">
        <f>Table2[[#This Row],[Sigmoid]]*'Input Data'!$B$7</f>
        <v>728.17106737068741</v>
      </c>
      <c r="I243" s="29">
        <f>Table2[[#This Row],[Price]]-Table2[[#This Row],[Variable Cost]]</f>
        <v>228.17106737068741</v>
      </c>
      <c r="J243" s="29">
        <f>Table2[[#This Row],[CM I (Unit)]]-(Table2[[#This Row],[Fixed Cost]]/Table2[[#This Row],[Volume]])</f>
        <v>169.52004097772553</v>
      </c>
      <c r="K243" s="29">
        <f>Table2[[#This Row],[CM II Unit)]]-(-'Input Data'!$B$4/Table2[[#This Row],[Volume]])</f>
        <v>22.892474995320839</v>
      </c>
      <c r="L243" s="29">
        <f>Table2[[#This Row],[CM I (Unit)]]*Table2[[#This Row],[Volume]]</f>
        <v>389031.66986702202</v>
      </c>
      <c r="M243" s="29">
        <f>Table2[[#This Row],[CM II Unit)]]*Table2[[#This Row],[Volume]]</f>
        <v>289031.66986702202</v>
      </c>
      <c r="N243" s="29">
        <f>Table2[[#This Row],[Profit (Unit)]]*Table2[[#This Row],[Volume]]</f>
        <v>39031.669867022028</v>
      </c>
      <c r="O243" s="29" t="str">
        <f>IF(AND(Table2[[#This Row],[Profit]]&gt;0,N242&lt;0),MIN(Table2[Profit]),"")</f>
        <v/>
      </c>
    </row>
    <row r="244" spans="1:15" ht="20.100000000000001" customHeight="1" x14ac:dyDescent="0.25">
      <c r="A244" s="29">
        <v>1710</v>
      </c>
      <c r="B244" s="29">
        <f>IF(Table2[[#This Row],[Volume]]&lt;'Input Data'!$B$9,'Input Data'!$B$9,IF(Table2[[#This Row],[Volume]]&gt;'Input Data'!$B$10,'Input Data'!$B$10,Table2[[#This Row],[Volume]]))</f>
        <v>3000</v>
      </c>
      <c r="C244" s="30">
        <f>ROUNDDOWN((Table2[[#This Row],[Volume Used]]-'Input Data'!$B$9)/'Input Data'!$B$11,0)*'Input Data'!$B$12</f>
        <v>0</v>
      </c>
      <c r="D244" s="31">
        <f>-(Table2[[#This Row],[Volume]]*(1-Table2[[#This Row],[Discount]])*'Input Data'!$B$2)/Table2[[#This Row],[Volume]]</f>
        <v>500</v>
      </c>
      <c r="E244" s="29">
        <f>ROUNDUP(Table2[[#This Row],[Volume]]/'Input Data'!$B$13,0)</f>
        <v>2</v>
      </c>
      <c r="F244" s="29">
        <f>-Table2[[#This Row],[Multiplier]]*'Input Data'!$B$3</f>
        <v>100000</v>
      </c>
      <c r="G244" s="29">
        <f>(1 - (1 / (1 + EXP(-((Table2[[#This Row],[Volume]] / 1000) - 4.25))))) * 0.4 + 0.6</f>
        <v>0.97075953063104869</v>
      </c>
      <c r="H244" s="29">
        <f>Table2[[#This Row],[Sigmoid]]*'Input Data'!$B$7</f>
        <v>728.06964797328646</v>
      </c>
      <c r="I244" s="29">
        <f>Table2[[#This Row],[Price]]-Table2[[#This Row],[Variable Cost]]</f>
        <v>228.06964797328646</v>
      </c>
      <c r="J244" s="29">
        <f>Table2[[#This Row],[CM I (Unit)]]-(Table2[[#This Row],[Fixed Cost]]/Table2[[#This Row],[Volume]])</f>
        <v>169.59011580954376</v>
      </c>
      <c r="K244" s="29">
        <f>Table2[[#This Row],[CM II Unit)]]-(-'Input Data'!$B$4/Table2[[#This Row],[Volume]])</f>
        <v>23.39128540018703</v>
      </c>
      <c r="L244" s="29">
        <f>Table2[[#This Row],[CM I (Unit)]]*Table2[[#This Row],[Volume]]</f>
        <v>389999.09803431988</v>
      </c>
      <c r="M244" s="29">
        <f>Table2[[#This Row],[CM II Unit)]]*Table2[[#This Row],[Volume]]</f>
        <v>289999.09803431982</v>
      </c>
      <c r="N244" s="29">
        <f>Table2[[#This Row],[Profit (Unit)]]*Table2[[#This Row],[Volume]]</f>
        <v>39999.098034319824</v>
      </c>
      <c r="O244" s="29" t="str">
        <f>IF(AND(Table2[[#This Row],[Profit]]&gt;0,N243&lt;0),MIN(Table2[Profit]),"")</f>
        <v/>
      </c>
    </row>
    <row r="245" spans="1:15" ht="20.100000000000001" customHeight="1" x14ac:dyDescent="0.25">
      <c r="A245" s="29">
        <v>1715</v>
      </c>
      <c r="B245" s="29">
        <f>IF(Table2[[#This Row],[Volume]]&lt;'Input Data'!$B$9,'Input Data'!$B$9,IF(Table2[[#This Row],[Volume]]&gt;'Input Data'!$B$10,'Input Data'!$B$10,Table2[[#This Row],[Volume]]))</f>
        <v>3000</v>
      </c>
      <c r="C245" s="30">
        <f>ROUNDDOWN((Table2[[#This Row],[Volume Used]]-'Input Data'!$B$9)/'Input Data'!$B$11,0)*'Input Data'!$B$12</f>
        <v>0</v>
      </c>
      <c r="D245" s="31">
        <f>-(Table2[[#This Row],[Volume]]*(1-Table2[[#This Row],[Discount]])*'Input Data'!$B$2)/Table2[[#This Row],[Volume]]</f>
        <v>500</v>
      </c>
      <c r="E245" s="29">
        <f>ROUNDUP(Table2[[#This Row],[Volume]]/'Input Data'!$B$13,0)</f>
        <v>2</v>
      </c>
      <c r="F245" s="29">
        <f>-Table2[[#This Row],[Multiplier]]*'Input Data'!$B$3</f>
        <v>100000</v>
      </c>
      <c r="G245" s="29">
        <f>(1 - (1 / (1 + EXP(-((Table2[[#This Row],[Volume]] / 1000) - 4.25))))) * 0.4 + 0.6</f>
        <v>0.97062372625660065</v>
      </c>
      <c r="H245" s="29">
        <f>Table2[[#This Row],[Sigmoid]]*'Input Data'!$B$7</f>
        <v>727.96779469245052</v>
      </c>
      <c r="I245" s="29">
        <f>Table2[[#This Row],[Price]]-Table2[[#This Row],[Variable Cost]]</f>
        <v>227.96779469245052</v>
      </c>
      <c r="J245" s="29">
        <f>Table2[[#This Row],[CM I (Unit)]]-(Table2[[#This Row],[Fixed Cost]]/Table2[[#This Row],[Volume]])</f>
        <v>169.65875679157588</v>
      </c>
      <c r="K245" s="29">
        <f>Table2[[#This Row],[CM II Unit)]]-(-'Input Data'!$B$4/Table2[[#This Row],[Volume]])</f>
        <v>23.886162039389291</v>
      </c>
      <c r="L245" s="29">
        <f>Table2[[#This Row],[CM I (Unit)]]*Table2[[#This Row],[Volume]]</f>
        <v>390964.76789755264</v>
      </c>
      <c r="M245" s="29">
        <f>Table2[[#This Row],[CM II Unit)]]*Table2[[#This Row],[Volume]]</f>
        <v>290964.76789755264</v>
      </c>
      <c r="N245" s="29">
        <f>Table2[[#This Row],[Profit (Unit)]]*Table2[[#This Row],[Volume]]</f>
        <v>40964.767897552636</v>
      </c>
      <c r="O245" s="29" t="str">
        <f>IF(AND(Table2[[#This Row],[Profit]]&gt;0,N244&lt;0),MIN(Table2[Profit]),"")</f>
        <v/>
      </c>
    </row>
    <row r="246" spans="1:15" ht="20.100000000000001" customHeight="1" x14ac:dyDescent="0.25">
      <c r="A246" s="29">
        <v>1720</v>
      </c>
      <c r="B246" s="29">
        <f>IF(Table2[[#This Row],[Volume]]&lt;'Input Data'!$B$9,'Input Data'!$B$9,IF(Table2[[#This Row],[Volume]]&gt;'Input Data'!$B$10,'Input Data'!$B$10,Table2[[#This Row],[Volume]]))</f>
        <v>3000</v>
      </c>
      <c r="C246" s="30">
        <f>ROUNDDOWN((Table2[[#This Row],[Volume Used]]-'Input Data'!$B$9)/'Input Data'!$B$11,0)*'Input Data'!$B$12</f>
        <v>0</v>
      </c>
      <c r="D246" s="31">
        <f>-(Table2[[#This Row],[Volume]]*(1-Table2[[#This Row],[Discount]])*'Input Data'!$B$2)/Table2[[#This Row],[Volume]]</f>
        <v>500</v>
      </c>
      <c r="E246" s="29">
        <f>ROUNDUP(Table2[[#This Row],[Volume]]/'Input Data'!$B$13,0)</f>
        <v>2</v>
      </c>
      <c r="F246" s="29">
        <f>-Table2[[#This Row],[Multiplier]]*'Input Data'!$B$3</f>
        <v>100000</v>
      </c>
      <c r="G246" s="29">
        <f>(1 - (1 / (1 + EXP(-((Table2[[#This Row],[Volume]] / 1000) - 4.25))))) * 0.4 + 0.6</f>
        <v>0.97048734135901393</v>
      </c>
      <c r="H246" s="29">
        <f>Table2[[#This Row],[Sigmoid]]*'Input Data'!$B$7</f>
        <v>727.86550601926047</v>
      </c>
      <c r="I246" s="29">
        <f>Table2[[#This Row],[Price]]-Table2[[#This Row],[Variable Cost]]</f>
        <v>227.86550601926047</v>
      </c>
      <c r="J246" s="29">
        <f>Table2[[#This Row],[CM I (Unit)]]-(Table2[[#This Row],[Fixed Cost]]/Table2[[#This Row],[Volume]])</f>
        <v>169.72597113553954</v>
      </c>
      <c r="K246" s="29">
        <f>Table2[[#This Row],[CM II Unit)]]-(-'Input Data'!$B$4/Table2[[#This Row],[Volume]])</f>
        <v>24.377133926237207</v>
      </c>
      <c r="L246" s="29">
        <f>Table2[[#This Row],[CM I (Unit)]]*Table2[[#This Row],[Volume]]</f>
        <v>391928.67035312799</v>
      </c>
      <c r="M246" s="29">
        <f>Table2[[#This Row],[CM II Unit)]]*Table2[[#This Row],[Volume]]</f>
        <v>291928.67035312799</v>
      </c>
      <c r="N246" s="29">
        <f>Table2[[#This Row],[Profit (Unit)]]*Table2[[#This Row],[Volume]]</f>
        <v>41928.670353127993</v>
      </c>
      <c r="O246" s="29" t="str">
        <f>IF(AND(Table2[[#This Row],[Profit]]&gt;0,N245&lt;0),MIN(Table2[Profit]),"")</f>
        <v/>
      </c>
    </row>
    <row r="247" spans="1:15" ht="20.100000000000001" customHeight="1" x14ac:dyDescent="0.25">
      <c r="A247" s="29">
        <v>1725</v>
      </c>
      <c r="B247" s="29">
        <f>IF(Table2[[#This Row],[Volume]]&lt;'Input Data'!$B$9,'Input Data'!$B$9,IF(Table2[[#This Row],[Volume]]&gt;'Input Data'!$B$10,'Input Data'!$B$10,Table2[[#This Row],[Volume]]))</f>
        <v>3000</v>
      </c>
      <c r="C247" s="30">
        <f>ROUNDDOWN((Table2[[#This Row],[Volume Used]]-'Input Data'!$B$9)/'Input Data'!$B$11,0)*'Input Data'!$B$12</f>
        <v>0</v>
      </c>
      <c r="D247" s="31">
        <f>-(Table2[[#This Row],[Volume]]*(1-Table2[[#This Row],[Discount]])*'Input Data'!$B$2)/Table2[[#This Row],[Volume]]</f>
        <v>500</v>
      </c>
      <c r="E247" s="29">
        <f>ROUNDUP(Table2[[#This Row],[Volume]]/'Input Data'!$B$13,0)</f>
        <v>2</v>
      </c>
      <c r="F247" s="29">
        <f>-Table2[[#This Row],[Multiplier]]*'Input Data'!$B$3</f>
        <v>100000</v>
      </c>
      <c r="G247" s="29">
        <f>(1 - (1 / (1 + EXP(-((Table2[[#This Row],[Volume]] / 1000) - 4.25))))) * 0.4 + 0.6</f>
        <v>0.97035037392373469</v>
      </c>
      <c r="H247" s="29">
        <f>Table2[[#This Row],[Sigmoid]]*'Input Data'!$B$7</f>
        <v>727.76278044280104</v>
      </c>
      <c r="I247" s="29">
        <f>Table2[[#This Row],[Price]]-Table2[[#This Row],[Variable Cost]]</f>
        <v>227.76278044280104</v>
      </c>
      <c r="J247" s="29">
        <f>Table2[[#This Row],[CM I (Unit)]]-(Table2[[#This Row],[Fixed Cost]]/Table2[[#This Row],[Volume]])</f>
        <v>169.79176595004742</v>
      </c>
      <c r="K247" s="29">
        <f>Table2[[#This Row],[CM II Unit)]]-(-'Input Data'!$B$4/Table2[[#This Row],[Volume]])</f>
        <v>24.864229718163358</v>
      </c>
      <c r="L247" s="29">
        <f>Table2[[#This Row],[CM I (Unit)]]*Table2[[#This Row],[Volume]]</f>
        <v>392890.79626383178</v>
      </c>
      <c r="M247" s="29">
        <f>Table2[[#This Row],[CM II Unit)]]*Table2[[#This Row],[Volume]]</f>
        <v>292890.79626383178</v>
      </c>
      <c r="N247" s="29">
        <f>Table2[[#This Row],[Profit (Unit)]]*Table2[[#This Row],[Volume]]</f>
        <v>42890.796263831791</v>
      </c>
      <c r="O247" s="29" t="str">
        <f>IF(AND(Table2[[#This Row],[Profit]]&gt;0,N246&lt;0),MIN(Table2[Profit]),"")</f>
        <v/>
      </c>
    </row>
    <row r="248" spans="1:15" ht="20.100000000000001" customHeight="1" x14ac:dyDescent="0.25">
      <c r="A248" s="29">
        <v>1730</v>
      </c>
      <c r="B248" s="29">
        <f>IF(Table2[[#This Row],[Volume]]&lt;'Input Data'!$B$9,'Input Data'!$B$9,IF(Table2[[#This Row],[Volume]]&gt;'Input Data'!$B$10,'Input Data'!$B$10,Table2[[#This Row],[Volume]]))</f>
        <v>3000</v>
      </c>
      <c r="C248" s="30">
        <f>ROUNDDOWN((Table2[[#This Row],[Volume Used]]-'Input Data'!$B$9)/'Input Data'!$B$11,0)*'Input Data'!$B$12</f>
        <v>0</v>
      </c>
      <c r="D248" s="31">
        <f>-(Table2[[#This Row],[Volume]]*(1-Table2[[#This Row],[Discount]])*'Input Data'!$B$2)/Table2[[#This Row],[Volume]]</f>
        <v>500</v>
      </c>
      <c r="E248" s="29">
        <f>ROUNDUP(Table2[[#This Row],[Volume]]/'Input Data'!$B$13,0)</f>
        <v>2</v>
      </c>
      <c r="F248" s="29">
        <f>-Table2[[#This Row],[Multiplier]]*'Input Data'!$B$3</f>
        <v>100000</v>
      </c>
      <c r="G248" s="29">
        <f>(1 - (1 / (1 + EXP(-((Table2[[#This Row],[Volume]] / 1000) - 4.25))))) * 0.4 + 0.6</f>
        <v>0.97021282193358882</v>
      </c>
      <c r="H248" s="29">
        <f>Table2[[#This Row],[Sigmoid]]*'Input Data'!$B$7</f>
        <v>727.65961645019161</v>
      </c>
      <c r="I248" s="29">
        <f>Table2[[#This Row],[Price]]-Table2[[#This Row],[Variable Cost]]</f>
        <v>227.65961645019161</v>
      </c>
      <c r="J248" s="29">
        <f>Table2[[#This Row],[CM I (Unit)]]-(Table2[[#This Row],[Fixed Cost]]/Table2[[#This Row],[Volume]])</f>
        <v>169.85614824209912</v>
      </c>
      <c r="K248" s="29">
        <f>Table2[[#This Row],[CM II Unit)]]-(-'Input Data'!$B$4/Table2[[#This Row],[Volume]])</f>
        <v>25.347477721867904</v>
      </c>
      <c r="L248" s="29">
        <f>Table2[[#This Row],[CM I (Unit)]]*Table2[[#This Row],[Volume]]</f>
        <v>393851.13645883149</v>
      </c>
      <c r="M248" s="29">
        <f>Table2[[#This Row],[CM II Unit)]]*Table2[[#This Row],[Volume]]</f>
        <v>293851.13645883149</v>
      </c>
      <c r="N248" s="29">
        <f>Table2[[#This Row],[Profit (Unit)]]*Table2[[#This Row],[Volume]]</f>
        <v>43851.136458831475</v>
      </c>
      <c r="O248" s="29" t="str">
        <f>IF(AND(Table2[[#This Row],[Profit]]&gt;0,N247&lt;0),MIN(Table2[Profit]),"")</f>
        <v/>
      </c>
    </row>
    <row r="249" spans="1:15" ht="20.100000000000001" customHeight="1" x14ac:dyDescent="0.25">
      <c r="A249" s="29">
        <v>1735</v>
      </c>
      <c r="B249" s="29">
        <f>IF(Table2[[#This Row],[Volume]]&lt;'Input Data'!$B$9,'Input Data'!$B$9,IF(Table2[[#This Row],[Volume]]&gt;'Input Data'!$B$10,'Input Data'!$B$10,Table2[[#This Row],[Volume]]))</f>
        <v>3000</v>
      </c>
      <c r="C249" s="30">
        <f>ROUNDDOWN((Table2[[#This Row],[Volume Used]]-'Input Data'!$B$9)/'Input Data'!$B$11,0)*'Input Data'!$B$12</f>
        <v>0</v>
      </c>
      <c r="D249" s="31">
        <f>-(Table2[[#This Row],[Volume]]*(1-Table2[[#This Row],[Discount]])*'Input Data'!$B$2)/Table2[[#This Row],[Volume]]</f>
        <v>500</v>
      </c>
      <c r="E249" s="29">
        <f>ROUNDUP(Table2[[#This Row],[Volume]]/'Input Data'!$B$13,0)</f>
        <v>2</v>
      </c>
      <c r="F249" s="29">
        <f>-Table2[[#This Row],[Multiplier]]*'Input Data'!$B$3</f>
        <v>100000</v>
      </c>
      <c r="G249" s="29">
        <f>(1 - (1 / (1 + EXP(-((Table2[[#This Row],[Volume]] / 1000) - 4.25))))) * 0.4 + 0.6</f>
        <v>0.97007468336882319</v>
      </c>
      <c r="H249" s="29">
        <f>Table2[[#This Row],[Sigmoid]]*'Input Data'!$B$7</f>
        <v>727.55601252661734</v>
      </c>
      <c r="I249" s="29">
        <f>Table2[[#This Row],[Price]]-Table2[[#This Row],[Variable Cost]]</f>
        <v>227.55601252661734</v>
      </c>
      <c r="J249" s="29">
        <f>Table2[[#This Row],[CM I (Unit)]]-(Table2[[#This Row],[Fixed Cost]]/Table2[[#This Row],[Volume]])</f>
        <v>169.91912491854816</v>
      </c>
      <c r="K249" s="29">
        <f>Table2[[#This Row],[CM II Unit)]]-(-'Input Data'!$B$4/Table2[[#This Row],[Volume]])</f>
        <v>25.826905898375259</v>
      </c>
      <c r="L249" s="29">
        <f>Table2[[#This Row],[CM I (Unit)]]*Table2[[#This Row],[Volume]]</f>
        <v>394809.68173368106</v>
      </c>
      <c r="M249" s="29">
        <f>Table2[[#This Row],[CM II Unit)]]*Table2[[#This Row],[Volume]]</f>
        <v>294809.68173368106</v>
      </c>
      <c r="N249" s="29">
        <f>Table2[[#This Row],[Profit (Unit)]]*Table2[[#This Row],[Volume]]</f>
        <v>44809.681733681071</v>
      </c>
      <c r="O249" s="29" t="str">
        <f>IF(AND(Table2[[#This Row],[Profit]]&gt;0,N248&lt;0),MIN(Table2[Profit]),"")</f>
        <v/>
      </c>
    </row>
    <row r="250" spans="1:15" ht="20.100000000000001" customHeight="1" x14ac:dyDescent="0.25">
      <c r="A250" s="29">
        <v>1740</v>
      </c>
      <c r="B250" s="29">
        <f>IF(Table2[[#This Row],[Volume]]&lt;'Input Data'!$B$9,'Input Data'!$B$9,IF(Table2[[#This Row],[Volume]]&gt;'Input Data'!$B$10,'Input Data'!$B$10,Table2[[#This Row],[Volume]]))</f>
        <v>3000</v>
      </c>
      <c r="C250" s="30">
        <f>ROUNDDOWN((Table2[[#This Row],[Volume Used]]-'Input Data'!$B$9)/'Input Data'!$B$11,0)*'Input Data'!$B$12</f>
        <v>0</v>
      </c>
      <c r="D250" s="31">
        <f>-(Table2[[#This Row],[Volume]]*(1-Table2[[#This Row],[Discount]])*'Input Data'!$B$2)/Table2[[#This Row],[Volume]]</f>
        <v>500</v>
      </c>
      <c r="E250" s="29">
        <f>ROUNDUP(Table2[[#This Row],[Volume]]/'Input Data'!$B$13,0)</f>
        <v>2</v>
      </c>
      <c r="F250" s="29">
        <f>-Table2[[#This Row],[Multiplier]]*'Input Data'!$B$3</f>
        <v>100000</v>
      </c>
      <c r="G250" s="29">
        <f>(1 - (1 / (1 + EXP(-((Table2[[#This Row],[Volume]] / 1000) - 4.25))))) * 0.4 + 0.6</f>
        <v>0.96993595620714934</v>
      </c>
      <c r="H250" s="29">
        <f>Table2[[#This Row],[Sigmoid]]*'Input Data'!$B$7</f>
        <v>727.45196715536201</v>
      </c>
      <c r="I250" s="29">
        <f>Table2[[#This Row],[Price]]-Table2[[#This Row],[Variable Cost]]</f>
        <v>227.45196715536201</v>
      </c>
      <c r="J250" s="29">
        <f>Table2[[#This Row],[CM I (Unit)]]-(Table2[[#This Row],[Fixed Cost]]/Table2[[#This Row],[Volume]])</f>
        <v>169.98070278754591</v>
      </c>
      <c r="K250" s="29">
        <f>Table2[[#This Row],[CM II Unit)]]-(-'Input Data'!$B$4/Table2[[#This Row],[Volume]])</f>
        <v>26.302541868005676</v>
      </c>
      <c r="L250" s="29">
        <f>Table2[[#This Row],[CM I (Unit)]]*Table2[[#This Row],[Volume]]</f>
        <v>395766.42285032989</v>
      </c>
      <c r="M250" s="29">
        <f>Table2[[#This Row],[CM II Unit)]]*Table2[[#This Row],[Volume]]</f>
        <v>295766.42285032989</v>
      </c>
      <c r="N250" s="29">
        <f>Table2[[#This Row],[Profit (Unit)]]*Table2[[#This Row],[Volume]]</f>
        <v>45766.422850329873</v>
      </c>
      <c r="O250" s="29" t="str">
        <f>IF(AND(Table2[[#This Row],[Profit]]&gt;0,N249&lt;0),MIN(Table2[Profit]),"")</f>
        <v/>
      </c>
    </row>
    <row r="251" spans="1:15" ht="20.100000000000001" customHeight="1" x14ac:dyDescent="0.25">
      <c r="A251" s="29">
        <v>1745</v>
      </c>
      <c r="B251" s="29">
        <f>IF(Table2[[#This Row],[Volume]]&lt;'Input Data'!$B$9,'Input Data'!$B$9,IF(Table2[[#This Row],[Volume]]&gt;'Input Data'!$B$10,'Input Data'!$B$10,Table2[[#This Row],[Volume]]))</f>
        <v>3000</v>
      </c>
      <c r="C251" s="30">
        <f>ROUNDDOWN((Table2[[#This Row],[Volume Used]]-'Input Data'!$B$9)/'Input Data'!$B$11,0)*'Input Data'!$B$12</f>
        <v>0</v>
      </c>
      <c r="D251" s="31">
        <f>-(Table2[[#This Row],[Volume]]*(1-Table2[[#This Row],[Discount]])*'Input Data'!$B$2)/Table2[[#This Row],[Volume]]</f>
        <v>500</v>
      </c>
      <c r="E251" s="29">
        <f>ROUNDUP(Table2[[#This Row],[Volume]]/'Input Data'!$B$13,0)</f>
        <v>2</v>
      </c>
      <c r="F251" s="29">
        <f>-Table2[[#This Row],[Multiplier]]*'Input Data'!$B$3</f>
        <v>100000</v>
      </c>
      <c r="G251" s="29">
        <f>(1 - (1 / (1 + EXP(-((Table2[[#This Row],[Volume]] / 1000) - 4.25))))) * 0.4 + 0.6</f>
        <v>0.96979663842378594</v>
      </c>
      <c r="H251" s="29">
        <f>Table2[[#This Row],[Sigmoid]]*'Input Data'!$B$7</f>
        <v>727.34747881783949</v>
      </c>
      <c r="I251" s="29">
        <f>Table2[[#This Row],[Price]]-Table2[[#This Row],[Variable Cost]]</f>
        <v>227.34747881783949</v>
      </c>
      <c r="J251" s="29">
        <f>Table2[[#This Row],[CM I (Unit)]]-(Table2[[#This Row],[Fixed Cost]]/Table2[[#This Row],[Volume]])</f>
        <v>170.04088855995982</v>
      </c>
      <c r="K251" s="29">
        <f>Table2[[#This Row],[CM II Unit)]]-(-'Input Data'!$B$4/Table2[[#This Row],[Volume]])</f>
        <v>26.774412915260683</v>
      </c>
      <c r="L251" s="29">
        <f>Table2[[#This Row],[CM I (Unit)]]*Table2[[#This Row],[Volume]]</f>
        <v>396721.35053712991</v>
      </c>
      <c r="M251" s="29">
        <f>Table2[[#This Row],[CM II Unit)]]*Table2[[#This Row],[Volume]]</f>
        <v>296721.35053712991</v>
      </c>
      <c r="N251" s="29">
        <f>Table2[[#This Row],[Profit (Unit)]]*Table2[[#This Row],[Volume]]</f>
        <v>46721.350537129889</v>
      </c>
      <c r="O251" s="29" t="str">
        <f>IF(AND(Table2[[#This Row],[Profit]]&gt;0,N250&lt;0),MIN(Table2[Profit]),"")</f>
        <v/>
      </c>
    </row>
    <row r="252" spans="1:15" ht="20.100000000000001" customHeight="1" x14ac:dyDescent="0.25">
      <c r="A252" s="29">
        <v>1750</v>
      </c>
      <c r="B252" s="29">
        <f>IF(Table2[[#This Row],[Volume]]&lt;'Input Data'!$B$9,'Input Data'!$B$9,IF(Table2[[#This Row],[Volume]]&gt;'Input Data'!$B$10,'Input Data'!$B$10,Table2[[#This Row],[Volume]]))</f>
        <v>3000</v>
      </c>
      <c r="C252" s="30">
        <f>ROUNDDOWN((Table2[[#This Row],[Volume Used]]-'Input Data'!$B$9)/'Input Data'!$B$11,0)*'Input Data'!$B$12</f>
        <v>0</v>
      </c>
      <c r="D252" s="31">
        <f>-(Table2[[#This Row],[Volume]]*(1-Table2[[#This Row],[Discount]])*'Input Data'!$B$2)/Table2[[#This Row],[Volume]]</f>
        <v>500</v>
      </c>
      <c r="E252" s="29">
        <f>ROUNDUP(Table2[[#This Row],[Volume]]/'Input Data'!$B$13,0)</f>
        <v>2</v>
      </c>
      <c r="F252" s="29">
        <f>-Table2[[#This Row],[Multiplier]]*'Input Data'!$B$3</f>
        <v>100000</v>
      </c>
      <c r="G252" s="29">
        <f>(1 - (1 / (1 + EXP(-((Table2[[#This Row],[Volume]] / 1000) - 4.25))))) * 0.4 + 0.6</f>
        <v>0.9696567279915026</v>
      </c>
      <c r="H252" s="29">
        <f>Table2[[#This Row],[Sigmoid]]*'Input Data'!$B$7</f>
        <v>727.242545993627</v>
      </c>
      <c r="I252" s="29">
        <f>Table2[[#This Row],[Price]]-Table2[[#This Row],[Variable Cost]]</f>
        <v>227.242545993627</v>
      </c>
      <c r="J252" s="29">
        <f>Table2[[#This Row],[CM I (Unit)]]-(Table2[[#This Row],[Fixed Cost]]/Table2[[#This Row],[Volume]])</f>
        <v>170.09968885076987</v>
      </c>
      <c r="K252" s="29">
        <f>Table2[[#This Row],[CM II Unit)]]-(-'Input Data'!$B$4/Table2[[#This Row],[Volume]])</f>
        <v>27.242545993627004</v>
      </c>
      <c r="L252" s="29">
        <f>Table2[[#This Row],[CM I (Unit)]]*Table2[[#This Row],[Volume]]</f>
        <v>397674.45548884728</v>
      </c>
      <c r="M252" s="29">
        <f>Table2[[#This Row],[CM II Unit)]]*Table2[[#This Row],[Volume]]</f>
        <v>297674.45548884728</v>
      </c>
      <c r="N252" s="29">
        <f>Table2[[#This Row],[Profit (Unit)]]*Table2[[#This Row],[Volume]]</f>
        <v>47674.455488847256</v>
      </c>
      <c r="O252" s="29" t="str">
        <f>IF(AND(Table2[[#This Row],[Profit]]&gt;0,N251&lt;0),MIN(Table2[Profit]),"")</f>
        <v/>
      </c>
    </row>
    <row r="253" spans="1:15" ht="20.100000000000001" customHeight="1" x14ac:dyDescent="0.25">
      <c r="A253" s="29">
        <v>1755</v>
      </c>
      <c r="B253" s="29">
        <f>IF(Table2[[#This Row],[Volume]]&lt;'Input Data'!$B$9,'Input Data'!$B$9,IF(Table2[[#This Row],[Volume]]&gt;'Input Data'!$B$10,'Input Data'!$B$10,Table2[[#This Row],[Volume]]))</f>
        <v>3000</v>
      </c>
      <c r="C253" s="30">
        <f>ROUNDDOWN((Table2[[#This Row],[Volume Used]]-'Input Data'!$B$9)/'Input Data'!$B$11,0)*'Input Data'!$B$12</f>
        <v>0</v>
      </c>
      <c r="D253" s="31">
        <f>-(Table2[[#This Row],[Volume]]*(1-Table2[[#This Row],[Discount]])*'Input Data'!$B$2)/Table2[[#This Row],[Volume]]</f>
        <v>500</v>
      </c>
      <c r="E253" s="29">
        <f>ROUNDUP(Table2[[#This Row],[Volume]]/'Input Data'!$B$13,0)</f>
        <v>2</v>
      </c>
      <c r="F253" s="29">
        <f>-Table2[[#This Row],[Multiplier]]*'Input Data'!$B$3</f>
        <v>100000</v>
      </c>
      <c r="G253" s="29">
        <f>(1 - (1 / (1 + EXP(-((Table2[[#This Row],[Volume]] / 1000) - 4.25))))) * 0.4 + 0.6</f>
        <v>0.96951622288066408</v>
      </c>
      <c r="H253" s="29">
        <f>Table2[[#This Row],[Sigmoid]]*'Input Data'!$B$7</f>
        <v>727.13716716049805</v>
      </c>
      <c r="I253" s="29">
        <f>Table2[[#This Row],[Price]]-Table2[[#This Row],[Variable Cost]]</f>
        <v>227.13716716049805</v>
      </c>
      <c r="J253" s="29">
        <f>Table2[[#This Row],[CM I (Unit)]]-(Table2[[#This Row],[Fixed Cost]]/Table2[[#This Row],[Volume]])</f>
        <v>170.15711018044107</v>
      </c>
      <c r="K253" s="29">
        <f>Table2[[#This Row],[CM II Unit)]]-(-'Input Data'!$B$4/Table2[[#This Row],[Volume]])</f>
        <v>27.706967730298629</v>
      </c>
      <c r="L253" s="29">
        <f>Table2[[#This Row],[CM I (Unit)]]*Table2[[#This Row],[Volume]]</f>
        <v>398625.7283666741</v>
      </c>
      <c r="M253" s="29">
        <f>Table2[[#This Row],[CM II Unit)]]*Table2[[#This Row],[Volume]]</f>
        <v>298625.7283666741</v>
      </c>
      <c r="N253" s="29">
        <f>Table2[[#This Row],[Profit (Unit)]]*Table2[[#This Row],[Volume]]</f>
        <v>48625.728366674091</v>
      </c>
      <c r="O253" s="29" t="str">
        <f>IF(AND(Table2[[#This Row],[Profit]]&gt;0,N252&lt;0),MIN(Table2[Profit]),"")</f>
        <v/>
      </c>
    </row>
    <row r="254" spans="1:15" ht="20.100000000000001" customHeight="1" x14ac:dyDescent="0.25">
      <c r="A254" s="29">
        <v>1760</v>
      </c>
      <c r="B254" s="29">
        <f>IF(Table2[[#This Row],[Volume]]&lt;'Input Data'!$B$9,'Input Data'!$B$9,IF(Table2[[#This Row],[Volume]]&gt;'Input Data'!$B$10,'Input Data'!$B$10,Table2[[#This Row],[Volume]]))</f>
        <v>3000</v>
      </c>
      <c r="C254" s="30">
        <f>ROUNDDOWN((Table2[[#This Row],[Volume Used]]-'Input Data'!$B$9)/'Input Data'!$B$11,0)*'Input Data'!$B$12</f>
        <v>0</v>
      </c>
      <c r="D254" s="31">
        <f>-(Table2[[#This Row],[Volume]]*(1-Table2[[#This Row],[Discount]])*'Input Data'!$B$2)/Table2[[#This Row],[Volume]]</f>
        <v>500</v>
      </c>
      <c r="E254" s="29">
        <f>ROUNDUP(Table2[[#This Row],[Volume]]/'Input Data'!$B$13,0)</f>
        <v>2</v>
      </c>
      <c r="F254" s="29">
        <f>-Table2[[#This Row],[Multiplier]]*'Input Data'!$B$3</f>
        <v>100000</v>
      </c>
      <c r="G254" s="29">
        <f>(1 - (1 / (1 + EXP(-((Table2[[#This Row],[Volume]] / 1000) - 4.25))))) * 0.4 + 0.6</f>
        <v>0.96937512105927515</v>
      </c>
      <c r="H254" s="29">
        <f>Table2[[#This Row],[Sigmoid]]*'Input Data'!$B$7</f>
        <v>727.03134079445636</v>
      </c>
      <c r="I254" s="29">
        <f>Table2[[#This Row],[Price]]-Table2[[#This Row],[Variable Cost]]</f>
        <v>227.03134079445636</v>
      </c>
      <c r="J254" s="29">
        <f>Table2[[#This Row],[CM I (Unit)]]-(Table2[[#This Row],[Fixed Cost]]/Table2[[#This Row],[Volume]])</f>
        <v>170.21315897627454</v>
      </c>
      <c r="K254" s="29">
        <f>Table2[[#This Row],[CM II Unit)]]-(-'Input Data'!$B$4/Table2[[#This Row],[Volume]])</f>
        <v>28.16770443082001</v>
      </c>
      <c r="L254" s="29">
        <f>Table2[[#This Row],[CM I (Unit)]]*Table2[[#This Row],[Volume]]</f>
        <v>399575.1597982432</v>
      </c>
      <c r="M254" s="29">
        <f>Table2[[#This Row],[CM II Unit)]]*Table2[[#This Row],[Volume]]</f>
        <v>299575.1597982432</v>
      </c>
      <c r="N254" s="29">
        <f>Table2[[#This Row],[Profit (Unit)]]*Table2[[#This Row],[Volume]]</f>
        <v>49575.159798243214</v>
      </c>
      <c r="O254" s="29" t="str">
        <f>IF(AND(Table2[[#This Row],[Profit]]&gt;0,N253&lt;0),MIN(Table2[Profit]),"")</f>
        <v/>
      </c>
    </row>
    <row r="255" spans="1:15" ht="20.100000000000001" customHeight="1" x14ac:dyDescent="0.25">
      <c r="A255" s="29">
        <v>1765</v>
      </c>
      <c r="B255" s="29">
        <f>IF(Table2[[#This Row],[Volume]]&lt;'Input Data'!$B$9,'Input Data'!$B$9,IF(Table2[[#This Row],[Volume]]&gt;'Input Data'!$B$10,'Input Data'!$B$10,Table2[[#This Row],[Volume]]))</f>
        <v>3000</v>
      </c>
      <c r="C255" s="30">
        <f>ROUNDDOWN((Table2[[#This Row],[Volume Used]]-'Input Data'!$B$9)/'Input Data'!$B$11,0)*'Input Data'!$B$12</f>
        <v>0</v>
      </c>
      <c r="D255" s="31">
        <f>-(Table2[[#This Row],[Volume]]*(1-Table2[[#This Row],[Discount]])*'Input Data'!$B$2)/Table2[[#This Row],[Volume]]</f>
        <v>500</v>
      </c>
      <c r="E255" s="29">
        <f>ROUNDUP(Table2[[#This Row],[Volume]]/'Input Data'!$B$13,0)</f>
        <v>2</v>
      </c>
      <c r="F255" s="29">
        <f>-Table2[[#This Row],[Multiplier]]*'Input Data'!$B$3</f>
        <v>100000</v>
      </c>
      <c r="G255" s="29">
        <f>(1 - (1 / (1 + EXP(-((Table2[[#This Row],[Volume]] / 1000) - 4.25))))) * 0.4 + 0.6</f>
        <v>0.96923342049302552</v>
      </c>
      <c r="H255" s="29">
        <f>Table2[[#This Row],[Sigmoid]]*'Input Data'!$B$7</f>
        <v>726.92506536976919</v>
      </c>
      <c r="I255" s="29">
        <f>Table2[[#This Row],[Price]]-Table2[[#This Row],[Variable Cost]]</f>
        <v>226.92506536976919</v>
      </c>
      <c r="J255" s="29">
        <f>Table2[[#This Row],[CM I (Unit)]]-(Table2[[#This Row],[Fixed Cost]]/Table2[[#This Row],[Volume]])</f>
        <v>170.26784157373518</v>
      </c>
      <c r="K255" s="29">
        <f>Table2[[#This Row],[CM II Unit)]]-(-'Input Data'!$B$4/Table2[[#This Row],[Volume]])</f>
        <v>28.624782083650189</v>
      </c>
      <c r="L255" s="29">
        <f>Table2[[#This Row],[CM I (Unit)]]*Table2[[#This Row],[Volume]]</f>
        <v>400522.74037764262</v>
      </c>
      <c r="M255" s="29">
        <f>Table2[[#This Row],[CM II Unit)]]*Table2[[#This Row],[Volume]]</f>
        <v>300522.74037764262</v>
      </c>
      <c r="N255" s="29">
        <f>Table2[[#This Row],[Profit (Unit)]]*Table2[[#This Row],[Volume]]</f>
        <v>50522.740377642585</v>
      </c>
      <c r="O255" s="29" t="str">
        <f>IF(AND(Table2[[#This Row],[Profit]]&gt;0,N254&lt;0),MIN(Table2[Profit]),"")</f>
        <v/>
      </c>
    </row>
    <row r="256" spans="1:15" ht="20.100000000000001" customHeight="1" x14ac:dyDescent="0.25">
      <c r="A256" s="29">
        <v>1770</v>
      </c>
      <c r="B256" s="29">
        <f>IF(Table2[[#This Row],[Volume]]&lt;'Input Data'!$B$9,'Input Data'!$B$9,IF(Table2[[#This Row],[Volume]]&gt;'Input Data'!$B$10,'Input Data'!$B$10,Table2[[#This Row],[Volume]]))</f>
        <v>3000</v>
      </c>
      <c r="C256" s="30">
        <f>ROUNDDOWN((Table2[[#This Row],[Volume Used]]-'Input Data'!$B$9)/'Input Data'!$B$11,0)*'Input Data'!$B$12</f>
        <v>0</v>
      </c>
      <c r="D256" s="31">
        <f>-(Table2[[#This Row],[Volume]]*(1-Table2[[#This Row],[Discount]])*'Input Data'!$B$2)/Table2[[#This Row],[Volume]]</f>
        <v>500</v>
      </c>
      <c r="E256" s="29">
        <f>ROUNDUP(Table2[[#This Row],[Volume]]/'Input Data'!$B$13,0)</f>
        <v>2</v>
      </c>
      <c r="F256" s="29">
        <f>-Table2[[#This Row],[Multiplier]]*'Input Data'!$B$3</f>
        <v>100000</v>
      </c>
      <c r="G256" s="29">
        <f>(1 - (1 / (1 + EXP(-((Table2[[#This Row],[Volume]] / 1000) - 4.25))))) * 0.4 + 0.6</f>
        <v>0.96909111914533608</v>
      </c>
      <c r="H256" s="29">
        <f>Table2[[#This Row],[Sigmoid]]*'Input Data'!$B$7</f>
        <v>726.81833935900204</v>
      </c>
      <c r="I256" s="29">
        <f>Table2[[#This Row],[Price]]-Table2[[#This Row],[Variable Cost]]</f>
        <v>226.81833935900204</v>
      </c>
      <c r="J256" s="29">
        <f>Table2[[#This Row],[CM I (Unit)]]-(Table2[[#This Row],[Fixed Cost]]/Table2[[#This Row],[Volume]])</f>
        <v>170.3211642177591</v>
      </c>
      <c r="K256" s="29">
        <f>Table2[[#This Row],[CM II Unit)]]-(-'Input Data'!$B$4/Table2[[#This Row],[Volume]])</f>
        <v>29.078226364651755</v>
      </c>
      <c r="L256" s="29">
        <f>Table2[[#This Row],[CM I (Unit)]]*Table2[[#This Row],[Volume]]</f>
        <v>401468.46066543361</v>
      </c>
      <c r="M256" s="29">
        <f>Table2[[#This Row],[CM II Unit)]]*Table2[[#This Row],[Volume]]</f>
        <v>301468.46066543361</v>
      </c>
      <c r="N256" s="29">
        <f>Table2[[#This Row],[Profit (Unit)]]*Table2[[#This Row],[Volume]]</f>
        <v>51468.460665433609</v>
      </c>
      <c r="O256" s="29" t="str">
        <f>IF(AND(Table2[[#This Row],[Profit]]&gt;0,N255&lt;0),MIN(Table2[Profit]),"")</f>
        <v/>
      </c>
    </row>
    <row r="257" spans="1:15" ht="20.100000000000001" customHeight="1" x14ac:dyDescent="0.25">
      <c r="A257" s="29">
        <v>1775</v>
      </c>
      <c r="B257" s="29">
        <f>IF(Table2[[#This Row],[Volume]]&lt;'Input Data'!$B$9,'Input Data'!$B$9,IF(Table2[[#This Row],[Volume]]&gt;'Input Data'!$B$10,'Input Data'!$B$10,Table2[[#This Row],[Volume]]))</f>
        <v>3000</v>
      </c>
      <c r="C257" s="30">
        <f>ROUNDDOWN((Table2[[#This Row],[Volume Used]]-'Input Data'!$B$9)/'Input Data'!$B$11,0)*'Input Data'!$B$12</f>
        <v>0</v>
      </c>
      <c r="D257" s="31">
        <f>-(Table2[[#This Row],[Volume]]*(1-Table2[[#This Row],[Discount]])*'Input Data'!$B$2)/Table2[[#This Row],[Volume]]</f>
        <v>500</v>
      </c>
      <c r="E257" s="29">
        <f>ROUNDUP(Table2[[#This Row],[Volume]]/'Input Data'!$B$13,0)</f>
        <v>2</v>
      </c>
      <c r="F257" s="29">
        <f>-Table2[[#This Row],[Multiplier]]*'Input Data'!$B$3</f>
        <v>100000</v>
      </c>
      <c r="G257" s="29">
        <f>(1 - (1 / (1 + EXP(-((Table2[[#This Row],[Volume]] / 1000) - 4.25))))) * 0.4 + 0.6</f>
        <v>0.96894821497740469</v>
      </c>
      <c r="H257" s="29">
        <f>Table2[[#This Row],[Sigmoid]]*'Input Data'!$B$7</f>
        <v>726.71116123305353</v>
      </c>
      <c r="I257" s="29">
        <f>Table2[[#This Row],[Price]]-Table2[[#This Row],[Variable Cost]]</f>
        <v>226.71116123305353</v>
      </c>
      <c r="J257" s="29">
        <f>Table2[[#This Row],[CM I (Unit)]]-(Table2[[#This Row],[Fixed Cost]]/Table2[[#This Row],[Volume]])</f>
        <v>170.37313306403945</v>
      </c>
      <c r="K257" s="29">
        <f>Table2[[#This Row],[CM II Unit)]]-(-'Input Data'!$B$4/Table2[[#This Row],[Volume]])</f>
        <v>29.528062641504249</v>
      </c>
      <c r="L257" s="29">
        <f>Table2[[#This Row],[CM I (Unit)]]*Table2[[#This Row],[Volume]]</f>
        <v>402412.31118866999</v>
      </c>
      <c r="M257" s="29">
        <f>Table2[[#This Row],[CM II Unit)]]*Table2[[#This Row],[Volume]]</f>
        <v>302412.31118867005</v>
      </c>
      <c r="N257" s="29">
        <f>Table2[[#This Row],[Profit (Unit)]]*Table2[[#This Row],[Volume]]</f>
        <v>52412.311188670043</v>
      </c>
      <c r="O257" s="29" t="str">
        <f>IF(AND(Table2[[#This Row],[Profit]]&gt;0,N256&lt;0),MIN(Table2[Profit]),"")</f>
        <v/>
      </c>
    </row>
    <row r="258" spans="1:15" ht="20.100000000000001" customHeight="1" x14ac:dyDescent="0.25">
      <c r="A258" s="29">
        <v>1780</v>
      </c>
      <c r="B258" s="29">
        <f>IF(Table2[[#This Row],[Volume]]&lt;'Input Data'!$B$9,'Input Data'!$B$9,IF(Table2[[#This Row],[Volume]]&gt;'Input Data'!$B$10,'Input Data'!$B$10,Table2[[#This Row],[Volume]]))</f>
        <v>3000</v>
      </c>
      <c r="C258" s="30">
        <f>ROUNDDOWN((Table2[[#This Row],[Volume Used]]-'Input Data'!$B$9)/'Input Data'!$B$11,0)*'Input Data'!$B$12</f>
        <v>0</v>
      </c>
      <c r="D258" s="31">
        <f>-(Table2[[#This Row],[Volume]]*(1-Table2[[#This Row],[Discount]])*'Input Data'!$B$2)/Table2[[#This Row],[Volume]]</f>
        <v>500</v>
      </c>
      <c r="E258" s="29">
        <f>ROUNDUP(Table2[[#This Row],[Volume]]/'Input Data'!$B$13,0)</f>
        <v>2</v>
      </c>
      <c r="F258" s="29">
        <f>-Table2[[#This Row],[Multiplier]]*'Input Data'!$B$3</f>
        <v>100000</v>
      </c>
      <c r="G258" s="29">
        <f>(1 - (1 / (1 + EXP(-((Table2[[#This Row],[Volume]] / 1000) - 4.25))))) * 0.4 + 0.6</f>
        <v>0.96880470594825341</v>
      </c>
      <c r="H258" s="29">
        <f>Table2[[#This Row],[Sigmoid]]*'Input Data'!$B$7</f>
        <v>726.60352946119008</v>
      </c>
      <c r="I258" s="29">
        <f>Table2[[#This Row],[Price]]-Table2[[#This Row],[Variable Cost]]</f>
        <v>226.60352946119008</v>
      </c>
      <c r="J258" s="29">
        <f>Table2[[#This Row],[CM I (Unit)]]-(Table2[[#This Row],[Fixed Cost]]/Table2[[#This Row],[Volume]])</f>
        <v>170.42375418029121</v>
      </c>
      <c r="K258" s="29">
        <f>Table2[[#This Row],[CM II Unit)]]-(-'Input Data'!$B$4/Table2[[#This Row],[Volume]])</f>
        <v>29.974315978044018</v>
      </c>
      <c r="L258" s="29">
        <f>Table2[[#This Row],[CM I (Unit)]]*Table2[[#This Row],[Volume]]</f>
        <v>403354.28244091832</v>
      </c>
      <c r="M258" s="29">
        <f>Table2[[#This Row],[CM II Unit)]]*Table2[[#This Row],[Volume]]</f>
        <v>303354.28244091838</v>
      </c>
      <c r="N258" s="29">
        <f>Table2[[#This Row],[Profit (Unit)]]*Table2[[#This Row],[Volume]]</f>
        <v>53354.282440918352</v>
      </c>
      <c r="O258" s="29" t="str">
        <f>IF(AND(Table2[[#This Row],[Profit]]&gt;0,N257&lt;0),MIN(Table2[Profit]),"")</f>
        <v/>
      </c>
    </row>
    <row r="259" spans="1:15" ht="20.100000000000001" customHeight="1" x14ac:dyDescent="0.25">
      <c r="A259" s="29">
        <v>1785</v>
      </c>
      <c r="B259" s="29">
        <f>IF(Table2[[#This Row],[Volume]]&lt;'Input Data'!$B$9,'Input Data'!$B$9,IF(Table2[[#This Row],[Volume]]&gt;'Input Data'!$B$10,'Input Data'!$B$10,Table2[[#This Row],[Volume]]))</f>
        <v>3000</v>
      </c>
      <c r="C259" s="30">
        <f>ROUNDDOWN((Table2[[#This Row],[Volume Used]]-'Input Data'!$B$9)/'Input Data'!$B$11,0)*'Input Data'!$B$12</f>
        <v>0</v>
      </c>
      <c r="D259" s="31">
        <f>-(Table2[[#This Row],[Volume]]*(1-Table2[[#This Row],[Discount]])*'Input Data'!$B$2)/Table2[[#This Row],[Volume]]</f>
        <v>500</v>
      </c>
      <c r="E259" s="29">
        <f>ROUNDUP(Table2[[#This Row],[Volume]]/'Input Data'!$B$13,0)</f>
        <v>2</v>
      </c>
      <c r="F259" s="29">
        <f>-Table2[[#This Row],[Multiplier]]*'Input Data'!$B$3</f>
        <v>100000</v>
      </c>
      <c r="G259" s="29">
        <f>(1 - (1 / (1 + EXP(-((Table2[[#This Row],[Volume]] / 1000) - 4.25))))) * 0.4 + 0.6</f>
        <v>0.96866059001477611</v>
      </c>
      <c r="H259" s="29">
        <f>Table2[[#This Row],[Sigmoid]]*'Input Data'!$B$7</f>
        <v>726.49544251108205</v>
      </c>
      <c r="I259" s="29">
        <f>Table2[[#This Row],[Price]]-Table2[[#This Row],[Variable Cost]]</f>
        <v>226.49544251108205</v>
      </c>
      <c r="J259" s="29">
        <f>Table2[[#This Row],[CM I (Unit)]]-(Table2[[#This Row],[Fixed Cost]]/Table2[[#This Row],[Volume]])</f>
        <v>170.47303354749661</v>
      </c>
      <c r="K259" s="29">
        <f>Table2[[#This Row],[CM II Unit)]]-(-'Input Data'!$B$4/Table2[[#This Row],[Volume]])</f>
        <v>30.417011138533013</v>
      </c>
      <c r="L259" s="29">
        <f>Table2[[#This Row],[CM I (Unit)]]*Table2[[#This Row],[Volume]]</f>
        <v>404294.36488228146</v>
      </c>
      <c r="M259" s="29">
        <f>Table2[[#This Row],[CM II Unit)]]*Table2[[#This Row],[Volume]]</f>
        <v>304294.36488228146</v>
      </c>
      <c r="N259" s="29">
        <f>Table2[[#This Row],[Profit (Unit)]]*Table2[[#This Row],[Volume]]</f>
        <v>54294.364882281428</v>
      </c>
      <c r="O259" s="29" t="str">
        <f>IF(AND(Table2[[#This Row],[Profit]]&gt;0,N258&lt;0),MIN(Table2[Profit]),"")</f>
        <v/>
      </c>
    </row>
    <row r="260" spans="1:15" ht="20.100000000000001" customHeight="1" x14ac:dyDescent="0.25">
      <c r="A260" s="29">
        <v>1790</v>
      </c>
      <c r="B260" s="29">
        <f>IF(Table2[[#This Row],[Volume]]&lt;'Input Data'!$B$9,'Input Data'!$B$9,IF(Table2[[#This Row],[Volume]]&gt;'Input Data'!$B$10,'Input Data'!$B$10,Table2[[#This Row],[Volume]]))</f>
        <v>3000</v>
      </c>
      <c r="C260" s="30">
        <f>ROUNDDOWN((Table2[[#This Row],[Volume Used]]-'Input Data'!$B$9)/'Input Data'!$B$11,0)*'Input Data'!$B$12</f>
        <v>0</v>
      </c>
      <c r="D260" s="31">
        <f>-(Table2[[#This Row],[Volume]]*(1-Table2[[#This Row],[Discount]])*'Input Data'!$B$2)/Table2[[#This Row],[Volume]]</f>
        <v>500</v>
      </c>
      <c r="E260" s="29">
        <f>ROUNDUP(Table2[[#This Row],[Volume]]/'Input Data'!$B$13,0)</f>
        <v>2</v>
      </c>
      <c r="F260" s="29">
        <f>-Table2[[#This Row],[Multiplier]]*'Input Data'!$B$3</f>
        <v>100000</v>
      </c>
      <c r="G260" s="29">
        <f>(1 - (1 / (1 + EXP(-((Table2[[#This Row],[Volume]] / 1000) - 4.25))))) * 0.4 + 0.6</f>
        <v>0.96851586513178589</v>
      </c>
      <c r="H260" s="29">
        <f>Table2[[#This Row],[Sigmoid]]*'Input Data'!$B$7</f>
        <v>726.38689884883945</v>
      </c>
      <c r="I260" s="29">
        <f>Table2[[#This Row],[Price]]-Table2[[#This Row],[Variable Cost]]</f>
        <v>226.38689884883945</v>
      </c>
      <c r="J260" s="29">
        <f>Table2[[#This Row],[CM I (Unit)]]-(Table2[[#This Row],[Fixed Cost]]/Table2[[#This Row],[Volume]])</f>
        <v>170.52097706112994</v>
      </c>
      <c r="K260" s="29">
        <f>Table2[[#This Row],[CM II Unit)]]-(-'Input Data'!$B$4/Table2[[#This Row],[Volume]])</f>
        <v>30.856172591856193</v>
      </c>
      <c r="L260" s="29">
        <f>Table2[[#This Row],[CM I (Unit)]]*Table2[[#This Row],[Volume]]</f>
        <v>405232.54893942259</v>
      </c>
      <c r="M260" s="29">
        <f>Table2[[#This Row],[CM II Unit)]]*Table2[[#This Row],[Volume]]</f>
        <v>305232.54893942259</v>
      </c>
      <c r="N260" s="29">
        <f>Table2[[#This Row],[Profit (Unit)]]*Table2[[#This Row],[Volume]]</f>
        <v>55232.548939422588</v>
      </c>
      <c r="O260" s="29" t="str">
        <f>IF(AND(Table2[[#This Row],[Profit]]&gt;0,N259&lt;0),MIN(Table2[Profit]),"")</f>
        <v/>
      </c>
    </row>
    <row r="261" spans="1:15" ht="20.100000000000001" customHeight="1" x14ac:dyDescent="0.25">
      <c r="A261" s="29">
        <v>1795</v>
      </c>
      <c r="B261" s="29">
        <f>IF(Table2[[#This Row],[Volume]]&lt;'Input Data'!$B$9,'Input Data'!$B$9,IF(Table2[[#This Row],[Volume]]&gt;'Input Data'!$B$10,'Input Data'!$B$10,Table2[[#This Row],[Volume]]))</f>
        <v>3000</v>
      </c>
      <c r="C261" s="30">
        <f>ROUNDDOWN((Table2[[#This Row],[Volume Used]]-'Input Data'!$B$9)/'Input Data'!$B$11,0)*'Input Data'!$B$12</f>
        <v>0</v>
      </c>
      <c r="D261" s="31">
        <f>-(Table2[[#This Row],[Volume]]*(1-Table2[[#This Row],[Discount]])*'Input Data'!$B$2)/Table2[[#This Row],[Volume]]</f>
        <v>500</v>
      </c>
      <c r="E261" s="29">
        <f>ROUNDUP(Table2[[#This Row],[Volume]]/'Input Data'!$B$13,0)</f>
        <v>2</v>
      </c>
      <c r="F261" s="29">
        <f>-Table2[[#This Row],[Multiplier]]*'Input Data'!$B$3</f>
        <v>100000</v>
      </c>
      <c r="G261" s="29">
        <f>(1 - (1 / (1 + EXP(-((Table2[[#This Row],[Volume]] / 1000) - 4.25))))) * 0.4 + 0.6</f>
        <v>0.96837052925206391</v>
      </c>
      <c r="H261" s="29">
        <f>Table2[[#This Row],[Sigmoid]]*'Input Data'!$B$7</f>
        <v>726.27789693904788</v>
      </c>
      <c r="I261" s="29">
        <f>Table2[[#This Row],[Price]]-Table2[[#This Row],[Variable Cost]]</f>
        <v>226.27789693904788</v>
      </c>
      <c r="J261" s="29">
        <f>Table2[[#This Row],[CM I (Unit)]]-(Table2[[#This Row],[Fixed Cost]]/Table2[[#This Row],[Volume]])</f>
        <v>170.56759053236266</v>
      </c>
      <c r="K261" s="29">
        <f>Table2[[#This Row],[CM II Unit)]]-(-'Input Data'!$B$4/Table2[[#This Row],[Volume]])</f>
        <v>31.29182451564958</v>
      </c>
      <c r="L261" s="29">
        <f>Table2[[#This Row],[CM I (Unit)]]*Table2[[#This Row],[Volume]]</f>
        <v>406168.82500559092</v>
      </c>
      <c r="M261" s="29">
        <f>Table2[[#This Row],[CM II Unit)]]*Table2[[#This Row],[Volume]]</f>
        <v>306168.82500559097</v>
      </c>
      <c r="N261" s="29">
        <f>Table2[[#This Row],[Profit (Unit)]]*Table2[[#This Row],[Volume]]</f>
        <v>56168.825005590996</v>
      </c>
      <c r="O261" s="29" t="str">
        <f>IF(AND(Table2[[#This Row],[Profit]]&gt;0,N260&lt;0),MIN(Table2[Profit]),"")</f>
        <v/>
      </c>
    </row>
    <row r="262" spans="1:15" ht="20.100000000000001" customHeight="1" x14ac:dyDescent="0.25">
      <c r="A262" s="29">
        <v>1800</v>
      </c>
      <c r="B262" s="29">
        <f>IF(Table2[[#This Row],[Volume]]&lt;'Input Data'!$B$9,'Input Data'!$B$9,IF(Table2[[#This Row],[Volume]]&gt;'Input Data'!$B$10,'Input Data'!$B$10,Table2[[#This Row],[Volume]]))</f>
        <v>3000</v>
      </c>
      <c r="C262" s="30">
        <f>ROUNDDOWN((Table2[[#This Row],[Volume Used]]-'Input Data'!$B$9)/'Input Data'!$B$11,0)*'Input Data'!$B$12</f>
        <v>0</v>
      </c>
      <c r="D262" s="31">
        <f>-(Table2[[#This Row],[Volume]]*(1-Table2[[#This Row],[Discount]])*'Input Data'!$B$2)/Table2[[#This Row],[Volume]]</f>
        <v>500</v>
      </c>
      <c r="E262" s="29">
        <f>ROUNDUP(Table2[[#This Row],[Volume]]/'Input Data'!$B$13,0)</f>
        <v>2</v>
      </c>
      <c r="F262" s="29">
        <f>-Table2[[#This Row],[Multiplier]]*'Input Data'!$B$3</f>
        <v>100000</v>
      </c>
      <c r="G262" s="29">
        <f>(1 - (1 / (1 + EXP(-((Table2[[#This Row],[Volume]] / 1000) - 4.25))))) * 0.4 + 0.6</f>
        <v>0.96822458032640868</v>
      </c>
      <c r="H262" s="29">
        <f>Table2[[#This Row],[Sigmoid]]*'Input Data'!$B$7</f>
        <v>726.16843524480646</v>
      </c>
      <c r="I262" s="29">
        <f>Table2[[#This Row],[Price]]-Table2[[#This Row],[Variable Cost]]</f>
        <v>226.16843524480646</v>
      </c>
      <c r="J262" s="29">
        <f>Table2[[#This Row],[CM I (Unit)]]-(Table2[[#This Row],[Fixed Cost]]/Table2[[#This Row],[Volume]])</f>
        <v>170.61287968925092</v>
      </c>
      <c r="K262" s="29">
        <f>Table2[[#This Row],[CM II Unit)]]-(-'Input Data'!$B$4/Table2[[#This Row],[Volume]])</f>
        <v>31.723990800362031</v>
      </c>
      <c r="L262" s="29">
        <f>Table2[[#This Row],[CM I (Unit)]]*Table2[[#This Row],[Volume]]</f>
        <v>407103.18344065163</v>
      </c>
      <c r="M262" s="29">
        <f>Table2[[#This Row],[CM II Unit)]]*Table2[[#This Row],[Volume]]</f>
        <v>307103.18344065163</v>
      </c>
      <c r="N262" s="29">
        <f>Table2[[#This Row],[Profit (Unit)]]*Table2[[#This Row],[Volume]]</f>
        <v>57103.183440651657</v>
      </c>
      <c r="O262" s="29" t="str">
        <f>IF(AND(Table2[[#This Row],[Profit]]&gt;0,N261&lt;0),MIN(Table2[Profit]),"")</f>
        <v/>
      </c>
    </row>
    <row r="263" spans="1:15" ht="20.100000000000001" customHeight="1" x14ac:dyDescent="0.25">
      <c r="A263" s="29">
        <v>1805</v>
      </c>
      <c r="B263" s="29">
        <f>IF(Table2[[#This Row],[Volume]]&lt;'Input Data'!$B$9,'Input Data'!$B$9,IF(Table2[[#This Row],[Volume]]&gt;'Input Data'!$B$10,'Input Data'!$B$10,Table2[[#This Row],[Volume]]))</f>
        <v>3000</v>
      </c>
      <c r="C263" s="30">
        <f>ROUNDDOWN((Table2[[#This Row],[Volume Used]]-'Input Data'!$B$9)/'Input Data'!$B$11,0)*'Input Data'!$B$12</f>
        <v>0</v>
      </c>
      <c r="D263" s="31">
        <f>-(Table2[[#This Row],[Volume]]*(1-Table2[[#This Row],[Discount]])*'Input Data'!$B$2)/Table2[[#This Row],[Volume]]</f>
        <v>500</v>
      </c>
      <c r="E263" s="29">
        <f>ROUNDUP(Table2[[#This Row],[Volume]]/'Input Data'!$B$13,0)</f>
        <v>2</v>
      </c>
      <c r="F263" s="29">
        <f>-Table2[[#This Row],[Multiplier]]*'Input Data'!$B$3</f>
        <v>100000</v>
      </c>
      <c r="G263" s="29">
        <f>(1 - (1 / (1 + EXP(-((Table2[[#This Row],[Volume]] / 1000) - 4.25))))) * 0.4 + 0.6</f>
        <v>0.96807801630368506</v>
      </c>
      <c r="H263" s="29">
        <f>Table2[[#This Row],[Sigmoid]]*'Input Data'!$B$7</f>
        <v>726.0585122277638</v>
      </c>
      <c r="I263" s="29">
        <f>Table2[[#This Row],[Price]]-Table2[[#This Row],[Variable Cost]]</f>
        <v>226.0585122277638</v>
      </c>
      <c r="J263" s="29">
        <f>Table2[[#This Row],[CM I (Unit)]]-(Table2[[#This Row],[Fixed Cost]]/Table2[[#This Row],[Volume]])</f>
        <v>170.6568501779023</v>
      </c>
      <c r="K263" s="29">
        <f>Table2[[#This Row],[CM II Unit)]]-(-'Input Data'!$B$4/Table2[[#This Row],[Volume]])</f>
        <v>32.15269505324855</v>
      </c>
      <c r="L263" s="29">
        <f>Table2[[#This Row],[CM I (Unit)]]*Table2[[#This Row],[Volume]]</f>
        <v>408035.61457111366</v>
      </c>
      <c r="M263" s="29">
        <f>Table2[[#This Row],[CM II Unit)]]*Table2[[#This Row],[Volume]]</f>
        <v>308035.61457111366</v>
      </c>
      <c r="N263" s="29">
        <f>Table2[[#This Row],[Profit (Unit)]]*Table2[[#This Row],[Volume]]</f>
        <v>58035.614571113634</v>
      </c>
      <c r="O263" s="29" t="str">
        <f>IF(AND(Table2[[#This Row],[Profit]]&gt;0,N262&lt;0),MIN(Table2[Profit]),"")</f>
        <v/>
      </c>
    </row>
    <row r="264" spans="1:15" ht="20.100000000000001" customHeight="1" x14ac:dyDescent="0.25">
      <c r="A264" s="29">
        <v>1810</v>
      </c>
      <c r="B264" s="29">
        <f>IF(Table2[[#This Row],[Volume]]&lt;'Input Data'!$B$9,'Input Data'!$B$9,IF(Table2[[#This Row],[Volume]]&gt;'Input Data'!$B$10,'Input Data'!$B$10,Table2[[#This Row],[Volume]]))</f>
        <v>3000</v>
      </c>
      <c r="C264" s="30">
        <f>ROUNDDOWN((Table2[[#This Row],[Volume Used]]-'Input Data'!$B$9)/'Input Data'!$B$11,0)*'Input Data'!$B$12</f>
        <v>0</v>
      </c>
      <c r="D264" s="31">
        <f>-(Table2[[#This Row],[Volume]]*(1-Table2[[#This Row],[Discount]])*'Input Data'!$B$2)/Table2[[#This Row],[Volume]]</f>
        <v>500</v>
      </c>
      <c r="E264" s="29">
        <f>ROUNDUP(Table2[[#This Row],[Volume]]/'Input Data'!$B$13,0)</f>
        <v>2</v>
      </c>
      <c r="F264" s="29">
        <f>-Table2[[#This Row],[Multiplier]]*'Input Data'!$B$3</f>
        <v>100000</v>
      </c>
      <c r="G264" s="29">
        <f>(1 - (1 / (1 + EXP(-((Table2[[#This Row],[Volume]] / 1000) - 4.25))))) * 0.4 + 0.6</f>
        <v>0.96793083513087508</v>
      </c>
      <c r="H264" s="29">
        <f>Table2[[#This Row],[Sigmoid]]*'Input Data'!$B$7</f>
        <v>725.94812634815628</v>
      </c>
      <c r="I264" s="29">
        <f>Table2[[#This Row],[Price]]-Table2[[#This Row],[Variable Cost]]</f>
        <v>225.94812634815628</v>
      </c>
      <c r="J264" s="29">
        <f>Table2[[#This Row],[CM I (Unit)]]-(Table2[[#This Row],[Fixed Cost]]/Table2[[#This Row],[Volume]])</f>
        <v>170.6995075636259</v>
      </c>
      <c r="K264" s="29">
        <f>Table2[[#This Row],[CM II Unit)]]-(-'Input Data'!$B$4/Table2[[#This Row],[Volume]])</f>
        <v>32.577960602299925</v>
      </c>
      <c r="L264" s="29">
        <f>Table2[[#This Row],[CM I (Unit)]]*Table2[[#This Row],[Volume]]</f>
        <v>408966.10869016289</v>
      </c>
      <c r="M264" s="29">
        <f>Table2[[#This Row],[CM II Unit)]]*Table2[[#This Row],[Volume]]</f>
        <v>308966.10869016289</v>
      </c>
      <c r="N264" s="29">
        <f>Table2[[#This Row],[Profit (Unit)]]*Table2[[#This Row],[Volume]]</f>
        <v>58966.108690162866</v>
      </c>
      <c r="O264" s="29" t="str">
        <f>IF(AND(Table2[[#This Row],[Profit]]&gt;0,N263&lt;0),MIN(Table2[Profit]),"")</f>
        <v/>
      </c>
    </row>
    <row r="265" spans="1:15" ht="20.100000000000001" customHeight="1" x14ac:dyDescent="0.25">
      <c r="A265" s="29">
        <v>1815</v>
      </c>
      <c r="B265" s="29">
        <f>IF(Table2[[#This Row],[Volume]]&lt;'Input Data'!$B$9,'Input Data'!$B$9,IF(Table2[[#This Row],[Volume]]&gt;'Input Data'!$B$10,'Input Data'!$B$10,Table2[[#This Row],[Volume]]))</f>
        <v>3000</v>
      </c>
      <c r="C265" s="30">
        <f>ROUNDDOWN((Table2[[#This Row],[Volume Used]]-'Input Data'!$B$9)/'Input Data'!$B$11,0)*'Input Data'!$B$12</f>
        <v>0</v>
      </c>
      <c r="D265" s="31">
        <f>-(Table2[[#This Row],[Volume]]*(1-Table2[[#This Row],[Discount]])*'Input Data'!$B$2)/Table2[[#This Row],[Volume]]</f>
        <v>500</v>
      </c>
      <c r="E265" s="29">
        <f>ROUNDUP(Table2[[#This Row],[Volume]]/'Input Data'!$B$13,0)</f>
        <v>2</v>
      </c>
      <c r="F265" s="29">
        <f>-Table2[[#This Row],[Multiplier]]*'Input Data'!$B$3</f>
        <v>100000</v>
      </c>
      <c r="G265" s="29">
        <f>(1 - (1 / (1 + EXP(-((Table2[[#This Row],[Volume]] / 1000) - 4.25))))) * 0.4 + 0.6</f>
        <v>0.96778303475312843</v>
      </c>
      <c r="H265" s="29">
        <f>Table2[[#This Row],[Sigmoid]]*'Input Data'!$B$7</f>
        <v>725.83727606484638</v>
      </c>
      <c r="I265" s="29">
        <f>Table2[[#This Row],[Price]]-Table2[[#This Row],[Variable Cost]]</f>
        <v>225.83727606484638</v>
      </c>
      <c r="J265" s="29">
        <f>Table2[[#This Row],[CM I (Unit)]]-(Table2[[#This Row],[Fixed Cost]]/Table2[[#This Row],[Volume]])</f>
        <v>170.74085733206402</v>
      </c>
      <c r="K265" s="29">
        <f>Table2[[#This Row],[CM II Unit)]]-(-'Input Data'!$B$4/Table2[[#This Row],[Volume]])</f>
        <v>32.999810500108111</v>
      </c>
      <c r="L265" s="29">
        <f>Table2[[#This Row],[CM I (Unit)]]*Table2[[#This Row],[Volume]]</f>
        <v>409894.65605769615</v>
      </c>
      <c r="M265" s="29">
        <f>Table2[[#This Row],[CM II Unit)]]*Table2[[#This Row],[Volume]]</f>
        <v>309894.65605769621</v>
      </c>
      <c r="N265" s="29">
        <f>Table2[[#This Row],[Profit (Unit)]]*Table2[[#This Row],[Volume]]</f>
        <v>59894.656057696222</v>
      </c>
      <c r="O265" s="29" t="str">
        <f>IF(AND(Table2[[#This Row],[Profit]]&gt;0,N264&lt;0),MIN(Table2[Profit]),"")</f>
        <v/>
      </c>
    </row>
    <row r="266" spans="1:15" ht="20.100000000000001" customHeight="1" x14ac:dyDescent="0.25">
      <c r="A266" s="29">
        <v>1820</v>
      </c>
      <c r="B266" s="29">
        <f>IF(Table2[[#This Row],[Volume]]&lt;'Input Data'!$B$9,'Input Data'!$B$9,IF(Table2[[#This Row],[Volume]]&gt;'Input Data'!$B$10,'Input Data'!$B$10,Table2[[#This Row],[Volume]]))</f>
        <v>3000</v>
      </c>
      <c r="C266" s="30">
        <f>ROUNDDOWN((Table2[[#This Row],[Volume Used]]-'Input Data'!$B$9)/'Input Data'!$B$11,0)*'Input Data'!$B$12</f>
        <v>0</v>
      </c>
      <c r="D266" s="31">
        <f>-(Table2[[#This Row],[Volume]]*(1-Table2[[#This Row],[Discount]])*'Input Data'!$B$2)/Table2[[#This Row],[Volume]]</f>
        <v>500</v>
      </c>
      <c r="E266" s="29">
        <f>ROUNDUP(Table2[[#This Row],[Volume]]/'Input Data'!$B$13,0)</f>
        <v>2</v>
      </c>
      <c r="F266" s="29">
        <f>-Table2[[#This Row],[Multiplier]]*'Input Data'!$B$3</f>
        <v>100000</v>
      </c>
      <c r="G266" s="29">
        <f>(1 - (1 / (1 + EXP(-((Table2[[#This Row],[Volume]] / 1000) - 4.25))))) * 0.4 + 0.6</f>
        <v>0.96763461311381382</v>
      </c>
      <c r="H266" s="29">
        <f>Table2[[#This Row],[Sigmoid]]*'Input Data'!$B$7</f>
        <v>725.72595983536041</v>
      </c>
      <c r="I266" s="29">
        <f>Table2[[#This Row],[Price]]-Table2[[#This Row],[Variable Cost]]</f>
        <v>225.72595983536041</v>
      </c>
      <c r="J266" s="29">
        <f>Table2[[#This Row],[CM I (Unit)]]-(Table2[[#This Row],[Fixed Cost]]/Table2[[#This Row],[Volume]])</f>
        <v>170.78090489030546</v>
      </c>
      <c r="K266" s="29">
        <f>Table2[[#This Row],[CM II Unit)]]-(-'Input Data'!$B$4/Table2[[#This Row],[Volume]])</f>
        <v>33.418267527668092</v>
      </c>
      <c r="L266" s="29">
        <f>Table2[[#This Row],[CM I (Unit)]]*Table2[[#This Row],[Volume]]</f>
        <v>410821.24690035597</v>
      </c>
      <c r="M266" s="29">
        <f>Table2[[#This Row],[CM II Unit)]]*Table2[[#This Row],[Volume]]</f>
        <v>310821.24690035597</v>
      </c>
      <c r="N266" s="29">
        <f>Table2[[#This Row],[Profit (Unit)]]*Table2[[#This Row],[Volume]]</f>
        <v>60821.246900355931</v>
      </c>
      <c r="O266" s="29" t="str">
        <f>IF(AND(Table2[[#This Row],[Profit]]&gt;0,N265&lt;0),MIN(Table2[Profit]),"")</f>
        <v/>
      </c>
    </row>
    <row r="267" spans="1:15" ht="20.100000000000001" customHeight="1" x14ac:dyDescent="0.25">
      <c r="A267" s="29">
        <v>1825</v>
      </c>
      <c r="B267" s="29">
        <f>IF(Table2[[#This Row],[Volume]]&lt;'Input Data'!$B$9,'Input Data'!$B$9,IF(Table2[[#This Row],[Volume]]&gt;'Input Data'!$B$10,'Input Data'!$B$10,Table2[[#This Row],[Volume]]))</f>
        <v>3000</v>
      </c>
      <c r="C267" s="30">
        <f>ROUNDDOWN((Table2[[#This Row],[Volume Used]]-'Input Data'!$B$9)/'Input Data'!$B$11,0)*'Input Data'!$B$12</f>
        <v>0</v>
      </c>
      <c r="D267" s="31">
        <f>-(Table2[[#This Row],[Volume]]*(1-Table2[[#This Row],[Discount]])*'Input Data'!$B$2)/Table2[[#This Row],[Volume]]</f>
        <v>500</v>
      </c>
      <c r="E267" s="29">
        <f>ROUNDUP(Table2[[#This Row],[Volume]]/'Input Data'!$B$13,0)</f>
        <v>2</v>
      </c>
      <c r="F267" s="29">
        <f>-Table2[[#This Row],[Multiplier]]*'Input Data'!$B$3</f>
        <v>100000</v>
      </c>
      <c r="G267" s="29">
        <f>(1 - (1 / (1 + EXP(-((Table2[[#This Row],[Volume]] / 1000) - 4.25))))) * 0.4 + 0.6</f>
        <v>0.96748556815457076</v>
      </c>
      <c r="H267" s="29">
        <f>Table2[[#This Row],[Sigmoid]]*'Input Data'!$B$7</f>
        <v>725.6141761159281</v>
      </c>
      <c r="I267" s="29">
        <f>Table2[[#This Row],[Price]]-Table2[[#This Row],[Variable Cost]]</f>
        <v>225.6141761159281</v>
      </c>
      <c r="J267" s="29">
        <f>Table2[[#This Row],[CM I (Unit)]]-(Table2[[#This Row],[Fixed Cost]]/Table2[[#This Row],[Volume]])</f>
        <v>170.81965556798289</v>
      </c>
      <c r="K267" s="29">
        <f>Table2[[#This Row],[CM II Unit)]]-(-'Input Data'!$B$4/Table2[[#This Row],[Volume]])</f>
        <v>33.833354198119878</v>
      </c>
      <c r="L267" s="29">
        <f>Table2[[#This Row],[CM I (Unit)]]*Table2[[#This Row],[Volume]]</f>
        <v>411745.87141156878</v>
      </c>
      <c r="M267" s="29">
        <f>Table2[[#This Row],[CM II Unit)]]*Table2[[#This Row],[Volume]]</f>
        <v>311745.87141156878</v>
      </c>
      <c r="N267" s="29">
        <f>Table2[[#This Row],[Profit (Unit)]]*Table2[[#This Row],[Volume]]</f>
        <v>61745.871411568776</v>
      </c>
      <c r="O267" s="29" t="str">
        <f>IF(AND(Table2[[#This Row],[Profit]]&gt;0,N266&lt;0),MIN(Table2[Profit]),"")</f>
        <v/>
      </c>
    </row>
    <row r="268" spans="1:15" ht="20.100000000000001" customHeight="1" x14ac:dyDescent="0.25">
      <c r="A268" s="29">
        <v>1830</v>
      </c>
      <c r="B268" s="29">
        <f>IF(Table2[[#This Row],[Volume]]&lt;'Input Data'!$B$9,'Input Data'!$B$9,IF(Table2[[#This Row],[Volume]]&gt;'Input Data'!$B$10,'Input Data'!$B$10,Table2[[#This Row],[Volume]]))</f>
        <v>3000</v>
      </c>
      <c r="C268" s="30">
        <f>ROUNDDOWN((Table2[[#This Row],[Volume Used]]-'Input Data'!$B$9)/'Input Data'!$B$11,0)*'Input Data'!$B$12</f>
        <v>0</v>
      </c>
      <c r="D268" s="31">
        <f>-(Table2[[#This Row],[Volume]]*(1-Table2[[#This Row],[Discount]])*'Input Data'!$B$2)/Table2[[#This Row],[Volume]]</f>
        <v>500</v>
      </c>
      <c r="E268" s="29">
        <f>ROUNDUP(Table2[[#This Row],[Volume]]/'Input Data'!$B$13,0)</f>
        <v>2</v>
      </c>
      <c r="F268" s="29">
        <f>-Table2[[#This Row],[Multiplier]]*'Input Data'!$B$3</f>
        <v>100000</v>
      </c>
      <c r="G268" s="29">
        <f>(1 - (1 / (1 + EXP(-((Table2[[#This Row],[Volume]] / 1000) - 4.25))))) * 0.4 + 0.6</f>
        <v>0.96733589781536211</v>
      </c>
      <c r="H268" s="29">
        <f>Table2[[#This Row],[Sigmoid]]*'Input Data'!$B$7</f>
        <v>725.50192336152156</v>
      </c>
      <c r="I268" s="29">
        <f>Table2[[#This Row],[Price]]-Table2[[#This Row],[Variable Cost]]</f>
        <v>225.50192336152156</v>
      </c>
      <c r="J268" s="29">
        <f>Table2[[#This Row],[CM I (Unit)]]-(Table2[[#This Row],[Fixed Cost]]/Table2[[#This Row],[Volume]])</f>
        <v>170.85711461835217</v>
      </c>
      <c r="K268" s="29">
        <f>Table2[[#This Row],[CM II Unit)]]-(-'Input Data'!$B$4/Table2[[#This Row],[Volume]])</f>
        <v>34.245092760428662</v>
      </c>
      <c r="L268" s="29">
        <f>Table2[[#This Row],[CM I (Unit)]]*Table2[[#This Row],[Volume]]</f>
        <v>412668.51975158445</v>
      </c>
      <c r="M268" s="29">
        <f>Table2[[#This Row],[CM II Unit)]]*Table2[[#This Row],[Volume]]</f>
        <v>312668.51975158445</v>
      </c>
      <c r="N268" s="29">
        <f>Table2[[#This Row],[Profit (Unit)]]*Table2[[#This Row],[Volume]]</f>
        <v>62668.519751584448</v>
      </c>
      <c r="O268" s="29" t="str">
        <f>IF(AND(Table2[[#This Row],[Profit]]&gt;0,N267&lt;0),MIN(Table2[Profit]),"")</f>
        <v/>
      </c>
    </row>
    <row r="269" spans="1:15" ht="20.100000000000001" customHeight="1" x14ac:dyDescent="0.25">
      <c r="A269" s="29">
        <v>1835</v>
      </c>
      <c r="B269" s="29">
        <f>IF(Table2[[#This Row],[Volume]]&lt;'Input Data'!$B$9,'Input Data'!$B$9,IF(Table2[[#This Row],[Volume]]&gt;'Input Data'!$B$10,'Input Data'!$B$10,Table2[[#This Row],[Volume]]))</f>
        <v>3000</v>
      </c>
      <c r="C269" s="30">
        <f>ROUNDDOWN((Table2[[#This Row],[Volume Used]]-'Input Data'!$B$9)/'Input Data'!$B$11,0)*'Input Data'!$B$12</f>
        <v>0</v>
      </c>
      <c r="D269" s="31">
        <f>-(Table2[[#This Row],[Volume]]*(1-Table2[[#This Row],[Discount]])*'Input Data'!$B$2)/Table2[[#This Row],[Volume]]</f>
        <v>500</v>
      </c>
      <c r="E269" s="29">
        <f>ROUNDUP(Table2[[#This Row],[Volume]]/'Input Data'!$B$13,0)</f>
        <v>2</v>
      </c>
      <c r="F269" s="29">
        <f>-Table2[[#This Row],[Multiplier]]*'Input Data'!$B$3</f>
        <v>100000</v>
      </c>
      <c r="G269" s="29">
        <f>(1 - (1 / (1 + EXP(-((Table2[[#This Row],[Volume]] / 1000) - 4.25))))) * 0.4 + 0.6</f>
        <v>0.96718560003452714</v>
      </c>
      <c r="H269" s="29">
        <f>Table2[[#This Row],[Sigmoid]]*'Input Data'!$B$7</f>
        <v>725.38920002589532</v>
      </c>
      <c r="I269" s="29">
        <f>Table2[[#This Row],[Price]]-Table2[[#This Row],[Variable Cost]]</f>
        <v>225.38920002589532</v>
      </c>
      <c r="J269" s="29">
        <f>Table2[[#This Row],[CM I (Unit)]]-(Table2[[#This Row],[Fixed Cost]]/Table2[[#This Row],[Volume]])</f>
        <v>170.89328721935581</v>
      </c>
      <c r="K269" s="29">
        <f>Table2[[#This Row],[CM II Unit)]]-(-'Input Data'!$B$4/Table2[[#This Row],[Volume]])</f>
        <v>34.653505203007029</v>
      </c>
      <c r="L269" s="29">
        <f>Table2[[#This Row],[CM I (Unit)]]*Table2[[#This Row],[Volume]]</f>
        <v>413589.18204751791</v>
      </c>
      <c r="M269" s="29">
        <f>Table2[[#This Row],[CM II Unit)]]*Table2[[#This Row],[Volume]]</f>
        <v>313589.18204751791</v>
      </c>
      <c r="N269" s="29">
        <f>Table2[[#This Row],[Profit (Unit)]]*Table2[[#This Row],[Volume]]</f>
        <v>63589.182047517897</v>
      </c>
      <c r="O269" s="29" t="str">
        <f>IF(AND(Table2[[#This Row],[Profit]]&gt;0,N268&lt;0),MIN(Table2[Profit]),"")</f>
        <v/>
      </c>
    </row>
    <row r="270" spans="1:15" ht="20.100000000000001" customHeight="1" x14ac:dyDescent="0.25">
      <c r="A270" s="29">
        <v>1840</v>
      </c>
      <c r="B270" s="29">
        <f>IF(Table2[[#This Row],[Volume]]&lt;'Input Data'!$B$9,'Input Data'!$B$9,IF(Table2[[#This Row],[Volume]]&gt;'Input Data'!$B$10,'Input Data'!$B$10,Table2[[#This Row],[Volume]]))</f>
        <v>3000</v>
      </c>
      <c r="C270" s="30">
        <f>ROUNDDOWN((Table2[[#This Row],[Volume Used]]-'Input Data'!$B$9)/'Input Data'!$B$11,0)*'Input Data'!$B$12</f>
        <v>0</v>
      </c>
      <c r="D270" s="31">
        <f>-(Table2[[#This Row],[Volume]]*(1-Table2[[#This Row],[Discount]])*'Input Data'!$B$2)/Table2[[#This Row],[Volume]]</f>
        <v>500</v>
      </c>
      <c r="E270" s="29">
        <f>ROUNDUP(Table2[[#This Row],[Volume]]/'Input Data'!$B$13,0)</f>
        <v>2</v>
      </c>
      <c r="F270" s="29">
        <f>-Table2[[#This Row],[Multiplier]]*'Input Data'!$B$3</f>
        <v>100000</v>
      </c>
      <c r="G270" s="29">
        <f>(1 - (1 / (1 + EXP(-((Table2[[#This Row],[Volume]] / 1000) - 4.25))))) * 0.4 + 0.6</f>
        <v>0.96703467274883492</v>
      </c>
      <c r="H270" s="29">
        <f>Table2[[#This Row],[Sigmoid]]*'Input Data'!$B$7</f>
        <v>725.27600456162622</v>
      </c>
      <c r="I270" s="29">
        <f>Table2[[#This Row],[Price]]-Table2[[#This Row],[Variable Cost]]</f>
        <v>225.27600456162622</v>
      </c>
      <c r="J270" s="29">
        <f>Table2[[#This Row],[CM I (Unit)]]-(Table2[[#This Row],[Fixed Cost]]/Table2[[#This Row],[Volume]])</f>
        <v>170.92817847466969</v>
      </c>
      <c r="K270" s="29">
        <f>Table2[[#This Row],[CM II Unit)]]-(-'Input Data'!$B$4/Table2[[#This Row],[Volume]])</f>
        <v>35.058613257278381</v>
      </c>
      <c r="L270" s="29">
        <f>Table2[[#This Row],[CM I (Unit)]]*Table2[[#This Row],[Volume]]</f>
        <v>414507.84839339223</v>
      </c>
      <c r="M270" s="29">
        <f>Table2[[#This Row],[CM II Unit)]]*Table2[[#This Row],[Volume]]</f>
        <v>314507.84839339223</v>
      </c>
      <c r="N270" s="29">
        <f>Table2[[#This Row],[Profit (Unit)]]*Table2[[#This Row],[Volume]]</f>
        <v>64507.848393392218</v>
      </c>
      <c r="O270" s="29" t="str">
        <f>IF(AND(Table2[[#This Row],[Profit]]&gt;0,N269&lt;0),MIN(Table2[Profit]),"")</f>
        <v/>
      </c>
    </row>
    <row r="271" spans="1:15" ht="20.100000000000001" customHeight="1" x14ac:dyDescent="0.25">
      <c r="A271" s="29">
        <v>1845</v>
      </c>
      <c r="B271" s="29">
        <f>IF(Table2[[#This Row],[Volume]]&lt;'Input Data'!$B$9,'Input Data'!$B$9,IF(Table2[[#This Row],[Volume]]&gt;'Input Data'!$B$10,'Input Data'!$B$10,Table2[[#This Row],[Volume]]))</f>
        <v>3000</v>
      </c>
      <c r="C271" s="30">
        <f>ROUNDDOWN((Table2[[#This Row],[Volume Used]]-'Input Data'!$B$9)/'Input Data'!$B$11,0)*'Input Data'!$B$12</f>
        <v>0</v>
      </c>
      <c r="D271" s="31">
        <f>-(Table2[[#This Row],[Volume]]*(1-Table2[[#This Row],[Discount]])*'Input Data'!$B$2)/Table2[[#This Row],[Volume]]</f>
        <v>500</v>
      </c>
      <c r="E271" s="29">
        <f>ROUNDUP(Table2[[#This Row],[Volume]]/'Input Data'!$B$13,0)</f>
        <v>2</v>
      </c>
      <c r="F271" s="29">
        <f>-Table2[[#This Row],[Multiplier]]*'Input Data'!$B$3</f>
        <v>100000</v>
      </c>
      <c r="G271" s="29">
        <f>(1 - (1 / (1 + EXP(-((Table2[[#This Row],[Volume]] / 1000) - 4.25))))) * 0.4 + 0.6</f>
        <v>0.96688311389353876</v>
      </c>
      <c r="H271" s="29">
        <f>Table2[[#This Row],[Sigmoid]]*'Input Data'!$B$7</f>
        <v>725.16233542015402</v>
      </c>
      <c r="I271" s="29">
        <f>Table2[[#This Row],[Price]]-Table2[[#This Row],[Variable Cost]]</f>
        <v>225.16233542015402</v>
      </c>
      <c r="J271" s="29">
        <f>Table2[[#This Row],[CM I (Unit)]]-(Table2[[#This Row],[Fixed Cost]]/Table2[[#This Row],[Volume]])</f>
        <v>170.96179341473396</v>
      </c>
      <c r="K271" s="29">
        <f>Table2[[#This Row],[CM II Unit)]]-(-'Input Data'!$B$4/Table2[[#This Row],[Volume]])</f>
        <v>35.460438401183836</v>
      </c>
      <c r="L271" s="29">
        <f>Table2[[#This Row],[CM I (Unit)]]*Table2[[#This Row],[Volume]]</f>
        <v>415424.50885018415</v>
      </c>
      <c r="M271" s="29">
        <f>Table2[[#This Row],[CM II Unit)]]*Table2[[#This Row],[Volume]]</f>
        <v>315424.50885018415</v>
      </c>
      <c r="N271" s="29">
        <f>Table2[[#This Row],[Profit (Unit)]]*Table2[[#This Row],[Volume]]</f>
        <v>65424.508850184175</v>
      </c>
      <c r="O271" s="29" t="str">
        <f>IF(AND(Table2[[#This Row],[Profit]]&gt;0,N270&lt;0),MIN(Table2[Profit]),"")</f>
        <v/>
      </c>
    </row>
    <row r="272" spans="1:15" ht="20.100000000000001" customHeight="1" x14ac:dyDescent="0.25">
      <c r="A272" s="29">
        <v>1850</v>
      </c>
      <c r="B272" s="29">
        <f>IF(Table2[[#This Row],[Volume]]&lt;'Input Data'!$B$9,'Input Data'!$B$9,IF(Table2[[#This Row],[Volume]]&gt;'Input Data'!$B$10,'Input Data'!$B$10,Table2[[#This Row],[Volume]]))</f>
        <v>3000</v>
      </c>
      <c r="C272" s="30">
        <f>ROUNDDOWN((Table2[[#This Row],[Volume Used]]-'Input Data'!$B$9)/'Input Data'!$B$11,0)*'Input Data'!$B$12</f>
        <v>0</v>
      </c>
      <c r="D272" s="31">
        <f>-(Table2[[#This Row],[Volume]]*(1-Table2[[#This Row],[Discount]])*'Input Data'!$B$2)/Table2[[#This Row],[Volume]]</f>
        <v>500</v>
      </c>
      <c r="E272" s="29">
        <f>ROUNDUP(Table2[[#This Row],[Volume]]/'Input Data'!$B$13,0)</f>
        <v>2</v>
      </c>
      <c r="F272" s="29">
        <f>-Table2[[#This Row],[Multiplier]]*'Input Data'!$B$3</f>
        <v>100000</v>
      </c>
      <c r="G272" s="29">
        <f>(1 - (1 / (1 + EXP(-((Table2[[#This Row],[Volume]] / 1000) - 4.25))))) * 0.4 + 0.6</f>
        <v>0.96673092140243111</v>
      </c>
      <c r="H272" s="29">
        <f>Table2[[#This Row],[Sigmoid]]*'Input Data'!$B$7</f>
        <v>725.04819105182332</v>
      </c>
      <c r="I272" s="29">
        <f>Table2[[#This Row],[Price]]-Table2[[#This Row],[Variable Cost]]</f>
        <v>225.04819105182332</v>
      </c>
      <c r="J272" s="29">
        <f>Table2[[#This Row],[CM I (Unit)]]-(Table2[[#This Row],[Fixed Cost]]/Table2[[#This Row],[Volume]])</f>
        <v>170.99413699776926</v>
      </c>
      <c r="K272" s="29">
        <f>Table2[[#This Row],[CM II Unit)]]-(-'Input Data'!$B$4/Table2[[#This Row],[Volume]])</f>
        <v>35.85900186263413</v>
      </c>
      <c r="L272" s="29">
        <f>Table2[[#This Row],[CM I (Unit)]]*Table2[[#This Row],[Volume]]</f>
        <v>416339.15344587318</v>
      </c>
      <c r="M272" s="29">
        <f>Table2[[#This Row],[CM II Unit)]]*Table2[[#This Row],[Volume]]</f>
        <v>316339.15344587312</v>
      </c>
      <c r="N272" s="29">
        <f>Table2[[#This Row],[Profit (Unit)]]*Table2[[#This Row],[Volume]]</f>
        <v>66339.153445873148</v>
      </c>
      <c r="O272" s="29" t="str">
        <f>IF(AND(Table2[[#This Row],[Profit]]&gt;0,N271&lt;0),MIN(Table2[Profit]),"")</f>
        <v/>
      </c>
    </row>
    <row r="273" spans="1:15" ht="20.100000000000001" customHeight="1" x14ac:dyDescent="0.25">
      <c r="A273" s="29">
        <v>1855</v>
      </c>
      <c r="B273" s="29">
        <f>IF(Table2[[#This Row],[Volume]]&lt;'Input Data'!$B$9,'Input Data'!$B$9,IF(Table2[[#This Row],[Volume]]&gt;'Input Data'!$B$10,'Input Data'!$B$10,Table2[[#This Row],[Volume]]))</f>
        <v>3000</v>
      </c>
      <c r="C273" s="30">
        <f>ROUNDDOWN((Table2[[#This Row],[Volume Used]]-'Input Data'!$B$9)/'Input Data'!$B$11,0)*'Input Data'!$B$12</f>
        <v>0</v>
      </c>
      <c r="D273" s="31">
        <f>-(Table2[[#This Row],[Volume]]*(1-Table2[[#This Row],[Discount]])*'Input Data'!$B$2)/Table2[[#This Row],[Volume]]</f>
        <v>500</v>
      </c>
      <c r="E273" s="29">
        <f>ROUNDUP(Table2[[#This Row],[Volume]]/'Input Data'!$B$13,0)</f>
        <v>2</v>
      </c>
      <c r="F273" s="29">
        <f>-Table2[[#This Row],[Multiplier]]*'Input Data'!$B$3</f>
        <v>100000</v>
      </c>
      <c r="G273" s="29">
        <f>(1 - (1 / (1 + EXP(-((Table2[[#This Row],[Volume]] / 1000) - 4.25))))) * 0.4 + 0.6</f>
        <v>0.96657809320789811</v>
      </c>
      <c r="H273" s="29">
        <f>Table2[[#This Row],[Sigmoid]]*'Input Data'!$B$7</f>
        <v>724.9335699059236</v>
      </c>
      <c r="I273" s="29">
        <f>Table2[[#This Row],[Price]]-Table2[[#This Row],[Variable Cost]]</f>
        <v>224.9335699059236</v>
      </c>
      <c r="J273" s="29">
        <f>Table2[[#This Row],[CM I (Unit)]]-(Table2[[#This Row],[Fixed Cost]]/Table2[[#This Row],[Volume]])</f>
        <v>171.02521411077535</v>
      </c>
      <c r="K273" s="29">
        <f>Table2[[#This Row],[CM II Unit)]]-(-'Input Data'!$B$4/Table2[[#This Row],[Volume]])</f>
        <v>36.254324622904733</v>
      </c>
      <c r="L273" s="29">
        <f>Table2[[#This Row],[CM I (Unit)]]*Table2[[#This Row],[Volume]]</f>
        <v>417251.7721754883</v>
      </c>
      <c r="M273" s="29">
        <f>Table2[[#This Row],[CM II Unit)]]*Table2[[#This Row],[Volume]]</f>
        <v>317251.7721754883</v>
      </c>
      <c r="N273" s="29">
        <f>Table2[[#This Row],[Profit (Unit)]]*Table2[[#This Row],[Volume]]</f>
        <v>67251.77217548828</v>
      </c>
      <c r="O273" s="29" t="str">
        <f>IF(AND(Table2[[#This Row],[Profit]]&gt;0,N272&lt;0),MIN(Table2[Profit]),"")</f>
        <v/>
      </c>
    </row>
    <row r="274" spans="1:15" ht="20.100000000000001" customHeight="1" x14ac:dyDescent="0.25">
      <c r="A274" s="29">
        <v>1860</v>
      </c>
      <c r="B274" s="29">
        <f>IF(Table2[[#This Row],[Volume]]&lt;'Input Data'!$B$9,'Input Data'!$B$9,IF(Table2[[#This Row],[Volume]]&gt;'Input Data'!$B$10,'Input Data'!$B$10,Table2[[#This Row],[Volume]]))</f>
        <v>3000</v>
      </c>
      <c r="C274" s="30">
        <f>ROUNDDOWN((Table2[[#This Row],[Volume Used]]-'Input Data'!$B$9)/'Input Data'!$B$11,0)*'Input Data'!$B$12</f>
        <v>0</v>
      </c>
      <c r="D274" s="31">
        <f>-(Table2[[#This Row],[Volume]]*(1-Table2[[#This Row],[Discount]])*'Input Data'!$B$2)/Table2[[#This Row],[Volume]]</f>
        <v>500</v>
      </c>
      <c r="E274" s="29">
        <f>ROUNDUP(Table2[[#This Row],[Volume]]/'Input Data'!$B$13,0)</f>
        <v>2</v>
      </c>
      <c r="F274" s="29">
        <f>-Table2[[#This Row],[Multiplier]]*'Input Data'!$B$3</f>
        <v>100000</v>
      </c>
      <c r="G274" s="29">
        <f>(1 - (1 / (1 + EXP(-((Table2[[#This Row],[Volume]] / 1000) - 4.25))))) * 0.4 + 0.6</f>
        <v>0.96642462724097677</v>
      </c>
      <c r="H274" s="29">
        <f>Table2[[#This Row],[Sigmoid]]*'Input Data'!$B$7</f>
        <v>724.81847043073253</v>
      </c>
      <c r="I274" s="29">
        <f>Table2[[#This Row],[Price]]-Table2[[#This Row],[Variable Cost]]</f>
        <v>224.81847043073253</v>
      </c>
      <c r="J274" s="29">
        <f>Table2[[#This Row],[CM I (Unit)]]-(Table2[[#This Row],[Fixed Cost]]/Table2[[#This Row],[Volume]])</f>
        <v>171.05502957051749</v>
      </c>
      <c r="K274" s="29">
        <f>Table2[[#This Row],[CM II Unit)]]-(-'Input Data'!$B$4/Table2[[#This Row],[Volume]])</f>
        <v>36.646427419979858</v>
      </c>
      <c r="L274" s="29">
        <f>Table2[[#This Row],[CM I (Unit)]]*Table2[[#This Row],[Volume]]</f>
        <v>418162.3550011625</v>
      </c>
      <c r="M274" s="29">
        <f>Table2[[#This Row],[CM II Unit)]]*Table2[[#This Row],[Volume]]</f>
        <v>318162.3550011625</v>
      </c>
      <c r="N274" s="29">
        <f>Table2[[#This Row],[Profit (Unit)]]*Table2[[#This Row],[Volume]]</f>
        <v>68162.355001162534</v>
      </c>
      <c r="O274" s="29" t="str">
        <f>IF(AND(Table2[[#This Row],[Profit]]&gt;0,N273&lt;0),MIN(Table2[Profit]),"")</f>
        <v/>
      </c>
    </row>
    <row r="275" spans="1:15" ht="20.100000000000001" customHeight="1" x14ac:dyDescent="0.25">
      <c r="A275" s="29">
        <v>1865</v>
      </c>
      <c r="B275" s="29">
        <f>IF(Table2[[#This Row],[Volume]]&lt;'Input Data'!$B$9,'Input Data'!$B$9,IF(Table2[[#This Row],[Volume]]&gt;'Input Data'!$B$10,'Input Data'!$B$10,Table2[[#This Row],[Volume]]))</f>
        <v>3000</v>
      </c>
      <c r="C275" s="30">
        <f>ROUNDDOWN((Table2[[#This Row],[Volume Used]]-'Input Data'!$B$9)/'Input Data'!$B$11,0)*'Input Data'!$B$12</f>
        <v>0</v>
      </c>
      <c r="D275" s="31">
        <f>-(Table2[[#This Row],[Volume]]*(1-Table2[[#This Row],[Discount]])*'Input Data'!$B$2)/Table2[[#This Row],[Volume]]</f>
        <v>500</v>
      </c>
      <c r="E275" s="29">
        <f>ROUNDUP(Table2[[#This Row],[Volume]]/'Input Data'!$B$13,0)</f>
        <v>2</v>
      </c>
      <c r="F275" s="29">
        <f>-Table2[[#This Row],[Multiplier]]*'Input Data'!$B$3</f>
        <v>100000</v>
      </c>
      <c r="G275" s="29">
        <f>(1 - (1 / (1 + EXP(-((Table2[[#This Row],[Volume]] / 1000) - 4.25))))) * 0.4 + 0.6</f>
        <v>0.96627052143141023</v>
      </c>
      <c r="H275" s="29">
        <f>Table2[[#This Row],[Sigmoid]]*'Input Data'!$B$7</f>
        <v>724.70289107355768</v>
      </c>
      <c r="I275" s="29">
        <f>Table2[[#This Row],[Price]]-Table2[[#This Row],[Variable Cost]]</f>
        <v>224.70289107355768</v>
      </c>
      <c r="J275" s="29">
        <f>Table2[[#This Row],[CM I (Unit)]]-(Table2[[#This Row],[Fixed Cost]]/Table2[[#This Row],[Volume]])</f>
        <v>171.08358812449603</v>
      </c>
      <c r="K275" s="29">
        <f>Table2[[#This Row],[CM II Unit)]]-(-'Input Data'!$B$4/Table2[[#This Row],[Volume]])</f>
        <v>37.035330751841883</v>
      </c>
      <c r="L275" s="29">
        <f>Table2[[#This Row],[CM I (Unit)]]*Table2[[#This Row],[Volume]]</f>
        <v>419070.89185218507</v>
      </c>
      <c r="M275" s="29">
        <f>Table2[[#This Row],[CM II Unit)]]*Table2[[#This Row],[Volume]]</f>
        <v>319070.89185218507</v>
      </c>
      <c r="N275" s="29">
        <f>Table2[[#This Row],[Profit (Unit)]]*Table2[[#This Row],[Volume]]</f>
        <v>69070.891852185116</v>
      </c>
      <c r="O275" s="29" t="str">
        <f>IF(AND(Table2[[#This Row],[Profit]]&gt;0,N274&lt;0),MIN(Table2[Profit]),"")</f>
        <v/>
      </c>
    </row>
    <row r="276" spans="1:15" ht="20.100000000000001" customHeight="1" x14ac:dyDescent="0.25">
      <c r="A276" s="29">
        <v>1870</v>
      </c>
      <c r="B276" s="29">
        <f>IF(Table2[[#This Row],[Volume]]&lt;'Input Data'!$B$9,'Input Data'!$B$9,IF(Table2[[#This Row],[Volume]]&gt;'Input Data'!$B$10,'Input Data'!$B$10,Table2[[#This Row],[Volume]]))</f>
        <v>3000</v>
      </c>
      <c r="C276" s="30">
        <f>ROUNDDOWN((Table2[[#This Row],[Volume Used]]-'Input Data'!$B$9)/'Input Data'!$B$11,0)*'Input Data'!$B$12</f>
        <v>0</v>
      </c>
      <c r="D276" s="31">
        <f>-(Table2[[#This Row],[Volume]]*(1-Table2[[#This Row],[Discount]])*'Input Data'!$B$2)/Table2[[#This Row],[Volume]]</f>
        <v>500</v>
      </c>
      <c r="E276" s="29">
        <f>ROUNDUP(Table2[[#This Row],[Volume]]/'Input Data'!$B$13,0)</f>
        <v>2</v>
      </c>
      <c r="F276" s="29">
        <f>-Table2[[#This Row],[Multiplier]]*'Input Data'!$B$3</f>
        <v>100000</v>
      </c>
      <c r="G276" s="29">
        <f>(1 - (1 / (1 + EXP(-((Table2[[#This Row],[Volume]] / 1000) - 4.25))))) * 0.4 + 0.6</f>
        <v>0.96611577370770574</v>
      </c>
      <c r="H276" s="29">
        <f>Table2[[#This Row],[Sigmoid]]*'Input Data'!$B$7</f>
        <v>724.58683028077928</v>
      </c>
      <c r="I276" s="29">
        <f>Table2[[#This Row],[Price]]-Table2[[#This Row],[Variable Cost]]</f>
        <v>224.58683028077928</v>
      </c>
      <c r="J276" s="29">
        <f>Table2[[#This Row],[CM I (Unit)]]-(Table2[[#This Row],[Fixed Cost]]/Table2[[#This Row],[Volume]])</f>
        <v>171.11089445190228</v>
      </c>
      <c r="K276" s="29">
        <f>Table2[[#This Row],[CM II Unit)]]-(-'Input Data'!$B$4/Table2[[#This Row],[Volume]])</f>
        <v>37.421054879709772</v>
      </c>
      <c r="L276" s="29">
        <f>Table2[[#This Row],[CM I (Unit)]]*Table2[[#This Row],[Volume]]</f>
        <v>419977.37262505724</v>
      </c>
      <c r="M276" s="29">
        <f>Table2[[#This Row],[CM II Unit)]]*Table2[[#This Row],[Volume]]</f>
        <v>319977.37262505729</v>
      </c>
      <c r="N276" s="29">
        <f>Table2[[#This Row],[Profit (Unit)]]*Table2[[#This Row],[Volume]]</f>
        <v>69977.37262505728</v>
      </c>
      <c r="O276" s="29" t="str">
        <f>IF(AND(Table2[[#This Row],[Profit]]&gt;0,N275&lt;0),MIN(Table2[Profit]),"")</f>
        <v/>
      </c>
    </row>
    <row r="277" spans="1:15" ht="20.100000000000001" customHeight="1" x14ac:dyDescent="0.25">
      <c r="A277" s="29">
        <v>1875</v>
      </c>
      <c r="B277" s="29">
        <f>IF(Table2[[#This Row],[Volume]]&lt;'Input Data'!$B$9,'Input Data'!$B$9,IF(Table2[[#This Row],[Volume]]&gt;'Input Data'!$B$10,'Input Data'!$B$10,Table2[[#This Row],[Volume]]))</f>
        <v>3000</v>
      </c>
      <c r="C277" s="30">
        <f>ROUNDDOWN((Table2[[#This Row],[Volume Used]]-'Input Data'!$B$9)/'Input Data'!$B$11,0)*'Input Data'!$B$12</f>
        <v>0</v>
      </c>
      <c r="D277" s="31">
        <f>-(Table2[[#This Row],[Volume]]*(1-Table2[[#This Row],[Discount]])*'Input Data'!$B$2)/Table2[[#This Row],[Volume]]</f>
        <v>500</v>
      </c>
      <c r="E277" s="29">
        <f>ROUNDUP(Table2[[#This Row],[Volume]]/'Input Data'!$B$13,0)</f>
        <v>2</v>
      </c>
      <c r="F277" s="29">
        <f>-Table2[[#This Row],[Multiplier]]*'Input Data'!$B$3</f>
        <v>100000</v>
      </c>
      <c r="G277" s="29">
        <f>(1 - (1 / (1 + EXP(-((Table2[[#This Row],[Volume]] / 1000) - 4.25))))) * 0.4 + 0.6</f>
        <v>0.96596038199719192</v>
      </c>
      <c r="H277" s="29">
        <f>Table2[[#This Row],[Sigmoid]]*'Input Data'!$B$7</f>
        <v>724.47028649789399</v>
      </c>
      <c r="I277" s="29">
        <f>Table2[[#This Row],[Price]]-Table2[[#This Row],[Variable Cost]]</f>
        <v>224.47028649789399</v>
      </c>
      <c r="J277" s="29">
        <f>Table2[[#This Row],[CM I (Unit)]]-(Table2[[#This Row],[Fixed Cost]]/Table2[[#This Row],[Volume]])</f>
        <v>171.13695316456065</v>
      </c>
      <c r="K277" s="29">
        <f>Table2[[#This Row],[CM II Unit)]]-(-'Input Data'!$B$4/Table2[[#This Row],[Volume]])</f>
        <v>37.803619831227309</v>
      </c>
      <c r="L277" s="29">
        <f>Table2[[#This Row],[CM I (Unit)]]*Table2[[#This Row],[Volume]]</f>
        <v>420881.78718355123</v>
      </c>
      <c r="M277" s="29">
        <f>Table2[[#This Row],[CM II Unit)]]*Table2[[#This Row],[Volume]]</f>
        <v>320881.78718355123</v>
      </c>
      <c r="N277" s="29">
        <f>Table2[[#This Row],[Profit (Unit)]]*Table2[[#This Row],[Volume]]</f>
        <v>70881.787183551205</v>
      </c>
      <c r="O277" s="29" t="str">
        <f>IF(AND(Table2[[#This Row],[Profit]]&gt;0,N276&lt;0),MIN(Table2[Profit]),"")</f>
        <v/>
      </c>
    </row>
    <row r="278" spans="1:15" ht="20.100000000000001" customHeight="1" x14ac:dyDescent="0.25">
      <c r="A278" s="29">
        <v>1880</v>
      </c>
      <c r="B278" s="29">
        <f>IF(Table2[[#This Row],[Volume]]&lt;'Input Data'!$B$9,'Input Data'!$B$9,IF(Table2[[#This Row],[Volume]]&gt;'Input Data'!$B$10,'Input Data'!$B$10,Table2[[#This Row],[Volume]]))</f>
        <v>3000</v>
      </c>
      <c r="C278" s="30">
        <f>ROUNDDOWN((Table2[[#This Row],[Volume Used]]-'Input Data'!$B$9)/'Input Data'!$B$11,0)*'Input Data'!$B$12</f>
        <v>0</v>
      </c>
      <c r="D278" s="31">
        <f>-(Table2[[#This Row],[Volume]]*(1-Table2[[#This Row],[Discount]])*'Input Data'!$B$2)/Table2[[#This Row],[Volume]]</f>
        <v>500</v>
      </c>
      <c r="E278" s="29">
        <f>ROUNDUP(Table2[[#This Row],[Volume]]/'Input Data'!$B$13,0)</f>
        <v>2</v>
      </c>
      <c r="F278" s="29">
        <f>-Table2[[#This Row],[Multiplier]]*'Input Data'!$B$3</f>
        <v>100000</v>
      </c>
      <c r="G278" s="29">
        <f>(1 - (1 / (1 + EXP(-((Table2[[#This Row],[Volume]] / 1000) - 4.25))))) * 0.4 + 0.6</f>
        <v>0.96580434422607742</v>
      </c>
      <c r="H278" s="29">
        <f>Table2[[#This Row],[Sigmoid]]*'Input Data'!$B$7</f>
        <v>724.3532581695581</v>
      </c>
      <c r="I278" s="29">
        <f>Table2[[#This Row],[Price]]-Table2[[#This Row],[Variable Cost]]</f>
        <v>224.3532581695581</v>
      </c>
      <c r="J278" s="29">
        <f>Table2[[#This Row],[CM I (Unit)]]-(Table2[[#This Row],[Fixed Cost]]/Table2[[#This Row],[Volume]])</f>
        <v>171.16176880785599</v>
      </c>
      <c r="K278" s="29">
        <f>Table2[[#This Row],[CM II Unit)]]-(-'Input Data'!$B$4/Table2[[#This Row],[Volume]])</f>
        <v>38.183045403600687</v>
      </c>
      <c r="L278" s="29">
        <f>Table2[[#This Row],[CM I (Unit)]]*Table2[[#This Row],[Volume]]</f>
        <v>421784.1253587692</v>
      </c>
      <c r="M278" s="29">
        <f>Table2[[#This Row],[CM II Unit)]]*Table2[[#This Row],[Volume]]</f>
        <v>321784.12535876926</v>
      </c>
      <c r="N278" s="29">
        <f>Table2[[#This Row],[Profit (Unit)]]*Table2[[#This Row],[Volume]]</f>
        <v>71784.125358769292</v>
      </c>
      <c r="O278" s="29" t="str">
        <f>IF(AND(Table2[[#This Row],[Profit]]&gt;0,N277&lt;0),MIN(Table2[Profit]),"")</f>
        <v/>
      </c>
    </row>
    <row r="279" spans="1:15" ht="20.100000000000001" customHeight="1" x14ac:dyDescent="0.25">
      <c r="A279" s="29">
        <v>1885</v>
      </c>
      <c r="B279" s="29">
        <f>IF(Table2[[#This Row],[Volume]]&lt;'Input Data'!$B$9,'Input Data'!$B$9,IF(Table2[[#This Row],[Volume]]&gt;'Input Data'!$B$10,'Input Data'!$B$10,Table2[[#This Row],[Volume]]))</f>
        <v>3000</v>
      </c>
      <c r="C279" s="30">
        <f>ROUNDDOWN((Table2[[#This Row],[Volume Used]]-'Input Data'!$B$9)/'Input Data'!$B$11,0)*'Input Data'!$B$12</f>
        <v>0</v>
      </c>
      <c r="D279" s="31">
        <f>-(Table2[[#This Row],[Volume]]*(1-Table2[[#This Row],[Discount]])*'Input Data'!$B$2)/Table2[[#This Row],[Volume]]</f>
        <v>500</v>
      </c>
      <c r="E279" s="29">
        <f>ROUNDUP(Table2[[#This Row],[Volume]]/'Input Data'!$B$13,0)</f>
        <v>2</v>
      </c>
      <c r="F279" s="29">
        <f>-Table2[[#This Row],[Multiplier]]*'Input Data'!$B$3</f>
        <v>100000</v>
      </c>
      <c r="G279" s="29">
        <f>(1 - (1 / (1 + EXP(-((Table2[[#This Row],[Volume]] / 1000) - 4.25))))) * 0.4 + 0.6</f>
        <v>0.96564765831950938</v>
      </c>
      <c r="H279" s="29">
        <f>Table2[[#This Row],[Sigmoid]]*'Input Data'!$B$7</f>
        <v>724.23574373963208</v>
      </c>
      <c r="I279" s="29">
        <f>Table2[[#This Row],[Price]]-Table2[[#This Row],[Variable Cost]]</f>
        <v>224.23574373963208</v>
      </c>
      <c r="J279" s="29">
        <f>Table2[[#This Row],[CM I (Unit)]]-(Table2[[#This Row],[Fixed Cost]]/Table2[[#This Row],[Volume]])</f>
        <v>171.18534586164799</v>
      </c>
      <c r="K279" s="29">
        <f>Table2[[#This Row],[CM II Unit)]]-(-'Input Data'!$B$4/Table2[[#This Row],[Volume]])</f>
        <v>38.559351166687776</v>
      </c>
      <c r="L279" s="29">
        <f>Table2[[#This Row],[CM I (Unit)]]*Table2[[#This Row],[Volume]]</f>
        <v>422684.37694920646</v>
      </c>
      <c r="M279" s="29">
        <f>Table2[[#This Row],[CM II Unit)]]*Table2[[#This Row],[Volume]]</f>
        <v>322684.37694920646</v>
      </c>
      <c r="N279" s="29">
        <f>Table2[[#This Row],[Profit (Unit)]]*Table2[[#This Row],[Volume]]</f>
        <v>72684.37694920646</v>
      </c>
      <c r="O279" s="29" t="str">
        <f>IF(AND(Table2[[#This Row],[Profit]]&gt;0,N278&lt;0),MIN(Table2[Profit]),"")</f>
        <v/>
      </c>
    </row>
    <row r="280" spans="1:15" ht="20.100000000000001" customHeight="1" x14ac:dyDescent="0.25">
      <c r="A280" s="29">
        <v>1890</v>
      </c>
      <c r="B280" s="29">
        <f>IF(Table2[[#This Row],[Volume]]&lt;'Input Data'!$B$9,'Input Data'!$B$9,IF(Table2[[#This Row],[Volume]]&gt;'Input Data'!$B$10,'Input Data'!$B$10,Table2[[#This Row],[Volume]]))</f>
        <v>3000</v>
      </c>
      <c r="C280" s="30">
        <f>ROUNDDOWN((Table2[[#This Row],[Volume Used]]-'Input Data'!$B$9)/'Input Data'!$B$11,0)*'Input Data'!$B$12</f>
        <v>0</v>
      </c>
      <c r="D280" s="31">
        <f>-(Table2[[#This Row],[Volume]]*(1-Table2[[#This Row],[Discount]])*'Input Data'!$B$2)/Table2[[#This Row],[Volume]]</f>
        <v>500</v>
      </c>
      <c r="E280" s="29">
        <f>ROUNDUP(Table2[[#This Row],[Volume]]/'Input Data'!$B$13,0)</f>
        <v>2</v>
      </c>
      <c r="F280" s="29">
        <f>-Table2[[#This Row],[Multiplier]]*'Input Data'!$B$3</f>
        <v>100000</v>
      </c>
      <c r="G280" s="29">
        <f>(1 - (1 / (1 + EXP(-((Table2[[#This Row],[Volume]] / 1000) - 4.25))))) * 0.4 + 0.6</f>
        <v>0.96549032220163333</v>
      </c>
      <c r="H280" s="29">
        <f>Table2[[#This Row],[Sigmoid]]*'Input Data'!$B$7</f>
        <v>724.11774165122495</v>
      </c>
      <c r="I280" s="29">
        <f>Table2[[#This Row],[Price]]-Table2[[#This Row],[Variable Cost]]</f>
        <v>224.11774165122495</v>
      </c>
      <c r="J280" s="29">
        <f>Table2[[#This Row],[CM I (Unit)]]-(Table2[[#This Row],[Fixed Cost]]/Table2[[#This Row],[Volume]])</f>
        <v>171.20768874117203</v>
      </c>
      <c r="K280" s="29">
        <f>Table2[[#This Row],[CM II Unit)]]-(-'Input Data'!$B$4/Table2[[#This Row],[Volume]])</f>
        <v>38.932556466039756</v>
      </c>
      <c r="L280" s="29">
        <f>Table2[[#This Row],[CM I (Unit)]]*Table2[[#This Row],[Volume]]</f>
        <v>423582.53172081517</v>
      </c>
      <c r="M280" s="29">
        <f>Table2[[#This Row],[CM II Unit)]]*Table2[[#This Row],[Volume]]</f>
        <v>323582.53172081517</v>
      </c>
      <c r="N280" s="29">
        <f>Table2[[#This Row],[Profit (Unit)]]*Table2[[#This Row],[Volume]]</f>
        <v>73582.531720815139</v>
      </c>
      <c r="O280" s="29" t="str">
        <f>IF(AND(Table2[[#This Row],[Profit]]&gt;0,N279&lt;0),MIN(Table2[Profit]),"")</f>
        <v/>
      </c>
    </row>
    <row r="281" spans="1:15" ht="20.100000000000001" customHeight="1" x14ac:dyDescent="0.25">
      <c r="A281" s="29">
        <v>1895</v>
      </c>
      <c r="B281" s="29">
        <f>IF(Table2[[#This Row],[Volume]]&lt;'Input Data'!$B$9,'Input Data'!$B$9,IF(Table2[[#This Row],[Volume]]&gt;'Input Data'!$B$10,'Input Data'!$B$10,Table2[[#This Row],[Volume]]))</f>
        <v>3000</v>
      </c>
      <c r="C281" s="30">
        <f>ROUNDDOWN((Table2[[#This Row],[Volume Used]]-'Input Data'!$B$9)/'Input Data'!$B$11,0)*'Input Data'!$B$12</f>
        <v>0</v>
      </c>
      <c r="D281" s="31">
        <f>-(Table2[[#This Row],[Volume]]*(1-Table2[[#This Row],[Discount]])*'Input Data'!$B$2)/Table2[[#This Row],[Volume]]</f>
        <v>500</v>
      </c>
      <c r="E281" s="29">
        <f>ROUNDUP(Table2[[#This Row],[Volume]]/'Input Data'!$B$13,0)</f>
        <v>2</v>
      </c>
      <c r="F281" s="29">
        <f>-Table2[[#This Row],[Multiplier]]*'Input Data'!$B$3</f>
        <v>100000</v>
      </c>
      <c r="G281" s="29">
        <f>(1 - (1 / (1 + EXP(-((Table2[[#This Row],[Volume]] / 1000) - 4.25))))) * 0.4 + 0.6</f>
        <v>0.96533233379565309</v>
      </c>
      <c r="H281" s="29">
        <f>Table2[[#This Row],[Sigmoid]]*'Input Data'!$B$7</f>
        <v>723.99925034673981</v>
      </c>
      <c r="I281" s="29">
        <f>Table2[[#This Row],[Price]]-Table2[[#This Row],[Variable Cost]]</f>
        <v>223.99925034673981</v>
      </c>
      <c r="J281" s="29">
        <f>Table2[[#This Row],[CM I (Unit)]]-(Table2[[#This Row],[Fixed Cost]]/Table2[[#This Row],[Volume]])</f>
        <v>171.22880179792713</v>
      </c>
      <c r="K281" s="29">
        <f>Table2[[#This Row],[CM II Unit)]]-(-'Input Data'!$B$4/Table2[[#This Row],[Volume]])</f>
        <v>39.30268042589546</v>
      </c>
      <c r="L281" s="29">
        <f>Table2[[#This Row],[CM I (Unit)]]*Table2[[#This Row],[Volume]]</f>
        <v>424478.57940707193</v>
      </c>
      <c r="M281" s="29">
        <f>Table2[[#This Row],[CM II Unit)]]*Table2[[#This Row],[Volume]]</f>
        <v>324478.57940707193</v>
      </c>
      <c r="N281" s="29">
        <f>Table2[[#This Row],[Profit (Unit)]]*Table2[[#This Row],[Volume]]</f>
        <v>74478.579407071898</v>
      </c>
      <c r="O281" s="29" t="str">
        <f>IF(AND(Table2[[#This Row],[Profit]]&gt;0,N280&lt;0),MIN(Table2[Profit]),"")</f>
        <v/>
      </c>
    </row>
    <row r="282" spans="1:15" ht="20.100000000000001" customHeight="1" x14ac:dyDescent="0.25">
      <c r="A282" s="29">
        <v>1900</v>
      </c>
      <c r="B282" s="29">
        <f>IF(Table2[[#This Row],[Volume]]&lt;'Input Data'!$B$9,'Input Data'!$B$9,IF(Table2[[#This Row],[Volume]]&gt;'Input Data'!$B$10,'Input Data'!$B$10,Table2[[#This Row],[Volume]]))</f>
        <v>3000</v>
      </c>
      <c r="C282" s="30">
        <f>ROUNDDOWN((Table2[[#This Row],[Volume Used]]-'Input Data'!$B$9)/'Input Data'!$B$11,0)*'Input Data'!$B$12</f>
        <v>0</v>
      </c>
      <c r="D282" s="31">
        <f>-(Table2[[#This Row],[Volume]]*(1-Table2[[#This Row],[Discount]])*'Input Data'!$B$2)/Table2[[#This Row],[Volume]]</f>
        <v>500</v>
      </c>
      <c r="E282" s="29">
        <f>ROUNDUP(Table2[[#This Row],[Volume]]/'Input Data'!$B$13,0)</f>
        <v>2</v>
      </c>
      <c r="F282" s="29">
        <f>-Table2[[#This Row],[Multiplier]]*'Input Data'!$B$3</f>
        <v>100000</v>
      </c>
      <c r="G282" s="29">
        <f>(1 - (1 / (1 + EXP(-((Table2[[#This Row],[Volume]] / 1000) - 4.25))))) * 0.4 + 0.6</f>
        <v>0.9651736910238915</v>
      </c>
      <c r="H282" s="29">
        <f>Table2[[#This Row],[Sigmoid]]*'Input Data'!$B$7</f>
        <v>723.88026826791861</v>
      </c>
      <c r="I282" s="29">
        <f>Table2[[#This Row],[Price]]-Table2[[#This Row],[Variable Cost]]</f>
        <v>223.88026826791861</v>
      </c>
      <c r="J282" s="29">
        <f>Table2[[#This Row],[CM I (Unit)]]-(Table2[[#This Row],[Fixed Cost]]/Table2[[#This Row],[Volume]])</f>
        <v>171.2486893205502</v>
      </c>
      <c r="K282" s="29">
        <f>Table2[[#This Row],[CM II Unit)]]-(-'Input Data'!$B$4/Table2[[#This Row],[Volume]])</f>
        <v>39.669741952129158</v>
      </c>
      <c r="L282" s="29">
        <f>Table2[[#This Row],[CM I (Unit)]]*Table2[[#This Row],[Volume]]</f>
        <v>425372.50970904535</v>
      </c>
      <c r="M282" s="29">
        <f>Table2[[#This Row],[CM II Unit)]]*Table2[[#This Row],[Volume]]</f>
        <v>325372.50970904535</v>
      </c>
      <c r="N282" s="29">
        <f>Table2[[#This Row],[Profit (Unit)]]*Table2[[#This Row],[Volume]]</f>
        <v>75372.509709045393</v>
      </c>
      <c r="O282" s="29" t="str">
        <f>IF(AND(Table2[[#This Row],[Profit]]&gt;0,N281&lt;0),MIN(Table2[Profit]),"")</f>
        <v/>
      </c>
    </row>
    <row r="283" spans="1:15" ht="20.100000000000001" customHeight="1" x14ac:dyDescent="0.25">
      <c r="A283" s="29">
        <v>1905</v>
      </c>
      <c r="B283" s="29">
        <f>IF(Table2[[#This Row],[Volume]]&lt;'Input Data'!$B$9,'Input Data'!$B$9,IF(Table2[[#This Row],[Volume]]&gt;'Input Data'!$B$10,'Input Data'!$B$10,Table2[[#This Row],[Volume]]))</f>
        <v>3000</v>
      </c>
      <c r="C283" s="30">
        <f>ROUNDDOWN((Table2[[#This Row],[Volume Used]]-'Input Data'!$B$9)/'Input Data'!$B$11,0)*'Input Data'!$B$12</f>
        <v>0</v>
      </c>
      <c r="D283" s="31">
        <f>-(Table2[[#This Row],[Volume]]*(1-Table2[[#This Row],[Discount]])*'Input Data'!$B$2)/Table2[[#This Row],[Volume]]</f>
        <v>500</v>
      </c>
      <c r="E283" s="29">
        <f>ROUNDUP(Table2[[#This Row],[Volume]]/'Input Data'!$B$13,0)</f>
        <v>2</v>
      </c>
      <c r="F283" s="29">
        <f>-Table2[[#This Row],[Multiplier]]*'Input Data'!$B$3</f>
        <v>100000</v>
      </c>
      <c r="G283" s="29">
        <f>(1 - (1 / (1 + EXP(-((Table2[[#This Row],[Volume]] / 1000) - 4.25))))) * 0.4 + 0.6</f>
        <v>0.96501439180785176</v>
      </c>
      <c r="H283" s="29">
        <f>Table2[[#This Row],[Sigmoid]]*'Input Data'!$B$7</f>
        <v>723.76079385588878</v>
      </c>
      <c r="I283" s="29">
        <f>Table2[[#This Row],[Price]]-Table2[[#This Row],[Variable Cost]]</f>
        <v>223.76079385588878</v>
      </c>
      <c r="J283" s="29">
        <f>Table2[[#This Row],[CM I (Unit)]]-(Table2[[#This Row],[Fixed Cost]]/Table2[[#This Row],[Volume]])</f>
        <v>171.2673555356788</v>
      </c>
      <c r="K283" s="29">
        <f>Table2[[#This Row],[CM II Unit)]]-(-'Input Data'!$B$4/Table2[[#This Row],[Volume]])</f>
        <v>40.033759735153865</v>
      </c>
      <c r="L283" s="29">
        <f>Table2[[#This Row],[CM I (Unit)]]*Table2[[#This Row],[Volume]]</f>
        <v>426264.31229546812</v>
      </c>
      <c r="M283" s="29">
        <f>Table2[[#This Row],[CM II Unit)]]*Table2[[#This Row],[Volume]]</f>
        <v>326264.31229546812</v>
      </c>
      <c r="N283" s="29">
        <f>Table2[[#This Row],[Profit (Unit)]]*Table2[[#This Row],[Volume]]</f>
        <v>76264.312295468117</v>
      </c>
      <c r="O283" s="29" t="str">
        <f>IF(AND(Table2[[#This Row],[Profit]]&gt;0,N282&lt;0),MIN(Table2[Profit]),"")</f>
        <v/>
      </c>
    </row>
    <row r="284" spans="1:15" ht="20.100000000000001" customHeight="1" x14ac:dyDescent="0.25">
      <c r="A284" s="29">
        <v>1910</v>
      </c>
      <c r="B284" s="29">
        <f>IF(Table2[[#This Row],[Volume]]&lt;'Input Data'!$B$9,'Input Data'!$B$9,IF(Table2[[#This Row],[Volume]]&gt;'Input Data'!$B$10,'Input Data'!$B$10,Table2[[#This Row],[Volume]]))</f>
        <v>3000</v>
      </c>
      <c r="C284" s="30">
        <f>ROUNDDOWN((Table2[[#This Row],[Volume Used]]-'Input Data'!$B$9)/'Input Data'!$B$11,0)*'Input Data'!$B$12</f>
        <v>0</v>
      </c>
      <c r="D284" s="31">
        <f>-(Table2[[#This Row],[Volume]]*(1-Table2[[#This Row],[Discount]])*'Input Data'!$B$2)/Table2[[#This Row],[Volume]]</f>
        <v>500</v>
      </c>
      <c r="E284" s="29">
        <f>ROUNDUP(Table2[[#This Row],[Volume]]/'Input Data'!$B$13,0)</f>
        <v>2</v>
      </c>
      <c r="F284" s="29">
        <f>-Table2[[#This Row],[Multiplier]]*'Input Data'!$B$3</f>
        <v>100000</v>
      </c>
      <c r="G284" s="29">
        <f>(1 - (1 / (1 + EXP(-((Table2[[#This Row],[Volume]] / 1000) - 4.25))))) * 0.4 + 0.6</f>
        <v>0.96485443406827953</v>
      </c>
      <c r="H284" s="29">
        <f>Table2[[#This Row],[Sigmoid]]*'Input Data'!$B$7</f>
        <v>723.64082555120967</v>
      </c>
      <c r="I284" s="29">
        <f>Table2[[#This Row],[Price]]-Table2[[#This Row],[Variable Cost]]</f>
        <v>223.64082555120967</v>
      </c>
      <c r="J284" s="29">
        <f>Table2[[#This Row],[CM I (Unit)]]-(Table2[[#This Row],[Fixed Cost]]/Table2[[#This Row],[Volume]])</f>
        <v>171.28480460880129</v>
      </c>
      <c r="K284" s="29">
        <f>Table2[[#This Row],[CM II Unit)]]-(-'Input Data'!$B$4/Table2[[#This Row],[Volume]])</f>
        <v>40.394752252780364</v>
      </c>
      <c r="L284" s="29">
        <f>Table2[[#This Row],[CM I (Unit)]]*Table2[[#This Row],[Volume]]</f>
        <v>427153.9768028105</v>
      </c>
      <c r="M284" s="29">
        <f>Table2[[#This Row],[CM II Unit)]]*Table2[[#This Row],[Volume]]</f>
        <v>327153.97680281044</v>
      </c>
      <c r="N284" s="29">
        <f>Table2[[#This Row],[Profit (Unit)]]*Table2[[#This Row],[Volume]]</f>
        <v>77153.976802810503</v>
      </c>
      <c r="O284" s="29" t="str">
        <f>IF(AND(Table2[[#This Row],[Profit]]&gt;0,N283&lt;0),MIN(Table2[Profit]),"")</f>
        <v/>
      </c>
    </row>
    <row r="285" spans="1:15" ht="20.100000000000001" customHeight="1" x14ac:dyDescent="0.25">
      <c r="A285" s="29">
        <v>1915</v>
      </c>
      <c r="B285" s="29">
        <f>IF(Table2[[#This Row],[Volume]]&lt;'Input Data'!$B$9,'Input Data'!$B$9,IF(Table2[[#This Row],[Volume]]&gt;'Input Data'!$B$10,'Input Data'!$B$10,Table2[[#This Row],[Volume]]))</f>
        <v>3000</v>
      </c>
      <c r="C285" s="30">
        <f>ROUNDDOWN((Table2[[#This Row],[Volume Used]]-'Input Data'!$B$9)/'Input Data'!$B$11,0)*'Input Data'!$B$12</f>
        <v>0</v>
      </c>
      <c r="D285" s="31">
        <f>-(Table2[[#This Row],[Volume]]*(1-Table2[[#This Row],[Discount]])*'Input Data'!$B$2)/Table2[[#This Row],[Volume]]</f>
        <v>500</v>
      </c>
      <c r="E285" s="29">
        <f>ROUNDUP(Table2[[#This Row],[Volume]]/'Input Data'!$B$13,0)</f>
        <v>2</v>
      </c>
      <c r="F285" s="29">
        <f>-Table2[[#This Row],[Multiplier]]*'Input Data'!$B$3</f>
        <v>100000</v>
      </c>
      <c r="G285" s="29">
        <f>(1 - (1 / (1 + EXP(-((Table2[[#This Row],[Volume]] / 1000) - 4.25))))) * 0.4 + 0.6</f>
        <v>0.96469381572522495</v>
      </c>
      <c r="H285" s="29">
        <f>Table2[[#This Row],[Sigmoid]]*'Input Data'!$B$7</f>
        <v>723.52036179391871</v>
      </c>
      <c r="I285" s="29">
        <f>Table2[[#This Row],[Price]]-Table2[[#This Row],[Variable Cost]]</f>
        <v>223.52036179391871</v>
      </c>
      <c r="J285" s="29">
        <f>Table2[[#This Row],[CM I (Unit)]]-(Table2[[#This Row],[Fixed Cost]]/Table2[[#This Row],[Volume]])</f>
        <v>171.30104064509365</v>
      </c>
      <c r="K285" s="29">
        <f>Table2[[#This Row],[CM II Unit)]]-(-'Input Data'!$B$4/Table2[[#This Row],[Volume]])</f>
        <v>40.752737773030987</v>
      </c>
      <c r="L285" s="29">
        <f>Table2[[#This Row],[CM I (Unit)]]*Table2[[#This Row],[Volume]]</f>
        <v>428041.49283535435</v>
      </c>
      <c r="M285" s="29">
        <f>Table2[[#This Row],[CM II Unit)]]*Table2[[#This Row],[Volume]]</f>
        <v>328041.49283535435</v>
      </c>
      <c r="N285" s="29">
        <f>Table2[[#This Row],[Profit (Unit)]]*Table2[[#This Row],[Volume]]</f>
        <v>78041.492835354336</v>
      </c>
      <c r="O285" s="29" t="str">
        <f>IF(AND(Table2[[#This Row],[Profit]]&gt;0,N284&lt;0),MIN(Table2[Profit]),"")</f>
        <v/>
      </c>
    </row>
    <row r="286" spans="1:15" ht="20.100000000000001" customHeight="1" x14ac:dyDescent="0.25">
      <c r="A286" s="29">
        <v>1920</v>
      </c>
      <c r="B286" s="29">
        <f>IF(Table2[[#This Row],[Volume]]&lt;'Input Data'!$B$9,'Input Data'!$B$9,IF(Table2[[#This Row],[Volume]]&gt;'Input Data'!$B$10,'Input Data'!$B$10,Table2[[#This Row],[Volume]]))</f>
        <v>3000</v>
      </c>
      <c r="C286" s="30">
        <f>ROUNDDOWN((Table2[[#This Row],[Volume Used]]-'Input Data'!$B$9)/'Input Data'!$B$11,0)*'Input Data'!$B$12</f>
        <v>0</v>
      </c>
      <c r="D286" s="31">
        <f>-(Table2[[#This Row],[Volume]]*(1-Table2[[#This Row],[Discount]])*'Input Data'!$B$2)/Table2[[#This Row],[Volume]]</f>
        <v>500</v>
      </c>
      <c r="E286" s="29">
        <f>ROUNDUP(Table2[[#This Row],[Volume]]/'Input Data'!$B$13,0)</f>
        <v>2</v>
      </c>
      <c r="F286" s="29">
        <f>-Table2[[#This Row],[Multiplier]]*'Input Data'!$B$3</f>
        <v>100000</v>
      </c>
      <c r="G286" s="29">
        <f>(1 - (1 / (1 + EXP(-((Table2[[#This Row],[Volume]] / 1000) - 4.25))))) * 0.4 + 0.6</f>
        <v>0.96453253469810663</v>
      </c>
      <c r="H286" s="29">
        <f>Table2[[#This Row],[Sigmoid]]*'Input Data'!$B$7</f>
        <v>723.39940102357991</v>
      </c>
      <c r="I286" s="29">
        <f>Table2[[#This Row],[Price]]-Table2[[#This Row],[Variable Cost]]</f>
        <v>223.39940102357991</v>
      </c>
      <c r="J286" s="29">
        <f>Table2[[#This Row],[CM I (Unit)]]-(Table2[[#This Row],[Fixed Cost]]/Table2[[#This Row],[Volume]])</f>
        <v>171.31606769024657</v>
      </c>
      <c r="K286" s="29">
        <f>Table2[[#This Row],[CM II Unit)]]-(-'Input Data'!$B$4/Table2[[#This Row],[Volume]])</f>
        <v>41.107734356913227</v>
      </c>
      <c r="L286" s="29">
        <f>Table2[[#This Row],[CM I (Unit)]]*Table2[[#This Row],[Volume]]</f>
        <v>428926.8499652734</v>
      </c>
      <c r="M286" s="29">
        <f>Table2[[#This Row],[CM II Unit)]]*Table2[[#This Row],[Volume]]</f>
        <v>328926.8499652734</v>
      </c>
      <c r="N286" s="29">
        <f>Table2[[#This Row],[Profit (Unit)]]*Table2[[#This Row],[Volume]]</f>
        <v>78926.849965273403</v>
      </c>
      <c r="O286" s="29" t="str">
        <f>IF(AND(Table2[[#This Row],[Profit]]&gt;0,N285&lt;0),MIN(Table2[Profit]),"")</f>
        <v/>
      </c>
    </row>
    <row r="287" spans="1:15" ht="20.100000000000001" customHeight="1" x14ac:dyDescent="0.25">
      <c r="A287" s="29">
        <v>1925</v>
      </c>
      <c r="B287" s="29">
        <f>IF(Table2[[#This Row],[Volume]]&lt;'Input Data'!$B$9,'Input Data'!$B$9,IF(Table2[[#This Row],[Volume]]&gt;'Input Data'!$B$10,'Input Data'!$B$10,Table2[[#This Row],[Volume]]))</f>
        <v>3000</v>
      </c>
      <c r="C287" s="30">
        <f>ROUNDDOWN((Table2[[#This Row],[Volume Used]]-'Input Data'!$B$9)/'Input Data'!$B$11,0)*'Input Data'!$B$12</f>
        <v>0</v>
      </c>
      <c r="D287" s="31">
        <f>-(Table2[[#This Row],[Volume]]*(1-Table2[[#This Row],[Discount]])*'Input Data'!$B$2)/Table2[[#This Row],[Volume]]</f>
        <v>500</v>
      </c>
      <c r="E287" s="29">
        <f>ROUNDUP(Table2[[#This Row],[Volume]]/'Input Data'!$B$13,0)</f>
        <v>2</v>
      </c>
      <c r="F287" s="29">
        <f>-Table2[[#This Row],[Multiplier]]*'Input Data'!$B$3</f>
        <v>100000</v>
      </c>
      <c r="G287" s="29">
        <f>(1 - (1 / (1 + EXP(-((Table2[[#This Row],[Volume]] / 1000) - 4.25))))) * 0.4 + 0.6</f>
        <v>0.96437058890577476</v>
      </c>
      <c r="H287" s="29">
        <f>Table2[[#This Row],[Sigmoid]]*'Input Data'!$B$7</f>
        <v>723.27794167933109</v>
      </c>
      <c r="I287" s="29">
        <f>Table2[[#This Row],[Price]]-Table2[[#This Row],[Variable Cost]]</f>
        <v>223.27794167933109</v>
      </c>
      <c r="J287" s="29">
        <f>Table2[[#This Row],[CM I (Unit)]]-(Table2[[#This Row],[Fixed Cost]]/Table2[[#This Row],[Volume]])</f>
        <v>171.32988973127914</v>
      </c>
      <c r="K287" s="29">
        <f>Table2[[#This Row],[CM II Unit)]]-(-'Input Data'!$B$4/Table2[[#This Row],[Volume]])</f>
        <v>41.45975986114928</v>
      </c>
      <c r="L287" s="29">
        <f>Table2[[#This Row],[CM I (Unit)]]*Table2[[#This Row],[Volume]]</f>
        <v>429810.03773271234</v>
      </c>
      <c r="M287" s="29">
        <f>Table2[[#This Row],[CM II Unit)]]*Table2[[#This Row],[Volume]]</f>
        <v>329810.03773271234</v>
      </c>
      <c r="N287" s="29">
        <f>Table2[[#This Row],[Profit (Unit)]]*Table2[[#This Row],[Volume]]</f>
        <v>79810.037732712357</v>
      </c>
      <c r="O287" s="29" t="str">
        <f>IF(AND(Table2[[#This Row],[Profit]]&gt;0,N286&lt;0),MIN(Table2[Profit]),"")</f>
        <v/>
      </c>
    </row>
    <row r="288" spans="1:15" ht="20.100000000000001" customHeight="1" x14ac:dyDescent="0.25">
      <c r="A288" s="29">
        <v>1930</v>
      </c>
      <c r="B288" s="29">
        <f>IF(Table2[[#This Row],[Volume]]&lt;'Input Data'!$B$9,'Input Data'!$B$9,IF(Table2[[#This Row],[Volume]]&gt;'Input Data'!$B$10,'Input Data'!$B$10,Table2[[#This Row],[Volume]]))</f>
        <v>3000</v>
      </c>
      <c r="C288" s="30">
        <f>ROUNDDOWN((Table2[[#This Row],[Volume Used]]-'Input Data'!$B$9)/'Input Data'!$B$11,0)*'Input Data'!$B$12</f>
        <v>0</v>
      </c>
      <c r="D288" s="31">
        <f>-(Table2[[#This Row],[Volume]]*(1-Table2[[#This Row],[Discount]])*'Input Data'!$B$2)/Table2[[#This Row],[Volume]]</f>
        <v>500</v>
      </c>
      <c r="E288" s="29">
        <f>ROUNDUP(Table2[[#This Row],[Volume]]/'Input Data'!$B$13,0)</f>
        <v>2</v>
      </c>
      <c r="F288" s="29">
        <f>-Table2[[#This Row],[Multiplier]]*'Input Data'!$B$3</f>
        <v>100000</v>
      </c>
      <c r="G288" s="29">
        <f>(1 - (1 / (1 + EXP(-((Table2[[#This Row],[Volume]] / 1000) - 4.25))))) * 0.4 + 0.6</f>
        <v>0.9642079762665754</v>
      </c>
      <c r="H288" s="29">
        <f>Table2[[#This Row],[Sigmoid]]*'Input Data'!$B$7</f>
        <v>723.1559821999316</v>
      </c>
      <c r="I288" s="29">
        <f>Table2[[#This Row],[Price]]-Table2[[#This Row],[Variable Cost]]</f>
        <v>223.1559821999316</v>
      </c>
      <c r="J288" s="29">
        <f>Table2[[#This Row],[CM I (Unit)]]-(Table2[[#This Row],[Fixed Cost]]/Table2[[#This Row],[Volume]])</f>
        <v>171.34251069734091</v>
      </c>
      <c r="K288" s="29">
        <f>Table2[[#This Row],[CM II Unit)]]-(-'Input Data'!$B$4/Table2[[#This Row],[Volume]])</f>
        <v>41.808831940864223</v>
      </c>
      <c r="L288" s="29">
        <f>Table2[[#This Row],[CM I (Unit)]]*Table2[[#This Row],[Volume]]</f>
        <v>430691.045645868</v>
      </c>
      <c r="M288" s="29">
        <f>Table2[[#This Row],[CM II Unit)]]*Table2[[#This Row],[Volume]]</f>
        <v>330691.04564586794</v>
      </c>
      <c r="N288" s="29">
        <f>Table2[[#This Row],[Profit (Unit)]]*Table2[[#This Row],[Volume]]</f>
        <v>80691.045645867955</v>
      </c>
      <c r="O288" s="29" t="str">
        <f>IF(AND(Table2[[#This Row],[Profit]]&gt;0,N287&lt;0),MIN(Table2[Profit]),"")</f>
        <v/>
      </c>
    </row>
    <row r="289" spans="1:15" ht="20.100000000000001" customHeight="1" x14ac:dyDescent="0.25">
      <c r="A289" s="29">
        <v>1935</v>
      </c>
      <c r="B289" s="29">
        <f>IF(Table2[[#This Row],[Volume]]&lt;'Input Data'!$B$9,'Input Data'!$B$9,IF(Table2[[#This Row],[Volume]]&gt;'Input Data'!$B$10,'Input Data'!$B$10,Table2[[#This Row],[Volume]]))</f>
        <v>3000</v>
      </c>
      <c r="C289" s="30">
        <f>ROUNDDOWN((Table2[[#This Row],[Volume Used]]-'Input Data'!$B$9)/'Input Data'!$B$11,0)*'Input Data'!$B$12</f>
        <v>0</v>
      </c>
      <c r="D289" s="31">
        <f>-(Table2[[#This Row],[Volume]]*(1-Table2[[#This Row],[Discount]])*'Input Data'!$B$2)/Table2[[#This Row],[Volume]]</f>
        <v>500</v>
      </c>
      <c r="E289" s="29">
        <f>ROUNDUP(Table2[[#This Row],[Volume]]/'Input Data'!$B$13,0)</f>
        <v>2</v>
      </c>
      <c r="F289" s="29">
        <f>-Table2[[#This Row],[Multiplier]]*'Input Data'!$B$3</f>
        <v>100000</v>
      </c>
      <c r="G289" s="29">
        <f>(1 - (1 / (1 + EXP(-((Table2[[#This Row],[Volume]] / 1000) - 4.25))))) * 0.4 + 0.6</f>
        <v>0.96404469469841636</v>
      </c>
      <c r="H289" s="29">
        <f>Table2[[#This Row],[Sigmoid]]*'Input Data'!$B$7</f>
        <v>723.03352102381223</v>
      </c>
      <c r="I289" s="29">
        <f>Table2[[#This Row],[Price]]-Table2[[#This Row],[Variable Cost]]</f>
        <v>223.03352102381223</v>
      </c>
      <c r="J289" s="29">
        <f>Table2[[#This Row],[CM I (Unit)]]-(Table2[[#This Row],[Fixed Cost]]/Table2[[#This Row],[Volume]])</f>
        <v>171.35393446050472</v>
      </c>
      <c r="K289" s="29">
        <f>Table2[[#This Row],[CM II Unit)]]-(-'Input Data'!$B$4/Table2[[#This Row],[Volume]])</f>
        <v>42.154968052235972</v>
      </c>
      <c r="L289" s="29">
        <f>Table2[[#This Row],[CM I (Unit)]]*Table2[[#This Row],[Volume]]</f>
        <v>431569.86318107665</v>
      </c>
      <c r="M289" s="29">
        <f>Table2[[#This Row],[CM II Unit)]]*Table2[[#This Row],[Volume]]</f>
        <v>331569.86318107665</v>
      </c>
      <c r="N289" s="29">
        <f>Table2[[#This Row],[Profit (Unit)]]*Table2[[#This Row],[Volume]]</f>
        <v>81569.863181076609</v>
      </c>
      <c r="O289" s="29" t="str">
        <f>IF(AND(Table2[[#This Row],[Profit]]&gt;0,N288&lt;0),MIN(Table2[Profit]),"")</f>
        <v/>
      </c>
    </row>
    <row r="290" spans="1:15" ht="20.100000000000001" customHeight="1" x14ac:dyDescent="0.25">
      <c r="A290" s="29">
        <v>1940</v>
      </c>
      <c r="B290" s="29">
        <f>IF(Table2[[#This Row],[Volume]]&lt;'Input Data'!$B$9,'Input Data'!$B$9,IF(Table2[[#This Row],[Volume]]&gt;'Input Data'!$B$10,'Input Data'!$B$10,Table2[[#This Row],[Volume]]))</f>
        <v>3000</v>
      </c>
      <c r="C290" s="30">
        <f>ROUNDDOWN((Table2[[#This Row],[Volume Used]]-'Input Data'!$B$9)/'Input Data'!$B$11,0)*'Input Data'!$B$12</f>
        <v>0</v>
      </c>
      <c r="D290" s="31">
        <f>-(Table2[[#This Row],[Volume]]*(1-Table2[[#This Row],[Discount]])*'Input Data'!$B$2)/Table2[[#This Row],[Volume]]</f>
        <v>500</v>
      </c>
      <c r="E290" s="29">
        <f>ROUNDUP(Table2[[#This Row],[Volume]]/'Input Data'!$B$13,0)</f>
        <v>2</v>
      </c>
      <c r="F290" s="29">
        <f>-Table2[[#This Row],[Multiplier]]*'Input Data'!$B$3</f>
        <v>100000</v>
      </c>
      <c r="G290" s="29">
        <f>(1 - (1 / (1 + EXP(-((Table2[[#This Row],[Volume]] / 1000) - 4.25))))) * 0.4 + 0.6</f>
        <v>0.96388074211883201</v>
      </c>
      <c r="H290" s="29">
        <f>Table2[[#This Row],[Sigmoid]]*'Input Data'!$B$7</f>
        <v>722.91055658912398</v>
      </c>
      <c r="I290" s="29">
        <f>Table2[[#This Row],[Price]]-Table2[[#This Row],[Variable Cost]]</f>
        <v>222.91055658912398</v>
      </c>
      <c r="J290" s="29">
        <f>Table2[[#This Row],[CM I (Unit)]]-(Table2[[#This Row],[Fixed Cost]]/Table2[[#This Row],[Volume]])</f>
        <v>171.36416483654665</v>
      </c>
      <c r="K290" s="29">
        <f>Table2[[#This Row],[CM II Unit)]]-(-'Input Data'!$B$4/Table2[[#This Row],[Volume]])</f>
        <v>42.498185455103339</v>
      </c>
      <c r="L290" s="29">
        <f>Table2[[#This Row],[CM I (Unit)]]*Table2[[#This Row],[Volume]]</f>
        <v>432446.47978290054</v>
      </c>
      <c r="M290" s="29">
        <f>Table2[[#This Row],[CM II Unit)]]*Table2[[#This Row],[Volume]]</f>
        <v>332446.47978290048</v>
      </c>
      <c r="N290" s="29">
        <f>Table2[[#This Row],[Profit (Unit)]]*Table2[[#This Row],[Volume]]</f>
        <v>82446.479782900482</v>
      </c>
      <c r="O290" s="29" t="str">
        <f>IF(AND(Table2[[#This Row],[Profit]]&gt;0,N289&lt;0),MIN(Table2[Profit]),"")</f>
        <v/>
      </c>
    </row>
    <row r="291" spans="1:15" ht="20.100000000000001" customHeight="1" x14ac:dyDescent="0.25">
      <c r="A291" s="29">
        <v>1945</v>
      </c>
      <c r="B291" s="29">
        <f>IF(Table2[[#This Row],[Volume]]&lt;'Input Data'!$B$9,'Input Data'!$B$9,IF(Table2[[#This Row],[Volume]]&gt;'Input Data'!$B$10,'Input Data'!$B$10,Table2[[#This Row],[Volume]]))</f>
        <v>3000</v>
      </c>
      <c r="C291" s="30">
        <f>ROUNDDOWN((Table2[[#This Row],[Volume Used]]-'Input Data'!$B$9)/'Input Data'!$B$11,0)*'Input Data'!$B$12</f>
        <v>0</v>
      </c>
      <c r="D291" s="31">
        <f>-(Table2[[#This Row],[Volume]]*(1-Table2[[#This Row],[Discount]])*'Input Data'!$B$2)/Table2[[#This Row],[Volume]]</f>
        <v>500</v>
      </c>
      <c r="E291" s="29">
        <f>ROUNDUP(Table2[[#This Row],[Volume]]/'Input Data'!$B$13,0)</f>
        <v>2</v>
      </c>
      <c r="F291" s="29">
        <f>-Table2[[#This Row],[Multiplier]]*'Input Data'!$B$3</f>
        <v>100000</v>
      </c>
      <c r="G291" s="29">
        <f>(1 - (1 / (1 + EXP(-((Table2[[#This Row],[Volume]] / 1000) - 4.25))))) * 0.4 + 0.6</f>
        <v>0.96371611644504995</v>
      </c>
      <c r="H291" s="29">
        <f>Table2[[#This Row],[Sigmoid]]*'Input Data'!$B$7</f>
        <v>722.78708733378744</v>
      </c>
      <c r="I291" s="29">
        <f>Table2[[#This Row],[Price]]-Table2[[#This Row],[Variable Cost]]</f>
        <v>222.78708733378744</v>
      </c>
      <c r="J291" s="29">
        <f>Table2[[#This Row],[CM I (Unit)]]-(Table2[[#This Row],[Fixed Cost]]/Table2[[#This Row],[Volume]])</f>
        <v>171.37320558571545</v>
      </c>
      <c r="K291" s="29">
        <f>Table2[[#This Row],[CM II Unit)]]-(-'Input Data'!$B$4/Table2[[#This Row],[Volume]])</f>
        <v>42.838501215535501</v>
      </c>
      <c r="L291" s="29">
        <f>Table2[[#This Row],[CM I (Unit)]]*Table2[[#This Row],[Volume]]</f>
        <v>433320.88486421655</v>
      </c>
      <c r="M291" s="29">
        <f>Table2[[#This Row],[CM II Unit)]]*Table2[[#This Row],[Volume]]</f>
        <v>333320.88486421655</v>
      </c>
      <c r="N291" s="29">
        <f>Table2[[#This Row],[Profit (Unit)]]*Table2[[#This Row],[Volume]]</f>
        <v>83320.884864216554</v>
      </c>
      <c r="O291" s="29" t="str">
        <f>IF(AND(Table2[[#This Row],[Profit]]&gt;0,N290&lt;0),MIN(Table2[Profit]),"")</f>
        <v/>
      </c>
    </row>
    <row r="292" spans="1:15" ht="20.100000000000001" customHeight="1" x14ac:dyDescent="0.25">
      <c r="A292" s="29">
        <v>1950</v>
      </c>
      <c r="B292" s="29">
        <f>IF(Table2[[#This Row],[Volume]]&lt;'Input Data'!$B$9,'Input Data'!$B$9,IF(Table2[[#This Row],[Volume]]&gt;'Input Data'!$B$10,'Input Data'!$B$10,Table2[[#This Row],[Volume]]))</f>
        <v>3000</v>
      </c>
      <c r="C292" s="30">
        <f>ROUNDDOWN((Table2[[#This Row],[Volume Used]]-'Input Data'!$B$9)/'Input Data'!$B$11,0)*'Input Data'!$B$12</f>
        <v>0</v>
      </c>
      <c r="D292" s="31">
        <f>-(Table2[[#This Row],[Volume]]*(1-Table2[[#This Row],[Discount]])*'Input Data'!$B$2)/Table2[[#This Row],[Volume]]</f>
        <v>500</v>
      </c>
      <c r="E292" s="29">
        <f>ROUNDUP(Table2[[#This Row],[Volume]]/'Input Data'!$B$13,0)</f>
        <v>2</v>
      </c>
      <c r="F292" s="29">
        <f>-Table2[[#This Row],[Multiplier]]*'Input Data'!$B$3</f>
        <v>100000</v>
      </c>
      <c r="G292" s="29">
        <f>(1 - (1 / (1 + EXP(-((Table2[[#This Row],[Volume]] / 1000) - 4.25))))) * 0.4 + 0.6</f>
        <v>0.96355081559405753</v>
      </c>
      <c r="H292" s="29">
        <f>Table2[[#This Row],[Sigmoid]]*'Input Data'!$B$7</f>
        <v>722.66311169554319</v>
      </c>
      <c r="I292" s="29">
        <f>Table2[[#This Row],[Price]]-Table2[[#This Row],[Variable Cost]]</f>
        <v>222.66311169554319</v>
      </c>
      <c r="J292" s="29">
        <f>Table2[[#This Row],[CM I (Unit)]]-(Table2[[#This Row],[Fixed Cost]]/Table2[[#This Row],[Volume]])</f>
        <v>171.38106041349192</v>
      </c>
      <c r="K292" s="29">
        <f>Table2[[#This Row],[CM II Unit)]]-(-'Input Data'!$B$4/Table2[[#This Row],[Volume]])</f>
        <v>43.175932208363719</v>
      </c>
      <c r="L292" s="29">
        <f>Table2[[#This Row],[CM I (Unit)]]*Table2[[#This Row],[Volume]]</f>
        <v>434193.06780630921</v>
      </c>
      <c r="M292" s="29">
        <f>Table2[[#This Row],[CM II Unit)]]*Table2[[#This Row],[Volume]]</f>
        <v>334193.06780630926</v>
      </c>
      <c r="N292" s="29">
        <f>Table2[[#This Row],[Profit (Unit)]]*Table2[[#This Row],[Volume]]</f>
        <v>84193.067806309249</v>
      </c>
      <c r="O292" s="29" t="str">
        <f>IF(AND(Table2[[#This Row],[Profit]]&gt;0,N291&lt;0),MIN(Table2[Profit]),"")</f>
        <v/>
      </c>
    </row>
    <row r="293" spans="1:15" ht="20.100000000000001" customHeight="1" x14ac:dyDescent="0.25">
      <c r="A293" s="29">
        <v>1955</v>
      </c>
      <c r="B293" s="29">
        <f>IF(Table2[[#This Row],[Volume]]&lt;'Input Data'!$B$9,'Input Data'!$B$9,IF(Table2[[#This Row],[Volume]]&gt;'Input Data'!$B$10,'Input Data'!$B$10,Table2[[#This Row],[Volume]]))</f>
        <v>3000</v>
      </c>
      <c r="C293" s="30">
        <f>ROUNDDOWN((Table2[[#This Row],[Volume Used]]-'Input Data'!$B$9)/'Input Data'!$B$11,0)*'Input Data'!$B$12</f>
        <v>0</v>
      </c>
      <c r="D293" s="31">
        <f>-(Table2[[#This Row],[Volume]]*(1-Table2[[#This Row],[Discount]])*'Input Data'!$B$2)/Table2[[#This Row],[Volume]]</f>
        <v>500</v>
      </c>
      <c r="E293" s="29">
        <f>ROUNDUP(Table2[[#This Row],[Volume]]/'Input Data'!$B$13,0)</f>
        <v>2</v>
      </c>
      <c r="F293" s="29">
        <f>-Table2[[#This Row],[Multiplier]]*'Input Data'!$B$3</f>
        <v>100000</v>
      </c>
      <c r="G293" s="29">
        <f>(1 - (1 / (1 + EXP(-((Table2[[#This Row],[Volume]] / 1000) - 4.25))))) * 0.4 + 0.6</f>
        <v>0.96338483748267001</v>
      </c>
      <c r="H293" s="29">
        <f>Table2[[#This Row],[Sigmoid]]*'Input Data'!$B$7</f>
        <v>722.53862811200247</v>
      </c>
      <c r="I293" s="29">
        <f>Table2[[#This Row],[Price]]-Table2[[#This Row],[Variable Cost]]</f>
        <v>222.53862811200247</v>
      </c>
      <c r="J293" s="29">
        <f>Table2[[#This Row],[CM I (Unit)]]-(Table2[[#This Row],[Fixed Cost]]/Table2[[#This Row],[Volume]])</f>
        <v>171.3877329713375</v>
      </c>
      <c r="K293" s="29">
        <f>Table2[[#This Row],[CM II Unit)]]-(-'Input Data'!$B$4/Table2[[#This Row],[Volume]])</f>
        <v>43.510495119675099</v>
      </c>
      <c r="L293" s="29">
        <f>Table2[[#This Row],[CM I (Unit)]]*Table2[[#This Row],[Volume]]</f>
        <v>435063.0179589648</v>
      </c>
      <c r="M293" s="29">
        <f>Table2[[#This Row],[CM II Unit)]]*Table2[[#This Row],[Volume]]</f>
        <v>335063.0179589648</v>
      </c>
      <c r="N293" s="29">
        <f>Table2[[#This Row],[Profit (Unit)]]*Table2[[#This Row],[Volume]]</f>
        <v>85063.017958964818</v>
      </c>
      <c r="O293" s="29" t="str">
        <f>IF(AND(Table2[[#This Row],[Profit]]&gt;0,N292&lt;0),MIN(Table2[Profit]),"")</f>
        <v/>
      </c>
    </row>
    <row r="294" spans="1:15" ht="20.100000000000001" customHeight="1" x14ac:dyDescent="0.25">
      <c r="A294" s="29">
        <v>1960</v>
      </c>
      <c r="B294" s="29">
        <f>IF(Table2[[#This Row],[Volume]]&lt;'Input Data'!$B$9,'Input Data'!$B$9,IF(Table2[[#This Row],[Volume]]&gt;'Input Data'!$B$10,'Input Data'!$B$10,Table2[[#This Row],[Volume]]))</f>
        <v>3000</v>
      </c>
      <c r="C294" s="30">
        <f>ROUNDDOWN((Table2[[#This Row],[Volume Used]]-'Input Data'!$B$9)/'Input Data'!$B$11,0)*'Input Data'!$B$12</f>
        <v>0</v>
      </c>
      <c r="D294" s="31">
        <f>-(Table2[[#This Row],[Volume]]*(1-Table2[[#This Row],[Discount]])*'Input Data'!$B$2)/Table2[[#This Row],[Volume]]</f>
        <v>500</v>
      </c>
      <c r="E294" s="29">
        <f>ROUNDUP(Table2[[#This Row],[Volume]]/'Input Data'!$B$13,0)</f>
        <v>2</v>
      </c>
      <c r="F294" s="29">
        <f>-Table2[[#This Row],[Multiplier]]*'Input Data'!$B$3</f>
        <v>100000</v>
      </c>
      <c r="G294" s="29">
        <f>(1 - (1 / (1 + EXP(-((Table2[[#This Row],[Volume]] / 1000) - 4.25))))) * 0.4 + 0.6</f>
        <v>0.96321818002759829</v>
      </c>
      <c r="H294" s="29">
        <f>Table2[[#This Row],[Sigmoid]]*'Input Data'!$B$7</f>
        <v>722.41363502069873</v>
      </c>
      <c r="I294" s="29">
        <f>Table2[[#This Row],[Price]]-Table2[[#This Row],[Variable Cost]]</f>
        <v>222.41363502069873</v>
      </c>
      <c r="J294" s="29">
        <f>Table2[[#This Row],[CM I (Unit)]]-(Table2[[#This Row],[Fixed Cost]]/Table2[[#This Row],[Volume]])</f>
        <v>171.39322685743343</v>
      </c>
      <c r="K294" s="29">
        <f>Table2[[#This Row],[CM II Unit)]]-(-'Input Data'!$B$4/Table2[[#This Row],[Volume]])</f>
        <v>43.842206449270165</v>
      </c>
      <c r="L294" s="29">
        <f>Table2[[#This Row],[CM I (Unit)]]*Table2[[#This Row],[Volume]]</f>
        <v>435930.72464056953</v>
      </c>
      <c r="M294" s="29">
        <f>Table2[[#This Row],[CM II Unit)]]*Table2[[#This Row],[Volume]]</f>
        <v>335930.72464056953</v>
      </c>
      <c r="N294" s="29">
        <f>Table2[[#This Row],[Profit (Unit)]]*Table2[[#This Row],[Volume]]</f>
        <v>85930.724640569519</v>
      </c>
      <c r="O294" s="29" t="str">
        <f>IF(AND(Table2[[#This Row],[Profit]]&gt;0,N293&lt;0),MIN(Table2[Profit]),"")</f>
        <v/>
      </c>
    </row>
    <row r="295" spans="1:15" ht="20.100000000000001" customHeight="1" x14ac:dyDescent="0.25">
      <c r="A295" s="29">
        <v>1965</v>
      </c>
      <c r="B295" s="29">
        <f>IF(Table2[[#This Row],[Volume]]&lt;'Input Data'!$B$9,'Input Data'!$B$9,IF(Table2[[#This Row],[Volume]]&gt;'Input Data'!$B$10,'Input Data'!$B$10,Table2[[#This Row],[Volume]]))</f>
        <v>3000</v>
      </c>
      <c r="C295" s="30">
        <f>ROUNDDOWN((Table2[[#This Row],[Volume Used]]-'Input Data'!$B$9)/'Input Data'!$B$11,0)*'Input Data'!$B$12</f>
        <v>0</v>
      </c>
      <c r="D295" s="31">
        <f>-(Table2[[#This Row],[Volume]]*(1-Table2[[#This Row],[Discount]])*'Input Data'!$B$2)/Table2[[#This Row],[Volume]]</f>
        <v>500</v>
      </c>
      <c r="E295" s="29">
        <f>ROUNDUP(Table2[[#This Row],[Volume]]/'Input Data'!$B$13,0)</f>
        <v>2</v>
      </c>
      <c r="F295" s="29">
        <f>-Table2[[#This Row],[Multiplier]]*'Input Data'!$B$3</f>
        <v>100000</v>
      </c>
      <c r="G295" s="29">
        <f>(1 - (1 / (1 + EXP(-((Table2[[#This Row],[Volume]] / 1000) - 4.25))))) * 0.4 + 0.6</f>
        <v>0.96305084114551753</v>
      </c>
      <c r="H295" s="29">
        <f>Table2[[#This Row],[Sigmoid]]*'Input Data'!$B$7</f>
        <v>722.28813085913816</v>
      </c>
      <c r="I295" s="29">
        <f>Table2[[#This Row],[Price]]-Table2[[#This Row],[Variable Cost]]</f>
        <v>222.28813085913816</v>
      </c>
      <c r="J295" s="29">
        <f>Table2[[#This Row],[CM I (Unit)]]-(Table2[[#This Row],[Fixed Cost]]/Table2[[#This Row],[Volume]])</f>
        <v>171.3975456174079</v>
      </c>
      <c r="K295" s="29">
        <f>Table2[[#This Row],[CM II Unit)]]-(-'Input Data'!$B$4/Table2[[#This Row],[Volume]])</f>
        <v>44.171082513082197</v>
      </c>
      <c r="L295" s="29">
        <f>Table2[[#This Row],[CM I (Unit)]]*Table2[[#This Row],[Volume]]</f>
        <v>436796.17713820649</v>
      </c>
      <c r="M295" s="29">
        <f>Table2[[#This Row],[CM II Unit)]]*Table2[[#This Row],[Volume]]</f>
        <v>336796.17713820655</v>
      </c>
      <c r="N295" s="29">
        <f>Table2[[#This Row],[Profit (Unit)]]*Table2[[#This Row],[Volume]]</f>
        <v>86796.17713820652</v>
      </c>
      <c r="O295" s="29" t="str">
        <f>IF(AND(Table2[[#This Row],[Profit]]&gt;0,N294&lt;0),MIN(Table2[Profit]),"")</f>
        <v/>
      </c>
    </row>
    <row r="296" spans="1:15" ht="20.100000000000001" customHeight="1" x14ac:dyDescent="0.25">
      <c r="A296" s="29">
        <v>1970</v>
      </c>
      <c r="B296" s="29">
        <f>IF(Table2[[#This Row],[Volume]]&lt;'Input Data'!$B$9,'Input Data'!$B$9,IF(Table2[[#This Row],[Volume]]&gt;'Input Data'!$B$10,'Input Data'!$B$10,Table2[[#This Row],[Volume]]))</f>
        <v>3000</v>
      </c>
      <c r="C296" s="30">
        <f>ROUNDDOWN((Table2[[#This Row],[Volume Used]]-'Input Data'!$B$9)/'Input Data'!$B$11,0)*'Input Data'!$B$12</f>
        <v>0</v>
      </c>
      <c r="D296" s="31">
        <f>-(Table2[[#This Row],[Volume]]*(1-Table2[[#This Row],[Discount]])*'Input Data'!$B$2)/Table2[[#This Row],[Volume]]</f>
        <v>500</v>
      </c>
      <c r="E296" s="29">
        <f>ROUNDUP(Table2[[#This Row],[Volume]]/'Input Data'!$B$13,0)</f>
        <v>2</v>
      </c>
      <c r="F296" s="29">
        <f>-Table2[[#This Row],[Multiplier]]*'Input Data'!$B$3</f>
        <v>100000</v>
      </c>
      <c r="G296" s="29">
        <f>(1 - (1 / (1 + EXP(-((Table2[[#This Row],[Volume]] / 1000) - 4.25))))) * 0.4 + 0.6</f>
        <v>0.96288281875313719</v>
      </c>
      <c r="H296" s="29">
        <f>Table2[[#This Row],[Sigmoid]]*'Input Data'!$B$7</f>
        <v>722.16211406485286</v>
      </c>
      <c r="I296" s="29">
        <f>Table2[[#This Row],[Price]]-Table2[[#This Row],[Variable Cost]]</f>
        <v>222.16211406485286</v>
      </c>
      <c r="J296" s="29">
        <f>Table2[[#This Row],[CM I (Unit)]]-(Table2[[#This Row],[Fixed Cost]]/Table2[[#This Row],[Volume]])</f>
        <v>171.40069274505589</v>
      </c>
      <c r="K296" s="29">
        <f>Table2[[#This Row],[CM II Unit)]]-(-'Input Data'!$B$4/Table2[[#This Row],[Volume]])</f>
        <v>44.497139445563505</v>
      </c>
      <c r="L296" s="29">
        <f>Table2[[#This Row],[CM I (Unit)]]*Table2[[#This Row],[Volume]]</f>
        <v>437659.36470776011</v>
      </c>
      <c r="M296" s="29">
        <f>Table2[[#This Row],[CM II Unit)]]*Table2[[#This Row],[Volume]]</f>
        <v>337659.36470776011</v>
      </c>
      <c r="N296" s="29">
        <f>Table2[[#This Row],[Profit (Unit)]]*Table2[[#This Row],[Volume]]</f>
        <v>87659.364707760105</v>
      </c>
      <c r="O296" s="29" t="str">
        <f>IF(AND(Table2[[#This Row],[Profit]]&gt;0,N295&lt;0),MIN(Table2[Profit]),"")</f>
        <v/>
      </c>
    </row>
    <row r="297" spans="1:15" ht="20.100000000000001" customHeight="1" x14ac:dyDescent="0.25">
      <c r="A297" s="29">
        <v>1975</v>
      </c>
      <c r="B297" s="29">
        <f>IF(Table2[[#This Row],[Volume]]&lt;'Input Data'!$B$9,'Input Data'!$B$9,IF(Table2[[#This Row],[Volume]]&gt;'Input Data'!$B$10,'Input Data'!$B$10,Table2[[#This Row],[Volume]]))</f>
        <v>3000</v>
      </c>
      <c r="C297" s="30">
        <f>ROUNDDOWN((Table2[[#This Row],[Volume Used]]-'Input Data'!$B$9)/'Input Data'!$B$11,0)*'Input Data'!$B$12</f>
        <v>0</v>
      </c>
      <c r="D297" s="31">
        <f>-(Table2[[#This Row],[Volume]]*(1-Table2[[#This Row],[Discount]])*'Input Data'!$B$2)/Table2[[#This Row],[Volume]]</f>
        <v>500</v>
      </c>
      <c r="E297" s="29">
        <f>ROUNDUP(Table2[[#This Row],[Volume]]/'Input Data'!$B$13,0)</f>
        <v>2</v>
      </c>
      <c r="F297" s="29">
        <f>-Table2[[#This Row],[Multiplier]]*'Input Data'!$B$3</f>
        <v>100000</v>
      </c>
      <c r="G297" s="29">
        <f>(1 - (1 / (1 + EXP(-((Table2[[#This Row],[Volume]] / 1000) - 4.25))))) * 0.4 + 0.6</f>
        <v>0.96271411076727054</v>
      </c>
      <c r="H297" s="29">
        <f>Table2[[#This Row],[Sigmoid]]*'Input Data'!$B$7</f>
        <v>722.03558307545291</v>
      </c>
      <c r="I297" s="29">
        <f>Table2[[#This Row],[Price]]-Table2[[#This Row],[Variable Cost]]</f>
        <v>222.03558307545291</v>
      </c>
      <c r="J297" s="29">
        <f>Table2[[#This Row],[CM I (Unit)]]-(Table2[[#This Row],[Fixed Cost]]/Table2[[#This Row],[Volume]])</f>
        <v>171.40267168304786</v>
      </c>
      <c r="K297" s="29">
        <f>Table2[[#This Row],[CM II Unit)]]-(-'Input Data'!$B$4/Table2[[#This Row],[Volume]])</f>
        <v>44.820393202035191</v>
      </c>
      <c r="L297" s="29">
        <f>Table2[[#This Row],[CM I (Unit)]]*Table2[[#This Row],[Volume]]</f>
        <v>438520.27657401946</v>
      </c>
      <c r="M297" s="29">
        <f>Table2[[#This Row],[CM II Unit)]]*Table2[[#This Row],[Volume]]</f>
        <v>338520.27657401952</v>
      </c>
      <c r="N297" s="29">
        <f>Table2[[#This Row],[Profit (Unit)]]*Table2[[#This Row],[Volume]]</f>
        <v>88520.276574019503</v>
      </c>
      <c r="O297" s="29" t="str">
        <f>IF(AND(Table2[[#This Row],[Profit]]&gt;0,N296&lt;0),MIN(Table2[Profit]),"")</f>
        <v/>
      </c>
    </row>
    <row r="298" spans="1:15" ht="20.100000000000001" customHeight="1" x14ac:dyDescent="0.25">
      <c r="A298" s="29">
        <v>1980</v>
      </c>
      <c r="B298" s="29">
        <f>IF(Table2[[#This Row],[Volume]]&lt;'Input Data'!$B$9,'Input Data'!$B$9,IF(Table2[[#This Row],[Volume]]&gt;'Input Data'!$B$10,'Input Data'!$B$10,Table2[[#This Row],[Volume]]))</f>
        <v>3000</v>
      </c>
      <c r="C298" s="30">
        <f>ROUNDDOWN((Table2[[#This Row],[Volume Used]]-'Input Data'!$B$9)/'Input Data'!$B$11,0)*'Input Data'!$B$12</f>
        <v>0</v>
      </c>
      <c r="D298" s="31">
        <f>-(Table2[[#This Row],[Volume]]*(1-Table2[[#This Row],[Discount]])*'Input Data'!$B$2)/Table2[[#This Row],[Volume]]</f>
        <v>500</v>
      </c>
      <c r="E298" s="29">
        <f>ROUNDUP(Table2[[#This Row],[Volume]]/'Input Data'!$B$13,0)</f>
        <v>2</v>
      </c>
      <c r="F298" s="29">
        <f>-Table2[[#This Row],[Multiplier]]*'Input Data'!$B$3</f>
        <v>100000</v>
      </c>
      <c r="G298" s="29">
        <f>(1 - (1 / (1 + EXP(-((Table2[[#This Row],[Volume]] / 1000) - 4.25))))) * 0.4 + 0.6</f>
        <v>0.96254471510490569</v>
      </c>
      <c r="H298" s="29">
        <f>Table2[[#This Row],[Sigmoid]]*'Input Data'!$B$7</f>
        <v>721.90853632867925</v>
      </c>
      <c r="I298" s="29">
        <f>Table2[[#This Row],[Price]]-Table2[[#This Row],[Variable Cost]]</f>
        <v>221.90853632867925</v>
      </c>
      <c r="J298" s="29">
        <f>Table2[[#This Row],[CM I (Unit)]]-(Table2[[#This Row],[Fixed Cost]]/Table2[[#This Row],[Volume]])</f>
        <v>171.40348582362873</v>
      </c>
      <c r="K298" s="29">
        <f>Table2[[#This Row],[CM II Unit)]]-(-'Input Data'!$B$4/Table2[[#This Row],[Volume]])</f>
        <v>45.140859561002472</v>
      </c>
      <c r="L298" s="29">
        <f>Table2[[#This Row],[CM I (Unit)]]*Table2[[#This Row],[Volume]]</f>
        <v>439378.90193078492</v>
      </c>
      <c r="M298" s="29">
        <f>Table2[[#This Row],[CM II Unit)]]*Table2[[#This Row],[Volume]]</f>
        <v>339378.90193078486</v>
      </c>
      <c r="N298" s="29">
        <f>Table2[[#This Row],[Profit (Unit)]]*Table2[[#This Row],[Volume]]</f>
        <v>89378.901930784894</v>
      </c>
      <c r="O298" s="29" t="str">
        <f>IF(AND(Table2[[#This Row],[Profit]]&gt;0,N297&lt;0),MIN(Table2[Profit]),"")</f>
        <v/>
      </c>
    </row>
    <row r="299" spans="1:15" ht="20.100000000000001" customHeight="1" x14ac:dyDescent="0.25">
      <c r="A299" s="29">
        <v>1985</v>
      </c>
      <c r="B299" s="29">
        <f>IF(Table2[[#This Row],[Volume]]&lt;'Input Data'!$B$9,'Input Data'!$B$9,IF(Table2[[#This Row],[Volume]]&gt;'Input Data'!$B$10,'Input Data'!$B$10,Table2[[#This Row],[Volume]]))</f>
        <v>3000</v>
      </c>
      <c r="C299" s="30">
        <f>ROUNDDOWN((Table2[[#This Row],[Volume Used]]-'Input Data'!$B$9)/'Input Data'!$B$11,0)*'Input Data'!$B$12</f>
        <v>0</v>
      </c>
      <c r="D299" s="31">
        <f>-(Table2[[#This Row],[Volume]]*(1-Table2[[#This Row],[Discount]])*'Input Data'!$B$2)/Table2[[#This Row],[Volume]]</f>
        <v>500</v>
      </c>
      <c r="E299" s="29">
        <f>ROUNDUP(Table2[[#This Row],[Volume]]/'Input Data'!$B$13,0)</f>
        <v>2</v>
      </c>
      <c r="F299" s="29">
        <f>-Table2[[#This Row],[Multiplier]]*'Input Data'!$B$3</f>
        <v>100000</v>
      </c>
      <c r="G299" s="29">
        <f>(1 - (1 / (1 + EXP(-((Table2[[#This Row],[Volume]] / 1000) - 4.25))))) * 0.4 + 0.6</f>
        <v>0.96237462968327692</v>
      </c>
      <c r="H299" s="29">
        <f>Table2[[#This Row],[Sigmoid]]*'Input Data'!$B$7</f>
        <v>721.78097226245768</v>
      </c>
      <c r="I299" s="29">
        <f>Table2[[#This Row],[Price]]-Table2[[#This Row],[Variable Cost]]</f>
        <v>221.78097226245768</v>
      </c>
      <c r="J299" s="29">
        <f>Table2[[#This Row],[CM I (Unit)]]-(Table2[[#This Row],[Fixed Cost]]/Table2[[#This Row],[Volume]])</f>
        <v>171.40313850930906</v>
      </c>
      <c r="K299" s="29">
        <f>Table2[[#This Row],[CM II Unit)]]-(-'Input Data'!$B$4/Table2[[#This Row],[Volume]])</f>
        <v>45.458554126437519</v>
      </c>
      <c r="L299" s="29">
        <f>Table2[[#This Row],[CM I (Unit)]]*Table2[[#This Row],[Volume]]</f>
        <v>440235.22994097852</v>
      </c>
      <c r="M299" s="29">
        <f>Table2[[#This Row],[CM II Unit)]]*Table2[[#This Row],[Volume]]</f>
        <v>340235.22994097846</v>
      </c>
      <c r="N299" s="29">
        <f>Table2[[#This Row],[Profit (Unit)]]*Table2[[#This Row],[Volume]]</f>
        <v>90235.229940978475</v>
      </c>
      <c r="O299" s="29" t="str">
        <f>IF(AND(Table2[[#This Row],[Profit]]&gt;0,N298&lt;0),MIN(Table2[Profit]),"")</f>
        <v/>
      </c>
    </row>
    <row r="300" spans="1:15" ht="20.100000000000001" customHeight="1" x14ac:dyDescent="0.25">
      <c r="A300" s="29">
        <v>1990</v>
      </c>
      <c r="B300" s="29">
        <f>IF(Table2[[#This Row],[Volume]]&lt;'Input Data'!$B$9,'Input Data'!$B$9,IF(Table2[[#This Row],[Volume]]&gt;'Input Data'!$B$10,'Input Data'!$B$10,Table2[[#This Row],[Volume]]))</f>
        <v>3000</v>
      </c>
      <c r="C300" s="30">
        <f>ROUNDDOWN((Table2[[#This Row],[Volume Used]]-'Input Data'!$B$9)/'Input Data'!$B$11,0)*'Input Data'!$B$12</f>
        <v>0</v>
      </c>
      <c r="D300" s="31">
        <f>-(Table2[[#This Row],[Volume]]*(1-Table2[[#This Row],[Discount]])*'Input Data'!$B$2)/Table2[[#This Row],[Volume]]</f>
        <v>500</v>
      </c>
      <c r="E300" s="29">
        <f>ROUNDUP(Table2[[#This Row],[Volume]]/'Input Data'!$B$13,0)</f>
        <v>2</v>
      </c>
      <c r="F300" s="29">
        <f>-Table2[[#This Row],[Multiplier]]*'Input Data'!$B$3</f>
        <v>100000</v>
      </c>
      <c r="G300" s="29">
        <f>(1 - (1 / (1 + EXP(-((Table2[[#This Row],[Volume]] / 1000) - 4.25))))) * 0.4 + 0.6</f>
        <v>0.96220385241993633</v>
      </c>
      <c r="H300" s="29">
        <f>Table2[[#This Row],[Sigmoid]]*'Input Data'!$B$7</f>
        <v>721.65288931495229</v>
      </c>
      <c r="I300" s="29">
        <f>Table2[[#This Row],[Price]]-Table2[[#This Row],[Variable Cost]]</f>
        <v>221.65288931495229</v>
      </c>
      <c r="J300" s="29">
        <f>Table2[[#This Row],[CM I (Unit)]]-(Table2[[#This Row],[Fixed Cost]]/Table2[[#This Row],[Volume]])</f>
        <v>171.40163303354524</v>
      </c>
      <c r="K300" s="29">
        <f>Table2[[#This Row],[CM II Unit)]]-(-'Input Data'!$B$4/Table2[[#This Row],[Volume]])</f>
        <v>45.773492330027651</v>
      </c>
      <c r="L300" s="29">
        <f>Table2[[#This Row],[CM I (Unit)]]*Table2[[#This Row],[Volume]]</f>
        <v>441089.24973675504</v>
      </c>
      <c r="M300" s="29">
        <f>Table2[[#This Row],[CM II Unit)]]*Table2[[#This Row],[Volume]]</f>
        <v>341089.24973675504</v>
      </c>
      <c r="N300" s="29">
        <f>Table2[[#This Row],[Profit (Unit)]]*Table2[[#This Row],[Volume]]</f>
        <v>91089.249736755024</v>
      </c>
      <c r="O300" s="29" t="str">
        <f>IF(AND(Table2[[#This Row],[Profit]]&gt;0,N299&lt;0),MIN(Table2[Profit]),"")</f>
        <v/>
      </c>
    </row>
    <row r="301" spans="1:15" ht="20.100000000000001" customHeight="1" x14ac:dyDescent="0.25">
      <c r="A301" s="29">
        <v>1995</v>
      </c>
      <c r="B301" s="29">
        <f>IF(Table2[[#This Row],[Volume]]&lt;'Input Data'!$B$9,'Input Data'!$B$9,IF(Table2[[#This Row],[Volume]]&gt;'Input Data'!$B$10,'Input Data'!$B$10,Table2[[#This Row],[Volume]]))</f>
        <v>3000</v>
      </c>
      <c r="C301" s="30">
        <f>ROUNDDOWN((Table2[[#This Row],[Volume Used]]-'Input Data'!$B$9)/'Input Data'!$B$11,0)*'Input Data'!$B$12</f>
        <v>0</v>
      </c>
      <c r="D301" s="31">
        <f>-(Table2[[#This Row],[Volume]]*(1-Table2[[#This Row],[Discount]])*'Input Data'!$B$2)/Table2[[#This Row],[Volume]]</f>
        <v>500</v>
      </c>
      <c r="E301" s="29">
        <f>ROUNDUP(Table2[[#This Row],[Volume]]/'Input Data'!$B$13,0)</f>
        <v>2</v>
      </c>
      <c r="F301" s="29">
        <f>-Table2[[#This Row],[Multiplier]]*'Input Data'!$B$3</f>
        <v>100000</v>
      </c>
      <c r="G301" s="29">
        <f>(1 - (1 / (1 + EXP(-((Table2[[#This Row],[Volume]] / 1000) - 4.25))))) * 0.4 + 0.6</f>
        <v>0.96203238123282708</v>
      </c>
      <c r="H301" s="29">
        <f>Table2[[#This Row],[Sigmoid]]*'Input Data'!$B$7</f>
        <v>721.52428592462036</v>
      </c>
      <c r="I301" s="29">
        <f>Table2[[#This Row],[Price]]-Table2[[#This Row],[Variable Cost]]</f>
        <v>221.52428592462036</v>
      </c>
      <c r="J301" s="29">
        <f>Table2[[#This Row],[CM I (Unit)]]-(Table2[[#This Row],[Fixed Cost]]/Table2[[#This Row],[Volume]])</f>
        <v>171.39897264141234</v>
      </c>
      <c r="K301" s="29">
        <f>Table2[[#This Row],[CM II Unit)]]-(-'Input Data'!$B$4/Table2[[#This Row],[Volume]])</f>
        <v>46.08568943339229</v>
      </c>
      <c r="L301" s="29">
        <f>Table2[[#This Row],[CM I (Unit)]]*Table2[[#This Row],[Volume]]</f>
        <v>441940.95041961764</v>
      </c>
      <c r="M301" s="29">
        <f>Table2[[#This Row],[CM II Unit)]]*Table2[[#This Row],[Volume]]</f>
        <v>341940.95041961764</v>
      </c>
      <c r="N301" s="29">
        <f>Table2[[#This Row],[Profit (Unit)]]*Table2[[#This Row],[Volume]]</f>
        <v>91940.950419617613</v>
      </c>
      <c r="O301" s="29" t="str">
        <f>IF(AND(Table2[[#This Row],[Profit]]&gt;0,N300&lt;0),MIN(Table2[Profit]),"")</f>
        <v/>
      </c>
    </row>
    <row r="302" spans="1:15" ht="20.100000000000001" customHeight="1" x14ac:dyDescent="0.25">
      <c r="A302" s="29">
        <v>2000</v>
      </c>
      <c r="B302" s="29">
        <f>IF(Table2[[#This Row],[Volume]]&lt;'Input Data'!$B$9,'Input Data'!$B$9,IF(Table2[[#This Row],[Volume]]&gt;'Input Data'!$B$10,'Input Data'!$B$10,Table2[[#This Row],[Volume]]))</f>
        <v>3000</v>
      </c>
      <c r="C302" s="30">
        <f>ROUNDDOWN((Table2[[#This Row],[Volume Used]]-'Input Data'!$B$9)/'Input Data'!$B$11,0)*'Input Data'!$B$12</f>
        <v>0</v>
      </c>
      <c r="D302" s="31">
        <f>-(Table2[[#This Row],[Volume]]*(1-Table2[[#This Row],[Discount]])*'Input Data'!$B$2)/Table2[[#This Row],[Volume]]</f>
        <v>500</v>
      </c>
      <c r="E302" s="29">
        <f>ROUNDUP(Table2[[#This Row],[Volume]]/'Input Data'!$B$13,0)</f>
        <v>2</v>
      </c>
      <c r="F302" s="29">
        <f>-Table2[[#This Row],[Multiplier]]*'Input Data'!$B$3</f>
        <v>100000</v>
      </c>
      <c r="G302" s="29">
        <f>(1 - (1 / (1 + EXP(-((Table2[[#This Row],[Volume]] / 1000) - 4.25))))) * 0.4 + 0.6</f>
        <v>0.96186021404035627</v>
      </c>
      <c r="H302" s="29">
        <f>Table2[[#This Row],[Sigmoid]]*'Input Data'!$B$7</f>
        <v>721.39516053026716</v>
      </c>
      <c r="I302" s="29">
        <f>Table2[[#This Row],[Price]]-Table2[[#This Row],[Variable Cost]]</f>
        <v>221.39516053026716</v>
      </c>
      <c r="J302" s="29">
        <f>Table2[[#This Row],[CM I (Unit)]]-(Table2[[#This Row],[Fixed Cost]]/Table2[[#This Row],[Volume]])</f>
        <v>171.39516053026716</v>
      </c>
      <c r="K302" s="29">
        <f>Table2[[#This Row],[CM II Unit)]]-(-'Input Data'!$B$4/Table2[[#This Row],[Volume]])</f>
        <v>46.395160530267162</v>
      </c>
      <c r="L302" s="29">
        <f>Table2[[#This Row],[CM I (Unit)]]*Table2[[#This Row],[Volume]]</f>
        <v>442790.32106053433</v>
      </c>
      <c r="M302" s="29">
        <f>Table2[[#This Row],[CM II Unit)]]*Table2[[#This Row],[Volume]]</f>
        <v>342790.32106053433</v>
      </c>
      <c r="N302" s="29">
        <f>Table2[[#This Row],[Profit (Unit)]]*Table2[[#This Row],[Volume]]</f>
        <v>92790.321060534319</v>
      </c>
      <c r="O302" s="29" t="str">
        <f>IF(AND(Table2[[#This Row],[Profit]]&gt;0,N301&lt;0),MIN(Table2[Profit]),"")</f>
        <v/>
      </c>
    </row>
    <row r="303" spans="1:15" ht="20.100000000000001" customHeight="1" x14ac:dyDescent="0.25">
      <c r="A303" s="29">
        <v>2005</v>
      </c>
      <c r="B303" s="29">
        <f>IF(Table2[[#This Row],[Volume]]&lt;'Input Data'!$B$9,'Input Data'!$B$9,IF(Table2[[#This Row],[Volume]]&gt;'Input Data'!$B$10,'Input Data'!$B$10,Table2[[#This Row],[Volume]]))</f>
        <v>3000</v>
      </c>
      <c r="C303" s="30">
        <f>ROUNDDOWN((Table2[[#This Row],[Volume Used]]-'Input Data'!$B$9)/'Input Data'!$B$11,0)*'Input Data'!$B$12</f>
        <v>0</v>
      </c>
      <c r="D303" s="31">
        <f>-(Table2[[#This Row],[Volume]]*(1-Table2[[#This Row],[Discount]])*'Input Data'!$B$2)/Table2[[#This Row],[Volume]]</f>
        <v>500</v>
      </c>
      <c r="E303" s="29">
        <f>ROUNDUP(Table2[[#This Row],[Volume]]/'Input Data'!$B$13,0)</f>
        <v>3</v>
      </c>
      <c r="F303" s="29">
        <f>-Table2[[#This Row],[Multiplier]]*'Input Data'!$B$3</f>
        <v>150000</v>
      </c>
      <c r="G303" s="29">
        <f>(1 - (1 / (1 + EXP(-((Table2[[#This Row],[Volume]] / 1000) - 4.25))))) * 0.4 + 0.6</f>
        <v>0.96168734876146889</v>
      </c>
      <c r="H303" s="29">
        <f>Table2[[#This Row],[Sigmoid]]*'Input Data'!$B$7</f>
        <v>721.26551157110168</v>
      </c>
      <c r="I303" s="29">
        <f>Table2[[#This Row],[Price]]-Table2[[#This Row],[Variable Cost]]</f>
        <v>221.26551157110168</v>
      </c>
      <c r="J303" s="29">
        <f>Table2[[#This Row],[CM I (Unit)]]-(Table2[[#This Row],[Fixed Cost]]/Table2[[#This Row],[Volume]])</f>
        <v>146.45254399005429</v>
      </c>
      <c r="K303" s="29">
        <f>Table2[[#This Row],[CM II Unit)]]-(-'Input Data'!$B$4/Table2[[#This Row],[Volume]])</f>
        <v>21.764264688308657</v>
      </c>
      <c r="L303" s="29">
        <f>Table2[[#This Row],[CM I (Unit)]]*Table2[[#This Row],[Volume]]</f>
        <v>443637.35070005886</v>
      </c>
      <c r="M303" s="29">
        <f>Table2[[#This Row],[CM II Unit)]]*Table2[[#This Row],[Volume]]</f>
        <v>293637.35070005886</v>
      </c>
      <c r="N303" s="29">
        <f>Table2[[#This Row],[Profit (Unit)]]*Table2[[#This Row],[Volume]]</f>
        <v>43637.350700058858</v>
      </c>
      <c r="O303" s="29" t="str">
        <f>IF(AND(Table2[[#This Row],[Profit]]&gt;0,N302&lt;0),MIN(Table2[Profit]),"")</f>
        <v/>
      </c>
    </row>
    <row r="304" spans="1:15" ht="20.100000000000001" customHeight="1" x14ac:dyDescent="0.25">
      <c r="A304" s="29">
        <v>2010</v>
      </c>
      <c r="B304" s="29">
        <f>IF(Table2[[#This Row],[Volume]]&lt;'Input Data'!$B$9,'Input Data'!$B$9,IF(Table2[[#This Row],[Volume]]&gt;'Input Data'!$B$10,'Input Data'!$B$10,Table2[[#This Row],[Volume]]))</f>
        <v>3000</v>
      </c>
      <c r="C304" s="30">
        <f>ROUNDDOWN((Table2[[#This Row],[Volume Used]]-'Input Data'!$B$9)/'Input Data'!$B$11,0)*'Input Data'!$B$12</f>
        <v>0</v>
      </c>
      <c r="D304" s="31">
        <f>-(Table2[[#This Row],[Volume]]*(1-Table2[[#This Row],[Discount]])*'Input Data'!$B$2)/Table2[[#This Row],[Volume]]</f>
        <v>500</v>
      </c>
      <c r="E304" s="29">
        <f>ROUNDUP(Table2[[#This Row],[Volume]]/'Input Data'!$B$13,0)</f>
        <v>3</v>
      </c>
      <c r="F304" s="29">
        <f>-Table2[[#This Row],[Multiplier]]*'Input Data'!$B$3</f>
        <v>150000</v>
      </c>
      <c r="G304" s="29">
        <f>(1 - (1 / (1 + EXP(-((Table2[[#This Row],[Volume]] / 1000) - 4.25))))) * 0.4 + 0.6</f>
        <v>0.9615137833157229</v>
      </c>
      <c r="H304" s="29">
        <f>Table2[[#This Row],[Sigmoid]]*'Input Data'!$B$7</f>
        <v>721.1353374867922</v>
      </c>
      <c r="I304" s="29">
        <f>Table2[[#This Row],[Price]]-Table2[[#This Row],[Variable Cost]]</f>
        <v>221.1353374867922</v>
      </c>
      <c r="J304" s="29">
        <f>Table2[[#This Row],[CM I (Unit)]]-(Table2[[#This Row],[Fixed Cost]]/Table2[[#This Row],[Volume]])</f>
        <v>146.50847181515041</v>
      </c>
      <c r="K304" s="29">
        <f>Table2[[#This Row],[CM II Unit)]]-(-'Input Data'!$B$4/Table2[[#This Row],[Volume]])</f>
        <v>22.13036236241409</v>
      </c>
      <c r="L304" s="29">
        <f>Table2[[#This Row],[CM I (Unit)]]*Table2[[#This Row],[Volume]]</f>
        <v>444482.0283484523</v>
      </c>
      <c r="M304" s="29">
        <f>Table2[[#This Row],[CM II Unit)]]*Table2[[#This Row],[Volume]]</f>
        <v>294482.02834845235</v>
      </c>
      <c r="N304" s="29">
        <f>Table2[[#This Row],[Profit (Unit)]]*Table2[[#This Row],[Volume]]</f>
        <v>44482.028348452317</v>
      </c>
      <c r="O304" s="29" t="str">
        <f>IF(AND(Table2[[#This Row],[Profit]]&gt;0,N303&lt;0),MIN(Table2[Profit]),"")</f>
        <v/>
      </c>
    </row>
    <row r="305" spans="1:15" ht="20.100000000000001" customHeight="1" x14ac:dyDescent="0.25">
      <c r="A305" s="29">
        <v>2015</v>
      </c>
      <c r="B305" s="29">
        <f>IF(Table2[[#This Row],[Volume]]&lt;'Input Data'!$B$9,'Input Data'!$B$9,IF(Table2[[#This Row],[Volume]]&gt;'Input Data'!$B$10,'Input Data'!$B$10,Table2[[#This Row],[Volume]]))</f>
        <v>3000</v>
      </c>
      <c r="C305" s="30">
        <f>ROUNDDOWN((Table2[[#This Row],[Volume Used]]-'Input Data'!$B$9)/'Input Data'!$B$11,0)*'Input Data'!$B$12</f>
        <v>0</v>
      </c>
      <c r="D305" s="31">
        <f>-(Table2[[#This Row],[Volume]]*(1-Table2[[#This Row],[Discount]])*'Input Data'!$B$2)/Table2[[#This Row],[Volume]]</f>
        <v>500</v>
      </c>
      <c r="E305" s="29">
        <f>ROUNDUP(Table2[[#This Row],[Volume]]/'Input Data'!$B$13,0)</f>
        <v>3</v>
      </c>
      <c r="F305" s="29">
        <f>-Table2[[#This Row],[Multiplier]]*'Input Data'!$B$3</f>
        <v>150000</v>
      </c>
      <c r="G305" s="29">
        <f>(1 - (1 / (1 + EXP(-((Table2[[#This Row],[Volume]] / 1000) - 4.25))))) * 0.4 + 0.6</f>
        <v>0.96133951562336362</v>
      </c>
      <c r="H305" s="29">
        <f>Table2[[#This Row],[Sigmoid]]*'Input Data'!$B$7</f>
        <v>721.00463671752266</v>
      </c>
      <c r="I305" s="29">
        <f>Table2[[#This Row],[Price]]-Table2[[#This Row],[Variable Cost]]</f>
        <v>221.00463671752266</v>
      </c>
      <c r="J305" s="29">
        <f>Table2[[#This Row],[CM I (Unit)]]-(Table2[[#This Row],[Fixed Cost]]/Table2[[#This Row],[Volume]])</f>
        <v>146.56294937260952</v>
      </c>
      <c r="K305" s="29">
        <f>Table2[[#This Row],[CM II Unit)]]-(-'Input Data'!$B$4/Table2[[#This Row],[Volume]])</f>
        <v>22.493470464420938</v>
      </c>
      <c r="L305" s="29">
        <f>Table2[[#This Row],[CM I (Unit)]]*Table2[[#This Row],[Volume]]</f>
        <v>445324.34298580815</v>
      </c>
      <c r="M305" s="29">
        <f>Table2[[#This Row],[CM II Unit)]]*Table2[[#This Row],[Volume]]</f>
        <v>295324.34298580821</v>
      </c>
      <c r="N305" s="29">
        <f>Table2[[#This Row],[Profit (Unit)]]*Table2[[#This Row],[Volume]]</f>
        <v>45324.342985808187</v>
      </c>
      <c r="O305" s="29" t="str">
        <f>IF(AND(Table2[[#This Row],[Profit]]&gt;0,N304&lt;0),MIN(Table2[Profit]),"")</f>
        <v/>
      </c>
    </row>
    <row r="306" spans="1:15" ht="20.100000000000001" customHeight="1" x14ac:dyDescent="0.25">
      <c r="A306" s="29">
        <v>2020</v>
      </c>
      <c r="B306" s="29">
        <f>IF(Table2[[#This Row],[Volume]]&lt;'Input Data'!$B$9,'Input Data'!$B$9,IF(Table2[[#This Row],[Volume]]&gt;'Input Data'!$B$10,'Input Data'!$B$10,Table2[[#This Row],[Volume]]))</f>
        <v>3000</v>
      </c>
      <c r="C306" s="30">
        <f>ROUNDDOWN((Table2[[#This Row],[Volume Used]]-'Input Data'!$B$9)/'Input Data'!$B$11,0)*'Input Data'!$B$12</f>
        <v>0</v>
      </c>
      <c r="D306" s="31">
        <f>-(Table2[[#This Row],[Volume]]*(1-Table2[[#This Row],[Discount]])*'Input Data'!$B$2)/Table2[[#This Row],[Volume]]</f>
        <v>500</v>
      </c>
      <c r="E306" s="29">
        <f>ROUNDUP(Table2[[#This Row],[Volume]]/'Input Data'!$B$13,0)</f>
        <v>3</v>
      </c>
      <c r="F306" s="29">
        <f>-Table2[[#This Row],[Multiplier]]*'Input Data'!$B$3</f>
        <v>150000</v>
      </c>
      <c r="G306" s="29">
        <f>(1 - (1 / (1 + EXP(-((Table2[[#This Row],[Volume]] / 1000) - 4.25))))) * 0.4 + 0.6</f>
        <v>0.96116454360540038</v>
      </c>
      <c r="H306" s="29">
        <f>Table2[[#This Row],[Sigmoid]]*'Input Data'!$B$7</f>
        <v>720.87340770405024</v>
      </c>
      <c r="I306" s="29">
        <f>Table2[[#This Row],[Price]]-Table2[[#This Row],[Variable Cost]]</f>
        <v>220.87340770405024</v>
      </c>
      <c r="J306" s="29">
        <f>Table2[[#This Row],[CM I (Unit)]]-(Table2[[#This Row],[Fixed Cost]]/Table2[[#This Row],[Volume]])</f>
        <v>146.615981961476</v>
      </c>
      <c r="K306" s="29">
        <f>Table2[[#This Row],[CM II Unit)]]-(-'Input Data'!$B$4/Table2[[#This Row],[Volume]])</f>
        <v>22.853605723852226</v>
      </c>
      <c r="L306" s="29">
        <f>Table2[[#This Row],[CM I (Unit)]]*Table2[[#This Row],[Volume]]</f>
        <v>446164.28356218146</v>
      </c>
      <c r="M306" s="29">
        <f>Table2[[#This Row],[CM II Unit)]]*Table2[[#This Row],[Volume]]</f>
        <v>296164.28356218152</v>
      </c>
      <c r="N306" s="29">
        <f>Table2[[#This Row],[Profit (Unit)]]*Table2[[#This Row],[Volume]]</f>
        <v>46164.283562181496</v>
      </c>
      <c r="O306" s="29" t="str">
        <f>IF(AND(Table2[[#This Row],[Profit]]&gt;0,N305&lt;0),MIN(Table2[Profit]),"")</f>
        <v/>
      </c>
    </row>
    <row r="307" spans="1:15" ht="20.100000000000001" customHeight="1" x14ac:dyDescent="0.25">
      <c r="A307" s="29">
        <v>2025</v>
      </c>
      <c r="B307" s="29">
        <f>IF(Table2[[#This Row],[Volume]]&lt;'Input Data'!$B$9,'Input Data'!$B$9,IF(Table2[[#This Row],[Volume]]&gt;'Input Data'!$B$10,'Input Data'!$B$10,Table2[[#This Row],[Volume]]))</f>
        <v>3000</v>
      </c>
      <c r="C307" s="30">
        <f>ROUNDDOWN((Table2[[#This Row],[Volume Used]]-'Input Data'!$B$9)/'Input Data'!$B$11,0)*'Input Data'!$B$12</f>
        <v>0</v>
      </c>
      <c r="D307" s="31">
        <f>-(Table2[[#This Row],[Volume]]*(1-Table2[[#This Row],[Discount]])*'Input Data'!$B$2)/Table2[[#This Row],[Volume]]</f>
        <v>500</v>
      </c>
      <c r="E307" s="29">
        <f>ROUNDUP(Table2[[#This Row],[Volume]]/'Input Data'!$B$13,0)</f>
        <v>3</v>
      </c>
      <c r="F307" s="29">
        <f>-Table2[[#This Row],[Multiplier]]*'Input Data'!$B$3</f>
        <v>150000</v>
      </c>
      <c r="G307" s="29">
        <f>(1 - (1 / (1 + EXP(-((Table2[[#This Row],[Volume]] / 1000) - 4.25))))) * 0.4 + 0.6</f>
        <v>0.96098886518368298</v>
      </c>
      <c r="H307" s="29">
        <f>Table2[[#This Row],[Sigmoid]]*'Input Data'!$B$7</f>
        <v>720.74164888776227</v>
      </c>
      <c r="I307" s="29">
        <f>Table2[[#This Row],[Price]]-Table2[[#This Row],[Variable Cost]]</f>
        <v>220.74164888776227</v>
      </c>
      <c r="J307" s="29">
        <f>Table2[[#This Row],[CM I (Unit)]]-(Table2[[#This Row],[Fixed Cost]]/Table2[[#This Row],[Volume]])</f>
        <v>146.66757481368819</v>
      </c>
      <c r="K307" s="29">
        <f>Table2[[#This Row],[CM II Unit)]]-(-'Input Data'!$B$4/Table2[[#This Row],[Volume]])</f>
        <v>23.210784690231407</v>
      </c>
      <c r="L307" s="29">
        <f>Table2[[#This Row],[CM I (Unit)]]*Table2[[#This Row],[Volume]]</f>
        <v>447001.83899771859</v>
      </c>
      <c r="M307" s="29">
        <f>Table2[[#This Row],[CM II Unit)]]*Table2[[#This Row],[Volume]]</f>
        <v>297001.83899771859</v>
      </c>
      <c r="N307" s="29">
        <f>Table2[[#This Row],[Profit (Unit)]]*Table2[[#This Row],[Volume]]</f>
        <v>47001.838997718602</v>
      </c>
      <c r="O307" s="29" t="str">
        <f>IF(AND(Table2[[#This Row],[Profit]]&gt;0,N306&lt;0),MIN(Table2[Profit]),"")</f>
        <v/>
      </c>
    </row>
    <row r="308" spans="1:15" ht="20.100000000000001" customHeight="1" x14ac:dyDescent="0.25">
      <c r="A308" s="29">
        <v>2030</v>
      </c>
      <c r="B308" s="29">
        <f>IF(Table2[[#This Row],[Volume]]&lt;'Input Data'!$B$9,'Input Data'!$B$9,IF(Table2[[#This Row],[Volume]]&gt;'Input Data'!$B$10,'Input Data'!$B$10,Table2[[#This Row],[Volume]]))</f>
        <v>3000</v>
      </c>
      <c r="C308" s="30">
        <f>ROUNDDOWN((Table2[[#This Row],[Volume Used]]-'Input Data'!$B$9)/'Input Data'!$B$11,0)*'Input Data'!$B$12</f>
        <v>0</v>
      </c>
      <c r="D308" s="31">
        <f>-(Table2[[#This Row],[Volume]]*(1-Table2[[#This Row],[Discount]])*'Input Data'!$B$2)/Table2[[#This Row],[Volume]]</f>
        <v>500</v>
      </c>
      <c r="E308" s="29">
        <f>ROUNDUP(Table2[[#This Row],[Volume]]/'Input Data'!$B$13,0)</f>
        <v>3</v>
      </c>
      <c r="F308" s="29">
        <f>-Table2[[#This Row],[Multiplier]]*'Input Data'!$B$3</f>
        <v>150000</v>
      </c>
      <c r="G308" s="29">
        <f>(1 - (1 / (1 + EXP(-((Table2[[#This Row],[Volume]] / 1000) - 4.25))))) * 0.4 + 0.6</f>
        <v>0.96081247828097838</v>
      </c>
      <c r="H308" s="29">
        <f>Table2[[#This Row],[Sigmoid]]*'Input Data'!$B$7</f>
        <v>720.60935871073377</v>
      </c>
      <c r="I308" s="29">
        <f>Table2[[#This Row],[Price]]-Table2[[#This Row],[Variable Cost]]</f>
        <v>220.60935871073377</v>
      </c>
      <c r="J308" s="29">
        <f>Table2[[#This Row],[CM I (Unit)]]-(Table2[[#This Row],[Fixed Cost]]/Table2[[#This Row],[Volume]])</f>
        <v>146.71773309497024</v>
      </c>
      <c r="K308" s="29">
        <f>Table2[[#This Row],[CM II Unit)]]-(-'Input Data'!$B$4/Table2[[#This Row],[Volume]])</f>
        <v>23.565023735364335</v>
      </c>
      <c r="L308" s="29">
        <f>Table2[[#This Row],[CM I (Unit)]]*Table2[[#This Row],[Volume]]</f>
        <v>447836.99818278954</v>
      </c>
      <c r="M308" s="29">
        <f>Table2[[#This Row],[CM II Unit)]]*Table2[[#This Row],[Volume]]</f>
        <v>297836.9981827896</v>
      </c>
      <c r="N308" s="29">
        <f>Table2[[#This Row],[Profit (Unit)]]*Table2[[#This Row],[Volume]]</f>
        <v>47836.998182789597</v>
      </c>
      <c r="O308" s="29" t="str">
        <f>IF(AND(Table2[[#This Row],[Profit]]&gt;0,N307&lt;0),MIN(Table2[Profit]),"")</f>
        <v/>
      </c>
    </row>
    <row r="309" spans="1:15" ht="20.100000000000001" customHeight="1" x14ac:dyDescent="0.25">
      <c r="A309" s="29">
        <v>2035</v>
      </c>
      <c r="B309" s="29">
        <f>IF(Table2[[#This Row],[Volume]]&lt;'Input Data'!$B$9,'Input Data'!$B$9,IF(Table2[[#This Row],[Volume]]&gt;'Input Data'!$B$10,'Input Data'!$B$10,Table2[[#This Row],[Volume]]))</f>
        <v>3000</v>
      </c>
      <c r="C309" s="30">
        <f>ROUNDDOWN((Table2[[#This Row],[Volume Used]]-'Input Data'!$B$9)/'Input Data'!$B$11,0)*'Input Data'!$B$12</f>
        <v>0</v>
      </c>
      <c r="D309" s="31">
        <f>-(Table2[[#This Row],[Volume]]*(1-Table2[[#This Row],[Discount]])*'Input Data'!$B$2)/Table2[[#This Row],[Volume]]</f>
        <v>500</v>
      </c>
      <c r="E309" s="29">
        <f>ROUNDUP(Table2[[#This Row],[Volume]]/'Input Data'!$B$13,0)</f>
        <v>3</v>
      </c>
      <c r="F309" s="29">
        <f>-Table2[[#This Row],[Multiplier]]*'Input Data'!$B$3</f>
        <v>150000</v>
      </c>
      <c r="G309" s="29">
        <f>(1 - (1 / (1 + EXP(-((Table2[[#This Row],[Volume]] / 1000) - 4.25))))) * 0.4 + 0.6</f>
        <v>0.96063538082104927</v>
      </c>
      <c r="H309" s="29">
        <f>Table2[[#This Row],[Sigmoid]]*'Input Data'!$B$7</f>
        <v>720.47653561578693</v>
      </c>
      <c r="I309" s="29">
        <f>Table2[[#This Row],[Price]]-Table2[[#This Row],[Variable Cost]]</f>
        <v>220.47653561578693</v>
      </c>
      <c r="J309" s="29">
        <f>Table2[[#This Row],[CM I (Unit)]]-(Table2[[#This Row],[Fixed Cost]]/Table2[[#This Row],[Volume]])</f>
        <v>146.76646190571321</v>
      </c>
      <c r="K309" s="29">
        <f>Table2[[#This Row],[CM II Unit)]]-(-'Input Data'!$B$4/Table2[[#This Row],[Volume]])</f>
        <v>23.91633905559037</v>
      </c>
      <c r="L309" s="29">
        <f>Table2[[#This Row],[CM I (Unit)]]*Table2[[#This Row],[Volume]]</f>
        <v>448669.74997812638</v>
      </c>
      <c r="M309" s="29">
        <f>Table2[[#This Row],[CM II Unit)]]*Table2[[#This Row],[Volume]]</f>
        <v>298669.74997812638</v>
      </c>
      <c r="N309" s="29">
        <f>Table2[[#This Row],[Profit (Unit)]]*Table2[[#This Row],[Volume]]</f>
        <v>48669.749978126405</v>
      </c>
      <c r="O309" s="29" t="str">
        <f>IF(AND(Table2[[#This Row],[Profit]]&gt;0,N308&lt;0),MIN(Table2[Profit]),"")</f>
        <v/>
      </c>
    </row>
    <row r="310" spans="1:15" ht="20.100000000000001" customHeight="1" x14ac:dyDescent="0.25">
      <c r="A310" s="29">
        <v>2040</v>
      </c>
      <c r="B310" s="29">
        <f>IF(Table2[[#This Row],[Volume]]&lt;'Input Data'!$B$9,'Input Data'!$B$9,IF(Table2[[#This Row],[Volume]]&gt;'Input Data'!$B$10,'Input Data'!$B$10,Table2[[#This Row],[Volume]]))</f>
        <v>3000</v>
      </c>
      <c r="C310" s="30">
        <f>ROUNDDOWN((Table2[[#This Row],[Volume Used]]-'Input Data'!$B$9)/'Input Data'!$B$11,0)*'Input Data'!$B$12</f>
        <v>0</v>
      </c>
      <c r="D310" s="31">
        <f>-(Table2[[#This Row],[Volume]]*(1-Table2[[#This Row],[Discount]])*'Input Data'!$B$2)/Table2[[#This Row],[Volume]]</f>
        <v>500</v>
      </c>
      <c r="E310" s="29">
        <f>ROUNDUP(Table2[[#This Row],[Volume]]/'Input Data'!$B$13,0)</f>
        <v>3</v>
      </c>
      <c r="F310" s="29">
        <f>-Table2[[#This Row],[Multiplier]]*'Input Data'!$B$3</f>
        <v>150000</v>
      </c>
      <c r="G310" s="29">
        <f>(1 - (1 / (1 + EXP(-((Table2[[#This Row],[Volume]] / 1000) - 4.25))))) * 0.4 + 0.6</f>
        <v>0.96045757072873228</v>
      </c>
      <c r="H310" s="29">
        <f>Table2[[#This Row],[Sigmoid]]*'Input Data'!$B$7</f>
        <v>720.34317804654916</v>
      </c>
      <c r="I310" s="29">
        <f>Table2[[#This Row],[Price]]-Table2[[#This Row],[Variable Cost]]</f>
        <v>220.34317804654916</v>
      </c>
      <c r="J310" s="29">
        <f>Table2[[#This Row],[CM I (Unit)]]-(Table2[[#This Row],[Fixed Cost]]/Table2[[#This Row],[Volume]])</f>
        <v>146.81376628184327</v>
      </c>
      <c r="K310" s="29">
        <f>Table2[[#This Row],[CM II Unit)]]-(-'Input Data'!$B$4/Table2[[#This Row],[Volume]])</f>
        <v>24.264746674000136</v>
      </c>
      <c r="L310" s="29">
        <f>Table2[[#This Row],[CM I (Unit)]]*Table2[[#This Row],[Volume]]</f>
        <v>449500.08321496029</v>
      </c>
      <c r="M310" s="29">
        <f>Table2[[#This Row],[CM II Unit)]]*Table2[[#This Row],[Volume]]</f>
        <v>299500.08321496029</v>
      </c>
      <c r="N310" s="29">
        <f>Table2[[#This Row],[Profit (Unit)]]*Table2[[#This Row],[Volume]]</f>
        <v>49500.083214960279</v>
      </c>
      <c r="O310" s="29" t="str">
        <f>IF(AND(Table2[[#This Row],[Profit]]&gt;0,N309&lt;0),MIN(Table2[Profit]),"")</f>
        <v/>
      </c>
    </row>
    <row r="311" spans="1:15" ht="20.100000000000001" customHeight="1" x14ac:dyDescent="0.25">
      <c r="A311" s="29">
        <v>2045</v>
      </c>
      <c r="B311" s="29">
        <f>IF(Table2[[#This Row],[Volume]]&lt;'Input Data'!$B$9,'Input Data'!$B$9,IF(Table2[[#This Row],[Volume]]&gt;'Input Data'!$B$10,'Input Data'!$B$10,Table2[[#This Row],[Volume]]))</f>
        <v>3000</v>
      </c>
      <c r="C311" s="30">
        <f>ROUNDDOWN((Table2[[#This Row],[Volume Used]]-'Input Data'!$B$9)/'Input Data'!$B$11,0)*'Input Data'!$B$12</f>
        <v>0</v>
      </c>
      <c r="D311" s="31">
        <f>-(Table2[[#This Row],[Volume]]*(1-Table2[[#This Row],[Discount]])*'Input Data'!$B$2)/Table2[[#This Row],[Volume]]</f>
        <v>500</v>
      </c>
      <c r="E311" s="29">
        <f>ROUNDUP(Table2[[#This Row],[Volume]]/'Input Data'!$B$13,0)</f>
        <v>3</v>
      </c>
      <c r="F311" s="29">
        <f>-Table2[[#This Row],[Multiplier]]*'Input Data'!$B$3</f>
        <v>150000</v>
      </c>
      <c r="G311" s="29">
        <f>(1 - (1 / (1 + EXP(-((Table2[[#This Row],[Volume]] / 1000) - 4.25))))) * 0.4 + 0.6</f>
        <v>0.96027904593001689</v>
      </c>
      <c r="H311" s="29">
        <f>Table2[[#This Row],[Sigmoid]]*'Input Data'!$B$7</f>
        <v>720.20928444751269</v>
      </c>
      <c r="I311" s="29">
        <f>Table2[[#This Row],[Price]]-Table2[[#This Row],[Variable Cost]]</f>
        <v>220.20928444751269</v>
      </c>
      <c r="J311" s="29">
        <f>Table2[[#This Row],[CM I (Unit)]]-(Table2[[#This Row],[Fixed Cost]]/Table2[[#This Row],[Volume]])</f>
        <v>146.85965119567896</v>
      </c>
      <c r="K311" s="29">
        <f>Table2[[#This Row],[CM II Unit)]]-(-'Input Data'!$B$4/Table2[[#This Row],[Volume]])</f>
        <v>24.610262442622727</v>
      </c>
      <c r="L311" s="29">
        <f>Table2[[#This Row],[CM I (Unit)]]*Table2[[#This Row],[Volume]]</f>
        <v>450327.98669516342</v>
      </c>
      <c r="M311" s="29">
        <f>Table2[[#This Row],[CM II Unit)]]*Table2[[#This Row],[Volume]]</f>
        <v>300327.98669516348</v>
      </c>
      <c r="N311" s="29">
        <f>Table2[[#This Row],[Profit (Unit)]]*Table2[[#This Row],[Volume]]</f>
        <v>50327.986695163476</v>
      </c>
      <c r="O311" s="29" t="str">
        <f>IF(AND(Table2[[#This Row],[Profit]]&gt;0,N310&lt;0),MIN(Table2[Profit]),"")</f>
        <v/>
      </c>
    </row>
    <row r="312" spans="1:15" ht="20.100000000000001" customHeight="1" x14ac:dyDescent="0.25">
      <c r="A312" s="29">
        <v>2050</v>
      </c>
      <c r="B312" s="29">
        <f>IF(Table2[[#This Row],[Volume]]&lt;'Input Data'!$B$9,'Input Data'!$B$9,IF(Table2[[#This Row],[Volume]]&gt;'Input Data'!$B$10,'Input Data'!$B$10,Table2[[#This Row],[Volume]]))</f>
        <v>3000</v>
      </c>
      <c r="C312" s="30">
        <f>ROUNDDOWN((Table2[[#This Row],[Volume Used]]-'Input Data'!$B$9)/'Input Data'!$B$11,0)*'Input Data'!$B$12</f>
        <v>0</v>
      </c>
      <c r="D312" s="31">
        <f>-(Table2[[#This Row],[Volume]]*(1-Table2[[#This Row],[Discount]])*'Input Data'!$B$2)/Table2[[#This Row],[Volume]]</f>
        <v>500</v>
      </c>
      <c r="E312" s="29">
        <f>ROUNDUP(Table2[[#This Row],[Volume]]/'Input Data'!$B$13,0)</f>
        <v>3</v>
      </c>
      <c r="F312" s="29">
        <f>-Table2[[#This Row],[Multiplier]]*'Input Data'!$B$3</f>
        <v>150000</v>
      </c>
      <c r="G312" s="29">
        <f>(1 - (1 / (1 + EXP(-((Table2[[#This Row],[Volume]] / 1000) - 4.25))))) * 0.4 + 0.6</f>
        <v>0.96009980435212594</v>
      </c>
      <c r="H312" s="29">
        <f>Table2[[#This Row],[Sigmoid]]*'Input Data'!$B$7</f>
        <v>720.07485326409449</v>
      </c>
      <c r="I312" s="29">
        <f>Table2[[#This Row],[Price]]-Table2[[#This Row],[Variable Cost]]</f>
        <v>220.07485326409449</v>
      </c>
      <c r="J312" s="29">
        <f>Table2[[#This Row],[CM I (Unit)]]-(Table2[[#This Row],[Fixed Cost]]/Table2[[#This Row],[Volume]])</f>
        <v>146.9041215567774</v>
      </c>
      <c r="K312" s="29">
        <f>Table2[[#This Row],[CM II Unit)]]-(-'Input Data'!$B$4/Table2[[#This Row],[Volume]])</f>
        <v>24.952902044582274</v>
      </c>
      <c r="L312" s="29">
        <f>Table2[[#This Row],[CM I (Unit)]]*Table2[[#This Row],[Volume]]</f>
        <v>451153.44919139368</v>
      </c>
      <c r="M312" s="29">
        <f>Table2[[#This Row],[CM II Unit)]]*Table2[[#This Row],[Volume]]</f>
        <v>301153.44919139368</v>
      </c>
      <c r="N312" s="29">
        <f>Table2[[#This Row],[Profit (Unit)]]*Table2[[#This Row],[Volume]]</f>
        <v>51153.449191393658</v>
      </c>
      <c r="O312" s="29" t="str">
        <f>IF(AND(Table2[[#This Row],[Profit]]&gt;0,N311&lt;0),MIN(Table2[Profit]),"")</f>
        <v/>
      </c>
    </row>
    <row r="313" spans="1:15" ht="20.100000000000001" customHeight="1" x14ac:dyDescent="0.25">
      <c r="A313" s="29">
        <v>2055</v>
      </c>
      <c r="B313" s="29">
        <f>IF(Table2[[#This Row],[Volume]]&lt;'Input Data'!$B$9,'Input Data'!$B$9,IF(Table2[[#This Row],[Volume]]&gt;'Input Data'!$B$10,'Input Data'!$B$10,Table2[[#This Row],[Volume]]))</f>
        <v>3000</v>
      </c>
      <c r="C313" s="30">
        <f>ROUNDDOWN((Table2[[#This Row],[Volume Used]]-'Input Data'!$B$9)/'Input Data'!$B$11,0)*'Input Data'!$B$12</f>
        <v>0</v>
      </c>
      <c r="D313" s="31">
        <f>-(Table2[[#This Row],[Volume]]*(1-Table2[[#This Row],[Discount]])*'Input Data'!$B$2)/Table2[[#This Row],[Volume]]</f>
        <v>500</v>
      </c>
      <c r="E313" s="29">
        <f>ROUNDUP(Table2[[#This Row],[Volume]]/'Input Data'!$B$13,0)</f>
        <v>3</v>
      </c>
      <c r="F313" s="29">
        <f>-Table2[[#This Row],[Multiplier]]*'Input Data'!$B$3</f>
        <v>150000</v>
      </c>
      <c r="G313" s="29">
        <f>(1 - (1 / (1 + EXP(-((Table2[[#This Row],[Volume]] / 1000) - 4.25))))) * 0.4 + 0.6</f>
        <v>0.95991984392359575</v>
      </c>
      <c r="H313" s="29">
        <f>Table2[[#This Row],[Sigmoid]]*'Input Data'!$B$7</f>
        <v>719.93988294269684</v>
      </c>
      <c r="I313" s="29">
        <f>Table2[[#This Row],[Price]]-Table2[[#This Row],[Variable Cost]]</f>
        <v>219.93988294269684</v>
      </c>
      <c r="J313" s="29">
        <f>Table2[[#This Row],[CM I (Unit)]]-(Table2[[#This Row],[Fixed Cost]]/Table2[[#This Row],[Volume]])</f>
        <v>146.94718221276983</v>
      </c>
      <c r="K313" s="29">
        <f>Table2[[#This Row],[CM II Unit)]]-(-'Input Data'!$B$4/Table2[[#This Row],[Volume]])</f>
        <v>25.292680996224817</v>
      </c>
      <c r="L313" s="29">
        <f>Table2[[#This Row],[CM I (Unit)]]*Table2[[#This Row],[Volume]]</f>
        <v>451976.45944724203</v>
      </c>
      <c r="M313" s="29">
        <f>Table2[[#This Row],[CM II Unit)]]*Table2[[#This Row],[Volume]]</f>
        <v>301976.45944724203</v>
      </c>
      <c r="N313" s="29">
        <f>Table2[[#This Row],[Profit (Unit)]]*Table2[[#This Row],[Volume]]</f>
        <v>51976.459447241999</v>
      </c>
      <c r="O313" s="29" t="str">
        <f>IF(AND(Table2[[#This Row],[Profit]]&gt;0,N312&lt;0),MIN(Table2[Profit]),"")</f>
        <v/>
      </c>
    </row>
    <row r="314" spans="1:15" ht="20.100000000000001" customHeight="1" x14ac:dyDescent="0.25">
      <c r="A314" s="29">
        <v>2060</v>
      </c>
      <c r="B314" s="29">
        <f>IF(Table2[[#This Row],[Volume]]&lt;'Input Data'!$B$9,'Input Data'!$B$9,IF(Table2[[#This Row],[Volume]]&gt;'Input Data'!$B$10,'Input Data'!$B$10,Table2[[#This Row],[Volume]]))</f>
        <v>3000</v>
      </c>
      <c r="C314" s="30">
        <f>ROUNDDOWN((Table2[[#This Row],[Volume Used]]-'Input Data'!$B$9)/'Input Data'!$B$11,0)*'Input Data'!$B$12</f>
        <v>0</v>
      </c>
      <c r="D314" s="31">
        <f>-(Table2[[#This Row],[Volume]]*(1-Table2[[#This Row],[Discount]])*'Input Data'!$B$2)/Table2[[#This Row],[Volume]]</f>
        <v>500</v>
      </c>
      <c r="E314" s="29">
        <f>ROUNDUP(Table2[[#This Row],[Volume]]/'Input Data'!$B$13,0)</f>
        <v>3</v>
      </c>
      <c r="F314" s="29">
        <f>-Table2[[#This Row],[Multiplier]]*'Input Data'!$B$3</f>
        <v>150000</v>
      </c>
      <c r="G314" s="29">
        <f>(1 - (1 / (1 + EXP(-((Table2[[#This Row],[Volume]] / 1000) - 4.25))))) * 0.4 + 0.6</f>
        <v>0.95973916257435721</v>
      </c>
      <c r="H314" s="29">
        <f>Table2[[#This Row],[Sigmoid]]*'Input Data'!$B$7</f>
        <v>719.80437193076796</v>
      </c>
      <c r="I314" s="29">
        <f>Table2[[#This Row],[Price]]-Table2[[#This Row],[Variable Cost]]</f>
        <v>219.80437193076796</v>
      </c>
      <c r="J314" s="29">
        <f>Table2[[#This Row],[CM I (Unit)]]-(Table2[[#This Row],[Fixed Cost]]/Table2[[#This Row],[Volume]])</f>
        <v>146.98883795018543</v>
      </c>
      <c r="K314" s="29">
        <f>Table2[[#This Row],[CM II Unit)]]-(-'Input Data'!$B$4/Table2[[#This Row],[Volume]])</f>
        <v>25.62961464921456</v>
      </c>
      <c r="L314" s="29">
        <f>Table2[[#This Row],[CM I (Unit)]]*Table2[[#This Row],[Volume]]</f>
        <v>452797.00617738196</v>
      </c>
      <c r="M314" s="29">
        <f>Table2[[#This Row],[CM II Unit)]]*Table2[[#This Row],[Volume]]</f>
        <v>302797.00617738196</v>
      </c>
      <c r="N314" s="29">
        <f>Table2[[#This Row],[Profit (Unit)]]*Table2[[#This Row],[Volume]]</f>
        <v>52797.006177381991</v>
      </c>
      <c r="O314" s="29" t="str">
        <f>IF(AND(Table2[[#This Row],[Profit]]&gt;0,N313&lt;0),MIN(Table2[Profit]),"")</f>
        <v/>
      </c>
    </row>
    <row r="315" spans="1:15" ht="20.100000000000001" customHeight="1" x14ac:dyDescent="0.25">
      <c r="A315" s="29">
        <v>2065</v>
      </c>
      <c r="B315" s="29">
        <f>IF(Table2[[#This Row],[Volume]]&lt;'Input Data'!$B$9,'Input Data'!$B$9,IF(Table2[[#This Row],[Volume]]&gt;'Input Data'!$B$10,'Input Data'!$B$10,Table2[[#This Row],[Volume]]))</f>
        <v>3000</v>
      </c>
      <c r="C315" s="30">
        <f>ROUNDDOWN((Table2[[#This Row],[Volume Used]]-'Input Data'!$B$9)/'Input Data'!$B$11,0)*'Input Data'!$B$12</f>
        <v>0</v>
      </c>
      <c r="D315" s="31">
        <f>-(Table2[[#This Row],[Volume]]*(1-Table2[[#This Row],[Discount]])*'Input Data'!$B$2)/Table2[[#This Row],[Volume]]</f>
        <v>500</v>
      </c>
      <c r="E315" s="29">
        <f>ROUNDUP(Table2[[#This Row],[Volume]]/'Input Data'!$B$13,0)</f>
        <v>3</v>
      </c>
      <c r="F315" s="29">
        <f>-Table2[[#This Row],[Multiplier]]*'Input Data'!$B$3</f>
        <v>150000</v>
      </c>
      <c r="G315" s="29">
        <f>(1 - (1 / (1 + EXP(-((Table2[[#This Row],[Volume]] / 1000) - 4.25))))) * 0.4 + 0.6</f>
        <v>0.95955775823581813</v>
      </c>
      <c r="H315" s="29">
        <f>Table2[[#This Row],[Sigmoid]]*'Input Data'!$B$7</f>
        <v>719.66831867686358</v>
      </c>
      <c r="I315" s="29">
        <f>Table2[[#This Row],[Price]]-Table2[[#This Row],[Variable Cost]]</f>
        <v>219.66831867686358</v>
      </c>
      <c r="J315" s="29">
        <f>Table2[[#This Row],[CM I (Unit)]]-(Table2[[#This Row],[Fixed Cost]]/Table2[[#This Row],[Volume]])</f>
        <v>147.0290934952655</v>
      </c>
      <c r="K315" s="29">
        <f>Table2[[#This Row],[CM II Unit)]]-(-'Input Data'!$B$4/Table2[[#This Row],[Volume]])</f>
        <v>25.963718192602059</v>
      </c>
      <c r="L315" s="29">
        <f>Table2[[#This Row],[CM I (Unit)]]*Table2[[#This Row],[Volume]]</f>
        <v>453615.07806772331</v>
      </c>
      <c r="M315" s="29">
        <f>Table2[[#This Row],[CM II Unit)]]*Table2[[#This Row],[Volume]]</f>
        <v>303615.07806772325</v>
      </c>
      <c r="N315" s="29">
        <f>Table2[[#This Row],[Profit (Unit)]]*Table2[[#This Row],[Volume]]</f>
        <v>53615.078067723254</v>
      </c>
      <c r="O315" s="29" t="str">
        <f>IF(AND(Table2[[#This Row],[Profit]]&gt;0,N314&lt;0),MIN(Table2[Profit]),"")</f>
        <v/>
      </c>
    </row>
    <row r="316" spans="1:15" ht="20.100000000000001" customHeight="1" x14ac:dyDescent="0.25">
      <c r="A316" s="29">
        <v>2070</v>
      </c>
      <c r="B316" s="29">
        <f>IF(Table2[[#This Row],[Volume]]&lt;'Input Data'!$B$9,'Input Data'!$B$9,IF(Table2[[#This Row],[Volume]]&gt;'Input Data'!$B$10,'Input Data'!$B$10,Table2[[#This Row],[Volume]]))</f>
        <v>3000</v>
      </c>
      <c r="C316" s="30">
        <f>ROUNDDOWN((Table2[[#This Row],[Volume Used]]-'Input Data'!$B$9)/'Input Data'!$B$11,0)*'Input Data'!$B$12</f>
        <v>0</v>
      </c>
      <c r="D316" s="31">
        <f>-(Table2[[#This Row],[Volume]]*(1-Table2[[#This Row],[Discount]])*'Input Data'!$B$2)/Table2[[#This Row],[Volume]]</f>
        <v>500</v>
      </c>
      <c r="E316" s="29">
        <f>ROUNDUP(Table2[[#This Row],[Volume]]/'Input Data'!$B$13,0)</f>
        <v>3</v>
      </c>
      <c r="F316" s="29">
        <f>-Table2[[#This Row],[Multiplier]]*'Input Data'!$B$3</f>
        <v>150000</v>
      </c>
      <c r="G316" s="29">
        <f>(1 - (1 / (1 + EXP(-((Table2[[#This Row],[Volume]] / 1000) - 4.25))))) * 0.4 + 0.6</f>
        <v>0.9593756288409454</v>
      </c>
      <c r="H316" s="29">
        <f>Table2[[#This Row],[Sigmoid]]*'Input Data'!$B$7</f>
        <v>719.53172163070906</v>
      </c>
      <c r="I316" s="29">
        <f>Table2[[#This Row],[Price]]-Table2[[#This Row],[Variable Cost]]</f>
        <v>219.53172163070906</v>
      </c>
      <c r="J316" s="29">
        <f>Table2[[#This Row],[CM I (Unit)]]-(Table2[[#This Row],[Fixed Cost]]/Table2[[#This Row],[Volume]])</f>
        <v>147.06795351476703</v>
      </c>
      <c r="K316" s="29">
        <f>Table2[[#This Row],[CM II Unit)]]-(-'Input Data'!$B$4/Table2[[#This Row],[Volume]])</f>
        <v>26.295006654863641</v>
      </c>
      <c r="L316" s="29">
        <f>Table2[[#This Row],[CM I (Unit)]]*Table2[[#This Row],[Volume]]</f>
        <v>454430.66377556772</v>
      </c>
      <c r="M316" s="29">
        <f>Table2[[#This Row],[CM II Unit)]]*Table2[[#This Row],[Volume]]</f>
        <v>304430.66377556772</v>
      </c>
      <c r="N316" s="29">
        <f>Table2[[#This Row],[Profit (Unit)]]*Table2[[#This Row],[Volume]]</f>
        <v>54430.663775567737</v>
      </c>
      <c r="O316" s="29" t="str">
        <f>IF(AND(Table2[[#This Row],[Profit]]&gt;0,N315&lt;0),MIN(Table2[Profit]),"")</f>
        <v/>
      </c>
    </row>
    <row r="317" spans="1:15" ht="20.100000000000001" customHeight="1" x14ac:dyDescent="0.25">
      <c r="A317" s="29">
        <v>2075</v>
      </c>
      <c r="B317" s="29">
        <f>IF(Table2[[#This Row],[Volume]]&lt;'Input Data'!$B$9,'Input Data'!$B$9,IF(Table2[[#This Row],[Volume]]&gt;'Input Data'!$B$10,'Input Data'!$B$10,Table2[[#This Row],[Volume]]))</f>
        <v>3000</v>
      </c>
      <c r="C317" s="30">
        <f>ROUNDDOWN((Table2[[#This Row],[Volume Used]]-'Input Data'!$B$9)/'Input Data'!$B$11,0)*'Input Data'!$B$12</f>
        <v>0</v>
      </c>
      <c r="D317" s="31">
        <f>-(Table2[[#This Row],[Volume]]*(1-Table2[[#This Row],[Discount]])*'Input Data'!$B$2)/Table2[[#This Row],[Volume]]</f>
        <v>500</v>
      </c>
      <c r="E317" s="29">
        <f>ROUNDUP(Table2[[#This Row],[Volume]]/'Input Data'!$B$13,0)</f>
        <v>3</v>
      </c>
      <c r="F317" s="29">
        <f>-Table2[[#This Row],[Multiplier]]*'Input Data'!$B$3</f>
        <v>150000</v>
      </c>
      <c r="G317" s="29">
        <f>(1 - (1 / (1 + EXP(-((Table2[[#This Row],[Volume]] / 1000) - 4.25))))) * 0.4 + 0.6</f>
        <v>0.95919277232434785</v>
      </c>
      <c r="H317" s="29">
        <f>Table2[[#This Row],[Sigmoid]]*'Input Data'!$B$7</f>
        <v>719.39457924326086</v>
      </c>
      <c r="I317" s="29">
        <f>Table2[[#This Row],[Price]]-Table2[[#This Row],[Variable Cost]]</f>
        <v>219.39457924326086</v>
      </c>
      <c r="J317" s="29">
        <f>Table2[[#This Row],[CM I (Unit)]]-(Table2[[#This Row],[Fixed Cost]]/Table2[[#This Row],[Volume]])</f>
        <v>147.10542261675482</v>
      </c>
      <c r="K317" s="29">
        <f>Table2[[#This Row],[CM II Unit)]]-(-'Input Data'!$B$4/Table2[[#This Row],[Volume]])</f>
        <v>26.623494905911443</v>
      </c>
      <c r="L317" s="29">
        <f>Table2[[#This Row],[CM I (Unit)]]*Table2[[#This Row],[Volume]]</f>
        <v>455243.75192976627</v>
      </c>
      <c r="M317" s="29">
        <f>Table2[[#This Row],[CM II Unit)]]*Table2[[#This Row],[Volume]]</f>
        <v>305243.75192976627</v>
      </c>
      <c r="N317" s="29">
        <f>Table2[[#This Row],[Profit (Unit)]]*Table2[[#This Row],[Volume]]</f>
        <v>55243.751929766244</v>
      </c>
      <c r="O317" s="29" t="str">
        <f>IF(AND(Table2[[#This Row],[Profit]]&gt;0,N316&lt;0),MIN(Table2[Profit]),"")</f>
        <v/>
      </c>
    </row>
    <row r="318" spans="1:15" ht="20.100000000000001" customHeight="1" x14ac:dyDescent="0.25">
      <c r="A318" s="29">
        <v>2080</v>
      </c>
      <c r="B318" s="29">
        <f>IF(Table2[[#This Row],[Volume]]&lt;'Input Data'!$B$9,'Input Data'!$B$9,IF(Table2[[#This Row],[Volume]]&gt;'Input Data'!$B$10,'Input Data'!$B$10,Table2[[#This Row],[Volume]]))</f>
        <v>3000</v>
      </c>
      <c r="C318" s="30">
        <f>ROUNDDOWN((Table2[[#This Row],[Volume Used]]-'Input Data'!$B$9)/'Input Data'!$B$11,0)*'Input Data'!$B$12</f>
        <v>0</v>
      </c>
      <c r="D318" s="31">
        <f>-(Table2[[#This Row],[Volume]]*(1-Table2[[#This Row],[Discount]])*'Input Data'!$B$2)/Table2[[#This Row],[Volume]]</f>
        <v>500</v>
      </c>
      <c r="E318" s="29">
        <f>ROUNDUP(Table2[[#This Row],[Volume]]/'Input Data'!$B$13,0)</f>
        <v>3</v>
      </c>
      <c r="F318" s="29">
        <f>-Table2[[#This Row],[Multiplier]]*'Input Data'!$B$3</f>
        <v>150000</v>
      </c>
      <c r="G318" s="29">
        <f>(1 - (1 / (1 + EXP(-((Table2[[#This Row],[Volume]] / 1000) - 4.25))))) * 0.4 + 0.6</f>
        <v>0.95900918662236101</v>
      </c>
      <c r="H318" s="29">
        <f>Table2[[#This Row],[Sigmoid]]*'Input Data'!$B$7</f>
        <v>719.25688996677081</v>
      </c>
      <c r="I318" s="29">
        <f>Table2[[#This Row],[Price]]-Table2[[#This Row],[Variable Cost]]</f>
        <v>219.25688996677081</v>
      </c>
      <c r="J318" s="29">
        <f>Table2[[#This Row],[CM I (Unit)]]-(Table2[[#This Row],[Fixed Cost]]/Table2[[#This Row],[Volume]])</f>
        <v>147.1415053513862</v>
      </c>
      <c r="K318" s="29">
        <f>Table2[[#This Row],[CM II Unit)]]-(-'Input Data'!$B$4/Table2[[#This Row],[Volume]])</f>
        <v>26.949197659078507</v>
      </c>
      <c r="L318" s="29">
        <f>Table2[[#This Row],[CM I (Unit)]]*Table2[[#This Row],[Volume]]</f>
        <v>456054.33113088331</v>
      </c>
      <c r="M318" s="29">
        <f>Table2[[#This Row],[CM II Unit)]]*Table2[[#This Row],[Volume]]</f>
        <v>306054.33113088331</v>
      </c>
      <c r="N318" s="29">
        <f>Table2[[#This Row],[Profit (Unit)]]*Table2[[#This Row],[Volume]]</f>
        <v>56054.331130883293</v>
      </c>
      <c r="O318" s="29" t="str">
        <f>IF(AND(Table2[[#This Row],[Profit]]&gt;0,N317&lt;0),MIN(Table2[Profit]),"")</f>
        <v/>
      </c>
    </row>
    <row r="319" spans="1:15" ht="20.100000000000001" customHeight="1" x14ac:dyDescent="0.25">
      <c r="A319" s="29">
        <v>2085</v>
      </c>
      <c r="B319" s="29">
        <f>IF(Table2[[#This Row],[Volume]]&lt;'Input Data'!$B$9,'Input Data'!$B$9,IF(Table2[[#This Row],[Volume]]&gt;'Input Data'!$B$10,'Input Data'!$B$10,Table2[[#This Row],[Volume]]))</f>
        <v>3000</v>
      </c>
      <c r="C319" s="30">
        <f>ROUNDDOWN((Table2[[#This Row],[Volume Used]]-'Input Data'!$B$9)/'Input Data'!$B$11,0)*'Input Data'!$B$12</f>
        <v>0</v>
      </c>
      <c r="D319" s="31">
        <f>-(Table2[[#This Row],[Volume]]*(1-Table2[[#This Row],[Discount]])*'Input Data'!$B$2)/Table2[[#This Row],[Volume]]</f>
        <v>500</v>
      </c>
      <c r="E319" s="29">
        <f>ROUNDUP(Table2[[#This Row],[Volume]]/'Input Data'!$B$13,0)</f>
        <v>3</v>
      </c>
      <c r="F319" s="29">
        <f>-Table2[[#This Row],[Multiplier]]*'Input Data'!$B$3</f>
        <v>150000</v>
      </c>
      <c r="G319" s="29">
        <f>(1 - (1 / (1 + EXP(-((Table2[[#This Row],[Volume]] / 1000) - 4.25))))) * 0.4 + 0.6</f>
        <v>0.95882486967313119</v>
      </c>
      <c r="H319" s="29">
        <f>Table2[[#This Row],[Sigmoid]]*'Input Data'!$B$7</f>
        <v>719.11865225484837</v>
      </c>
      <c r="I319" s="29">
        <f>Table2[[#This Row],[Price]]-Table2[[#This Row],[Variable Cost]]</f>
        <v>219.11865225484837</v>
      </c>
      <c r="J319" s="29">
        <f>Table2[[#This Row],[CM I (Unit)]]-(Table2[[#This Row],[Fixed Cost]]/Table2[[#This Row],[Volume]])</f>
        <v>147.17620621168291</v>
      </c>
      <c r="K319" s="29">
        <f>Table2[[#This Row],[CM II Unit)]]-(-'Input Data'!$B$4/Table2[[#This Row],[Volume]])</f>
        <v>27.272129473073804</v>
      </c>
      <c r="L319" s="29">
        <f>Table2[[#This Row],[CM I (Unit)]]*Table2[[#This Row],[Volume]]</f>
        <v>456862.38995135884</v>
      </c>
      <c r="M319" s="29">
        <f>Table2[[#This Row],[CM II Unit)]]*Table2[[#This Row],[Volume]]</f>
        <v>306862.38995135884</v>
      </c>
      <c r="N319" s="29">
        <f>Table2[[#This Row],[Profit (Unit)]]*Table2[[#This Row],[Volume]]</f>
        <v>56862.389951358884</v>
      </c>
      <c r="O319" s="29" t="str">
        <f>IF(AND(Table2[[#This Row],[Profit]]&gt;0,N318&lt;0),MIN(Table2[Profit]),"")</f>
        <v/>
      </c>
    </row>
    <row r="320" spans="1:15" ht="20.100000000000001" customHeight="1" x14ac:dyDescent="0.25">
      <c r="A320" s="29">
        <v>2090</v>
      </c>
      <c r="B320" s="29">
        <f>IF(Table2[[#This Row],[Volume]]&lt;'Input Data'!$B$9,'Input Data'!$B$9,IF(Table2[[#This Row],[Volume]]&gt;'Input Data'!$B$10,'Input Data'!$B$10,Table2[[#This Row],[Volume]]))</f>
        <v>3000</v>
      </c>
      <c r="C320" s="30">
        <f>ROUNDDOWN((Table2[[#This Row],[Volume Used]]-'Input Data'!$B$9)/'Input Data'!$B$11,0)*'Input Data'!$B$12</f>
        <v>0</v>
      </c>
      <c r="D320" s="31">
        <f>-(Table2[[#This Row],[Volume]]*(1-Table2[[#This Row],[Discount]])*'Input Data'!$B$2)/Table2[[#This Row],[Volume]]</f>
        <v>500</v>
      </c>
      <c r="E320" s="29">
        <f>ROUNDUP(Table2[[#This Row],[Volume]]/'Input Data'!$B$13,0)</f>
        <v>3</v>
      </c>
      <c r="F320" s="29">
        <f>-Table2[[#This Row],[Multiplier]]*'Input Data'!$B$3</f>
        <v>150000</v>
      </c>
      <c r="G320" s="29">
        <f>(1 - (1 / (1 + EXP(-((Table2[[#This Row],[Volume]] / 1000) - 4.25))))) * 0.4 + 0.6</f>
        <v>0.95863981941670018</v>
      </c>
      <c r="H320" s="29">
        <f>Table2[[#This Row],[Sigmoid]]*'Input Data'!$B$7</f>
        <v>718.97986456252511</v>
      </c>
      <c r="I320" s="29">
        <f>Table2[[#This Row],[Price]]-Table2[[#This Row],[Variable Cost]]</f>
        <v>218.97986456252511</v>
      </c>
      <c r="J320" s="29">
        <f>Table2[[#This Row],[CM I (Unit)]]-(Table2[[#This Row],[Fixed Cost]]/Table2[[#This Row],[Volume]])</f>
        <v>147.20952963429545</v>
      </c>
      <c r="K320" s="29">
        <f>Table2[[#This Row],[CM II Unit)]]-(-'Input Data'!$B$4/Table2[[#This Row],[Volume]])</f>
        <v>27.592304753912671</v>
      </c>
      <c r="L320" s="29">
        <f>Table2[[#This Row],[CM I (Unit)]]*Table2[[#This Row],[Volume]]</f>
        <v>457667.91693567747</v>
      </c>
      <c r="M320" s="29">
        <f>Table2[[#This Row],[CM II Unit)]]*Table2[[#This Row],[Volume]]</f>
        <v>307667.91693567747</v>
      </c>
      <c r="N320" s="29">
        <f>Table2[[#This Row],[Profit (Unit)]]*Table2[[#This Row],[Volume]]</f>
        <v>57667.91693567748</v>
      </c>
      <c r="O320" s="29" t="str">
        <f>IF(AND(Table2[[#This Row],[Profit]]&gt;0,N319&lt;0),MIN(Table2[Profit]),"")</f>
        <v/>
      </c>
    </row>
    <row r="321" spans="1:15" ht="20.100000000000001" customHeight="1" x14ac:dyDescent="0.25">
      <c r="A321" s="29">
        <v>2095</v>
      </c>
      <c r="B321" s="29">
        <f>IF(Table2[[#This Row],[Volume]]&lt;'Input Data'!$B$9,'Input Data'!$B$9,IF(Table2[[#This Row],[Volume]]&gt;'Input Data'!$B$10,'Input Data'!$B$10,Table2[[#This Row],[Volume]]))</f>
        <v>3000</v>
      </c>
      <c r="C321" s="30">
        <f>ROUNDDOWN((Table2[[#This Row],[Volume Used]]-'Input Data'!$B$9)/'Input Data'!$B$11,0)*'Input Data'!$B$12</f>
        <v>0</v>
      </c>
      <c r="D321" s="31">
        <f>-(Table2[[#This Row],[Volume]]*(1-Table2[[#This Row],[Discount]])*'Input Data'!$B$2)/Table2[[#This Row],[Volume]]</f>
        <v>500</v>
      </c>
      <c r="E321" s="29">
        <f>ROUNDUP(Table2[[#This Row],[Volume]]/'Input Data'!$B$13,0)</f>
        <v>3</v>
      </c>
      <c r="F321" s="29">
        <f>-Table2[[#This Row],[Multiplier]]*'Input Data'!$B$3</f>
        <v>150000</v>
      </c>
      <c r="G321" s="29">
        <f>(1 - (1 / (1 + EXP(-((Table2[[#This Row],[Volume]] / 1000) - 4.25))))) * 0.4 + 0.6</f>
        <v>0.9584540337950922</v>
      </c>
      <c r="H321" s="29">
        <f>Table2[[#This Row],[Sigmoid]]*'Input Data'!$B$7</f>
        <v>718.84052534631917</v>
      </c>
      <c r="I321" s="29">
        <f>Table2[[#This Row],[Price]]-Table2[[#This Row],[Variable Cost]]</f>
        <v>218.84052534631917</v>
      </c>
      <c r="J321" s="29">
        <f>Table2[[#This Row],[CM I (Unit)]]-(Table2[[#This Row],[Fixed Cost]]/Table2[[#This Row],[Volume]])</f>
        <v>147.24148000025713</v>
      </c>
      <c r="K321" s="29">
        <f>Table2[[#This Row],[CM II Unit)]]-(-'Input Data'!$B$4/Table2[[#This Row],[Volume]])</f>
        <v>27.909737756820377</v>
      </c>
      <c r="L321" s="29">
        <f>Table2[[#This Row],[CM I (Unit)]]*Table2[[#This Row],[Volume]]</f>
        <v>458470.90060053865</v>
      </c>
      <c r="M321" s="29">
        <f>Table2[[#This Row],[CM II Unit)]]*Table2[[#This Row],[Volume]]</f>
        <v>308470.90060053871</v>
      </c>
      <c r="N321" s="29">
        <f>Table2[[#This Row],[Profit (Unit)]]*Table2[[#This Row],[Volume]]</f>
        <v>58470.900600538691</v>
      </c>
      <c r="O321" s="29" t="str">
        <f>IF(AND(Table2[[#This Row],[Profit]]&gt;0,N320&lt;0),MIN(Table2[Profit]),"")</f>
        <v/>
      </c>
    </row>
    <row r="322" spans="1:15" ht="20.100000000000001" customHeight="1" x14ac:dyDescent="0.25">
      <c r="A322" s="29">
        <v>2100</v>
      </c>
      <c r="B322" s="29">
        <f>IF(Table2[[#This Row],[Volume]]&lt;'Input Data'!$B$9,'Input Data'!$B$9,IF(Table2[[#This Row],[Volume]]&gt;'Input Data'!$B$10,'Input Data'!$B$10,Table2[[#This Row],[Volume]]))</f>
        <v>3000</v>
      </c>
      <c r="C322" s="30">
        <f>ROUNDDOWN((Table2[[#This Row],[Volume Used]]-'Input Data'!$B$9)/'Input Data'!$B$11,0)*'Input Data'!$B$12</f>
        <v>0</v>
      </c>
      <c r="D322" s="31">
        <f>-(Table2[[#This Row],[Volume]]*(1-Table2[[#This Row],[Discount]])*'Input Data'!$B$2)/Table2[[#This Row],[Volume]]</f>
        <v>500</v>
      </c>
      <c r="E322" s="29">
        <f>ROUNDUP(Table2[[#This Row],[Volume]]/'Input Data'!$B$13,0)</f>
        <v>3</v>
      </c>
      <c r="F322" s="29">
        <f>-Table2[[#This Row],[Multiplier]]*'Input Data'!$B$3</f>
        <v>150000</v>
      </c>
      <c r="G322" s="29">
        <f>(1 - (1 / (1 + EXP(-((Table2[[#This Row],[Volume]] / 1000) - 4.25))))) * 0.4 + 0.6</f>
        <v>0.95826751075239947</v>
      </c>
      <c r="H322" s="29">
        <f>Table2[[#This Row],[Sigmoid]]*'Input Data'!$B$7</f>
        <v>718.70063306429961</v>
      </c>
      <c r="I322" s="29">
        <f>Table2[[#This Row],[Price]]-Table2[[#This Row],[Variable Cost]]</f>
        <v>218.70063306429961</v>
      </c>
      <c r="J322" s="29">
        <f>Table2[[#This Row],[CM I (Unit)]]-(Table2[[#This Row],[Fixed Cost]]/Table2[[#This Row],[Volume]])</f>
        <v>147.27206163572816</v>
      </c>
      <c r="K322" s="29">
        <f>Table2[[#This Row],[CM II Unit)]]-(-'Input Data'!$B$4/Table2[[#This Row],[Volume]])</f>
        <v>28.224442588109113</v>
      </c>
      <c r="L322" s="29">
        <f>Table2[[#This Row],[CM I (Unit)]]*Table2[[#This Row],[Volume]]</f>
        <v>459271.32943502918</v>
      </c>
      <c r="M322" s="29">
        <f>Table2[[#This Row],[CM II Unit)]]*Table2[[#This Row],[Volume]]</f>
        <v>309271.32943502913</v>
      </c>
      <c r="N322" s="29">
        <f>Table2[[#This Row],[Profit (Unit)]]*Table2[[#This Row],[Volume]]</f>
        <v>59271.32943502914</v>
      </c>
      <c r="O322" s="29" t="str">
        <f>IF(AND(Table2[[#This Row],[Profit]]&gt;0,N321&lt;0),MIN(Table2[Profit]),"")</f>
        <v/>
      </c>
    </row>
    <row r="323" spans="1:15" ht="20.100000000000001" customHeight="1" x14ac:dyDescent="0.25">
      <c r="A323" s="29">
        <v>2105</v>
      </c>
      <c r="B323" s="29">
        <f>IF(Table2[[#This Row],[Volume]]&lt;'Input Data'!$B$9,'Input Data'!$B$9,IF(Table2[[#This Row],[Volume]]&gt;'Input Data'!$B$10,'Input Data'!$B$10,Table2[[#This Row],[Volume]]))</f>
        <v>3000</v>
      </c>
      <c r="C323" s="30">
        <f>ROUNDDOWN((Table2[[#This Row],[Volume Used]]-'Input Data'!$B$9)/'Input Data'!$B$11,0)*'Input Data'!$B$12</f>
        <v>0</v>
      </c>
      <c r="D323" s="31">
        <f>-(Table2[[#This Row],[Volume]]*(1-Table2[[#This Row],[Discount]])*'Input Data'!$B$2)/Table2[[#This Row],[Volume]]</f>
        <v>500</v>
      </c>
      <c r="E323" s="29">
        <f>ROUNDUP(Table2[[#This Row],[Volume]]/'Input Data'!$B$13,0)</f>
        <v>3</v>
      </c>
      <c r="F323" s="29">
        <f>-Table2[[#This Row],[Multiplier]]*'Input Data'!$B$3</f>
        <v>150000</v>
      </c>
      <c r="G323" s="29">
        <f>(1 - (1 / (1 + EXP(-((Table2[[#This Row],[Volume]] / 1000) - 4.25))))) * 0.4 + 0.6</f>
        <v>0.95808024823487026</v>
      </c>
      <c r="H323" s="29">
        <f>Table2[[#This Row],[Sigmoid]]*'Input Data'!$B$7</f>
        <v>718.56018617615268</v>
      </c>
      <c r="I323" s="29">
        <f>Table2[[#This Row],[Price]]-Table2[[#This Row],[Variable Cost]]</f>
        <v>218.56018617615268</v>
      </c>
      <c r="J323" s="29">
        <f>Table2[[#This Row],[CM I (Unit)]]-(Table2[[#This Row],[Fixed Cost]]/Table2[[#This Row],[Volume]])</f>
        <v>147.30127881273225</v>
      </c>
      <c r="K323" s="29">
        <f>Table2[[#This Row],[CM II Unit)]]-(-'Input Data'!$B$4/Table2[[#This Row],[Volume]])</f>
        <v>28.536433207031536</v>
      </c>
      <c r="L323" s="29">
        <f>Table2[[#This Row],[CM I (Unit)]]*Table2[[#This Row],[Volume]]</f>
        <v>460069.19190080138</v>
      </c>
      <c r="M323" s="29">
        <f>Table2[[#This Row],[CM II Unit)]]*Table2[[#This Row],[Volume]]</f>
        <v>310069.19190080138</v>
      </c>
      <c r="N323" s="29">
        <f>Table2[[#This Row],[Profit (Unit)]]*Table2[[#This Row],[Volume]]</f>
        <v>60069.191900801379</v>
      </c>
      <c r="O323" s="29" t="str">
        <f>IF(AND(Table2[[#This Row],[Profit]]&gt;0,N322&lt;0),MIN(Table2[Profit]),"")</f>
        <v/>
      </c>
    </row>
    <row r="324" spans="1:15" ht="20.100000000000001" customHeight="1" x14ac:dyDescent="0.25">
      <c r="A324" s="29">
        <v>2110</v>
      </c>
      <c r="B324" s="29">
        <f>IF(Table2[[#This Row],[Volume]]&lt;'Input Data'!$B$9,'Input Data'!$B$9,IF(Table2[[#This Row],[Volume]]&gt;'Input Data'!$B$10,'Input Data'!$B$10,Table2[[#This Row],[Volume]]))</f>
        <v>3000</v>
      </c>
      <c r="C324" s="30">
        <f>ROUNDDOWN((Table2[[#This Row],[Volume Used]]-'Input Data'!$B$9)/'Input Data'!$B$11,0)*'Input Data'!$B$12</f>
        <v>0</v>
      </c>
      <c r="D324" s="31">
        <f>-(Table2[[#This Row],[Volume]]*(1-Table2[[#This Row],[Discount]])*'Input Data'!$B$2)/Table2[[#This Row],[Volume]]</f>
        <v>500</v>
      </c>
      <c r="E324" s="29">
        <f>ROUNDUP(Table2[[#This Row],[Volume]]/'Input Data'!$B$13,0)</f>
        <v>3</v>
      </c>
      <c r="F324" s="29">
        <f>-Table2[[#This Row],[Multiplier]]*'Input Data'!$B$3</f>
        <v>150000</v>
      </c>
      <c r="G324" s="29">
        <f>(1 - (1 / (1 + EXP(-((Table2[[#This Row],[Volume]] / 1000) - 4.25))))) * 0.4 + 0.6</f>
        <v>0.95789224419099606</v>
      </c>
      <c r="H324" s="29">
        <f>Table2[[#This Row],[Sigmoid]]*'Input Data'!$B$7</f>
        <v>718.4191831432471</v>
      </c>
      <c r="I324" s="29">
        <f>Table2[[#This Row],[Price]]-Table2[[#This Row],[Variable Cost]]</f>
        <v>218.4191831432471</v>
      </c>
      <c r="J324" s="29">
        <f>Table2[[#This Row],[CM I (Unit)]]-(Table2[[#This Row],[Fixed Cost]]/Table2[[#This Row],[Volume]])</f>
        <v>147.32913574988217</v>
      </c>
      <c r="K324" s="29">
        <f>Table2[[#This Row],[CM II Unit)]]-(-'Input Data'!$B$4/Table2[[#This Row],[Volume]])</f>
        <v>28.845723427607282</v>
      </c>
      <c r="L324" s="29">
        <f>Table2[[#This Row],[CM I (Unit)]]*Table2[[#This Row],[Volume]]</f>
        <v>460864.47643225139</v>
      </c>
      <c r="M324" s="29">
        <f>Table2[[#This Row],[CM II Unit)]]*Table2[[#This Row],[Volume]]</f>
        <v>310864.47643225139</v>
      </c>
      <c r="N324" s="29">
        <f>Table2[[#This Row],[Profit (Unit)]]*Table2[[#This Row],[Volume]]</f>
        <v>60864.476432251366</v>
      </c>
      <c r="O324" s="29" t="str">
        <f>IF(AND(Table2[[#This Row],[Profit]]&gt;0,N323&lt;0),MIN(Table2[Profit]),"")</f>
        <v/>
      </c>
    </row>
    <row r="325" spans="1:15" ht="20.100000000000001" customHeight="1" x14ac:dyDescent="0.25">
      <c r="A325" s="29">
        <v>2115</v>
      </c>
      <c r="B325" s="29">
        <f>IF(Table2[[#This Row],[Volume]]&lt;'Input Data'!$B$9,'Input Data'!$B$9,IF(Table2[[#This Row],[Volume]]&gt;'Input Data'!$B$10,'Input Data'!$B$10,Table2[[#This Row],[Volume]]))</f>
        <v>3000</v>
      </c>
      <c r="C325" s="30">
        <f>ROUNDDOWN((Table2[[#This Row],[Volume Used]]-'Input Data'!$B$9)/'Input Data'!$B$11,0)*'Input Data'!$B$12</f>
        <v>0</v>
      </c>
      <c r="D325" s="31">
        <f>-(Table2[[#This Row],[Volume]]*(1-Table2[[#This Row],[Discount]])*'Input Data'!$B$2)/Table2[[#This Row],[Volume]]</f>
        <v>500</v>
      </c>
      <c r="E325" s="29">
        <f>ROUNDUP(Table2[[#This Row],[Volume]]/'Input Data'!$B$13,0)</f>
        <v>3</v>
      </c>
      <c r="F325" s="29">
        <f>-Table2[[#This Row],[Multiplier]]*'Input Data'!$B$3</f>
        <v>150000</v>
      </c>
      <c r="G325" s="29">
        <f>(1 - (1 / (1 + EXP(-((Table2[[#This Row],[Volume]] / 1000) - 4.25))))) * 0.4 + 0.6</f>
        <v>0.95770349657160081</v>
      </c>
      <c r="H325" s="29">
        <f>Table2[[#This Row],[Sigmoid]]*'Input Data'!$B$7</f>
        <v>718.27762242870062</v>
      </c>
      <c r="I325" s="29">
        <f>Table2[[#This Row],[Price]]-Table2[[#This Row],[Variable Cost]]</f>
        <v>218.27762242870062</v>
      </c>
      <c r="J325" s="29">
        <f>Table2[[#This Row],[CM I (Unit)]]-(Table2[[#This Row],[Fixed Cost]]/Table2[[#This Row],[Volume]])</f>
        <v>147.35563661309777</v>
      </c>
      <c r="K325" s="29">
        <f>Table2[[#This Row],[CM II Unit)]]-(-'Input Data'!$B$4/Table2[[#This Row],[Volume]])</f>
        <v>29.152326920426376</v>
      </c>
      <c r="L325" s="29">
        <f>Table2[[#This Row],[CM I (Unit)]]*Table2[[#This Row],[Volume]]</f>
        <v>461657.17143670184</v>
      </c>
      <c r="M325" s="29">
        <f>Table2[[#This Row],[CM II Unit)]]*Table2[[#This Row],[Volume]]</f>
        <v>311657.17143670178</v>
      </c>
      <c r="N325" s="29">
        <f>Table2[[#This Row],[Profit (Unit)]]*Table2[[#This Row],[Volume]]</f>
        <v>61657.171436701785</v>
      </c>
      <c r="O325" s="29" t="str">
        <f>IF(AND(Table2[[#This Row],[Profit]]&gt;0,N324&lt;0),MIN(Table2[Profit]),"")</f>
        <v/>
      </c>
    </row>
    <row r="326" spans="1:15" ht="20.100000000000001" customHeight="1" x14ac:dyDescent="0.25">
      <c r="A326" s="29">
        <v>2120</v>
      </c>
      <c r="B326" s="29">
        <f>IF(Table2[[#This Row],[Volume]]&lt;'Input Data'!$B$9,'Input Data'!$B$9,IF(Table2[[#This Row],[Volume]]&gt;'Input Data'!$B$10,'Input Data'!$B$10,Table2[[#This Row],[Volume]]))</f>
        <v>3000</v>
      </c>
      <c r="C326" s="30">
        <f>ROUNDDOWN((Table2[[#This Row],[Volume Used]]-'Input Data'!$B$9)/'Input Data'!$B$11,0)*'Input Data'!$B$12</f>
        <v>0</v>
      </c>
      <c r="D326" s="31">
        <f>-(Table2[[#This Row],[Volume]]*(1-Table2[[#This Row],[Discount]])*'Input Data'!$B$2)/Table2[[#This Row],[Volume]]</f>
        <v>500</v>
      </c>
      <c r="E326" s="29">
        <f>ROUNDUP(Table2[[#This Row],[Volume]]/'Input Data'!$B$13,0)</f>
        <v>3</v>
      </c>
      <c r="F326" s="29">
        <f>-Table2[[#This Row],[Multiplier]]*'Input Data'!$B$3</f>
        <v>150000</v>
      </c>
      <c r="G326" s="29">
        <f>(1 - (1 / (1 + EXP(-((Table2[[#This Row],[Volume]] / 1000) - 4.25))))) * 0.4 + 0.6</f>
        <v>0.95751400332992975</v>
      </c>
      <c r="H326" s="29">
        <f>Table2[[#This Row],[Sigmoid]]*'Input Data'!$B$7</f>
        <v>718.13550249744731</v>
      </c>
      <c r="I326" s="29">
        <f>Table2[[#This Row],[Price]]-Table2[[#This Row],[Variable Cost]]</f>
        <v>218.13550249744731</v>
      </c>
      <c r="J326" s="29">
        <f>Table2[[#This Row],[CM I (Unit)]]-(Table2[[#This Row],[Fixed Cost]]/Table2[[#This Row],[Volume]])</f>
        <v>147.38078551631523</v>
      </c>
      <c r="K326" s="29">
        <f>Table2[[#This Row],[CM II Unit)]]-(-'Input Data'!$B$4/Table2[[#This Row],[Volume]])</f>
        <v>29.456257214428433</v>
      </c>
      <c r="L326" s="29">
        <f>Table2[[#This Row],[CM I (Unit)]]*Table2[[#This Row],[Volume]]</f>
        <v>462447.26529458829</v>
      </c>
      <c r="M326" s="29">
        <f>Table2[[#This Row],[CM II Unit)]]*Table2[[#This Row],[Volume]]</f>
        <v>312447.26529458829</v>
      </c>
      <c r="N326" s="29">
        <f>Table2[[#This Row],[Profit (Unit)]]*Table2[[#This Row],[Volume]]</f>
        <v>62447.26529458828</v>
      </c>
      <c r="O326" s="29" t="str">
        <f>IF(AND(Table2[[#This Row],[Profit]]&gt;0,N325&lt;0),MIN(Table2[Profit]),"")</f>
        <v/>
      </c>
    </row>
    <row r="327" spans="1:15" ht="20.100000000000001" customHeight="1" x14ac:dyDescent="0.25">
      <c r="A327" s="29">
        <v>2125</v>
      </c>
      <c r="B327" s="29">
        <f>IF(Table2[[#This Row],[Volume]]&lt;'Input Data'!$B$9,'Input Data'!$B$9,IF(Table2[[#This Row],[Volume]]&gt;'Input Data'!$B$10,'Input Data'!$B$10,Table2[[#This Row],[Volume]]))</f>
        <v>3000</v>
      </c>
      <c r="C327" s="30">
        <f>ROUNDDOWN((Table2[[#This Row],[Volume Used]]-'Input Data'!$B$9)/'Input Data'!$B$11,0)*'Input Data'!$B$12</f>
        <v>0</v>
      </c>
      <c r="D327" s="31">
        <f>-(Table2[[#This Row],[Volume]]*(1-Table2[[#This Row],[Discount]])*'Input Data'!$B$2)/Table2[[#This Row],[Volume]]</f>
        <v>500</v>
      </c>
      <c r="E327" s="29">
        <f>ROUNDUP(Table2[[#This Row],[Volume]]/'Input Data'!$B$13,0)</f>
        <v>3</v>
      </c>
      <c r="F327" s="29">
        <f>-Table2[[#This Row],[Multiplier]]*'Input Data'!$B$3</f>
        <v>150000</v>
      </c>
      <c r="G327" s="29">
        <f>(1 - (1 / (1 + EXP(-((Table2[[#This Row],[Volume]] / 1000) - 4.25))))) * 0.4 + 0.6</f>
        <v>0.95732376242173955</v>
      </c>
      <c r="H327" s="29">
        <f>Table2[[#This Row],[Sigmoid]]*'Input Data'!$B$7</f>
        <v>717.99282181630463</v>
      </c>
      <c r="I327" s="29">
        <f>Table2[[#This Row],[Price]]-Table2[[#This Row],[Variable Cost]]</f>
        <v>217.99282181630463</v>
      </c>
      <c r="J327" s="29">
        <f>Table2[[#This Row],[CM I (Unit)]]-(Table2[[#This Row],[Fixed Cost]]/Table2[[#This Row],[Volume]])</f>
        <v>147.40458652218697</v>
      </c>
      <c r="K327" s="29">
        <f>Table2[[#This Row],[CM II Unit)]]-(-'Input Data'!$B$4/Table2[[#This Row],[Volume]])</f>
        <v>29.757527698657569</v>
      </c>
      <c r="L327" s="29">
        <f>Table2[[#This Row],[CM I (Unit)]]*Table2[[#This Row],[Volume]]</f>
        <v>463234.74635964731</v>
      </c>
      <c r="M327" s="29">
        <f>Table2[[#This Row],[CM II Unit)]]*Table2[[#This Row],[Volume]]</f>
        <v>313234.74635964731</v>
      </c>
      <c r="N327" s="29">
        <f>Table2[[#This Row],[Profit (Unit)]]*Table2[[#This Row],[Volume]]</f>
        <v>63234.746359647332</v>
      </c>
      <c r="O327" s="29" t="str">
        <f>IF(AND(Table2[[#This Row],[Profit]]&gt;0,N326&lt;0),MIN(Table2[Profit]),"")</f>
        <v/>
      </c>
    </row>
    <row r="328" spans="1:15" ht="20.100000000000001" customHeight="1" x14ac:dyDescent="0.25">
      <c r="A328" s="29">
        <v>2130</v>
      </c>
      <c r="B328" s="29">
        <f>IF(Table2[[#This Row],[Volume]]&lt;'Input Data'!$B$9,'Input Data'!$B$9,IF(Table2[[#This Row],[Volume]]&gt;'Input Data'!$B$10,'Input Data'!$B$10,Table2[[#This Row],[Volume]]))</f>
        <v>3000</v>
      </c>
      <c r="C328" s="30">
        <f>ROUNDDOWN((Table2[[#This Row],[Volume Used]]-'Input Data'!$B$9)/'Input Data'!$B$11,0)*'Input Data'!$B$12</f>
        <v>0</v>
      </c>
      <c r="D328" s="31">
        <f>-(Table2[[#This Row],[Volume]]*(1-Table2[[#This Row],[Discount]])*'Input Data'!$B$2)/Table2[[#This Row],[Volume]]</f>
        <v>500</v>
      </c>
      <c r="E328" s="29">
        <f>ROUNDUP(Table2[[#This Row],[Volume]]/'Input Data'!$B$13,0)</f>
        <v>3</v>
      </c>
      <c r="F328" s="29">
        <f>-Table2[[#This Row],[Multiplier]]*'Input Data'!$B$3</f>
        <v>150000</v>
      </c>
      <c r="G328" s="29">
        <f>(1 - (1 / (1 + EXP(-((Table2[[#This Row],[Volume]] / 1000) - 4.25))))) * 0.4 + 0.6</f>
        <v>0.95713277180538869</v>
      </c>
      <c r="H328" s="29">
        <f>Table2[[#This Row],[Sigmoid]]*'Input Data'!$B$7</f>
        <v>717.84957885404151</v>
      </c>
      <c r="I328" s="29">
        <f>Table2[[#This Row],[Price]]-Table2[[#This Row],[Variable Cost]]</f>
        <v>217.84957885404151</v>
      </c>
      <c r="J328" s="29">
        <f>Table2[[#This Row],[CM I (Unit)]]-(Table2[[#This Row],[Fixed Cost]]/Table2[[#This Row],[Volume]])</f>
        <v>147.42704364277392</v>
      </c>
      <c r="K328" s="29">
        <f>Table2[[#This Row],[CM II Unit)]]-(-'Input Data'!$B$4/Table2[[#This Row],[Volume]])</f>
        <v>30.05615162399458</v>
      </c>
      <c r="L328" s="29">
        <f>Table2[[#This Row],[CM I (Unit)]]*Table2[[#This Row],[Volume]]</f>
        <v>464019.60295910842</v>
      </c>
      <c r="M328" s="29">
        <f>Table2[[#This Row],[CM II Unit)]]*Table2[[#This Row],[Volume]]</f>
        <v>314019.60295910848</v>
      </c>
      <c r="N328" s="29">
        <f>Table2[[#This Row],[Profit (Unit)]]*Table2[[#This Row],[Volume]]</f>
        <v>64019.602959108459</v>
      </c>
      <c r="O328" s="29" t="str">
        <f>IF(AND(Table2[[#This Row],[Profit]]&gt;0,N327&lt;0),MIN(Table2[Profit]),"")</f>
        <v/>
      </c>
    </row>
    <row r="329" spans="1:15" ht="20.100000000000001" customHeight="1" x14ac:dyDescent="0.25">
      <c r="A329" s="29">
        <v>2135</v>
      </c>
      <c r="B329" s="29">
        <f>IF(Table2[[#This Row],[Volume]]&lt;'Input Data'!$B$9,'Input Data'!$B$9,IF(Table2[[#This Row],[Volume]]&gt;'Input Data'!$B$10,'Input Data'!$B$10,Table2[[#This Row],[Volume]]))</f>
        <v>3000</v>
      </c>
      <c r="C329" s="30">
        <f>ROUNDDOWN((Table2[[#This Row],[Volume Used]]-'Input Data'!$B$9)/'Input Data'!$B$11,0)*'Input Data'!$B$12</f>
        <v>0</v>
      </c>
      <c r="D329" s="31">
        <f>-(Table2[[#This Row],[Volume]]*(1-Table2[[#This Row],[Discount]])*'Input Data'!$B$2)/Table2[[#This Row],[Volume]]</f>
        <v>500</v>
      </c>
      <c r="E329" s="29">
        <f>ROUNDUP(Table2[[#This Row],[Volume]]/'Input Data'!$B$13,0)</f>
        <v>3</v>
      </c>
      <c r="F329" s="29">
        <f>-Table2[[#This Row],[Multiplier]]*'Input Data'!$B$3</f>
        <v>150000</v>
      </c>
      <c r="G329" s="29">
        <f>(1 - (1 / (1 + EXP(-((Table2[[#This Row],[Volume]] / 1000) - 4.25))))) * 0.4 + 0.6</f>
        <v>0.95694102944192938</v>
      </c>
      <c r="H329" s="29">
        <f>Table2[[#This Row],[Sigmoid]]*'Input Data'!$B$7</f>
        <v>717.70577208144698</v>
      </c>
      <c r="I329" s="29">
        <f>Table2[[#This Row],[Price]]-Table2[[#This Row],[Variable Cost]]</f>
        <v>217.70577208144698</v>
      </c>
      <c r="J329" s="29">
        <f>Table2[[#This Row],[CM I (Unit)]]-(Table2[[#This Row],[Fixed Cost]]/Table2[[#This Row],[Volume]])</f>
        <v>147.44816084022918</v>
      </c>
      <c r="K329" s="29">
        <f>Table2[[#This Row],[CM II Unit)]]-(-'Input Data'!$B$4/Table2[[#This Row],[Volume]])</f>
        <v>30.352142104866175</v>
      </c>
      <c r="L329" s="29">
        <f>Table2[[#This Row],[CM I (Unit)]]*Table2[[#This Row],[Volume]]</f>
        <v>464801.8233938893</v>
      </c>
      <c r="M329" s="29">
        <f>Table2[[#This Row],[CM II Unit)]]*Table2[[#This Row],[Volume]]</f>
        <v>314801.8233938893</v>
      </c>
      <c r="N329" s="29">
        <f>Table2[[#This Row],[Profit (Unit)]]*Table2[[#This Row],[Volume]]</f>
        <v>64801.823393889281</v>
      </c>
      <c r="O329" s="29" t="str">
        <f>IF(AND(Table2[[#This Row],[Profit]]&gt;0,N328&lt;0),MIN(Table2[Profit]),"")</f>
        <v/>
      </c>
    </row>
    <row r="330" spans="1:15" ht="20.100000000000001" customHeight="1" x14ac:dyDescent="0.25">
      <c r="A330" s="29">
        <v>2140</v>
      </c>
      <c r="B330" s="29">
        <f>IF(Table2[[#This Row],[Volume]]&lt;'Input Data'!$B$9,'Input Data'!$B$9,IF(Table2[[#This Row],[Volume]]&gt;'Input Data'!$B$10,'Input Data'!$B$10,Table2[[#This Row],[Volume]]))</f>
        <v>3000</v>
      </c>
      <c r="C330" s="30">
        <f>ROUNDDOWN((Table2[[#This Row],[Volume Used]]-'Input Data'!$B$9)/'Input Data'!$B$11,0)*'Input Data'!$B$12</f>
        <v>0</v>
      </c>
      <c r="D330" s="31">
        <f>-(Table2[[#This Row],[Volume]]*(1-Table2[[#This Row],[Discount]])*'Input Data'!$B$2)/Table2[[#This Row],[Volume]]</f>
        <v>500</v>
      </c>
      <c r="E330" s="29">
        <f>ROUNDUP(Table2[[#This Row],[Volume]]/'Input Data'!$B$13,0)</f>
        <v>3</v>
      </c>
      <c r="F330" s="29">
        <f>-Table2[[#This Row],[Multiplier]]*'Input Data'!$B$3</f>
        <v>150000</v>
      </c>
      <c r="G330" s="29">
        <f>(1 - (1 / (1 + EXP(-((Table2[[#This Row],[Volume]] / 1000) - 4.25))))) * 0.4 + 0.6</f>
        <v>0.9567485332951986</v>
      </c>
      <c r="H330" s="29">
        <f>Table2[[#This Row],[Sigmoid]]*'Input Data'!$B$7</f>
        <v>717.56139997139894</v>
      </c>
      <c r="I330" s="29">
        <f>Table2[[#This Row],[Price]]-Table2[[#This Row],[Variable Cost]]</f>
        <v>217.56139997139894</v>
      </c>
      <c r="J330" s="29">
        <f>Table2[[#This Row],[CM I (Unit)]]-(Table2[[#This Row],[Fixed Cost]]/Table2[[#This Row],[Volume]])</f>
        <v>147.46794202747373</v>
      </c>
      <c r="K330" s="29">
        <f>Table2[[#This Row],[CM II Unit)]]-(-'Input Data'!$B$4/Table2[[#This Row],[Volume]])</f>
        <v>30.64551212093167</v>
      </c>
      <c r="L330" s="29">
        <f>Table2[[#This Row],[CM I (Unit)]]*Table2[[#This Row],[Volume]]</f>
        <v>465581.39593879372</v>
      </c>
      <c r="M330" s="29">
        <f>Table2[[#This Row],[CM II Unit)]]*Table2[[#This Row],[Volume]]</f>
        <v>315581.39593879378</v>
      </c>
      <c r="N330" s="29">
        <f>Table2[[#This Row],[Profit (Unit)]]*Table2[[#This Row],[Volume]]</f>
        <v>65581.395938793779</v>
      </c>
      <c r="O330" s="29" t="str">
        <f>IF(AND(Table2[[#This Row],[Profit]]&gt;0,N329&lt;0),MIN(Table2[Profit]),"")</f>
        <v/>
      </c>
    </row>
    <row r="331" spans="1:15" ht="20.100000000000001" customHeight="1" x14ac:dyDescent="0.25">
      <c r="A331" s="29">
        <v>2145</v>
      </c>
      <c r="B331" s="29">
        <f>IF(Table2[[#This Row],[Volume]]&lt;'Input Data'!$B$9,'Input Data'!$B$9,IF(Table2[[#This Row],[Volume]]&gt;'Input Data'!$B$10,'Input Data'!$B$10,Table2[[#This Row],[Volume]]))</f>
        <v>3000</v>
      </c>
      <c r="C331" s="30">
        <f>ROUNDDOWN((Table2[[#This Row],[Volume Used]]-'Input Data'!$B$9)/'Input Data'!$B$11,0)*'Input Data'!$B$12</f>
        <v>0</v>
      </c>
      <c r="D331" s="31">
        <f>-(Table2[[#This Row],[Volume]]*(1-Table2[[#This Row],[Discount]])*'Input Data'!$B$2)/Table2[[#This Row],[Volume]]</f>
        <v>500</v>
      </c>
      <c r="E331" s="29">
        <f>ROUNDUP(Table2[[#This Row],[Volume]]/'Input Data'!$B$13,0)</f>
        <v>3</v>
      </c>
      <c r="F331" s="29">
        <f>-Table2[[#This Row],[Multiplier]]*'Input Data'!$B$3</f>
        <v>150000</v>
      </c>
      <c r="G331" s="29">
        <f>(1 - (1 / (1 + EXP(-((Table2[[#This Row],[Volume]] / 1000) - 4.25))))) * 0.4 + 0.6</f>
        <v>0.95655528133191159</v>
      </c>
      <c r="H331" s="29">
        <f>Table2[[#This Row],[Sigmoid]]*'Input Data'!$B$7</f>
        <v>717.41646099893364</v>
      </c>
      <c r="I331" s="29">
        <f>Table2[[#This Row],[Price]]-Table2[[#This Row],[Variable Cost]]</f>
        <v>217.41646099893364</v>
      </c>
      <c r="J331" s="29">
        <f>Table2[[#This Row],[CM I (Unit)]]-(Table2[[#This Row],[Fixed Cost]]/Table2[[#This Row],[Volume]])</f>
        <v>147.48639106886372</v>
      </c>
      <c r="K331" s="29">
        <f>Table2[[#This Row],[CM II Unit)]]-(-'Input Data'!$B$4/Table2[[#This Row],[Volume]])</f>
        <v>30.936274518747169</v>
      </c>
      <c r="L331" s="29">
        <f>Table2[[#This Row],[CM I (Unit)]]*Table2[[#This Row],[Volume]]</f>
        <v>466358.30884271266</v>
      </c>
      <c r="M331" s="29">
        <f>Table2[[#This Row],[CM II Unit)]]*Table2[[#This Row],[Volume]]</f>
        <v>316358.30884271266</v>
      </c>
      <c r="N331" s="29">
        <f>Table2[[#This Row],[Profit (Unit)]]*Table2[[#This Row],[Volume]]</f>
        <v>66358.308842712679</v>
      </c>
      <c r="O331" s="29" t="str">
        <f>IF(AND(Table2[[#This Row],[Profit]]&gt;0,N330&lt;0),MIN(Table2[Profit]),"")</f>
        <v/>
      </c>
    </row>
    <row r="332" spans="1:15" ht="20.100000000000001" customHeight="1" x14ac:dyDescent="0.25">
      <c r="A332" s="29">
        <v>2150</v>
      </c>
      <c r="B332" s="29">
        <f>IF(Table2[[#This Row],[Volume]]&lt;'Input Data'!$B$9,'Input Data'!$B$9,IF(Table2[[#This Row],[Volume]]&gt;'Input Data'!$B$10,'Input Data'!$B$10,Table2[[#This Row],[Volume]]))</f>
        <v>3000</v>
      </c>
      <c r="C332" s="30">
        <f>ROUNDDOWN((Table2[[#This Row],[Volume Used]]-'Input Data'!$B$9)/'Input Data'!$B$11,0)*'Input Data'!$B$12</f>
        <v>0</v>
      </c>
      <c r="D332" s="31">
        <f>-(Table2[[#This Row],[Volume]]*(1-Table2[[#This Row],[Discount]])*'Input Data'!$B$2)/Table2[[#This Row],[Volume]]</f>
        <v>500</v>
      </c>
      <c r="E332" s="29">
        <f>ROUNDUP(Table2[[#This Row],[Volume]]/'Input Data'!$B$13,0)</f>
        <v>3</v>
      </c>
      <c r="F332" s="29">
        <f>-Table2[[#This Row],[Multiplier]]*'Input Data'!$B$3</f>
        <v>150000</v>
      </c>
      <c r="G332" s="29">
        <f>(1 - (1 / (1 + EXP(-((Table2[[#This Row],[Volume]] / 1000) - 4.25))))) * 0.4 + 0.6</f>
        <v>0.95636127152175487</v>
      </c>
      <c r="H332" s="29">
        <f>Table2[[#This Row],[Sigmoid]]*'Input Data'!$B$7</f>
        <v>717.27095364131617</v>
      </c>
      <c r="I332" s="29">
        <f>Table2[[#This Row],[Price]]-Table2[[#This Row],[Variable Cost]]</f>
        <v>217.27095364131617</v>
      </c>
      <c r="J332" s="29">
        <f>Table2[[#This Row],[CM I (Unit)]]-(Table2[[#This Row],[Fixed Cost]]/Table2[[#This Row],[Volume]])</f>
        <v>147.50351178085106</v>
      </c>
      <c r="K332" s="29">
        <f>Table2[[#This Row],[CM II Unit)]]-(-'Input Data'!$B$4/Table2[[#This Row],[Volume]])</f>
        <v>31.224442013409202</v>
      </c>
      <c r="L332" s="29">
        <f>Table2[[#This Row],[CM I (Unit)]]*Table2[[#This Row],[Volume]]</f>
        <v>467132.55032882979</v>
      </c>
      <c r="M332" s="29">
        <f>Table2[[#This Row],[CM II Unit)]]*Table2[[#This Row],[Volume]]</f>
        <v>317132.55032882979</v>
      </c>
      <c r="N332" s="29">
        <f>Table2[[#This Row],[Profit (Unit)]]*Table2[[#This Row],[Volume]]</f>
        <v>67132.550328829791</v>
      </c>
      <c r="O332" s="29" t="str">
        <f>IF(AND(Table2[[#This Row],[Profit]]&gt;0,N331&lt;0),MIN(Table2[Profit]),"")</f>
        <v/>
      </c>
    </row>
    <row r="333" spans="1:15" ht="20.100000000000001" customHeight="1" x14ac:dyDescent="0.25">
      <c r="A333" s="29">
        <v>2155</v>
      </c>
      <c r="B333" s="29">
        <f>IF(Table2[[#This Row],[Volume]]&lt;'Input Data'!$B$9,'Input Data'!$B$9,IF(Table2[[#This Row],[Volume]]&gt;'Input Data'!$B$10,'Input Data'!$B$10,Table2[[#This Row],[Volume]]))</f>
        <v>3000</v>
      </c>
      <c r="C333" s="30">
        <f>ROUNDDOWN((Table2[[#This Row],[Volume Used]]-'Input Data'!$B$9)/'Input Data'!$B$11,0)*'Input Data'!$B$12</f>
        <v>0</v>
      </c>
      <c r="D333" s="31">
        <f>-(Table2[[#This Row],[Volume]]*(1-Table2[[#This Row],[Discount]])*'Input Data'!$B$2)/Table2[[#This Row],[Volume]]</f>
        <v>500</v>
      </c>
      <c r="E333" s="29">
        <f>ROUNDUP(Table2[[#This Row],[Volume]]/'Input Data'!$B$13,0)</f>
        <v>3</v>
      </c>
      <c r="F333" s="29">
        <f>-Table2[[#This Row],[Multiplier]]*'Input Data'!$B$3</f>
        <v>150000</v>
      </c>
      <c r="G333" s="29">
        <f>(1 - (1 / (1 + EXP(-((Table2[[#This Row],[Volume]] / 1000) - 4.25))))) * 0.4 + 0.6</f>
        <v>0.95616650183747998</v>
      </c>
      <c r="H333" s="29">
        <f>Table2[[#This Row],[Sigmoid]]*'Input Data'!$B$7</f>
        <v>717.12487637811</v>
      </c>
      <c r="I333" s="29">
        <f>Table2[[#This Row],[Price]]-Table2[[#This Row],[Variable Cost]]</f>
        <v>217.12487637811</v>
      </c>
      <c r="J333" s="29">
        <f>Table2[[#This Row],[CM I (Unit)]]-(Table2[[#This Row],[Fixed Cost]]/Table2[[#This Row],[Volume]])</f>
        <v>147.51930793263438</v>
      </c>
      <c r="K333" s="29">
        <f>Table2[[#This Row],[CM II Unit)]]-(-'Input Data'!$B$4/Table2[[#This Row],[Volume]])</f>
        <v>31.510027190174981</v>
      </c>
      <c r="L333" s="29">
        <f>Table2[[#This Row],[CM I (Unit)]]*Table2[[#This Row],[Volume]]</f>
        <v>467904.10859482706</v>
      </c>
      <c r="M333" s="29">
        <f>Table2[[#This Row],[CM II Unit)]]*Table2[[#This Row],[Volume]]</f>
        <v>317904.10859482706</v>
      </c>
      <c r="N333" s="29">
        <f>Table2[[#This Row],[Profit (Unit)]]*Table2[[#This Row],[Volume]]</f>
        <v>67904.108594827077</v>
      </c>
      <c r="O333" s="29" t="str">
        <f>IF(AND(Table2[[#This Row],[Profit]]&gt;0,N332&lt;0),MIN(Table2[Profit]),"")</f>
        <v/>
      </c>
    </row>
    <row r="334" spans="1:15" ht="20.100000000000001" customHeight="1" x14ac:dyDescent="0.25">
      <c r="A334" s="29">
        <v>2160</v>
      </c>
      <c r="B334" s="29">
        <f>IF(Table2[[#This Row],[Volume]]&lt;'Input Data'!$B$9,'Input Data'!$B$9,IF(Table2[[#This Row],[Volume]]&gt;'Input Data'!$B$10,'Input Data'!$B$10,Table2[[#This Row],[Volume]]))</f>
        <v>3000</v>
      </c>
      <c r="C334" s="30">
        <f>ROUNDDOWN((Table2[[#This Row],[Volume Used]]-'Input Data'!$B$9)/'Input Data'!$B$11,0)*'Input Data'!$B$12</f>
        <v>0</v>
      </c>
      <c r="D334" s="31">
        <f>-(Table2[[#This Row],[Volume]]*(1-Table2[[#This Row],[Discount]])*'Input Data'!$B$2)/Table2[[#This Row],[Volume]]</f>
        <v>500</v>
      </c>
      <c r="E334" s="29">
        <f>ROUNDUP(Table2[[#This Row],[Volume]]/'Input Data'!$B$13,0)</f>
        <v>3</v>
      </c>
      <c r="F334" s="29">
        <f>-Table2[[#This Row],[Multiplier]]*'Input Data'!$B$3</f>
        <v>150000</v>
      </c>
      <c r="G334" s="29">
        <f>(1 - (1 / (1 + EXP(-((Table2[[#This Row],[Volume]] / 1000) - 4.25))))) * 0.4 + 0.6</f>
        <v>0.95597097025499878</v>
      </c>
      <c r="H334" s="29">
        <f>Table2[[#This Row],[Sigmoid]]*'Input Data'!$B$7</f>
        <v>716.97822769124912</v>
      </c>
      <c r="I334" s="29">
        <f>Table2[[#This Row],[Price]]-Table2[[#This Row],[Variable Cost]]</f>
        <v>216.97822769124912</v>
      </c>
      <c r="J334" s="29">
        <f>Table2[[#This Row],[CM I (Unit)]]-(Table2[[#This Row],[Fixed Cost]]/Table2[[#This Row],[Volume]])</f>
        <v>147.53378324680466</v>
      </c>
      <c r="K334" s="29">
        <f>Table2[[#This Row],[CM II Unit)]]-(-'Input Data'!$B$4/Table2[[#This Row],[Volume]])</f>
        <v>31.793042506063912</v>
      </c>
      <c r="L334" s="29">
        <f>Table2[[#This Row],[CM I (Unit)]]*Table2[[#This Row],[Volume]]</f>
        <v>468672.97181309812</v>
      </c>
      <c r="M334" s="29">
        <f>Table2[[#This Row],[CM II Unit)]]*Table2[[#This Row],[Volume]]</f>
        <v>318672.97181309806</v>
      </c>
      <c r="N334" s="29">
        <f>Table2[[#This Row],[Profit (Unit)]]*Table2[[#This Row],[Volume]]</f>
        <v>68672.971813098047</v>
      </c>
      <c r="O334" s="29" t="str">
        <f>IF(AND(Table2[[#This Row],[Profit]]&gt;0,N333&lt;0),MIN(Table2[Profit]),"")</f>
        <v/>
      </c>
    </row>
    <row r="335" spans="1:15" ht="20.100000000000001" customHeight="1" x14ac:dyDescent="0.25">
      <c r="A335" s="29">
        <v>2165</v>
      </c>
      <c r="B335" s="29">
        <f>IF(Table2[[#This Row],[Volume]]&lt;'Input Data'!$B$9,'Input Data'!$B$9,IF(Table2[[#This Row],[Volume]]&gt;'Input Data'!$B$10,'Input Data'!$B$10,Table2[[#This Row],[Volume]]))</f>
        <v>3000</v>
      </c>
      <c r="C335" s="30">
        <f>ROUNDDOWN((Table2[[#This Row],[Volume Used]]-'Input Data'!$B$9)/'Input Data'!$B$11,0)*'Input Data'!$B$12</f>
        <v>0</v>
      </c>
      <c r="D335" s="31">
        <f>-(Table2[[#This Row],[Volume]]*(1-Table2[[#This Row],[Discount]])*'Input Data'!$B$2)/Table2[[#This Row],[Volume]]</f>
        <v>500</v>
      </c>
      <c r="E335" s="29">
        <f>ROUNDUP(Table2[[#This Row],[Volume]]/'Input Data'!$B$13,0)</f>
        <v>3</v>
      </c>
      <c r="F335" s="29">
        <f>-Table2[[#This Row],[Multiplier]]*'Input Data'!$B$3</f>
        <v>150000</v>
      </c>
      <c r="G335" s="29">
        <f>(1 - (1 / (1 + EXP(-((Table2[[#This Row],[Volume]] / 1000) - 4.25))))) * 0.4 + 0.6</f>
        <v>0.95577467475347833</v>
      </c>
      <c r="H335" s="29">
        <f>Table2[[#This Row],[Sigmoid]]*'Input Data'!$B$7</f>
        <v>716.8310060651088</v>
      </c>
      <c r="I335" s="29">
        <f>Table2[[#This Row],[Price]]-Table2[[#This Row],[Variable Cost]]</f>
        <v>216.8310060651088</v>
      </c>
      <c r="J335" s="29">
        <f>Table2[[#This Row],[CM I (Unit)]]-(Table2[[#This Row],[Fixed Cost]]/Table2[[#This Row],[Volume]])</f>
        <v>147.54694139998179</v>
      </c>
      <c r="K335" s="29">
        <f>Table2[[#This Row],[CM II Unit)]]-(-'Input Data'!$B$4/Table2[[#This Row],[Volume]])</f>
        <v>32.073500291436758</v>
      </c>
      <c r="L335" s="29">
        <f>Table2[[#This Row],[CM I (Unit)]]*Table2[[#This Row],[Volume]]</f>
        <v>469439.12813096057</v>
      </c>
      <c r="M335" s="29">
        <f>Table2[[#This Row],[CM II Unit)]]*Table2[[#This Row],[Volume]]</f>
        <v>319439.12813096057</v>
      </c>
      <c r="N335" s="29">
        <f>Table2[[#This Row],[Profit (Unit)]]*Table2[[#This Row],[Volume]]</f>
        <v>69439.128130960584</v>
      </c>
      <c r="O335" s="29" t="str">
        <f>IF(AND(Table2[[#This Row],[Profit]]&gt;0,N334&lt;0),MIN(Table2[Profit]),"")</f>
        <v/>
      </c>
    </row>
    <row r="336" spans="1:15" ht="20.100000000000001" customHeight="1" x14ac:dyDescent="0.25">
      <c r="A336" s="29">
        <v>2170</v>
      </c>
      <c r="B336" s="29">
        <f>IF(Table2[[#This Row],[Volume]]&lt;'Input Data'!$B$9,'Input Data'!$B$9,IF(Table2[[#This Row],[Volume]]&gt;'Input Data'!$B$10,'Input Data'!$B$10,Table2[[#This Row],[Volume]]))</f>
        <v>3000</v>
      </c>
      <c r="C336" s="30">
        <f>ROUNDDOWN((Table2[[#This Row],[Volume Used]]-'Input Data'!$B$9)/'Input Data'!$B$11,0)*'Input Data'!$B$12</f>
        <v>0</v>
      </c>
      <c r="D336" s="31">
        <f>-(Table2[[#This Row],[Volume]]*(1-Table2[[#This Row],[Discount]])*'Input Data'!$B$2)/Table2[[#This Row],[Volume]]</f>
        <v>500</v>
      </c>
      <c r="E336" s="29">
        <f>ROUNDUP(Table2[[#This Row],[Volume]]/'Input Data'!$B$13,0)</f>
        <v>3</v>
      </c>
      <c r="F336" s="29">
        <f>-Table2[[#This Row],[Multiplier]]*'Input Data'!$B$3</f>
        <v>150000</v>
      </c>
      <c r="G336" s="29">
        <f>(1 - (1 / (1 + EXP(-((Table2[[#This Row],[Volume]] / 1000) - 4.25))))) * 0.4 + 0.6</f>
        <v>0.955577613315437</v>
      </c>
      <c r="H336" s="29">
        <f>Table2[[#This Row],[Sigmoid]]*'Input Data'!$B$7</f>
        <v>716.68320998657771</v>
      </c>
      <c r="I336" s="29">
        <f>Table2[[#This Row],[Price]]-Table2[[#This Row],[Variable Cost]]</f>
        <v>216.68320998657771</v>
      </c>
      <c r="J336" s="29">
        <f>Table2[[#This Row],[CM I (Unit)]]-(Table2[[#This Row],[Fixed Cost]]/Table2[[#This Row],[Volume]])</f>
        <v>147.55878602344407</v>
      </c>
      <c r="K336" s="29">
        <f>Table2[[#This Row],[CM II Unit)]]-(-'Input Data'!$B$4/Table2[[#This Row],[Volume]])</f>
        <v>32.351412751554676</v>
      </c>
      <c r="L336" s="29">
        <f>Table2[[#This Row],[CM I (Unit)]]*Table2[[#This Row],[Volume]]</f>
        <v>470202.56567087362</v>
      </c>
      <c r="M336" s="29">
        <f>Table2[[#This Row],[CM II Unit)]]*Table2[[#This Row],[Volume]]</f>
        <v>320202.56567087362</v>
      </c>
      <c r="N336" s="29">
        <f>Table2[[#This Row],[Profit (Unit)]]*Table2[[#This Row],[Volume]]</f>
        <v>70202.56567087365</v>
      </c>
      <c r="O336" s="29" t="str">
        <f>IF(AND(Table2[[#This Row],[Profit]]&gt;0,N335&lt;0),MIN(Table2[Profit]),"")</f>
        <v/>
      </c>
    </row>
    <row r="337" spans="1:15" ht="20.100000000000001" customHeight="1" x14ac:dyDescent="0.25">
      <c r="A337" s="29">
        <v>2175</v>
      </c>
      <c r="B337" s="29">
        <f>IF(Table2[[#This Row],[Volume]]&lt;'Input Data'!$B$9,'Input Data'!$B$9,IF(Table2[[#This Row],[Volume]]&gt;'Input Data'!$B$10,'Input Data'!$B$10,Table2[[#This Row],[Volume]]))</f>
        <v>3000</v>
      </c>
      <c r="C337" s="30">
        <f>ROUNDDOWN((Table2[[#This Row],[Volume Used]]-'Input Data'!$B$9)/'Input Data'!$B$11,0)*'Input Data'!$B$12</f>
        <v>0</v>
      </c>
      <c r="D337" s="31">
        <f>-(Table2[[#This Row],[Volume]]*(1-Table2[[#This Row],[Discount]])*'Input Data'!$B$2)/Table2[[#This Row],[Volume]]</f>
        <v>500</v>
      </c>
      <c r="E337" s="29">
        <f>ROUNDUP(Table2[[#This Row],[Volume]]/'Input Data'!$B$13,0)</f>
        <v>3</v>
      </c>
      <c r="F337" s="29">
        <f>-Table2[[#This Row],[Multiplier]]*'Input Data'!$B$3</f>
        <v>150000</v>
      </c>
      <c r="G337" s="29">
        <f>(1 - (1 / (1 + EXP(-((Table2[[#This Row],[Volume]] / 1000) - 4.25))))) * 0.4 + 0.6</f>
        <v>0.95537978392684142</v>
      </c>
      <c r="H337" s="29">
        <f>Table2[[#This Row],[Sigmoid]]*'Input Data'!$B$7</f>
        <v>716.53483794513102</v>
      </c>
      <c r="I337" s="29">
        <f>Table2[[#This Row],[Price]]-Table2[[#This Row],[Variable Cost]]</f>
        <v>216.53483794513102</v>
      </c>
      <c r="J337" s="29">
        <f>Table2[[#This Row],[CM I (Unit)]]-(Table2[[#This Row],[Fixed Cost]]/Table2[[#This Row],[Volume]])</f>
        <v>147.56932070375171</v>
      </c>
      <c r="K337" s="29">
        <f>Table2[[#This Row],[CM II Unit)]]-(-'Input Data'!$B$4/Table2[[#This Row],[Volume]])</f>
        <v>32.626791968119534</v>
      </c>
      <c r="L337" s="29">
        <f>Table2[[#This Row],[CM I (Unit)]]*Table2[[#This Row],[Volume]]</f>
        <v>470963.27253065998</v>
      </c>
      <c r="M337" s="29">
        <f>Table2[[#This Row],[CM II Unit)]]*Table2[[#This Row],[Volume]]</f>
        <v>320963.27253065998</v>
      </c>
      <c r="N337" s="29">
        <f>Table2[[#This Row],[Profit (Unit)]]*Table2[[#This Row],[Volume]]</f>
        <v>70963.27253065999</v>
      </c>
      <c r="O337" s="29" t="str">
        <f>IF(AND(Table2[[#This Row],[Profit]]&gt;0,N336&lt;0),MIN(Table2[Profit]),"")</f>
        <v/>
      </c>
    </row>
    <row r="338" spans="1:15" ht="20.100000000000001" customHeight="1" x14ac:dyDescent="0.25">
      <c r="A338" s="29">
        <v>2180</v>
      </c>
      <c r="B338" s="29">
        <f>IF(Table2[[#This Row],[Volume]]&lt;'Input Data'!$B$9,'Input Data'!$B$9,IF(Table2[[#This Row],[Volume]]&gt;'Input Data'!$B$10,'Input Data'!$B$10,Table2[[#This Row],[Volume]]))</f>
        <v>3000</v>
      </c>
      <c r="C338" s="30">
        <f>ROUNDDOWN((Table2[[#This Row],[Volume Used]]-'Input Data'!$B$9)/'Input Data'!$B$11,0)*'Input Data'!$B$12</f>
        <v>0</v>
      </c>
      <c r="D338" s="31">
        <f>-(Table2[[#This Row],[Volume]]*(1-Table2[[#This Row],[Discount]])*'Input Data'!$B$2)/Table2[[#This Row],[Volume]]</f>
        <v>500</v>
      </c>
      <c r="E338" s="29">
        <f>ROUNDUP(Table2[[#This Row],[Volume]]/'Input Data'!$B$13,0)</f>
        <v>3</v>
      </c>
      <c r="F338" s="29">
        <f>-Table2[[#This Row],[Multiplier]]*'Input Data'!$B$3</f>
        <v>150000</v>
      </c>
      <c r="G338" s="29">
        <f>(1 - (1 / (1 + EXP(-((Table2[[#This Row],[Volume]] / 1000) - 4.25))))) * 0.4 + 0.6</f>
        <v>0.95518118457720391</v>
      </c>
      <c r="H338" s="29">
        <f>Table2[[#This Row],[Sigmoid]]*'Input Data'!$B$7</f>
        <v>716.3858884329029</v>
      </c>
      <c r="I338" s="29">
        <f>Table2[[#This Row],[Price]]-Table2[[#This Row],[Variable Cost]]</f>
        <v>216.3858884329029</v>
      </c>
      <c r="J338" s="29">
        <f>Table2[[#This Row],[CM I (Unit)]]-(Table2[[#This Row],[Fixed Cost]]/Table2[[#This Row],[Volume]])</f>
        <v>147.5785489833616</v>
      </c>
      <c r="K338" s="29">
        <f>Table2[[#This Row],[CM II Unit)]]-(-'Input Data'!$B$4/Table2[[#This Row],[Volume]])</f>
        <v>32.899649900792795</v>
      </c>
      <c r="L338" s="29">
        <f>Table2[[#This Row],[CM I (Unit)]]*Table2[[#This Row],[Volume]]</f>
        <v>471721.23678372835</v>
      </c>
      <c r="M338" s="29">
        <f>Table2[[#This Row],[CM II Unit)]]*Table2[[#This Row],[Volume]]</f>
        <v>321721.23678372829</v>
      </c>
      <c r="N338" s="29">
        <f>Table2[[#This Row],[Profit (Unit)]]*Table2[[#This Row],[Volume]]</f>
        <v>71721.236783728295</v>
      </c>
      <c r="O338" s="29" t="str">
        <f>IF(AND(Table2[[#This Row],[Profit]]&gt;0,N337&lt;0),MIN(Table2[Profit]),"")</f>
        <v/>
      </c>
    </row>
    <row r="339" spans="1:15" ht="20.100000000000001" customHeight="1" x14ac:dyDescent="0.25">
      <c r="A339" s="29">
        <v>2185</v>
      </c>
      <c r="B339" s="29">
        <f>IF(Table2[[#This Row],[Volume]]&lt;'Input Data'!$B$9,'Input Data'!$B$9,IF(Table2[[#This Row],[Volume]]&gt;'Input Data'!$B$10,'Input Data'!$B$10,Table2[[#This Row],[Volume]]))</f>
        <v>3000</v>
      </c>
      <c r="C339" s="30">
        <f>ROUNDDOWN((Table2[[#This Row],[Volume Used]]-'Input Data'!$B$9)/'Input Data'!$B$11,0)*'Input Data'!$B$12</f>
        <v>0</v>
      </c>
      <c r="D339" s="31">
        <f>-(Table2[[#This Row],[Volume]]*(1-Table2[[#This Row],[Discount]])*'Input Data'!$B$2)/Table2[[#This Row],[Volume]]</f>
        <v>500</v>
      </c>
      <c r="E339" s="29">
        <f>ROUNDUP(Table2[[#This Row],[Volume]]/'Input Data'!$B$13,0)</f>
        <v>3</v>
      </c>
      <c r="F339" s="29">
        <f>-Table2[[#This Row],[Multiplier]]*'Input Data'!$B$3</f>
        <v>150000</v>
      </c>
      <c r="G339" s="29">
        <f>(1 - (1 / (1 + EXP(-((Table2[[#This Row],[Volume]] / 1000) - 4.25))))) * 0.4 + 0.6</f>
        <v>0.95498181325968012</v>
      </c>
      <c r="H339" s="29">
        <f>Table2[[#This Row],[Sigmoid]]*'Input Data'!$B$7</f>
        <v>716.23635994476012</v>
      </c>
      <c r="I339" s="29">
        <f>Table2[[#This Row],[Price]]-Table2[[#This Row],[Variable Cost]]</f>
        <v>216.23635994476012</v>
      </c>
      <c r="J339" s="29">
        <f>Table2[[#This Row],[CM I (Unit)]]-(Table2[[#This Row],[Fixed Cost]]/Table2[[#This Row],[Volume]])</f>
        <v>147.5864743612361</v>
      </c>
      <c r="K339" s="29">
        <f>Table2[[#This Row],[CM II Unit)]]-(-'Input Data'!$B$4/Table2[[#This Row],[Volume]])</f>
        <v>33.169998388696058</v>
      </c>
      <c r="L339" s="29">
        <f>Table2[[#This Row],[CM I (Unit)]]*Table2[[#This Row],[Volume]]</f>
        <v>472476.44647930085</v>
      </c>
      <c r="M339" s="29">
        <f>Table2[[#This Row],[CM II Unit)]]*Table2[[#This Row],[Volume]]</f>
        <v>322476.44647930085</v>
      </c>
      <c r="N339" s="29">
        <f>Table2[[#This Row],[Profit (Unit)]]*Table2[[#This Row],[Volume]]</f>
        <v>72476.446479300881</v>
      </c>
      <c r="O339" s="29" t="str">
        <f>IF(AND(Table2[[#This Row],[Profit]]&gt;0,N338&lt;0),MIN(Table2[Profit]),"")</f>
        <v/>
      </c>
    </row>
    <row r="340" spans="1:15" ht="20.100000000000001" customHeight="1" x14ac:dyDescent="0.25">
      <c r="A340" s="29">
        <v>2190</v>
      </c>
      <c r="B340" s="29">
        <f>IF(Table2[[#This Row],[Volume]]&lt;'Input Data'!$B$9,'Input Data'!$B$9,IF(Table2[[#This Row],[Volume]]&gt;'Input Data'!$B$10,'Input Data'!$B$10,Table2[[#This Row],[Volume]]))</f>
        <v>3000</v>
      </c>
      <c r="C340" s="30">
        <f>ROUNDDOWN((Table2[[#This Row],[Volume Used]]-'Input Data'!$B$9)/'Input Data'!$B$11,0)*'Input Data'!$B$12</f>
        <v>0</v>
      </c>
      <c r="D340" s="31">
        <f>-(Table2[[#This Row],[Volume]]*(1-Table2[[#This Row],[Discount]])*'Input Data'!$B$2)/Table2[[#This Row],[Volume]]</f>
        <v>500</v>
      </c>
      <c r="E340" s="29">
        <f>ROUNDUP(Table2[[#This Row],[Volume]]/'Input Data'!$B$13,0)</f>
        <v>3</v>
      </c>
      <c r="F340" s="29">
        <f>-Table2[[#This Row],[Multiplier]]*'Input Data'!$B$3</f>
        <v>150000</v>
      </c>
      <c r="G340" s="29">
        <f>(1 - (1 / (1 + EXP(-((Table2[[#This Row],[Volume]] / 1000) - 4.25))))) * 0.4 + 0.6</f>
        <v>0.95478166797116848</v>
      </c>
      <c r="H340" s="29">
        <f>Table2[[#This Row],[Sigmoid]]*'Input Data'!$B$7</f>
        <v>716.08625097837637</v>
      </c>
      <c r="I340" s="29">
        <f>Table2[[#This Row],[Price]]-Table2[[#This Row],[Variable Cost]]</f>
        <v>216.08625097837637</v>
      </c>
      <c r="J340" s="29">
        <f>Table2[[#This Row],[CM I (Unit)]]-(Table2[[#This Row],[Fixed Cost]]/Table2[[#This Row],[Volume]])</f>
        <v>147.59310029344488</v>
      </c>
      <c r="K340" s="29">
        <f>Table2[[#This Row],[CM II Unit)]]-(-'Input Data'!$B$4/Table2[[#This Row],[Volume]])</f>
        <v>33.437849151892365</v>
      </c>
      <c r="L340" s="29">
        <f>Table2[[#This Row],[CM I (Unit)]]*Table2[[#This Row],[Volume]]</f>
        <v>473228.88964264427</v>
      </c>
      <c r="M340" s="29">
        <f>Table2[[#This Row],[CM II Unit)]]*Table2[[#This Row],[Volume]]</f>
        <v>323228.88964264427</v>
      </c>
      <c r="N340" s="29">
        <f>Table2[[#This Row],[Profit (Unit)]]*Table2[[#This Row],[Volume]]</f>
        <v>73228.889642644281</v>
      </c>
      <c r="O340" s="29" t="str">
        <f>IF(AND(Table2[[#This Row],[Profit]]&gt;0,N339&lt;0),MIN(Table2[Profit]),"")</f>
        <v/>
      </c>
    </row>
    <row r="341" spans="1:15" ht="20.100000000000001" customHeight="1" x14ac:dyDescent="0.25">
      <c r="A341" s="29">
        <v>2195</v>
      </c>
      <c r="B341" s="29">
        <f>IF(Table2[[#This Row],[Volume]]&lt;'Input Data'!$B$9,'Input Data'!$B$9,IF(Table2[[#This Row],[Volume]]&gt;'Input Data'!$B$10,'Input Data'!$B$10,Table2[[#This Row],[Volume]]))</f>
        <v>3000</v>
      </c>
      <c r="C341" s="30">
        <f>ROUNDDOWN((Table2[[#This Row],[Volume Used]]-'Input Data'!$B$9)/'Input Data'!$B$11,0)*'Input Data'!$B$12</f>
        <v>0</v>
      </c>
      <c r="D341" s="31">
        <f>-(Table2[[#This Row],[Volume]]*(1-Table2[[#This Row],[Discount]])*'Input Data'!$B$2)/Table2[[#This Row],[Volume]]</f>
        <v>500</v>
      </c>
      <c r="E341" s="29">
        <f>ROUNDUP(Table2[[#This Row],[Volume]]/'Input Data'!$B$13,0)</f>
        <v>3</v>
      </c>
      <c r="F341" s="29">
        <f>-Table2[[#This Row],[Multiplier]]*'Input Data'!$B$3</f>
        <v>150000</v>
      </c>
      <c r="G341" s="29">
        <f>(1 - (1 / (1 + EXP(-((Table2[[#This Row],[Volume]] / 1000) - 4.25))))) * 0.4 + 0.6</f>
        <v>0.95458074671240889</v>
      </c>
      <c r="H341" s="29">
        <f>Table2[[#This Row],[Sigmoid]]*'Input Data'!$B$7</f>
        <v>715.93556003430672</v>
      </c>
      <c r="I341" s="29">
        <f>Table2[[#This Row],[Price]]-Table2[[#This Row],[Variable Cost]]</f>
        <v>215.93556003430672</v>
      </c>
      <c r="J341" s="29">
        <f>Table2[[#This Row],[CM I (Unit)]]-(Table2[[#This Row],[Fixed Cost]]/Table2[[#This Row],[Volume]])</f>
        <v>147.59843019376001</v>
      </c>
      <c r="K341" s="29">
        <f>Table2[[#This Row],[CM II Unit)]]-(-'Input Data'!$B$4/Table2[[#This Row],[Volume]])</f>
        <v>33.703213792848842</v>
      </c>
      <c r="L341" s="29">
        <f>Table2[[#This Row],[CM I (Unit)]]*Table2[[#This Row],[Volume]]</f>
        <v>473978.55427530326</v>
      </c>
      <c r="M341" s="29">
        <f>Table2[[#This Row],[CM II Unit)]]*Table2[[#This Row],[Volume]]</f>
        <v>323978.55427530321</v>
      </c>
      <c r="N341" s="29">
        <f>Table2[[#This Row],[Profit (Unit)]]*Table2[[#This Row],[Volume]]</f>
        <v>73978.554275303206</v>
      </c>
      <c r="O341" s="29" t="str">
        <f>IF(AND(Table2[[#This Row],[Profit]]&gt;0,N340&lt;0),MIN(Table2[Profit]),"")</f>
        <v/>
      </c>
    </row>
    <row r="342" spans="1:15" ht="20.100000000000001" customHeight="1" x14ac:dyDescent="0.25">
      <c r="A342" s="29">
        <v>2200</v>
      </c>
      <c r="B342" s="29">
        <f>IF(Table2[[#This Row],[Volume]]&lt;'Input Data'!$B$9,'Input Data'!$B$9,IF(Table2[[#This Row],[Volume]]&gt;'Input Data'!$B$10,'Input Data'!$B$10,Table2[[#This Row],[Volume]]))</f>
        <v>3000</v>
      </c>
      <c r="C342" s="30">
        <f>ROUNDDOWN((Table2[[#This Row],[Volume Used]]-'Input Data'!$B$9)/'Input Data'!$B$11,0)*'Input Data'!$B$12</f>
        <v>0</v>
      </c>
      <c r="D342" s="31">
        <f>-(Table2[[#This Row],[Volume]]*(1-Table2[[#This Row],[Discount]])*'Input Data'!$B$2)/Table2[[#This Row],[Volume]]</f>
        <v>500</v>
      </c>
      <c r="E342" s="29">
        <f>ROUNDUP(Table2[[#This Row],[Volume]]/'Input Data'!$B$13,0)</f>
        <v>3</v>
      </c>
      <c r="F342" s="29">
        <f>-Table2[[#This Row],[Multiplier]]*'Input Data'!$B$3</f>
        <v>150000</v>
      </c>
      <c r="G342" s="29">
        <f>(1 - (1 / (1 + EXP(-((Table2[[#This Row],[Volume]] / 1000) - 4.25))))) * 0.4 + 0.6</f>
        <v>0.95437904748808366</v>
      </c>
      <c r="H342" s="29">
        <f>Table2[[#This Row],[Sigmoid]]*'Input Data'!$B$7</f>
        <v>715.78428561606279</v>
      </c>
      <c r="I342" s="29">
        <f>Table2[[#This Row],[Price]]-Table2[[#This Row],[Variable Cost]]</f>
        <v>215.78428561606279</v>
      </c>
      <c r="J342" s="29">
        <f>Table2[[#This Row],[CM I (Unit)]]-(Table2[[#This Row],[Fixed Cost]]/Table2[[#This Row],[Volume]])</f>
        <v>147.6024674342446</v>
      </c>
      <c r="K342" s="29">
        <f>Table2[[#This Row],[CM II Unit)]]-(-'Input Data'!$B$4/Table2[[#This Row],[Volume]])</f>
        <v>33.966103797880962</v>
      </c>
      <c r="L342" s="29">
        <f>Table2[[#This Row],[CM I (Unit)]]*Table2[[#This Row],[Volume]]</f>
        <v>474725.42835533811</v>
      </c>
      <c r="M342" s="29">
        <f>Table2[[#This Row],[CM II Unit)]]*Table2[[#This Row],[Volume]]</f>
        <v>324725.42835533811</v>
      </c>
      <c r="N342" s="29">
        <f>Table2[[#This Row],[Profit (Unit)]]*Table2[[#This Row],[Volume]]</f>
        <v>74725.42835533811</v>
      </c>
      <c r="O342" s="29" t="str">
        <f>IF(AND(Table2[[#This Row],[Profit]]&gt;0,N341&lt;0),MIN(Table2[Profit]),"")</f>
        <v/>
      </c>
    </row>
    <row r="343" spans="1:15" ht="20.100000000000001" customHeight="1" x14ac:dyDescent="0.25">
      <c r="A343" s="29">
        <v>2205</v>
      </c>
      <c r="B343" s="29">
        <f>IF(Table2[[#This Row],[Volume]]&lt;'Input Data'!$B$9,'Input Data'!$B$9,IF(Table2[[#This Row],[Volume]]&gt;'Input Data'!$B$10,'Input Data'!$B$10,Table2[[#This Row],[Volume]]))</f>
        <v>3000</v>
      </c>
      <c r="C343" s="30">
        <f>ROUNDDOWN((Table2[[#This Row],[Volume Used]]-'Input Data'!$B$9)/'Input Data'!$B$11,0)*'Input Data'!$B$12</f>
        <v>0</v>
      </c>
      <c r="D343" s="31">
        <f>-(Table2[[#This Row],[Volume]]*(1-Table2[[#This Row],[Discount]])*'Input Data'!$B$2)/Table2[[#This Row],[Volume]]</f>
        <v>500</v>
      </c>
      <c r="E343" s="29">
        <f>ROUNDUP(Table2[[#This Row],[Volume]]/'Input Data'!$B$13,0)</f>
        <v>3</v>
      </c>
      <c r="F343" s="29">
        <f>-Table2[[#This Row],[Multiplier]]*'Input Data'!$B$3</f>
        <v>150000</v>
      </c>
      <c r="G343" s="29">
        <f>(1 - (1 / (1 + EXP(-((Table2[[#This Row],[Volume]] / 1000) - 4.25))))) * 0.4 + 0.6</f>
        <v>0.95417656830691766</v>
      </c>
      <c r="H343" s="29">
        <f>Table2[[#This Row],[Sigmoid]]*'Input Data'!$B$7</f>
        <v>715.63242623018823</v>
      </c>
      <c r="I343" s="29">
        <f>Table2[[#This Row],[Price]]-Table2[[#This Row],[Variable Cost]]</f>
        <v>215.63242623018823</v>
      </c>
      <c r="J343" s="29">
        <f>Table2[[#This Row],[CM I (Unit)]]-(Table2[[#This Row],[Fixed Cost]]/Table2[[#This Row],[Volume]])</f>
        <v>147.60521534583449</v>
      </c>
      <c r="K343" s="29">
        <f>Table2[[#This Row],[CM II Unit)]]-(-'Input Data'!$B$4/Table2[[#This Row],[Volume]])</f>
        <v>34.22653053857826</v>
      </c>
      <c r="L343" s="29">
        <f>Table2[[#This Row],[CM I (Unit)]]*Table2[[#This Row],[Volume]]</f>
        <v>475469.49983756506</v>
      </c>
      <c r="M343" s="29">
        <f>Table2[[#This Row],[CM II Unit)]]*Table2[[#This Row],[Volume]]</f>
        <v>325469.49983756506</v>
      </c>
      <c r="N343" s="29">
        <f>Table2[[#This Row],[Profit (Unit)]]*Table2[[#This Row],[Volume]]</f>
        <v>75469.499837565061</v>
      </c>
      <c r="O343" s="29" t="str">
        <f>IF(AND(Table2[[#This Row],[Profit]]&gt;0,N342&lt;0),MIN(Table2[Profit]),"")</f>
        <v/>
      </c>
    </row>
    <row r="344" spans="1:15" ht="20.100000000000001" customHeight="1" x14ac:dyDescent="0.25">
      <c r="A344" s="29">
        <v>2210</v>
      </c>
      <c r="B344" s="29">
        <f>IF(Table2[[#This Row],[Volume]]&lt;'Input Data'!$B$9,'Input Data'!$B$9,IF(Table2[[#This Row],[Volume]]&gt;'Input Data'!$B$10,'Input Data'!$B$10,Table2[[#This Row],[Volume]]))</f>
        <v>3000</v>
      </c>
      <c r="C344" s="30">
        <f>ROUNDDOWN((Table2[[#This Row],[Volume Used]]-'Input Data'!$B$9)/'Input Data'!$B$11,0)*'Input Data'!$B$12</f>
        <v>0</v>
      </c>
      <c r="D344" s="31">
        <f>-(Table2[[#This Row],[Volume]]*(1-Table2[[#This Row],[Discount]])*'Input Data'!$B$2)/Table2[[#This Row],[Volume]]</f>
        <v>500</v>
      </c>
      <c r="E344" s="29">
        <f>ROUNDUP(Table2[[#This Row],[Volume]]/'Input Data'!$B$13,0)</f>
        <v>3</v>
      </c>
      <c r="F344" s="29">
        <f>-Table2[[#This Row],[Multiplier]]*'Input Data'!$B$3</f>
        <v>150000</v>
      </c>
      <c r="G344" s="29">
        <f>(1 - (1 / (1 + EXP(-((Table2[[#This Row],[Volume]] / 1000) - 4.25))))) * 0.4 + 0.6</f>
        <v>0.95397330718178008</v>
      </c>
      <c r="H344" s="29">
        <f>Table2[[#This Row],[Sigmoid]]*'Input Data'!$B$7</f>
        <v>715.47998038633511</v>
      </c>
      <c r="I344" s="29">
        <f>Table2[[#This Row],[Price]]-Table2[[#This Row],[Variable Cost]]</f>
        <v>215.47998038633511</v>
      </c>
      <c r="J344" s="29">
        <f>Table2[[#This Row],[CM I (Unit)]]-(Table2[[#This Row],[Fixed Cost]]/Table2[[#This Row],[Volume]])</f>
        <v>147.60667721891429</v>
      </c>
      <c r="K344" s="29">
        <f>Table2[[#This Row],[CM II Unit)]]-(-'Input Data'!$B$4/Table2[[#This Row],[Volume]])</f>
        <v>34.484505273212932</v>
      </c>
      <c r="L344" s="29">
        <f>Table2[[#This Row],[CM I (Unit)]]*Table2[[#This Row],[Volume]]</f>
        <v>476210.75665380061</v>
      </c>
      <c r="M344" s="29">
        <f>Table2[[#This Row],[CM II Unit)]]*Table2[[#This Row],[Volume]]</f>
        <v>326210.75665380055</v>
      </c>
      <c r="N344" s="29">
        <f>Table2[[#This Row],[Profit (Unit)]]*Table2[[#This Row],[Volume]]</f>
        <v>76210.756653800578</v>
      </c>
      <c r="O344" s="29" t="str">
        <f>IF(AND(Table2[[#This Row],[Profit]]&gt;0,N343&lt;0),MIN(Table2[Profit]),"")</f>
        <v/>
      </c>
    </row>
    <row r="345" spans="1:15" ht="20.100000000000001" customHeight="1" x14ac:dyDescent="0.25">
      <c r="A345" s="29">
        <v>2215</v>
      </c>
      <c r="B345" s="29">
        <f>IF(Table2[[#This Row],[Volume]]&lt;'Input Data'!$B$9,'Input Data'!$B$9,IF(Table2[[#This Row],[Volume]]&gt;'Input Data'!$B$10,'Input Data'!$B$10,Table2[[#This Row],[Volume]]))</f>
        <v>3000</v>
      </c>
      <c r="C345" s="30">
        <f>ROUNDDOWN((Table2[[#This Row],[Volume Used]]-'Input Data'!$B$9)/'Input Data'!$B$11,0)*'Input Data'!$B$12</f>
        <v>0</v>
      </c>
      <c r="D345" s="31">
        <f>-(Table2[[#This Row],[Volume]]*(1-Table2[[#This Row],[Discount]])*'Input Data'!$B$2)/Table2[[#This Row],[Volume]]</f>
        <v>500</v>
      </c>
      <c r="E345" s="29">
        <f>ROUNDUP(Table2[[#This Row],[Volume]]/'Input Data'!$B$13,0)</f>
        <v>3</v>
      </c>
      <c r="F345" s="29">
        <f>-Table2[[#This Row],[Multiplier]]*'Input Data'!$B$3</f>
        <v>150000</v>
      </c>
      <c r="G345" s="29">
        <f>(1 - (1 / (1 + EXP(-((Table2[[#This Row],[Volume]] / 1000) - 4.25))))) * 0.4 + 0.6</f>
        <v>0.95376926212978663</v>
      </c>
      <c r="H345" s="29">
        <f>Table2[[#This Row],[Sigmoid]]*'Input Data'!$B$7</f>
        <v>715.32694659734</v>
      </c>
      <c r="I345" s="29">
        <f>Table2[[#This Row],[Price]]-Table2[[#This Row],[Variable Cost]]</f>
        <v>215.32694659734</v>
      </c>
      <c r="J345" s="29">
        <f>Table2[[#This Row],[CM I (Unit)]]-(Table2[[#This Row],[Fixed Cost]]/Table2[[#This Row],[Volume]])</f>
        <v>147.60685630388627</v>
      </c>
      <c r="K345" s="29">
        <f>Table2[[#This Row],[CM II Unit)]]-(-'Input Data'!$B$4/Table2[[#This Row],[Volume]])</f>
        <v>34.740039148130066</v>
      </c>
      <c r="L345" s="29">
        <f>Table2[[#This Row],[CM I (Unit)]]*Table2[[#This Row],[Volume]]</f>
        <v>476949.18671310809</v>
      </c>
      <c r="M345" s="29">
        <f>Table2[[#This Row],[CM II Unit)]]*Table2[[#This Row],[Volume]]</f>
        <v>326949.18671310809</v>
      </c>
      <c r="N345" s="29">
        <f>Table2[[#This Row],[Profit (Unit)]]*Table2[[#This Row],[Volume]]</f>
        <v>76949.186713108094</v>
      </c>
      <c r="O345" s="29" t="str">
        <f>IF(AND(Table2[[#This Row],[Profit]]&gt;0,N344&lt;0),MIN(Table2[Profit]),"")</f>
        <v/>
      </c>
    </row>
    <row r="346" spans="1:15" ht="20.100000000000001" customHeight="1" x14ac:dyDescent="0.25">
      <c r="A346" s="29">
        <v>2220</v>
      </c>
      <c r="B346" s="29">
        <f>IF(Table2[[#This Row],[Volume]]&lt;'Input Data'!$B$9,'Input Data'!$B$9,IF(Table2[[#This Row],[Volume]]&gt;'Input Data'!$B$10,'Input Data'!$B$10,Table2[[#This Row],[Volume]]))</f>
        <v>3000</v>
      </c>
      <c r="C346" s="30">
        <f>ROUNDDOWN((Table2[[#This Row],[Volume Used]]-'Input Data'!$B$9)/'Input Data'!$B$11,0)*'Input Data'!$B$12</f>
        <v>0</v>
      </c>
      <c r="D346" s="31">
        <f>-(Table2[[#This Row],[Volume]]*(1-Table2[[#This Row],[Discount]])*'Input Data'!$B$2)/Table2[[#This Row],[Volume]]</f>
        <v>500</v>
      </c>
      <c r="E346" s="29">
        <f>ROUNDUP(Table2[[#This Row],[Volume]]/'Input Data'!$B$13,0)</f>
        <v>3</v>
      </c>
      <c r="F346" s="29">
        <f>-Table2[[#This Row],[Multiplier]]*'Input Data'!$B$3</f>
        <v>150000</v>
      </c>
      <c r="G346" s="29">
        <f>(1 - (1 / (1 + EXP(-((Table2[[#This Row],[Volume]] / 1000) - 4.25))))) * 0.4 + 0.6</f>
        <v>0.95356443117240208</v>
      </c>
      <c r="H346" s="29">
        <f>Table2[[#This Row],[Sigmoid]]*'Input Data'!$B$7</f>
        <v>715.17332337930156</v>
      </c>
      <c r="I346" s="29">
        <f>Table2[[#This Row],[Price]]-Table2[[#This Row],[Variable Cost]]</f>
        <v>215.17332337930156</v>
      </c>
      <c r="J346" s="29">
        <f>Table2[[#This Row],[CM I (Unit)]]-(Table2[[#This Row],[Fixed Cost]]/Table2[[#This Row],[Volume]])</f>
        <v>147.60575581173401</v>
      </c>
      <c r="K346" s="29">
        <f>Table2[[#This Row],[CM II Unit)]]-(-'Input Data'!$B$4/Table2[[#This Row],[Volume]])</f>
        <v>34.993143199121405</v>
      </c>
      <c r="L346" s="29">
        <f>Table2[[#This Row],[CM I (Unit)]]*Table2[[#This Row],[Volume]]</f>
        <v>477684.77790204948</v>
      </c>
      <c r="M346" s="29">
        <f>Table2[[#This Row],[CM II Unit)]]*Table2[[#This Row],[Volume]]</f>
        <v>327684.77790204954</v>
      </c>
      <c r="N346" s="29">
        <f>Table2[[#This Row],[Profit (Unit)]]*Table2[[#This Row],[Volume]]</f>
        <v>77684.777902049522</v>
      </c>
      <c r="O346" s="29" t="str">
        <f>IF(AND(Table2[[#This Row],[Profit]]&gt;0,N345&lt;0),MIN(Table2[Profit]),"")</f>
        <v/>
      </c>
    </row>
    <row r="347" spans="1:15" ht="20.100000000000001" customHeight="1" x14ac:dyDescent="0.25">
      <c r="A347" s="29">
        <v>2225</v>
      </c>
      <c r="B347" s="29">
        <f>IF(Table2[[#This Row],[Volume]]&lt;'Input Data'!$B$9,'Input Data'!$B$9,IF(Table2[[#This Row],[Volume]]&gt;'Input Data'!$B$10,'Input Data'!$B$10,Table2[[#This Row],[Volume]]))</f>
        <v>3000</v>
      </c>
      <c r="C347" s="30">
        <f>ROUNDDOWN((Table2[[#This Row],[Volume Used]]-'Input Data'!$B$9)/'Input Data'!$B$11,0)*'Input Data'!$B$12</f>
        <v>0</v>
      </c>
      <c r="D347" s="31">
        <f>-(Table2[[#This Row],[Volume]]*(1-Table2[[#This Row],[Discount]])*'Input Data'!$B$2)/Table2[[#This Row],[Volume]]</f>
        <v>500</v>
      </c>
      <c r="E347" s="29">
        <f>ROUNDUP(Table2[[#This Row],[Volume]]/'Input Data'!$B$13,0)</f>
        <v>3</v>
      </c>
      <c r="F347" s="29">
        <f>-Table2[[#This Row],[Multiplier]]*'Input Data'!$B$3</f>
        <v>150000</v>
      </c>
      <c r="G347" s="29">
        <f>(1 - (1 / (1 + EXP(-((Table2[[#This Row],[Volume]] / 1000) - 4.25))))) * 0.4 + 0.6</f>
        <v>0.9533588123355442</v>
      </c>
      <c r="H347" s="29">
        <f>Table2[[#This Row],[Sigmoid]]*'Input Data'!$B$7</f>
        <v>715.01910925165816</v>
      </c>
      <c r="I347" s="29">
        <f>Table2[[#This Row],[Price]]-Table2[[#This Row],[Variable Cost]]</f>
        <v>215.01910925165816</v>
      </c>
      <c r="J347" s="29">
        <f>Table2[[#This Row],[CM I (Unit)]]-(Table2[[#This Row],[Fixed Cost]]/Table2[[#This Row],[Volume]])</f>
        <v>147.60337891457951</v>
      </c>
      <c r="K347" s="29">
        <f>Table2[[#This Row],[CM II Unit)]]-(-'Input Data'!$B$4/Table2[[#This Row],[Volume]])</f>
        <v>35.243828352781762</v>
      </c>
      <c r="L347" s="29">
        <f>Table2[[#This Row],[CM I (Unit)]]*Table2[[#This Row],[Volume]]</f>
        <v>478417.51808493939</v>
      </c>
      <c r="M347" s="29">
        <f>Table2[[#This Row],[CM II Unit)]]*Table2[[#This Row],[Volume]]</f>
        <v>328417.51808493939</v>
      </c>
      <c r="N347" s="29">
        <f>Table2[[#This Row],[Profit (Unit)]]*Table2[[#This Row],[Volume]]</f>
        <v>78417.518084939424</v>
      </c>
      <c r="O347" s="29" t="str">
        <f>IF(AND(Table2[[#This Row],[Profit]]&gt;0,N346&lt;0),MIN(Table2[Profit]),"")</f>
        <v/>
      </c>
    </row>
    <row r="348" spans="1:15" ht="20.100000000000001" customHeight="1" x14ac:dyDescent="0.25">
      <c r="A348" s="29">
        <v>2230</v>
      </c>
      <c r="B348" s="29">
        <f>IF(Table2[[#This Row],[Volume]]&lt;'Input Data'!$B$9,'Input Data'!$B$9,IF(Table2[[#This Row],[Volume]]&gt;'Input Data'!$B$10,'Input Data'!$B$10,Table2[[#This Row],[Volume]]))</f>
        <v>3000</v>
      </c>
      <c r="C348" s="30">
        <f>ROUNDDOWN((Table2[[#This Row],[Volume Used]]-'Input Data'!$B$9)/'Input Data'!$B$11,0)*'Input Data'!$B$12</f>
        <v>0</v>
      </c>
      <c r="D348" s="31">
        <f>-(Table2[[#This Row],[Volume]]*(1-Table2[[#This Row],[Discount]])*'Input Data'!$B$2)/Table2[[#This Row],[Volume]]</f>
        <v>500</v>
      </c>
      <c r="E348" s="29">
        <f>ROUNDUP(Table2[[#This Row],[Volume]]/'Input Data'!$B$13,0)</f>
        <v>3</v>
      </c>
      <c r="F348" s="29">
        <f>-Table2[[#This Row],[Multiplier]]*'Input Data'!$B$3</f>
        <v>150000</v>
      </c>
      <c r="G348" s="29">
        <f>(1 - (1 / (1 + EXP(-((Table2[[#This Row],[Volume]] / 1000) - 4.25))))) * 0.4 + 0.6</f>
        <v>0.95315240364968778</v>
      </c>
      <c r="H348" s="29">
        <f>Table2[[#This Row],[Sigmoid]]*'Input Data'!$B$7</f>
        <v>714.8643027372658</v>
      </c>
      <c r="I348" s="29">
        <f>Table2[[#This Row],[Price]]-Table2[[#This Row],[Variable Cost]]</f>
        <v>214.8643027372658</v>
      </c>
      <c r="J348" s="29">
        <f>Table2[[#This Row],[CM I (Unit)]]-(Table2[[#This Row],[Fixed Cost]]/Table2[[#This Row],[Volume]])</f>
        <v>147.5997287462344</v>
      </c>
      <c r="K348" s="29">
        <f>Table2[[#This Row],[CM II Unit)]]-(-'Input Data'!$B$4/Table2[[#This Row],[Volume]])</f>
        <v>35.492105427848756</v>
      </c>
      <c r="L348" s="29">
        <f>Table2[[#This Row],[CM I (Unit)]]*Table2[[#This Row],[Volume]]</f>
        <v>479147.39510410273</v>
      </c>
      <c r="M348" s="29">
        <f>Table2[[#This Row],[CM II Unit)]]*Table2[[#This Row],[Volume]]</f>
        <v>329147.39510410273</v>
      </c>
      <c r="N348" s="29">
        <f>Table2[[#This Row],[Profit (Unit)]]*Table2[[#This Row],[Volume]]</f>
        <v>79147.395104102732</v>
      </c>
      <c r="O348" s="29" t="str">
        <f>IF(AND(Table2[[#This Row],[Profit]]&gt;0,N347&lt;0),MIN(Table2[Profit]),"")</f>
        <v/>
      </c>
    </row>
    <row r="349" spans="1:15" ht="20.100000000000001" customHeight="1" x14ac:dyDescent="0.25">
      <c r="A349" s="29">
        <v>2235</v>
      </c>
      <c r="B349" s="29">
        <f>IF(Table2[[#This Row],[Volume]]&lt;'Input Data'!$B$9,'Input Data'!$B$9,IF(Table2[[#This Row],[Volume]]&gt;'Input Data'!$B$10,'Input Data'!$B$10,Table2[[#This Row],[Volume]]))</f>
        <v>3000</v>
      </c>
      <c r="C349" s="30">
        <f>ROUNDDOWN((Table2[[#This Row],[Volume Used]]-'Input Data'!$B$9)/'Input Data'!$B$11,0)*'Input Data'!$B$12</f>
        <v>0</v>
      </c>
      <c r="D349" s="31">
        <f>-(Table2[[#This Row],[Volume]]*(1-Table2[[#This Row],[Discount]])*'Input Data'!$B$2)/Table2[[#This Row],[Volume]]</f>
        <v>500</v>
      </c>
      <c r="E349" s="29">
        <f>ROUNDUP(Table2[[#This Row],[Volume]]/'Input Data'!$B$13,0)</f>
        <v>3</v>
      </c>
      <c r="F349" s="29">
        <f>-Table2[[#This Row],[Multiplier]]*'Input Data'!$B$3</f>
        <v>150000</v>
      </c>
      <c r="G349" s="29">
        <f>(1 - (1 / (1 + EXP(-((Table2[[#This Row],[Volume]] / 1000) - 4.25))))) * 0.4 + 0.6</f>
        <v>0.95294520314996922</v>
      </c>
      <c r="H349" s="29">
        <f>Table2[[#This Row],[Sigmoid]]*'Input Data'!$B$7</f>
        <v>714.70890236247692</v>
      </c>
      <c r="I349" s="29">
        <f>Table2[[#This Row],[Price]]-Table2[[#This Row],[Variable Cost]]</f>
        <v>214.70890236247692</v>
      </c>
      <c r="J349" s="29">
        <f>Table2[[#This Row],[CM I (Unit)]]-(Table2[[#This Row],[Fixed Cost]]/Table2[[#This Row],[Volume]])</f>
        <v>147.59480840274537</v>
      </c>
      <c r="K349" s="29">
        <f>Table2[[#This Row],[CM II Unit)]]-(-'Input Data'!$B$4/Table2[[#This Row],[Volume]])</f>
        <v>35.737985136526135</v>
      </c>
      <c r="L349" s="29">
        <f>Table2[[#This Row],[CM I (Unit)]]*Table2[[#This Row],[Volume]]</f>
        <v>479874.39678013592</v>
      </c>
      <c r="M349" s="29">
        <f>Table2[[#This Row],[CM II Unit)]]*Table2[[#This Row],[Volume]]</f>
        <v>329874.39678013592</v>
      </c>
      <c r="N349" s="29">
        <f>Table2[[#This Row],[Profit (Unit)]]*Table2[[#This Row],[Volume]]</f>
        <v>79874.39678013591</v>
      </c>
      <c r="O349" s="29" t="str">
        <f>IF(AND(Table2[[#This Row],[Profit]]&gt;0,N348&lt;0),MIN(Table2[Profit]),"")</f>
        <v/>
      </c>
    </row>
    <row r="350" spans="1:15" ht="20.100000000000001" customHeight="1" x14ac:dyDescent="0.25">
      <c r="A350" s="29">
        <v>2240</v>
      </c>
      <c r="B350" s="29">
        <f>IF(Table2[[#This Row],[Volume]]&lt;'Input Data'!$B$9,'Input Data'!$B$9,IF(Table2[[#This Row],[Volume]]&gt;'Input Data'!$B$10,'Input Data'!$B$10,Table2[[#This Row],[Volume]]))</f>
        <v>3000</v>
      </c>
      <c r="C350" s="30">
        <f>ROUNDDOWN((Table2[[#This Row],[Volume Used]]-'Input Data'!$B$9)/'Input Data'!$B$11,0)*'Input Data'!$B$12</f>
        <v>0</v>
      </c>
      <c r="D350" s="31">
        <f>-(Table2[[#This Row],[Volume]]*(1-Table2[[#This Row],[Discount]])*'Input Data'!$B$2)/Table2[[#This Row],[Volume]]</f>
        <v>500</v>
      </c>
      <c r="E350" s="29">
        <f>ROUNDUP(Table2[[#This Row],[Volume]]/'Input Data'!$B$13,0)</f>
        <v>3</v>
      </c>
      <c r="F350" s="29">
        <f>-Table2[[#This Row],[Multiplier]]*'Input Data'!$B$3</f>
        <v>150000</v>
      </c>
      <c r="G350" s="29">
        <f>(1 - (1 / (1 + EXP(-((Table2[[#This Row],[Volume]] / 1000) - 4.25))))) * 0.4 + 0.6</f>
        <v>0.95273720887629221</v>
      </c>
      <c r="H350" s="29">
        <f>Table2[[#This Row],[Sigmoid]]*'Input Data'!$B$7</f>
        <v>714.55290665721918</v>
      </c>
      <c r="I350" s="29">
        <f>Table2[[#This Row],[Price]]-Table2[[#This Row],[Variable Cost]]</f>
        <v>214.55290665721918</v>
      </c>
      <c r="J350" s="29">
        <f>Table2[[#This Row],[CM I (Unit)]]-(Table2[[#This Row],[Fixed Cost]]/Table2[[#This Row],[Volume]])</f>
        <v>147.58862094293346</v>
      </c>
      <c r="K350" s="29">
        <f>Table2[[#This Row],[CM II Unit)]]-(-'Input Data'!$B$4/Table2[[#This Row],[Volume]])</f>
        <v>35.981478085790599</v>
      </c>
      <c r="L350" s="29">
        <f>Table2[[#This Row],[CM I (Unit)]]*Table2[[#This Row],[Volume]]</f>
        <v>480598.51091217098</v>
      </c>
      <c r="M350" s="29">
        <f>Table2[[#This Row],[CM II Unit)]]*Table2[[#This Row],[Volume]]</f>
        <v>330598.51091217092</v>
      </c>
      <c r="N350" s="29">
        <f>Table2[[#This Row],[Profit (Unit)]]*Table2[[#This Row],[Volume]]</f>
        <v>80598.510912170939</v>
      </c>
      <c r="O350" s="29" t="str">
        <f>IF(AND(Table2[[#This Row],[Profit]]&gt;0,N349&lt;0),MIN(Table2[Profit]),"")</f>
        <v/>
      </c>
    </row>
    <row r="351" spans="1:15" ht="20.100000000000001" customHeight="1" x14ac:dyDescent="0.25">
      <c r="A351" s="29">
        <v>2245</v>
      </c>
      <c r="B351" s="29">
        <f>IF(Table2[[#This Row],[Volume]]&lt;'Input Data'!$B$9,'Input Data'!$B$9,IF(Table2[[#This Row],[Volume]]&gt;'Input Data'!$B$10,'Input Data'!$B$10,Table2[[#This Row],[Volume]]))</f>
        <v>3000</v>
      </c>
      <c r="C351" s="30">
        <f>ROUNDDOWN((Table2[[#This Row],[Volume Used]]-'Input Data'!$B$9)/'Input Data'!$B$11,0)*'Input Data'!$B$12</f>
        <v>0</v>
      </c>
      <c r="D351" s="31">
        <f>-(Table2[[#This Row],[Volume]]*(1-Table2[[#This Row],[Discount]])*'Input Data'!$B$2)/Table2[[#This Row],[Volume]]</f>
        <v>500</v>
      </c>
      <c r="E351" s="29">
        <f>ROUNDUP(Table2[[#This Row],[Volume]]/'Input Data'!$B$13,0)</f>
        <v>3</v>
      </c>
      <c r="F351" s="29">
        <f>-Table2[[#This Row],[Multiplier]]*'Input Data'!$B$3</f>
        <v>150000</v>
      </c>
      <c r="G351" s="29">
        <f>(1 - (1 / (1 + EXP(-((Table2[[#This Row],[Volume]] / 1000) - 4.25))))) * 0.4 + 0.6</f>
        <v>0.9525284188734342</v>
      </c>
      <c r="H351" s="29">
        <f>Table2[[#This Row],[Sigmoid]]*'Input Data'!$B$7</f>
        <v>714.39631415507563</v>
      </c>
      <c r="I351" s="29">
        <f>Table2[[#This Row],[Price]]-Table2[[#This Row],[Variable Cost]]</f>
        <v>214.39631415507563</v>
      </c>
      <c r="J351" s="29">
        <f>Table2[[#This Row],[CM I (Unit)]]-(Table2[[#This Row],[Fixed Cost]]/Table2[[#This Row],[Volume]])</f>
        <v>147.58116938892863</v>
      </c>
      <c r="K351" s="29">
        <f>Table2[[#This Row],[CM II Unit)]]-(-'Input Data'!$B$4/Table2[[#This Row],[Volume]])</f>
        <v>36.222594778683643</v>
      </c>
      <c r="L351" s="29">
        <f>Table2[[#This Row],[CM I (Unit)]]*Table2[[#This Row],[Volume]]</f>
        <v>481319.72527814476</v>
      </c>
      <c r="M351" s="29">
        <f>Table2[[#This Row],[CM II Unit)]]*Table2[[#This Row],[Volume]]</f>
        <v>331319.72527814476</v>
      </c>
      <c r="N351" s="29">
        <f>Table2[[#This Row],[Profit (Unit)]]*Table2[[#This Row],[Volume]]</f>
        <v>81319.725278144775</v>
      </c>
      <c r="O351" s="29" t="str">
        <f>IF(AND(Table2[[#This Row],[Profit]]&gt;0,N350&lt;0),MIN(Table2[Profit]),"")</f>
        <v/>
      </c>
    </row>
    <row r="352" spans="1:15" ht="20.100000000000001" customHeight="1" x14ac:dyDescent="0.25">
      <c r="A352" s="29">
        <v>2250</v>
      </c>
      <c r="B352" s="29">
        <f>IF(Table2[[#This Row],[Volume]]&lt;'Input Data'!$B$9,'Input Data'!$B$9,IF(Table2[[#This Row],[Volume]]&gt;'Input Data'!$B$10,'Input Data'!$B$10,Table2[[#This Row],[Volume]]))</f>
        <v>3000</v>
      </c>
      <c r="C352" s="30">
        <f>ROUNDDOWN((Table2[[#This Row],[Volume Used]]-'Input Data'!$B$9)/'Input Data'!$B$11,0)*'Input Data'!$B$12</f>
        <v>0</v>
      </c>
      <c r="D352" s="31">
        <f>-(Table2[[#This Row],[Volume]]*(1-Table2[[#This Row],[Discount]])*'Input Data'!$B$2)/Table2[[#This Row],[Volume]]</f>
        <v>500</v>
      </c>
      <c r="E352" s="29">
        <f>ROUNDUP(Table2[[#This Row],[Volume]]/'Input Data'!$B$13,0)</f>
        <v>3</v>
      </c>
      <c r="F352" s="29">
        <f>-Table2[[#This Row],[Multiplier]]*'Input Data'!$B$3</f>
        <v>150000</v>
      </c>
      <c r="G352" s="29">
        <f>(1 - (1 / (1 + EXP(-((Table2[[#This Row],[Volume]] / 1000) - 4.25))))) * 0.4 + 0.6</f>
        <v>0.95231883119115301</v>
      </c>
      <c r="H352" s="29">
        <f>Table2[[#This Row],[Sigmoid]]*'Input Data'!$B$7</f>
        <v>714.23912339336471</v>
      </c>
      <c r="I352" s="29">
        <f>Table2[[#This Row],[Price]]-Table2[[#This Row],[Variable Cost]]</f>
        <v>214.23912339336471</v>
      </c>
      <c r="J352" s="29">
        <f>Table2[[#This Row],[CM I (Unit)]]-(Table2[[#This Row],[Fixed Cost]]/Table2[[#This Row],[Volume]])</f>
        <v>147.57245672669802</v>
      </c>
      <c r="K352" s="29">
        <f>Table2[[#This Row],[CM II Unit)]]-(-'Input Data'!$B$4/Table2[[#This Row],[Volume]])</f>
        <v>36.461345615586907</v>
      </c>
      <c r="L352" s="29">
        <f>Table2[[#This Row],[CM I (Unit)]]*Table2[[#This Row],[Volume]]</f>
        <v>482038.02763507061</v>
      </c>
      <c r="M352" s="29">
        <f>Table2[[#This Row],[CM II Unit)]]*Table2[[#This Row],[Volume]]</f>
        <v>332038.02763507055</v>
      </c>
      <c r="N352" s="29">
        <f>Table2[[#This Row],[Profit (Unit)]]*Table2[[#This Row],[Volume]]</f>
        <v>82038.027635070539</v>
      </c>
      <c r="O352" s="29" t="str">
        <f>IF(AND(Table2[[#This Row],[Profit]]&gt;0,N351&lt;0),MIN(Table2[Profit]),"")</f>
        <v/>
      </c>
    </row>
    <row r="353" spans="1:15" ht="20.100000000000001" customHeight="1" x14ac:dyDescent="0.25">
      <c r="A353" s="29">
        <v>2255</v>
      </c>
      <c r="B353" s="29">
        <f>IF(Table2[[#This Row],[Volume]]&lt;'Input Data'!$B$9,'Input Data'!$B$9,IF(Table2[[#This Row],[Volume]]&gt;'Input Data'!$B$10,'Input Data'!$B$10,Table2[[#This Row],[Volume]]))</f>
        <v>3000</v>
      </c>
      <c r="C353" s="30">
        <f>ROUNDDOWN((Table2[[#This Row],[Volume Used]]-'Input Data'!$B$9)/'Input Data'!$B$11,0)*'Input Data'!$B$12</f>
        <v>0</v>
      </c>
      <c r="D353" s="31">
        <f>-(Table2[[#This Row],[Volume]]*(1-Table2[[#This Row],[Discount]])*'Input Data'!$B$2)/Table2[[#This Row],[Volume]]</f>
        <v>500</v>
      </c>
      <c r="E353" s="29">
        <f>ROUNDUP(Table2[[#This Row],[Volume]]/'Input Data'!$B$13,0)</f>
        <v>3</v>
      </c>
      <c r="F353" s="29">
        <f>-Table2[[#This Row],[Multiplier]]*'Input Data'!$B$3</f>
        <v>150000</v>
      </c>
      <c r="G353" s="29">
        <f>(1 - (1 / (1 + EXP(-((Table2[[#This Row],[Volume]] / 1000) - 4.25))))) * 0.4 + 0.6</f>
        <v>0.95210844388429416</v>
      </c>
      <c r="H353" s="29">
        <f>Table2[[#This Row],[Sigmoid]]*'Input Data'!$B$7</f>
        <v>714.08133291322065</v>
      </c>
      <c r="I353" s="29">
        <f>Table2[[#This Row],[Price]]-Table2[[#This Row],[Variable Cost]]</f>
        <v>214.08133291322065</v>
      </c>
      <c r="J353" s="29">
        <f>Table2[[#This Row],[CM I (Unit)]]-(Table2[[#This Row],[Fixed Cost]]/Table2[[#This Row],[Volume]])</f>
        <v>147.56248590656878</v>
      </c>
      <c r="K353" s="29">
        <f>Table2[[#This Row],[CM II Unit)]]-(-'Input Data'!$B$4/Table2[[#This Row],[Volume]])</f>
        <v>36.697740895482312</v>
      </c>
      <c r="L353" s="29">
        <f>Table2[[#This Row],[CM I (Unit)]]*Table2[[#This Row],[Volume]]</f>
        <v>482753.40571931255</v>
      </c>
      <c r="M353" s="29">
        <f>Table2[[#This Row],[CM II Unit)]]*Table2[[#This Row],[Volume]]</f>
        <v>332753.40571931261</v>
      </c>
      <c r="N353" s="29">
        <f>Table2[[#This Row],[Profit (Unit)]]*Table2[[#This Row],[Volume]]</f>
        <v>82753.405719312606</v>
      </c>
      <c r="O353" s="29" t="str">
        <f>IF(AND(Table2[[#This Row],[Profit]]&gt;0,N352&lt;0),MIN(Table2[Profit]),"")</f>
        <v/>
      </c>
    </row>
    <row r="354" spans="1:15" ht="20.100000000000001" customHeight="1" x14ac:dyDescent="0.25">
      <c r="A354" s="29">
        <v>2260</v>
      </c>
      <c r="B354" s="29">
        <f>IF(Table2[[#This Row],[Volume]]&lt;'Input Data'!$B$9,'Input Data'!$B$9,IF(Table2[[#This Row],[Volume]]&gt;'Input Data'!$B$10,'Input Data'!$B$10,Table2[[#This Row],[Volume]]))</f>
        <v>3000</v>
      </c>
      <c r="C354" s="30">
        <f>ROUNDDOWN((Table2[[#This Row],[Volume Used]]-'Input Data'!$B$9)/'Input Data'!$B$11,0)*'Input Data'!$B$12</f>
        <v>0</v>
      </c>
      <c r="D354" s="31">
        <f>-(Table2[[#This Row],[Volume]]*(1-Table2[[#This Row],[Discount]])*'Input Data'!$B$2)/Table2[[#This Row],[Volume]]</f>
        <v>500</v>
      </c>
      <c r="E354" s="29">
        <f>ROUNDUP(Table2[[#This Row],[Volume]]/'Input Data'!$B$13,0)</f>
        <v>3</v>
      </c>
      <c r="F354" s="29">
        <f>-Table2[[#This Row],[Multiplier]]*'Input Data'!$B$3</f>
        <v>150000</v>
      </c>
      <c r="G354" s="29">
        <f>(1 - (1 / (1 + EXP(-((Table2[[#This Row],[Volume]] / 1000) - 4.25))))) * 0.4 + 0.6</f>
        <v>0.95189725501289968</v>
      </c>
      <c r="H354" s="29">
        <f>Table2[[#This Row],[Sigmoid]]*'Input Data'!$B$7</f>
        <v>713.92294125967476</v>
      </c>
      <c r="I354" s="29">
        <f>Table2[[#This Row],[Price]]-Table2[[#This Row],[Variable Cost]]</f>
        <v>213.92294125967476</v>
      </c>
      <c r="J354" s="29">
        <f>Table2[[#This Row],[CM I (Unit)]]-(Table2[[#This Row],[Fixed Cost]]/Table2[[#This Row],[Volume]])</f>
        <v>147.55125984374556</v>
      </c>
      <c r="K354" s="29">
        <f>Table2[[#This Row],[CM II Unit)]]-(-'Input Data'!$B$4/Table2[[#This Row],[Volume]])</f>
        <v>36.931790817196884</v>
      </c>
      <c r="L354" s="29">
        <f>Table2[[#This Row],[CM I (Unit)]]*Table2[[#This Row],[Volume]]</f>
        <v>483465.84724686493</v>
      </c>
      <c r="M354" s="29">
        <f>Table2[[#This Row],[CM II Unit)]]*Table2[[#This Row],[Volume]]</f>
        <v>333465.84724686493</v>
      </c>
      <c r="N354" s="29">
        <f>Table2[[#This Row],[Profit (Unit)]]*Table2[[#This Row],[Volume]]</f>
        <v>83465.847246864956</v>
      </c>
      <c r="O354" s="29" t="str">
        <f>IF(AND(Table2[[#This Row],[Profit]]&gt;0,N353&lt;0),MIN(Table2[Profit]),"")</f>
        <v/>
      </c>
    </row>
    <row r="355" spans="1:15" ht="20.100000000000001" customHeight="1" x14ac:dyDescent="0.25">
      <c r="A355" s="29">
        <v>2265</v>
      </c>
      <c r="B355" s="29">
        <f>IF(Table2[[#This Row],[Volume]]&lt;'Input Data'!$B$9,'Input Data'!$B$9,IF(Table2[[#This Row],[Volume]]&gt;'Input Data'!$B$10,'Input Data'!$B$10,Table2[[#This Row],[Volume]]))</f>
        <v>3000</v>
      </c>
      <c r="C355" s="30">
        <f>ROUNDDOWN((Table2[[#This Row],[Volume Used]]-'Input Data'!$B$9)/'Input Data'!$B$11,0)*'Input Data'!$B$12</f>
        <v>0</v>
      </c>
      <c r="D355" s="31">
        <f>-(Table2[[#This Row],[Volume]]*(1-Table2[[#This Row],[Discount]])*'Input Data'!$B$2)/Table2[[#This Row],[Volume]]</f>
        <v>500</v>
      </c>
      <c r="E355" s="29">
        <f>ROUNDUP(Table2[[#This Row],[Volume]]/'Input Data'!$B$13,0)</f>
        <v>3</v>
      </c>
      <c r="F355" s="29">
        <f>-Table2[[#This Row],[Multiplier]]*'Input Data'!$B$3</f>
        <v>150000</v>
      </c>
      <c r="G355" s="29">
        <f>(1 - (1 / (1 + EXP(-((Table2[[#This Row],[Volume]] / 1000) - 4.25))))) * 0.4 + 0.6</f>
        <v>0.95168526264231623</v>
      </c>
      <c r="H355" s="29">
        <f>Table2[[#This Row],[Sigmoid]]*'Input Data'!$B$7</f>
        <v>713.76394698173715</v>
      </c>
      <c r="I355" s="29">
        <f>Table2[[#This Row],[Price]]-Table2[[#This Row],[Variable Cost]]</f>
        <v>213.76394698173715</v>
      </c>
      <c r="J355" s="29">
        <f>Table2[[#This Row],[CM I (Unit)]]-(Table2[[#This Row],[Fixed Cost]]/Table2[[#This Row],[Volume]])</f>
        <v>147.53878141882325</v>
      </c>
      <c r="K355" s="29">
        <f>Table2[[#This Row],[CM II Unit)]]-(-'Input Data'!$B$4/Table2[[#This Row],[Volume]])</f>
        <v>37.163505480633404</v>
      </c>
      <c r="L355" s="29">
        <f>Table2[[#This Row],[CM I (Unit)]]*Table2[[#This Row],[Volume]]</f>
        <v>484175.33991363464</v>
      </c>
      <c r="M355" s="29">
        <f>Table2[[#This Row],[CM II Unit)]]*Table2[[#This Row],[Volume]]</f>
        <v>334175.33991363464</v>
      </c>
      <c r="N355" s="29">
        <f>Table2[[#This Row],[Profit (Unit)]]*Table2[[#This Row],[Volume]]</f>
        <v>84175.339913634656</v>
      </c>
      <c r="O355" s="29" t="str">
        <f>IF(AND(Table2[[#This Row],[Profit]]&gt;0,N354&lt;0),MIN(Table2[Profit]),"")</f>
        <v/>
      </c>
    </row>
    <row r="356" spans="1:15" ht="20.100000000000001" customHeight="1" x14ac:dyDescent="0.25">
      <c r="A356" s="29">
        <v>2270</v>
      </c>
      <c r="B356" s="29">
        <f>IF(Table2[[#This Row],[Volume]]&lt;'Input Data'!$B$9,'Input Data'!$B$9,IF(Table2[[#This Row],[Volume]]&gt;'Input Data'!$B$10,'Input Data'!$B$10,Table2[[#This Row],[Volume]]))</f>
        <v>3000</v>
      </c>
      <c r="C356" s="30">
        <f>ROUNDDOWN((Table2[[#This Row],[Volume Used]]-'Input Data'!$B$9)/'Input Data'!$B$11,0)*'Input Data'!$B$12</f>
        <v>0</v>
      </c>
      <c r="D356" s="31">
        <f>-(Table2[[#This Row],[Volume]]*(1-Table2[[#This Row],[Discount]])*'Input Data'!$B$2)/Table2[[#This Row],[Volume]]</f>
        <v>500</v>
      </c>
      <c r="E356" s="29">
        <f>ROUNDUP(Table2[[#This Row],[Volume]]/'Input Data'!$B$13,0)</f>
        <v>3</v>
      </c>
      <c r="F356" s="29">
        <f>-Table2[[#This Row],[Multiplier]]*'Input Data'!$B$3</f>
        <v>150000</v>
      </c>
      <c r="G356" s="29">
        <f>(1 - (1 / (1 + EXP(-((Table2[[#This Row],[Volume]] / 1000) - 4.25))))) * 0.4 + 0.6</f>
        <v>0.95147246484330528</v>
      </c>
      <c r="H356" s="29">
        <f>Table2[[#This Row],[Sigmoid]]*'Input Data'!$B$7</f>
        <v>713.60434863247895</v>
      </c>
      <c r="I356" s="29">
        <f>Table2[[#This Row],[Price]]-Table2[[#This Row],[Variable Cost]]</f>
        <v>213.60434863247895</v>
      </c>
      <c r="J356" s="29">
        <f>Table2[[#This Row],[CM I (Unit)]]-(Table2[[#This Row],[Fixed Cost]]/Table2[[#This Row],[Volume]])</f>
        <v>147.52505347829393</v>
      </c>
      <c r="K356" s="29">
        <f>Table2[[#This Row],[CM II Unit)]]-(-'Input Data'!$B$4/Table2[[#This Row],[Volume]])</f>
        <v>37.392894887985562</v>
      </c>
      <c r="L356" s="29">
        <f>Table2[[#This Row],[CM I (Unit)]]*Table2[[#This Row],[Volume]]</f>
        <v>484881.87139572721</v>
      </c>
      <c r="M356" s="29">
        <f>Table2[[#This Row],[CM II Unit)]]*Table2[[#This Row],[Volume]]</f>
        <v>334881.87139572721</v>
      </c>
      <c r="N356" s="29">
        <f>Table2[[#This Row],[Profit (Unit)]]*Table2[[#This Row],[Volume]]</f>
        <v>84881.871395727227</v>
      </c>
      <c r="O356" s="29" t="str">
        <f>IF(AND(Table2[[#This Row],[Profit]]&gt;0,N355&lt;0),MIN(Table2[Profit]),"")</f>
        <v/>
      </c>
    </row>
    <row r="357" spans="1:15" ht="20.100000000000001" customHeight="1" x14ac:dyDescent="0.25">
      <c r="A357" s="29">
        <v>2275</v>
      </c>
      <c r="B357" s="29">
        <f>IF(Table2[[#This Row],[Volume]]&lt;'Input Data'!$B$9,'Input Data'!$B$9,IF(Table2[[#This Row],[Volume]]&gt;'Input Data'!$B$10,'Input Data'!$B$10,Table2[[#This Row],[Volume]]))</f>
        <v>3000</v>
      </c>
      <c r="C357" s="30">
        <f>ROUNDDOWN((Table2[[#This Row],[Volume Used]]-'Input Data'!$B$9)/'Input Data'!$B$11,0)*'Input Data'!$B$12</f>
        <v>0</v>
      </c>
      <c r="D357" s="31">
        <f>-(Table2[[#This Row],[Volume]]*(1-Table2[[#This Row],[Discount]])*'Input Data'!$B$2)/Table2[[#This Row],[Volume]]</f>
        <v>500</v>
      </c>
      <c r="E357" s="29">
        <f>ROUNDUP(Table2[[#This Row],[Volume]]/'Input Data'!$B$13,0)</f>
        <v>3</v>
      </c>
      <c r="F357" s="29">
        <f>-Table2[[#This Row],[Multiplier]]*'Input Data'!$B$3</f>
        <v>150000</v>
      </c>
      <c r="G357" s="29">
        <f>(1 - (1 / (1 + EXP(-((Table2[[#This Row],[Volume]] / 1000) - 4.25))))) * 0.4 + 0.6</f>
        <v>0.95125885969215274</v>
      </c>
      <c r="H357" s="29">
        <f>Table2[[#This Row],[Sigmoid]]*'Input Data'!$B$7</f>
        <v>713.44414476911459</v>
      </c>
      <c r="I357" s="29">
        <f>Table2[[#This Row],[Price]]-Table2[[#This Row],[Variable Cost]]</f>
        <v>213.44414476911459</v>
      </c>
      <c r="J357" s="29">
        <f>Table2[[#This Row],[CM I (Unit)]]-(Table2[[#This Row],[Fixed Cost]]/Table2[[#This Row],[Volume]])</f>
        <v>147.51007883504866</v>
      </c>
      <c r="K357" s="29">
        <f>Table2[[#This Row],[CM II Unit)]]-(-'Input Data'!$B$4/Table2[[#This Row],[Volume]])</f>
        <v>37.619968944938776</v>
      </c>
      <c r="L357" s="29">
        <f>Table2[[#This Row],[CM I (Unit)]]*Table2[[#This Row],[Volume]]</f>
        <v>485585.42934973567</v>
      </c>
      <c r="M357" s="29">
        <f>Table2[[#This Row],[CM II Unit)]]*Table2[[#This Row],[Volume]]</f>
        <v>335585.42934973573</v>
      </c>
      <c r="N357" s="29">
        <f>Table2[[#This Row],[Profit (Unit)]]*Table2[[#This Row],[Volume]]</f>
        <v>85585.429349735714</v>
      </c>
      <c r="O357" s="29" t="str">
        <f>IF(AND(Table2[[#This Row],[Profit]]&gt;0,N356&lt;0),MIN(Table2[Profit]),"")</f>
        <v/>
      </c>
    </row>
    <row r="358" spans="1:15" ht="20.100000000000001" customHeight="1" x14ac:dyDescent="0.25">
      <c r="A358" s="29">
        <v>2280</v>
      </c>
      <c r="B358" s="29">
        <f>IF(Table2[[#This Row],[Volume]]&lt;'Input Data'!$B$9,'Input Data'!$B$9,IF(Table2[[#This Row],[Volume]]&gt;'Input Data'!$B$10,'Input Data'!$B$10,Table2[[#This Row],[Volume]]))</f>
        <v>3000</v>
      </c>
      <c r="C358" s="30">
        <f>ROUNDDOWN((Table2[[#This Row],[Volume Used]]-'Input Data'!$B$9)/'Input Data'!$B$11,0)*'Input Data'!$B$12</f>
        <v>0</v>
      </c>
      <c r="D358" s="31">
        <f>-(Table2[[#This Row],[Volume]]*(1-Table2[[#This Row],[Discount]])*'Input Data'!$B$2)/Table2[[#This Row],[Volume]]</f>
        <v>500</v>
      </c>
      <c r="E358" s="29">
        <f>ROUNDUP(Table2[[#This Row],[Volume]]/'Input Data'!$B$13,0)</f>
        <v>3</v>
      </c>
      <c r="F358" s="29">
        <f>-Table2[[#This Row],[Multiplier]]*'Input Data'!$B$3</f>
        <v>150000</v>
      </c>
      <c r="G358" s="29">
        <f>(1 - (1 / (1 + EXP(-((Table2[[#This Row],[Volume]] / 1000) - 4.25))))) * 0.4 + 0.6</f>
        <v>0.95104444527078047</v>
      </c>
      <c r="H358" s="29">
        <f>Table2[[#This Row],[Sigmoid]]*'Input Data'!$B$7</f>
        <v>713.28333395308539</v>
      </c>
      <c r="I358" s="29">
        <f>Table2[[#This Row],[Price]]-Table2[[#This Row],[Variable Cost]]</f>
        <v>213.28333395308539</v>
      </c>
      <c r="J358" s="29">
        <f>Table2[[#This Row],[CM I (Unit)]]-(Table2[[#This Row],[Fixed Cost]]/Table2[[#This Row],[Volume]])</f>
        <v>147.49386026887487</v>
      </c>
      <c r="K358" s="29">
        <f>Table2[[#This Row],[CM II Unit)]]-(-'Input Data'!$B$4/Table2[[#This Row],[Volume]])</f>
        <v>37.844737461857321</v>
      </c>
      <c r="L358" s="29">
        <f>Table2[[#This Row],[CM I (Unit)]]*Table2[[#This Row],[Volume]]</f>
        <v>486286.00141303468</v>
      </c>
      <c r="M358" s="29">
        <f>Table2[[#This Row],[CM II Unit)]]*Table2[[#This Row],[Volume]]</f>
        <v>336286.00141303468</v>
      </c>
      <c r="N358" s="29">
        <f>Table2[[#This Row],[Profit (Unit)]]*Table2[[#This Row],[Volume]]</f>
        <v>86286.001413034697</v>
      </c>
      <c r="O358" s="29" t="str">
        <f>IF(AND(Table2[[#This Row],[Profit]]&gt;0,N357&lt;0),MIN(Table2[Profit]),"")</f>
        <v/>
      </c>
    </row>
    <row r="359" spans="1:15" ht="20.100000000000001" customHeight="1" x14ac:dyDescent="0.25">
      <c r="A359" s="29">
        <v>2285</v>
      </c>
      <c r="B359" s="29">
        <f>IF(Table2[[#This Row],[Volume]]&lt;'Input Data'!$B$9,'Input Data'!$B$9,IF(Table2[[#This Row],[Volume]]&gt;'Input Data'!$B$10,'Input Data'!$B$10,Table2[[#This Row],[Volume]]))</f>
        <v>3000</v>
      </c>
      <c r="C359" s="30">
        <f>ROUNDDOWN((Table2[[#This Row],[Volume Used]]-'Input Data'!$B$9)/'Input Data'!$B$11,0)*'Input Data'!$B$12</f>
        <v>0</v>
      </c>
      <c r="D359" s="31">
        <f>-(Table2[[#This Row],[Volume]]*(1-Table2[[#This Row],[Discount]])*'Input Data'!$B$2)/Table2[[#This Row],[Volume]]</f>
        <v>500</v>
      </c>
      <c r="E359" s="29">
        <f>ROUNDUP(Table2[[#This Row],[Volume]]/'Input Data'!$B$13,0)</f>
        <v>3</v>
      </c>
      <c r="F359" s="29">
        <f>-Table2[[#This Row],[Multiplier]]*'Input Data'!$B$3</f>
        <v>150000</v>
      </c>
      <c r="G359" s="29">
        <f>(1 - (1 / (1 + EXP(-((Table2[[#This Row],[Volume]] / 1000) - 4.25))))) * 0.4 + 0.6</f>
        <v>0.95082921966685696</v>
      </c>
      <c r="H359" s="29">
        <f>Table2[[#This Row],[Sigmoid]]*'Input Data'!$B$7</f>
        <v>713.12191475014276</v>
      </c>
      <c r="I359" s="29">
        <f>Table2[[#This Row],[Price]]-Table2[[#This Row],[Variable Cost]]</f>
        <v>213.12191475014276</v>
      </c>
      <c r="J359" s="29">
        <f>Table2[[#This Row],[CM I (Unit)]]-(Table2[[#This Row],[Fixed Cost]]/Table2[[#This Row],[Volume]])</f>
        <v>147.476400526948</v>
      </c>
      <c r="K359" s="29">
        <f>Table2[[#This Row],[CM II Unit)]]-(-'Input Data'!$B$4/Table2[[#This Row],[Volume]])</f>
        <v>38.067210154956754</v>
      </c>
      <c r="L359" s="29">
        <f>Table2[[#This Row],[CM I (Unit)]]*Table2[[#This Row],[Volume]]</f>
        <v>486983.57520407619</v>
      </c>
      <c r="M359" s="29">
        <f>Table2[[#This Row],[CM II Unit)]]*Table2[[#This Row],[Volume]]</f>
        <v>336983.57520407619</v>
      </c>
      <c r="N359" s="29">
        <f>Table2[[#This Row],[Profit (Unit)]]*Table2[[#This Row],[Volume]]</f>
        <v>86983.575204076187</v>
      </c>
      <c r="O359" s="29" t="str">
        <f>IF(AND(Table2[[#This Row],[Profit]]&gt;0,N358&lt;0),MIN(Table2[Profit]),"")</f>
        <v/>
      </c>
    </row>
    <row r="360" spans="1:15" ht="20.100000000000001" customHeight="1" x14ac:dyDescent="0.25">
      <c r="A360" s="29">
        <v>2290</v>
      </c>
      <c r="B360" s="29">
        <f>IF(Table2[[#This Row],[Volume]]&lt;'Input Data'!$B$9,'Input Data'!$B$9,IF(Table2[[#This Row],[Volume]]&gt;'Input Data'!$B$10,'Input Data'!$B$10,Table2[[#This Row],[Volume]]))</f>
        <v>3000</v>
      </c>
      <c r="C360" s="30">
        <f>ROUNDDOWN((Table2[[#This Row],[Volume Used]]-'Input Data'!$B$9)/'Input Data'!$B$11,0)*'Input Data'!$B$12</f>
        <v>0</v>
      </c>
      <c r="D360" s="31">
        <f>-(Table2[[#This Row],[Volume]]*(1-Table2[[#This Row],[Discount]])*'Input Data'!$B$2)/Table2[[#This Row],[Volume]]</f>
        <v>500</v>
      </c>
      <c r="E360" s="29">
        <f>ROUNDUP(Table2[[#This Row],[Volume]]/'Input Data'!$B$13,0)</f>
        <v>3</v>
      </c>
      <c r="F360" s="29">
        <f>-Table2[[#This Row],[Multiplier]]*'Input Data'!$B$3</f>
        <v>150000</v>
      </c>
      <c r="G360" s="29">
        <f>(1 - (1 / (1 + EXP(-((Table2[[#This Row],[Volume]] / 1000) - 4.25))))) * 0.4 + 0.6</f>
        <v>0.95061318097391045</v>
      </c>
      <c r="H360" s="29">
        <f>Table2[[#This Row],[Sigmoid]]*'Input Data'!$B$7</f>
        <v>712.9598857304328</v>
      </c>
      <c r="I360" s="29">
        <f>Table2[[#This Row],[Price]]-Table2[[#This Row],[Variable Cost]]</f>
        <v>212.9598857304328</v>
      </c>
      <c r="J360" s="29">
        <f>Table2[[#This Row],[CM I (Unit)]]-(Table2[[#This Row],[Fixed Cost]]/Table2[[#This Row],[Volume]])</f>
        <v>147.45770232431926</v>
      </c>
      <c r="K360" s="29">
        <f>Table2[[#This Row],[CM II Unit)]]-(-'Input Data'!$B$4/Table2[[#This Row],[Volume]])</f>
        <v>38.287396647463368</v>
      </c>
      <c r="L360" s="29">
        <f>Table2[[#This Row],[CM I (Unit)]]*Table2[[#This Row],[Volume]]</f>
        <v>487678.13832269114</v>
      </c>
      <c r="M360" s="29">
        <f>Table2[[#This Row],[CM II Unit)]]*Table2[[#This Row],[Volume]]</f>
        <v>337678.13832269108</v>
      </c>
      <c r="N360" s="29">
        <f>Table2[[#This Row],[Profit (Unit)]]*Table2[[#This Row],[Volume]]</f>
        <v>87678.138322691113</v>
      </c>
      <c r="O360" s="29" t="str">
        <f>IF(AND(Table2[[#This Row],[Profit]]&gt;0,N359&lt;0),MIN(Table2[Profit]),"")</f>
        <v/>
      </c>
    </row>
    <row r="361" spans="1:15" ht="20.100000000000001" customHeight="1" x14ac:dyDescent="0.25">
      <c r="A361" s="29">
        <v>2295</v>
      </c>
      <c r="B361" s="29">
        <f>IF(Table2[[#This Row],[Volume]]&lt;'Input Data'!$B$9,'Input Data'!$B$9,IF(Table2[[#This Row],[Volume]]&gt;'Input Data'!$B$10,'Input Data'!$B$10,Table2[[#This Row],[Volume]]))</f>
        <v>3000</v>
      </c>
      <c r="C361" s="30">
        <f>ROUNDDOWN((Table2[[#This Row],[Volume Used]]-'Input Data'!$B$9)/'Input Data'!$B$11,0)*'Input Data'!$B$12</f>
        <v>0</v>
      </c>
      <c r="D361" s="31">
        <f>-(Table2[[#This Row],[Volume]]*(1-Table2[[#This Row],[Discount]])*'Input Data'!$B$2)/Table2[[#This Row],[Volume]]</f>
        <v>500</v>
      </c>
      <c r="E361" s="29">
        <f>ROUNDUP(Table2[[#This Row],[Volume]]/'Input Data'!$B$13,0)</f>
        <v>3</v>
      </c>
      <c r="F361" s="29">
        <f>-Table2[[#This Row],[Multiplier]]*'Input Data'!$B$3</f>
        <v>150000</v>
      </c>
      <c r="G361" s="29">
        <f>(1 - (1 / (1 + EXP(-((Table2[[#This Row],[Volume]] / 1000) - 4.25))))) * 0.4 + 0.6</f>
        <v>0.95039632729144063</v>
      </c>
      <c r="H361" s="29">
        <f>Table2[[#This Row],[Sigmoid]]*'Input Data'!$B$7</f>
        <v>712.79724546858051</v>
      </c>
      <c r="I361" s="29">
        <f>Table2[[#This Row],[Price]]-Table2[[#This Row],[Variable Cost]]</f>
        <v>212.79724546858051</v>
      </c>
      <c r="J361" s="29">
        <f>Table2[[#This Row],[CM I (Unit)]]-(Table2[[#This Row],[Fixed Cost]]/Table2[[#This Row],[Volume]])</f>
        <v>147.43776834439751</v>
      </c>
      <c r="K361" s="29">
        <f>Table2[[#This Row],[CM II Unit)]]-(-'Input Data'!$B$4/Table2[[#This Row],[Volume]])</f>
        <v>38.505306470759166</v>
      </c>
      <c r="L361" s="29">
        <f>Table2[[#This Row],[CM I (Unit)]]*Table2[[#This Row],[Volume]]</f>
        <v>488369.67835039226</v>
      </c>
      <c r="M361" s="29">
        <f>Table2[[#This Row],[CM II Unit)]]*Table2[[#This Row],[Volume]]</f>
        <v>338369.67835039226</v>
      </c>
      <c r="N361" s="29">
        <f>Table2[[#This Row],[Profit (Unit)]]*Table2[[#This Row],[Volume]]</f>
        <v>88369.678350392292</v>
      </c>
      <c r="O361" s="29" t="str">
        <f>IF(AND(Table2[[#This Row],[Profit]]&gt;0,N360&lt;0),MIN(Table2[Profit]),"")</f>
        <v/>
      </c>
    </row>
    <row r="362" spans="1:15" ht="20.100000000000001" customHeight="1" x14ac:dyDescent="0.25">
      <c r="A362" s="29">
        <v>2300</v>
      </c>
      <c r="B362" s="29">
        <f>IF(Table2[[#This Row],[Volume]]&lt;'Input Data'!$B$9,'Input Data'!$B$9,IF(Table2[[#This Row],[Volume]]&gt;'Input Data'!$B$10,'Input Data'!$B$10,Table2[[#This Row],[Volume]]))</f>
        <v>3000</v>
      </c>
      <c r="C362" s="30">
        <f>ROUNDDOWN((Table2[[#This Row],[Volume Used]]-'Input Data'!$B$9)/'Input Data'!$B$11,0)*'Input Data'!$B$12</f>
        <v>0</v>
      </c>
      <c r="D362" s="31">
        <f>-(Table2[[#This Row],[Volume]]*(1-Table2[[#This Row],[Discount]])*'Input Data'!$B$2)/Table2[[#This Row],[Volume]]</f>
        <v>500</v>
      </c>
      <c r="E362" s="29">
        <f>ROUNDUP(Table2[[#This Row],[Volume]]/'Input Data'!$B$13,0)</f>
        <v>3</v>
      </c>
      <c r="F362" s="29">
        <f>-Table2[[#This Row],[Multiplier]]*'Input Data'!$B$3</f>
        <v>150000</v>
      </c>
      <c r="G362" s="29">
        <f>(1 - (1 / (1 + EXP(-((Table2[[#This Row],[Volume]] / 1000) - 4.25))))) * 0.4 + 0.6</f>
        <v>0.95017865672503343</v>
      </c>
      <c r="H362" s="29">
        <f>Table2[[#This Row],[Sigmoid]]*'Input Data'!$B$7</f>
        <v>712.63399254377509</v>
      </c>
      <c r="I362" s="29">
        <f>Table2[[#This Row],[Price]]-Table2[[#This Row],[Variable Cost]]</f>
        <v>212.63399254377509</v>
      </c>
      <c r="J362" s="29">
        <f>Table2[[#This Row],[CM I (Unit)]]-(Table2[[#This Row],[Fixed Cost]]/Table2[[#This Row],[Volume]])</f>
        <v>147.41660123942728</v>
      </c>
      <c r="K362" s="29">
        <f>Table2[[#This Row],[CM II Unit)]]-(-'Input Data'!$B$4/Table2[[#This Row],[Volume]])</f>
        <v>38.720949065514233</v>
      </c>
      <c r="L362" s="29">
        <f>Table2[[#This Row],[CM I (Unit)]]*Table2[[#This Row],[Volume]]</f>
        <v>489058.1828506827</v>
      </c>
      <c r="M362" s="29">
        <f>Table2[[#This Row],[CM II Unit)]]*Table2[[#This Row],[Volume]]</f>
        <v>339058.18285068276</v>
      </c>
      <c r="N362" s="29">
        <f>Table2[[#This Row],[Profit (Unit)]]*Table2[[#This Row],[Volume]]</f>
        <v>89058.18285068273</v>
      </c>
      <c r="O362" s="29" t="str">
        <f>IF(AND(Table2[[#This Row],[Profit]]&gt;0,N361&lt;0),MIN(Table2[Profit]),"")</f>
        <v/>
      </c>
    </row>
    <row r="363" spans="1:15" ht="20.100000000000001" customHeight="1" x14ac:dyDescent="0.25">
      <c r="A363" s="29">
        <v>2305</v>
      </c>
      <c r="B363" s="29">
        <f>IF(Table2[[#This Row],[Volume]]&lt;'Input Data'!$B$9,'Input Data'!$B$9,IF(Table2[[#This Row],[Volume]]&gt;'Input Data'!$B$10,'Input Data'!$B$10,Table2[[#This Row],[Volume]]))</f>
        <v>3000</v>
      </c>
      <c r="C363" s="30">
        <f>ROUNDDOWN((Table2[[#This Row],[Volume Used]]-'Input Data'!$B$9)/'Input Data'!$B$11,0)*'Input Data'!$B$12</f>
        <v>0</v>
      </c>
      <c r="D363" s="31">
        <f>-(Table2[[#This Row],[Volume]]*(1-Table2[[#This Row],[Discount]])*'Input Data'!$B$2)/Table2[[#This Row],[Volume]]</f>
        <v>500</v>
      </c>
      <c r="E363" s="29">
        <f>ROUNDUP(Table2[[#This Row],[Volume]]/'Input Data'!$B$13,0)</f>
        <v>3</v>
      </c>
      <c r="F363" s="29">
        <f>-Table2[[#This Row],[Multiplier]]*'Input Data'!$B$3</f>
        <v>150000</v>
      </c>
      <c r="G363" s="29">
        <f>(1 - (1 / (1 + EXP(-((Table2[[#This Row],[Volume]] / 1000) - 4.25))))) * 0.4 + 0.6</f>
        <v>0.94996016738647393</v>
      </c>
      <c r="H363" s="29">
        <f>Table2[[#This Row],[Sigmoid]]*'Input Data'!$B$7</f>
        <v>712.47012553985542</v>
      </c>
      <c r="I363" s="29">
        <f>Table2[[#This Row],[Price]]-Table2[[#This Row],[Variable Cost]]</f>
        <v>212.47012553985542</v>
      </c>
      <c r="J363" s="29">
        <f>Table2[[#This Row],[CM I (Unit)]]-(Table2[[#This Row],[Fixed Cost]]/Table2[[#This Row],[Volume]])</f>
        <v>147.39420363096173</v>
      </c>
      <c r="K363" s="29">
        <f>Table2[[#This Row],[CM II Unit)]]-(-'Input Data'!$B$4/Table2[[#This Row],[Volume]])</f>
        <v>38.934333782805538</v>
      </c>
      <c r="L363" s="29">
        <f>Table2[[#This Row],[CM I (Unit)]]*Table2[[#This Row],[Volume]]</f>
        <v>489743.63936936675</v>
      </c>
      <c r="M363" s="29">
        <f>Table2[[#This Row],[CM II Unit)]]*Table2[[#This Row],[Volume]]</f>
        <v>339743.63936936681</v>
      </c>
      <c r="N363" s="29">
        <f>Table2[[#This Row],[Profit (Unit)]]*Table2[[#This Row],[Volume]]</f>
        <v>89743.639369366763</v>
      </c>
      <c r="O363" s="29" t="str">
        <f>IF(AND(Table2[[#This Row],[Profit]]&gt;0,N362&lt;0),MIN(Table2[Profit]),"")</f>
        <v/>
      </c>
    </row>
    <row r="364" spans="1:15" ht="20.100000000000001" customHeight="1" x14ac:dyDescent="0.25">
      <c r="A364" s="29">
        <v>2310</v>
      </c>
      <c r="B364" s="29">
        <f>IF(Table2[[#This Row],[Volume]]&lt;'Input Data'!$B$9,'Input Data'!$B$9,IF(Table2[[#This Row],[Volume]]&gt;'Input Data'!$B$10,'Input Data'!$B$10,Table2[[#This Row],[Volume]]))</f>
        <v>3000</v>
      </c>
      <c r="C364" s="30">
        <f>ROUNDDOWN((Table2[[#This Row],[Volume Used]]-'Input Data'!$B$9)/'Input Data'!$B$11,0)*'Input Data'!$B$12</f>
        <v>0</v>
      </c>
      <c r="D364" s="31">
        <f>-(Table2[[#This Row],[Volume]]*(1-Table2[[#This Row],[Discount]])*'Input Data'!$B$2)/Table2[[#This Row],[Volume]]</f>
        <v>500</v>
      </c>
      <c r="E364" s="29">
        <f>ROUNDUP(Table2[[#This Row],[Volume]]/'Input Data'!$B$13,0)</f>
        <v>3</v>
      </c>
      <c r="F364" s="29">
        <f>-Table2[[#This Row],[Multiplier]]*'Input Data'!$B$3</f>
        <v>150000</v>
      </c>
      <c r="G364" s="29">
        <f>(1 - (1 / (1 + EXP(-((Table2[[#This Row],[Volume]] / 1000) - 4.25))))) * 0.4 + 0.6</f>
        <v>0.94974085739386171</v>
      </c>
      <c r="H364" s="29">
        <f>Table2[[#This Row],[Sigmoid]]*'Input Data'!$B$7</f>
        <v>712.30564304539632</v>
      </c>
      <c r="I364" s="29">
        <f>Table2[[#This Row],[Price]]-Table2[[#This Row],[Variable Cost]]</f>
        <v>212.30564304539632</v>
      </c>
      <c r="J364" s="29">
        <f>Table2[[#This Row],[CM I (Unit)]]-(Table2[[#This Row],[Fixed Cost]]/Table2[[#This Row],[Volume]])</f>
        <v>147.37057811033139</v>
      </c>
      <c r="K364" s="29">
        <f>Table2[[#This Row],[CM II Unit)]]-(-'Input Data'!$B$4/Table2[[#This Row],[Volume]])</f>
        <v>39.145469885223164</v>
      </c>
      <c r="L364" s="29">
        <f>Table2[[#This Row],[CM I (Unit)]]*Table2[[#This Row],[Volume]]</f>
        <v>490426.03543486551</v>
      </c>
      <c r="M364" s="29">
        <f>Table2[[#This Row],[CM II Unit)]]*Table2[[#This Row],[Volume]]</f>
        <v>340426.03543486551</v>
      </c>
      <c r="N364" s="29">
        <f>Table2[[#This Row],[Profit (Unit)]]*Table2[[#This Row],[Volume]]</f>
        <v>90426.035434865509</v>
      </c>
      <c r="O364" s="29" t="str">
        <f>IF(AND(Table2[[#This Row],[Profit]]&gt;0,N363&lt;0),MIN(Table2[Profit]),"")</f>
        <v/>
      </c>
    </row>
    <row r="365" spans="1:15" ht="20.100000000000001" customHeight="1" x14ac:dyDescent="0.25">
      <c r="A365" s="29">
        <v>2315</v>
      </c>
      <c r="B365" s="29">
        <f>IF(Table2[[#This Row],[Volume]]&lt;'Input Data'!$B$9,'Input Data'!$B$9,IF(Table2[[#This Row],[Volume]]&gt;'Input Data'!$B$10,'Input Data'!$B$10,Table2[[#This Row],[Volume]]))</f>
        <v>3000</v>
      </c>
      <c r="C365" s="30">
        <f>ROUNDDOWN((Table2[[#This Row],[Volume Used]]-'Input Data'!$B$9)/'Input Data'!$B$11,0)*'Input Data'!$B$12</f>
        <v>0</v>
      </c>
      <c r="D365" s="31">
        <f>-(Table2[[#This Row],[Volume]]*(1-Table2[[#This Row],[Discount]])*'Input Data'!$B$2)/Table2[[#This Row],[Volume]]</f>
        <v>500</v>
      </c>
      <c r="E365" s="29">
        <f>ROUNDUP(Table2[[#This Row],[Volume]]/'Input Data'!$B$13,0)</f>
        <v>3</v>
      </c>
      <c r="F365" s="29">
        <f>-Table2[[#This Row],[Multiplier]]*'Input Data'!$B$3</f>
        <v>150000</v>
      </c>
      <c r="G365" s="29">
        <f>(1 - (1 / (1 + EXP(-((Table2[[#This Row],[Volume]] / 1000) - 4.25))))) * 0.4 + 0.6</f>
        <v>0.94952072487172656</v>
      </c>
      <c r="H365" s="29">
        <f>Table2[[#This Row],[Sigmoid]]*'Input Data'!$B$7</f>
        <v>712.14054365379491</v>
      </c>
      <c r="I365" s="29">
        <f>Table2[[#This Row],[Price]]-Table2[[#This Row],[Variable Cost]]</f>
        <v>212.14054365379491</v>
      </c>
      <c r="J365" s="29">
        <f>Table2[[#This Row],[CM I (Unit)]]-(Table2[[#This Row],[Fixed Cost]]/Table2[[#This Row],[Volume]])</f>
        <v>147.3457272391081</v>
      </c>
      <c r="K365" s="29">
        <f>Table2[[#This Row],[CM II Unit)]]-(-'Input Data'!$B$4/Table2[[#This Row],[Volume]])</f>
        <v>39.354366547963394</v>
      </c>
      <c r="L365" s="29">
        <f>Table2[[#This Row],[CM I (Unit)]]*Table2[[#This Row],[Volume]]</f>
        <v>491105.35855853523</v>
      </c>
      <c r="M365" s="29">
        <f>Table2[[#This Row],[CM II Unit)]]*Table2[[#This Row],[Volume]]</f>
        <v>341105.35855853523</v>
      </c>
      <c r="N365" s="29">
        <f>Table2[[#This Row],[Profit (Unit)]]*Table2[[#This Row],[Volume]]</f>
        <v>91105.358558535256</v>
      </c>
      <c r="O365" s="29" t="str">
        <f>IF(AND(Table2[[#This Row],[Profit]]&gt;0,N364&lt;0),MIN(Table2[Profit]),"")</f>
        <v/>
      </c>
    </row>
    <row r="366" spans="1:15" ht="20.100000000000001" customHeight="1" x14ac:dyDescent="0.25">
      <c r="A366" s="29">
        <v>2320</v>
      </c>
      <c r="B366" s="29">
        <f>IF(Table2[[#This Row],[Volume]]&lt;'Input Data'!$B$9,'Input Data'!$B$9,IF(Table2[[#This Row],[Volume]]&gt;'Input Data'!$B$10,'Input Data'!$B$10,Table2[[#This Row],[Volume]]))</f>
        <v>3000</v>
      </c>
      <c r="C366" s="30">
        <f>ROUNDDOWN((Table2[[#This Row],[Volume Used]]-'Input Data'!$B$9)/'Input Data'!$B$11,0)*'Input Data'!$B$12</f>
        <v>0</v>
      </c>
      <c r="D366" s="31">
        <f>-(Table2[[#This Row],[Volume]]*(1-Table2[[#This Row],[Discount]])*'Input Data'!$B$2)/Table2[[#This Row],[Volume]]</f>
        <v>500</v>
      </c>
      <c r="E366" s="29">
        <f>ROUNDUP(Table2[[#This Row],[Volume]]/'Input Data'!$B$13,0)</f>
        <v>3</v>
      </c>
      <c r="F366" s="29">
        <f>-Table2[[#This Row],[Multiplier]]*'Input Data'!$B$3</f>
        <v>150000</v>
      </c>
      <c r="G366" s="29">
        <f>(1 - (1 / (1 + EXP(-((Table2[[#This Row],[Volume]] / 1000) - 4.25))))) * 0.4 + 0.6</f>
        <v>0.94929976795114368</v>
      </c>
      <c r="H366" s="29">
        <f>Table2[[#This Row],[Sigmoid]]*'Input Data'!$B$7</f>
        <v>711.97482596335772</v>
      </c>
      <c r="I366" s="29">
        <f>Table2[[#This Row],[Price]]-Table2[[#This Row],[Variable Cost]]</f>
        <v>211.97482596335772</v>
      </c>
      <c r="J366" s="29">
        <f>Table2[[#This Row],[CM I (Unit)]]-(Table2[[#This Row],[Fixed Cost]]/Table2[[#This Row],[Volume]])</f>
        <v>147.31965354956461</v>
      </c>
      <c r="K366" s="29">
        <f>Table2[[#This Row],[CM II Unit)]]-(-'Input Data'!$B$4/Table2[[#This Row],[Volume]])</f>
        <v>39.561032859909432</v>
      </c>
      <c r="L366" s="29">
        <f>Table2[[#This Row],[CM I (Unit)]]*Table2[[#This Row],[Volume]]</f>
        <v>491781.59623498988</v>
      </c>
      <c r="M366" s="29">
        <f>Table2[[#This Row],[CM II Unit)]]*Table2[[#This Row],[Volume]]</f>
        <v>341781.59623498988</v>
      </c>
      <c r="N366" s="29">
        <f>Table2[[#This Row],[Profit (Unit)]]*Table2[[#This Row],[Volume]]</f>
        <v>91781.596234989876</v>
      </c>
      <c r="O366" s="29" t="str">
        <f>IF(AND(Table2[[#This Row],[Profit]]&gt;0,N365&lt;0),MIN(Table2[Profit]),"")</f>
        <v/>
      </c>
    </row>
    <row r="367" spans="1:15" ht="20.100000000000001" customHeight="1" x14ac:dyDescent="0.25">
      <c r="A367" s="29">
        <v>2325</v>
      </c>
      <c r="B367" s="29">
        <f>IF(Table2[[#This Row],[Volume]]&lt;'Input Data'!$B$9,'Input Data'!$B$9,IF(Table2[[#This Row],[Volume]]&gt;'Input Data'!$B$10,'Input Data'!$B$10,Table2[[#This Row],[Volume]]))</f>
        <v>3000</v>
      </c>
      <c r="C367" s="30">
        <f>ROUNDDOWN((Table2[[#This Row],[Volume Used]]-'Input Data'!$B$9)/'Input Data'!$B$11,0)*'Input Data'!$B$12</f>
        <v>0</v>
      </c>
      <c r="D367" s="31">
        <f>-(Table2[[#This Row],[Volume]]*(1-Table2[[#This Row],[Discount]])*'Input Data'!$B$2)/Table2[[#This Row],[Volume]]</f>
        <v>500</v>
      </c>
      <c r="E367" s="29">
        <f>ROUNDUP(Table2[[#This Row],[Volume]]/'Input Data'!$B$13,0)</f>
        <v>3</v>
      </c>
      <c r="F367" s="29">
        <f>-Table2[[#This Row],[Multiplier]]*'Input Data'!$B$3</f>
        <v>150000</v>
      </c>
      <c r="G367" s="29">
        <f>(1 - (1 / (1 + EXP(-((Table2[[#This Row],[Volume]] / 1000) - 4.25))))) * 0.4 + 0.6</f>
        <v>0.94907798476985128</v>
      </c>
      <c r="H367" s="29">
        <f>Table2[[#This Row],[Sigmoid]]*'Input Data'!$B$7</f>
        <v>711.80848857738852</v>
      </c>
      <c r="I367" s="29">
        <f>Table2[[#This Row],[Price]]-Table2[[#This Row],[Variable Cost]]</f>
        <v>211.80848857738852</v>
      </c>
      <c r="J367" s="29">
        <f>Table2[[#This Row],[CM I (Unit)]]-(Table2[[#This Row],[Fixed Cost]]/Table2[[#This Row],[Volume]])</f>
        <v>147.29235954513047</v>
      </c>
      <c r="K367" s="29">
        <f>Table2[[#This Row],[CM II Unit)]]-(-'Input Data'!$B$4/Table2[[#This Row],[Volume]])</f>
        <v>39.765477824700355</v>
      </c>
      <c r="L367" s="29">
        <f>Table2[[#This Row],[CM I (Unit)]]*Table2[[#This Row],[Volume]]</f>
        <v>492454.73594242829</v>
      </c>
      <c r="M367" s="29">
        <f>Table2[[#This Row],[CM II Unit)]]*Table2[[#This Row],[Volume]]</f>
        <v>342454.73594242835</v>
      </c>
      <c r="N367" s="29">
        <f>Table2[[#This Row],[Profit (Unit)]]*Table2[[#This Row],[Volume]]</f>
        <v>92454.73594242832</v>
      </c>
      <c r="O367" s="29" t="str">
        <f>IF(AND(Table2[[#This Row],[Profit]]&gt;0,N366&lt;0),MIN(Table2[Profit]),"")</f>
        <v/>
      </c>
    </row>
    <row r="368" spans="1:15" ht="20.100000000000001" customHeight="1" x14ac:dyDescent="0.25">
      <c r="A368" s="29">
        <v>2330</v>
      </c>
      <c r="B368" s="29">
        <f>IF(Table2[[#This Row],[Volume]]&lt;'Input Data'!$B$9,'Input Data'!$B$9,IF(Table2[[#This Row],[Volume]]&gt;'Input Data'!$B$10,'Input Data'!$B$10,Table2[[#This Row],[Volume]]))</f>
        <v>3000</v>
      </c>
      <c r="C368" s="30">
        <f>ROUNDDOWN((Table2[[#This Row],[Volume Used]]-'Input Data'!$B$9)/'Input Data'!$B$11,0)*'Input Data'!$B$12</f>
        <v>0</v>
      </c>
      <c r="D368" s="31">
        <f>-(Table2[[#This Row],[Volume]]*(1-Table2[[#This Row],[Discount]])*'Input Data'!$B$2)/Table2[[#This Row],[Volume]]</f>
        <v>500</v>
      </c>
      <c r="E368" s="29">
        <f>ROUNDUP(Table2[[#This Row],[Volume]]/'Input Data'!$B$13,0)</f>
        <v>3</v>
      </c>
      <c r="F368" s="29">
        <f>-Table2[[#This Row],[Multiplier]]*'Input Data'!$B$3</f>
        <v>150000</v>
      </c>
      <c r="G368" s="29">
        <f>(1 - (1 / (1 + EXP(-((Table2[[#This Row],[Volume]] / 1000) - 4.25))))) * 0.4 + 0.6</f>
        <v>0.94885537347236748</v>
      </c>
      <c r="H368" s="29">
        <f>Table2[[#This Row],[Sigmoid]]*'Input Data'!$B$7</f>
        <v>711.6415301042756</v>
      </c>
      <c r="I368" s="29">
        <f>Table2[[#This Row],[Price]]-Table2[[#This Row],[Variable Cost]]</f>
        <v>211.6415301042756</v>
      </c>
      <c r="J368" s="29">
        <f>Table2[[#This Row],[CM I (Unit)]]-(Table2[[#This Row],[Fixed Cost]]/Table2[[#This Row],[Volume]])</f>
        <v>147.26384770084212</v>
      </c>
      <c r="K368" s="29">
        <f>Table2[[#This Row],[CM II Unit)]]-(-'Input Data'!$B$4/Table2[[#This Row],[Volume]])</f>
        <v>39.967710361786331</v>
      </c>
      <c r="L368" s="29">
        <f>Table2[[#This Row],[CM I (Unit)]]*Table2[[#This Row],[Volume]]</f>
        <v>493124.76514296216</v>
      </c>
      <c r="M368" s="29">
        <f>Table2[[#This Row],[CM II Unit)]]*Table2[[#This Row],[Volume]]</f>
        <v>343124.76514296216</v>
      </c>
      <c r="N368" s="29">
        <f>Table2[[#This Row],[Profit (Unit)]]*Table2[[#This Row],[Volume]]</f>
        <v>93124.765142962147</v>
      </c>
      <c r="O368" s="29" t="str">
        <f>IF(AND(Table2[[#This Row],[Profit]]&gt;0,N367&lt;0),MIN(Table2[Profit]),"")</f>
        <v/>
      </c>
    </row>
    <row r="369" spans="1:15" ht="20.100000000000001" customHeight="1" x14ac:dyDescent="0.25">
      <c r="A369" s="29">
        <v>2335</v>
      </c>
      <c r="B369" s="29">
        <f>IF(Table2[[#This Row],[Volume]]&lt;'Input Data'!$B$9,'Input Data'!$B$9,IF(Table2[[#This Row],[Volume]]&gt;'Input Data'!$B$10,'Input Data'!$B$10,Table2[[#This Row],[Volume]]))</f>
        <v>3000</v>
      </c>
      <c r="C369" s="30">
        <f>ROUNDDOWN((Table2[[#This Row],[Volume Used]]-'Input Data'!$B$9)/'Input Data'!$B$11,0)*'Input Data'!$B$12</f>
        <v>0</v>
      </c>
      <c r="D369" s="31">
        <f>-(Table2[[#This Row],[Volume]]*(1-Table2[[#This Row],[Discount]])*'Input Data'!$B$2)/Table2[[#This Row],[Volume]]</f>
        <v>500</v>
      </c>
      <c r="E369" s="29">
        <f>ROUNDUP(Table2[[#This Row],[Volume]]/'Input Data'!$B$13,0)</f>
        <v>3</v>
      </c>
      <c r="F369" s="29">
        <f>-Table2[[#This Row],[Multiplier]]*'Input Data'!$B$3</f>
        <v>150000</v>
      </c>
      <c r="G369" s="29">
        <f>(1 - (1 / (1 + EXP(-((Table2[[#This Row],[Volume]] / 1000) - 4.25))))) * 0.4 + 0.6</f>
        <v>0.94863193221010811</v>
      </c>
      <c r="H369" s="29">
        <f>Table2[[#This Row],[Sigmoid]]*'Input Data'!$B$7</f>
        <v>711.47394915758105</v>
      </c>
      <c r="I369" s="29">
        <f>Table2[[#This Row],[Price]]-Table2[[#This Row],[Variable Cost]]</f>
        <v>211.47394915758105</v>
      </c>
      <c r="J369" s="29">
        <f>Table2[[#This Row],[CM I (Unit)]]-(Table2[[#This Row],[Fixed Cost]]/Table2[[#This Row],[Volume]])</f>
        <v>147.2341204637909</v>
      </c>
      <c r="K369" s="29">
        <f>Table2[[#This Row],[CM II Unit)]]-(-'Input Data'!$B$4/Table2[[#This Row],[Volume]])</f>
        <v>40.16773930747398</v>
      </c>
      <c r="L369" s="29">
        <f>Table2[[#This Row],[CM I (Unit)]]*Table2[[#This Row],[Volume]]</f>
        <v>493791.67128295172</v>
      </c>
      <c r="M369" s="29">
        <f>Table2[[#This Row],[CM II Unit)]]*Table2[[#This Row],[Volume]]</f>
        <v>343791.67128295178</v>
      </c>
      <c r="N369" s="29">
        <f>Table2[[#This Row],[Profit (Unit)]]*Table2[[#This Row],[Volume]]</f>
        <v>93791.671282951749</v>
      </c>
      <c r="O369" s="29" t="str">
        <f>IF(AND(Table2[[#This Row],[Profit]]&gt;0,N368&lt;0),MIN(Table2[Profit]),"")</f>
        <v/>
      </c>
    </row>
    <row r="370" spans="1:15" ht="20.100000000000001" customHeight="1" x14ac:dyDescent="0.25">
      <c r="A370" s="29">
        <v>2340</v>
      </c>
      <c r="B370" s="29">
        <f>IF(Table2[[#This Row],[Volume]]&lt;'Input Data'!$B$9,'Input Data'!$B$9,IF(Table2[[#This Row],[Volume]]&gt;'Input Data'!$B$10,'Input Data'!$B$10,Table2[[#This Row],[Volume]]))</f>
        <v>3000</v>
      </c>
      <c r="C370" s="30">
        <f>ROUNDDOWN((Table2[[#This Row],[Volume Used]]-'Input Data'!$B$9)/'Input Data'!$B$11,0)*'Input Data'!$B$12</f>
        <v>0</v>
      </c>
      <c r="D370" s="31">
        <f>-(Table2[[#This Row],[Volume]]*(1-Table2[[#This Row],[Discount]])*'Input Data'!$B$2)/Table2[[#This Row],[Volume]]</f>
        <v>500</v>
      </c>
      <c r="E370" s="29">
        <f>ROUNDUP(Table2[[#This Row],[Volume]]/'Input Data'!$B$13,0)</f>
        <v>3</v>
      </c>
      <c r="F370" s="29">
        <f>-Table2[[#This Row],[Multiplier]]*'Input Data'!$B$3</f>
        <v>150000</v>
      </c>
      <c r="G370" s="29">
        <f>(1 - (1 / (1 + EXP(-((Table2[[#This Row],[Volume]] / 1000) - 4.25))))) * 0.4 + 0.6</f>
        <v>0.94840765914150571</v>
      </c>
      <c r="H370" s="29">
        <f>Table2[[#This Row],[Sigmoid]]*'Input Data'!$B$7</f>
        <v>711.30574435612925</v>
      </c>
      <c r="I370" s="29">
        <f>Table2[[#This Row],[Price]]-Table2[[#This Row],[Variable Cost]]</f>
        <v>211.30574435612925</v>
      </c>
      <c r="J370" s="29">
        <f>Table2[[#This Row],[CM I (Unit)]]-(Table2[[#This Row],[Fixed Cost]]/Table2[[#This Row],[Volume]])</f>
        <v>147.20318025356517</v>
      </c>
      <c r="K370" s="29">
        <f>Table2[[#This Row],[CM II Unit)]]-(-'Input Data'!$B$4/Table2[[#This Row],[Volume]])</f>
        <v>40.365573415958323</v>
      </c>
      <c r="L370" s="29">
        <f>Table2[[#This Row],[CM I (Unit)]]*Table2[[#This Row],[Volume]]</f>
        <v>494455.44179334247</v>
      </c>
      <c r="M370" s="29">
        <f>Table2[[#This Row],[CM II Unit)]]*Table2[[#This Row],[Volume]]</f>
        <v>344455.44179334247</v>
      </c>
      <c r="N370" s="29">
        <f>Table2[[#This Row],[Profit (Unit)]]*Table2[[#This Row],[Volume]]</f>
        <v>94455.44179334247</v>
      </c>
      <c r="O370" s="29" t="str">
        <f>IF(AND(Table2[[#This Row],[Profit]]&gt;0,N369&lt;0),MIN(Table2[Profit]),"")</f>
        <v/>
      </c>
    </row>
    <row r="371" spans="1:15" ht="20.100000000000001" customHeight="1" x14ac:dyDescent="0.25">
      <c r="A371" s="29">
        <v>2345</v>
      </c>
      <c r="B371" s="29">
        <f>IF(Table2[[#This Row],[Volume]]&lt;'Input Data'!$B$9,'Input Data'!$B$9,IF(Table2[[#This Row],[Volume]]&gt;'Input Data'!$B$10,'Input Data'!$B$10,Table2[[#This Row],[Volume]]))</f>
        <v>3000</v>
      </c>
      <c r="C371" s="30">
        <f>ROUNDDOWN((Table2[[#This Row],[Volume Used]]-'Input Data'!$B$9)/'Input Data'!$B$11,0)*'Input Data'!$B$12</f>
        <v>0</v>
      </c>
      <c r="D371" s="31">
        <f>-(Table2[[#This Row],[Volume]]*(1-Table2[[#This Row],[Discount]])*'Input Data'!$B$2)/Table2[[#This Row],[Volume]]</f>
        <v>500</v>
      </c>
      <c r="E371" s="29">
        <f>ROUNDUP(Table2[[#This Row],[Volume]]/'Input Data'!$B$13,0)</f>
        <v>3</v>
      </c>
      <c r="F371" s="29">
        <f>-Table2[[#This Row],[Multiplier]]*'Input Data'!$B$3</f>
        <v>150000</v>
      </c>
      <c r="G371" s="29">
        <f>(1 - (1 / (1 + EXP(-((Table2[[#This Row],[Volume]] / 1000) - 4.25))))) * 0.4 + 0.6</f>
        <v>0.94818255243212868</v>
      </c>
      <c r="H371" s="29">
        <f>Table2[[#This Row],[Sigmoid]]*'Input Data'!$B$7</f>
        <v>711.13691432409655</v>
      </c>
      <c r="I371" s="29">
        <f>Table2[[#This Row],[Price]]-Table2[[#This Row],[Variable Cost]]</f>
        <v>211.13691432409655</v>
      </c>
      <c r="J371" s="29">
        <f>Table2[[#This Row],[CM I (Unit)]]-(Table2[[#This Row],[Fixed Cost]]/Table2[[#This Row],[Volume]])</f>
        <v>147.17102946268932</v>
      </c>
      <c r="K371" s="29">
        <f>Table2[[#This Row],[CM II Unit)]]-(-'Input Data'!$B$4/Table2[[#This Row],[Volume]])</f>
        <v>40.561221360343907</v>
      </c>
      <c r="L371" s="29">
        <f>Table2[[#This Row],[CM I (Unit)]]*Table2[[#This Row],[Volume]]</f>
        <v>495116.0640900064</v>
      </c>
      <c r="M371" s="29">
        <f>Table2[[#This Row],[CM II Unit)]]*Table2[[#This Row],[Volume]]</f>
        <v>345116.06409000646</v>
      </c>
      <c r="N371" s="29">
        <f>Table2[[#This Row],[Profit (Unit)]]*Table2[[#This Row],[Volume]]</f>
        <v>95116.064090006461</v>
      </c>
      <c r="O371" s="29" t="str">
        <f>IF(AND(Table2[[#This Row],[Profit]]&gt;0,N370&lt;0),MIN(Table2[Profit]),"")</f>
        <v/>
      </c>
    </row>
    <row r="372" spans="1:15" ht="20.100000000000001" customHeight="1" x14ac:dyDescent="0.25">
      <c r="A372" s="29">
        <v>2350</v>
      </c>
      <c r="B372" s="29">
        <f>IF(Table2[[#This Row],[Volume]]&lt;'Input Data'!$B$9,'Input Data'!$B$9,IF(Table2[[#This Row],[Volume]]&gt;'Input Data'!$B$10,'Input Data'!$B$10,Table2[[#This Row],[Volume]]))</f>
        <v>3000</v>
      </c>
      <c r="C372" s="30">
        <f>ROUNDDOWN((Table2[[#This Row],[Volume Used]]-'Input Data'!$B$9)/'Input Data'!$B$11,0)*'Input Data'!$B$12</f>
        <v>0</v>
      </c>
      <c r="D372" s="31">
        <f>-(Table2[[#This Row],[Volume]]*(1-Table2[[#This Row],[Discount]])*'Input Data'!$B$2)/Table2[[#This Row],[Volume]]</f>
        <v>500</v>
      </c>
      <c r="E372" s="29">
        <f>ROUNDUP(Table2[[#This Row],[Volume]]/'Input Data'!$B$13,0)</f>
        <v>3</v>
      </c>
      <c r="F372" s="29">
        <f>-Table2[[#This Row],[Multiplier]]*'Input Data'!$B$3</f>
        <v>150000</v>
      </c>
      <c r="G372" s="29">
        <f>(1 - (1 / (1 + EXP(-((Table2[[#This Row],[Volume]] / 1000) - 4.25))))) * 0.4 + 0.6</f>
        <v>0.94795661025480082</v>
      </c>
      <c r="H372" s="29">
        <f>Table2[[#This Row],[Sigmoid]]*'Input Data'!$B$7</f>
        <v>710.96745769110066</v>
      </c>
      <c r="I372" s="29">
        <f>Table2[[#This Row],[Price]]-Table2[[#This Row],[Variable Cost]]</f>
        <v>210.96745769110066</v>
      </c>
      <c r="J372" s="29">
        <f>Table2[[#This Row],[CM I (Unit)]]-(Table2[[#This Row],[Fixed Cost]]/Table2[[#This Row],[Volume]])</f>
        <v>147.13767045705811</v>
      </c>
      <c r="K372" s="29">
        <f>Table2[[#This Row],[CM II Unit)]]-(-'Input Data'!$B$4/Table2[[#This Row],[Volume]])</f>
        <v>40.754691733653857</v>
      </c>
      <c r="L372" s="29">
        <f>Table2[[#This Row],[CM I (Unit)]]*Table2[[#This Row],[Volume]]</f>
        <v>495773.52557408658</v>
      </c>
      <c r="M372" s="29">
        <f>Table2[[#This Row],[CM II Unit)]]*Table2[[#This Row],[Volume]]</f>
        <v>345773.52557408653</v>
      </c>
      <c r="N372" s="29">
        <f>Table2[[#This Row],[Profit (Unit)]]*Table2[[#This Row],[Volume]]</f>
        <v>95773.525574086569</v>
      </c>
      <c r="O372" s="29" t="str">
        <f>IF(AND(Table2[[#This Row],[Profit]]&gt;0,N371&lt;0),MIN(Table2[Profit]),"")</f>
        <v/>
      </c>
    </row>
    <row r="373" spans="1:15" ht="20.100000000000001" customHeight="1" x14ac:dyDescent="0.25">
      <c r="A373" s="29">
        <v>2355</v>
      </c>
      <c r="B373" s="29">
        <f>IF(Table2[[#This Row],[Volume]]&lt;'Input Data'!$B$9,'Input Data'!$B$9,IF(Table2[[#This Row],[Volume]]&gt;'Input Data'!$B$10,'Input Data'!$B$10,Table2[[#This Row],[Volume]]))</f>
        <v>3000</v>
      </c>
      <c r="C373" s="30">
        <f>ROUNDDOWN((Table2[[#This Row],[Volume Used]]-'Input Data'!$B$9)/'Input Data'!$B$11,0)*'Input Data'!$B$12</f>
        <v>0</v>
      </c>
      <c r="D373" s="31">
        <f>-(Table2[[#This Row],[Volume]]*(1-Table2[[#This Row],[Discount]])*'Input Data'!$B$2)/Table2[[#This Row],[Volume]]</f>
        <v>500</v>
      </c>
      <c r="E373" s="29">
        <f>ROUNDUP(Table2[[#This Row],[Volume]]/'Input Data'!$B$13,0)</f>
        <v>3</v>
      </c>
      <c r="F373" s="29">
        <f>-Table2[[#This Row],[Multiplier]]*'Input Data'!$B$3</f>
        <v>150000</v>
      </c>
      <c r="G373" s="29">
        <f>(1 - (1 / (1 + EXP(-((Table2[[#This Row],[Volume]] / 1000) - 4.25))))) * 0.4 + 0.6</f>
        <v>0.94772983078972239</v>
      </c>
      <c r="H373" s="29">
        <f>Table2[[#This Row],[Sigmoid]]*'Input Data'!$B$7</f>
        <v>710.79737309229176</v>
      </c>
      <c r="I373" s="29">
        <f>Table2[[#This Row],[Price]]-Table2[[#This Row],[Variable Cost]]</f>
        <v>210.79737309229176</v>
      </c>
      <c r="J373" s="29">
        <f>Table2[[#This Row],[CM I (Unit)]]-(Table2[[#This Row],[Fixed Cost]]/Table2[[#This Row],[Volume]])</f>
        <v>147.10310557636819</v>
      </c>
      <c r="K373" s="29">
        <f>Table2[[#This Row],[CM II Unit)]]-(-'Input Data'!$B$4/Table2[[#This Row],[Volume]])</f>
        <v>40.945993049828914</v>
      </c>
      <c r="L373" s="29">
        <f>Table2[[#This Row],[CM I (Unit)]]*Table2[[#This Row],[Volume]]</f>
        <v>496427.8136323471</v>
      </c>
      <c r="M373" s="29">
        <f>Table2[[#This Row],[CM II Unit)]]*Table2[[#This Row],[Volume]]</f>
        <v>346427.8136323471</v>
      </c>
      <c r="N373" s="29">
        <f>Table2[[#This Row],[Profit (Unit)]]*Table2[[#This Row],[Volume]]</f>
        <v>96427.813632347097</v>
      </c>
      <c r="O373" s="29" t="str">
        <f>IF(AND(Table2[[#This Row],[Profit]]&gt;0,N372&lt;0),MIN(Table2[Profit]),"")</f>
        <v/>
      </c>
    </row>
    <row r="374" spans="1:15" ht="20.100000000000001" customHeight="1" x14ac:dyDescent="0.25">
      <c r="A374" s="29">
        <v>2360</v>
      </c>
      <c r="B374" s="29">
        <f>IF(Table2[[#This Row],[Volume]]&lt;'Input Data'!$B$9,'Input Data'!$B$9,IF(Table2[[#This Row],[Volume]]&gt;'Input Data'!$B$10,'Input Data'!$B$10,Table2[[#This Row],[Volume]]))</f>
        <v>3000</v>
      </c>
      <c r="C374" s="30">
        <f>ROUNDDOWN((Table2[[#This Row],[Volume Used]]-'Input Data'!$B$9)/'Input Data'!$B$11,0)*'Input Data'!$B$12</f>
        <v>0</v>
      </c>
      <c r="D374" s="31">
        <f>-(Table2[[#This Row],[Volume]]*(1-Table2[[#This Row],[Discount]])*'Input Data'!$B$2)/Table2[[#This Row],[Volume]]</f>
        <v>500</v>
      </c>
      <c r="E374" s="29">
        <f>ROUNDUP(Table2[[#This Row],[Volume]]/'Input Data'!$B$13,0)</f>
        <v>3</v>
      </c>
      <c r="F374" s="29">
        <f>-Table2[[#This Row],[Multiplier]]*'Input Data'!$B$3</f>
        <v>150000</v>
      </c>
      <c r="G374" s="29">
        <f>(1 - (1 / (1 + EXP(-((Table2[[#This Row],[Volume]] / 1000) - 4.25))))) * 0.4 + 0.6</f>
        <v>0.94750221222459063</v>
      </c>
      <c r="H374" s="29">
        <f>Table2[[#This Row],[Sigmoid]]*'Input Data'!$B$7</f>
        <v>710.62665916844298</v>
      </c>
      <c r="I374" s="29">
        <f>Table2[[#This Row],[Price]]-Table2[[#This Row],[Variable Cost]]</f>
        <v>210.62665916844298</v>
      </c>
      <c r="J374" s="29">
        <f>Table2[[#This Row],[CM I (Unit)]]-(Table2[[#This Row],[Fixed Cost]]/Table2[[#This Row],[Volume]])</f>
        <v>147.06733713454469</v>
      </c>
      <c r="K374" s="29">
        <f>Table2[[#This Row],[CM II Unit)]]-(-'Input Data'!$B$4/Table2[[#This Row],[Volume]])</f>
        <v>41.135133744714182</v>
      </c>
      <c r="L374" s="29">
        <f>Table2[[#This Row],[CM I (Unit)]]*Table2[[#This Row],[Volume]]</f>
        <v>497078.91563752544</v>
      </c>
      <c r="M374" s="29">
        <f>Table2[[#This Row],[CM II Unit)]]*Table2[[#This Row],[Volume]]</f>
        <v>347078.91563752544</v>
      </c>
      <c r="N374" s="29">
        <f>Table2[[#This Row],[Profit (Unit)]]*Table2[[#This Row],[Volume]]</f>
        <v>97078.915637525468</v>
      </c>
      <c r="O374" s="29" t="str">
        <f>IF(AND(Table2[[#This Row],[Profit]]&gt;0,N373&lt;0),MIN(Table2[Profit]),"")</f>
        <v/>
      </c>
    </row>
    <row r="375" spans="1:15" ht="20.100000000000001" customHeight="1" x14ac:dyDescent="0.25">
      <c r="A375" s="29">
        <v>2365</v>
      </c>
      <c r="B375" s="29">
        <f>IF(Table2[[#This Row],[Volume]]&lt;'Input Data'!$B$9,'Input Data'!$B$9,IF(Table2[[#This Row],[Volume]]&gt;'Input Data'!$B$10,'Input Data'!$B$10,Table2[[#This Row],[Volume]]))</f>
        <v>3000</v>
      </c>
      <c r="C375" s="30">
        <f>ROUNDDOWN((Table2[[#This Row],[Volume Used]]-'Input Data'!$B$9)/'Input Data'!$B$11,0)*'Input Data'!$B$12</f>
        <v>0</v>
      </c>
      <c r="D375" s="31">
        <f>-(Table2[[#This Row],[Volume]]*(1-Table2[[#This Row],[Discount]])*'Input Data'!$B$2)/Table2[[#This Row],[Volume]]</f>
        <v>500</v>
      </c>
      <c r="E375" s="29">
        <f>ROUNDUP(Table2[[#This Row],[Volume]]/'Input Data'!$B$13,0)</f>
        <v>3</v>
      </c>
      <c r="F375" s="29">
        <f>-Table2[[#This Row],[Multiplier]]*'Input Data'!$B$3</f>
        <v>150000</v>
      </c>
      <c r="G375" s="29">
        <f>(1 - (1 / (1 + EXP(-((Table2[[#This Row],[Volume]] / 1000) - 4.25))))) * 0.4 + 0.6</f>
        <v>0.94727375275472192</v>
      </c>
      <c r="H375" s="29">
        <f>Table2[[#This Row],[Sigmoid]]*'Input Data'!$B$7</f>
        <v>710.45531456604147</v>
      </c>
      <c r="I375" s="29">
        <f>Table2[[#This Row],[Price]]-Table2[[#This Row],[Variable Cost]]</f>
        <v>210.45531456604147</v>
      </c>
      <c r="J375" s="29">
        <f>Table2[[#This Row],[CM I (Unit)]]-(Table2[[#This Row],[Fixed Cost]]/Table2[[#This Row],[Volume]])</f>
        <v>147.03036742016408</v>
      </c>
      <c r="K375" s="29">
        <f>Table2[[#This Row],[CM II Unit)]]-(-'Input Data'!$B$4/Table2[[#This Row],[Volume]])</f>
        <v>41.322122177035112</v>
      </c>
      <c r="L375" s="29">
        <f>Table2[[#This Row],[CM I (Unit)]]*Table2[[#This Row],[Volume]]</f>
        <v>497726.81894868804</v>
      </c>
      <c r="M375" s="29">
        <f>Table2[[#This Row],[CM II Unit)]]*Table2[[#This Row],[Volume]]</f>
        <v>347726.81894868804</v>
      </c>
      <c r="N375" s="29">
        <f>Table2[[#This Row],[Profit (Unit)]]*Table2[[#This Row],[Volume]]</f>
        <v>97726.818948688044</v>
      </c>
      <c r="O375" s="29" t="str">
        <f>IF(AND(Table2[[#This Row],[Profit]]&gt;0,N374&lt;0),MIN(Table2[Profit]),"")</f>
        <v/>
      </c>
    </row>
    <row r="376" spans="1:15" ht="20.100000000000001" customHeight="1" x14ac:dyDescent="0.25">
      <c r="A376" s="29">
        <v>2370</v>
      </c>
      <c r="B376" s="29">
        <f>IF(Table2[[#This Row],[Volume]]&lt;'Input Data'!$B$9,'Input Data'!$B$9,IF(Table2[[#This Row],[Volume]]&gt;'Input Data'!$B$10,'Input Data'!$B$10,Table2[[#This Row],[Volume]]))</f>
        <v>3000</v>
      </c>
      <c r="C376" s="30">
        <f>ROUNDDOWN((Table2[[#This Row],[Volume Used]]-'Input Data'!$B$9)/'Input Data'!$B$11,0)*'Input Data'!$B$12</f>
        <v>0</v>
      </c>
      <c r="D376" s="31">
        <f>-(Table2[[#This Row],[Volume]]*(1-Table2[[#This Row],[Discount]])*'Input Data'!$B$2)/Table2[[#This Row],[Volume]]</f>
        <v>500</v>
      </c>
      <c r="E376" s="29">
        <f>ROUNDUP(Table2[[#This Row],[Volume]]/'Input Data'!$B$13,0)</f>
        <v>3</v>
      </c>
      <c r="F376" s="29">
        <f>-Table2[[#This Row],[Multiplier]]*'Input Data'!$B$3</f>
        <v>150000</v>
      </c>
      <c r="G376" s="29">
        <f>(1 - (1 / (1 + EXP(-((Table2[[#This Row],[Volume]] / 1000) - 4.25))))) * 0.4 + 0.6</f>
        <v>0.94704445058317388</v>
      </c>
      <c r="H376" s="29">
        <f>Table2[[#This Row],[Sigmoid]]*'Input Data'!$B$7</f>
        <v>710.28333793738045</v>
      </c>
      <c r="I376" s="29">
        <f>Table2[[#This Row],[Price]]-Table2[[#This Row],[Variable Cost]]</f>
        <v>210.28333793738045</v>
      </c>
      <c r="J376" s="29">
        <f>Table2[[#This Row],[CM I (Unit)]]-(Table2[[#This Row],[Fixed Cost]]/Table2[[#This Row],[Volume]])</f>
        <v>146.99219869687411</v>
      </c>
      <c r="K376" s="29">
        <f>Table2[[#This Row],[CM II Unit)]]-(-'Input Data'!$B$4/Table2[[#This Row],[Volume]])</f>
        <v>41.506966629363561</v>
      </c>
      <c r="L376" s="29">
        <f>Table2[[#This Row],[CM I (Unit)]]*Table2[[#This Row],[Volume]]</f>
        <v>498371.51091159164</v>
      </c>
      <c r="M376" s="29">
        <f>Table2[[#This Row],[CM II Unit)]]*Table2[[#This Row],[Volume]]</f>
        <v>348371.51091159164</v>
      </c>
      <c r="N376" s="29">
        <f>Table2[[#This Row],[Profit (Unit)]]*Table2[[#This Row],[Volume]]</f>
        <v>98371.510911591642</v>
      </c>
      <c r="O376" s="29" t="str">
        <f>IF(AND(Table2[[#This Row],[Profit]]&gt;0,N375&lt;0),MIN(Table2[Profit]),"")</f>
        <v/>
      </c>
    </row>
    <row r="377" spans="1:15" ht="20.100000000000001" customHeight="1" x14ac:dyDescent="0.25">
      <c r="A377" s="29">
        <v>2375</v>
      </c>
      <c r="B377" s="29">
        <f>IF(Table2[[#This Row],[Volume]]&lt;'Input Data'!$B$9,'Input Data'!$B$9,IF(Table2[[#This Row],[Volume]]&gt;'Input Data'!$B$10,'Input Data'!$B$10,Table2[[#This Row],[Volume]]))</f>
        <v>3000</v>
      </c>
      <c r="C377" s="30">
        <f>ROUNDDOWN((Table2[[#This Row],[Volume Used]]-'Input Data'!$B$9)/'Input Data'!$B$11,0)*'Input Data'!$B$12</f>
        <v>0</v>
      </c>
      <c r="D377" s="31">
        <f>-(Table2[[#This Row],[Volume]]*(1-Table2[[#This Row],[Discount]])*'Input Data'!$B$2)/Table2[[#This Row],[Volume]]</f>
        <v>500</v>
      </c>
      <c r="E377" s="29">
        <f>ROUNDUP(Table2[[#This Row],[Volume]]/'Input Data'!$B$13,0)</f>
        <v>3</v>
      </c>
      <c r="F377" s="29">
        <f>-Table2[[#This Row],[Multiplier]]*'Input Data'!$B$3</f>
        <v>150000</v>
      </c>
      <c r="G377" s="29">
        <f>(1 - (1 / (1 + EXP(-((Table2[[#This Row],[Volume]] / 1000) - 4.25))))) * 0.4 + 0.6</f>
        <v>0.94681430392086829</v>
      </c>
      <c r="H377" s="29">
        <f>Table2[[#This Row],[Sigmoid]]*'Input Data'!$B$7</f>
        <v>710.11072794065126</v>
      </c>
      <c r="I377" s="29">
        <f>Table2[[#This Row],[Price]]-Table2[[#This Row],[Variable Cost]]</f>
        <v>210.11072794065126</v>
      </c>
      <c r="J377" s="29">
        <f>Table2[[#This Row],[CM I (Unit)]]-(Table2[[#This Row],[Fixed Cost]]/Table2[[#This Row],[Volume]])</f>
        <v>146.95283320380915</v>
      </c>
      <c r="K377" s="29">
        <f>Table2[[#This Row],[CM II Unit)]]-(-'Input Data'!$B$4/Table2[[#This Row],[Volume]])</f>
        <v>41.689675309072314</v>
      </c>
      <c r="L377" s="29">
        <f>Table2[[#This Row],[CM I (Unit)]]*Table2[[#This Row],[Volume]]</f>
        <v>499012.97885904677</v>
      </c>
      <c r="M377" s="29">
        <f>Table2[[#This Row],[CM II Unit)]]*Table2[[#This Row],[Volume]]</f>
        <v>349012.97885904671</v>
      </c>
      <c r="N377" s="29">
        <f>Table2[[#This Row],[Profit (Unit)]]*Table2[[#This Row],[Volume]]</f>
        <v>99012.978859046751</v>
      </c>
      <c r="O377" s="29" t="str">
        <f>IF(AND(Table2[[#This Row],[Profit]]&gt;0,N376&lt;0),MIN(Table2[Profit]),"")</f>
        <v/>
      </c>
    </row>
    <row r="378" spans="1:15" ht="20.100000000000001" customHeight="1" x14ac:dyDescent="0.25">
      <c r="A378" s="29">
        <v>2380</v>
      </c>
      <c r="B378" s="29">
        <f>IF(Table2[[#This Row],[Volume]]&lt;'Input Data'!$B$9,'Input Data'!$B$9,IF(Table2[[#This Row],[Volume]]&gt;'Input Data'!$B$10,'Input Data'!$B$10,Table2[[#This Row],[Volume]]))</f>
        <v>3000</v>
      </c>
      <c r="C378" s="30">
        <f>ROUNDDOWN((Table2[[#This Row],[Volume Used]]-'Input Data'!$B$9)/'Input Data'!$B$11,0)*'Input Data'!$B$12</f>
        <v>0</v>
      </c>
      <c r="D378" s="31">
        <f>-(Table2[[#This Row],[Volume]]*(1-Table2[[#This Row],[Discount]])*'Input Data'!$B$2)/Table2[[#This Row],[Volume]]</f>
        <v>500</v>
      </c>
      <c r="E378" s="29">
        <f>ROUNDUP(Table2[[#This Row],[Volume]]/'Input Data'!$B$13,0)</f>
        <v>3</v>
      </c>
      <c r="F378" s="29">
        <f>-Table2[[#This Row],[Multiplier]]*'Input Data'!$B$3</f>
        <v>150000</v>
      </c>
      <c r="G378" s="29">
        <f>(1 - (1 / (1 + EXP(-((Table2[[#This Row],[Volume]] / 1000) - 4.25))))) * 0.4 + 0.6</f>
        <v>0.946583310986715</v>
      </c>
      <c r="H378" s="29">
        <f>Table2[[#This Row],[Sigmoid]]*'Input Data'!$B$7</f>
        <v>709.93748324003627</v>
      </c>
      <c r="I378" s="29">
        <f>Table2[[#This Row],[Price]]-Table2[[#This Row],[Variable Cost]]</f>
        <v>209.93748324003627</v>
      </c>
      <c r="J378" s="29">
        <f>Table2[[#This Row],[CM I (Unit)]]-(Table2[[#This Row],[Fixed Cost]]/Table2[[#This Row],[Volume]])</f>
        <v>146.91227315600264</v>
      </c>
      <c r="K378" s="29">
        <f>Table2[[#This Row],[CM II Unit)]]-(-'Input Data'!$B$4/Table2[[#This Row],[Volume]])</f>
        <v>41.870256349279956</v>
      </c>
      <c r="L378" s="29">
        <f>Table2[[#This Row],[CM I (Unit)]]*Table2[[#This Row],[Volume]]</f>
        <v>499651.21011128632</v>
      </c>
      <c r="M378" s="29">
        <f>Table2[[#This Row],[CM II Unit)]]*Table2[[#This Row],[Volume]]</f>
        <v>349651.21011128626</v>
      </c>
      <c r="N378" s="29">
        <f>Table2[[#This Row],[Profit (Unit)]]*Table2[[#This Row],[Volume]]</f>
        <v>99651.210111286287</v>
      </c>
      <c r="O378" s="29" t="str">
        <f>IF(AND(Table2[[#This Row],[Profit]]&gt;0,N377&lt;0),MIN(Table2[Profit]),"")</f>
        <v/>
      </c>
    </row>
    <row r="379" spans="1:15" ht="20.100000000000001" customHeight="1" x14ac:dyDescent="0.25">
      <c r="A379" s="29">
        <v>2385</v>
      </c>
      <c r="B379" s="29">
        <f>IF(Table2[[#This Row],[Volume]]&lt;'Input Data'!$B$9,'Input Data'!$B$9,IF(Table2[[#This Row],[Volume]]&gt;'Input Data'!$B$10,'Input Data'!$B$10,Table2[[#This Row],[Volume]]))</f>
        <v>3000</v>
      </c>
      <c r="C379" s="30">
        <f>ROUNDDOWN((Table2[[#This Row],[Volume Used]]-'Input Data'!$B$9)/'Input Data'!$B$11,0)*'Input Data'!$B$12</f>
        <v>0</v>
      </c>
      <c r="D379" s="31">
        <f>-(Table2[[#This Row],[Volume]]*(1-Table2[[#This Row],[Discount]])*'Input Data'!$B$2)/Table2[[#This Row],[Volume]]</f>
        <v>500</v>
      </c>
      <c r="E379" s="29">
        <f>ROUNDUP(Table2[[#This Row],[Volume]]/'Input Data'!$B$13,0)</f>
        <v>3</v>
      </c>
      <c r="F379" s="29">
        <f>-Table2[[#This Row],[Multiplier]]*'Input Data'!$B$3</f>
        <v>150000</v>
      </c>
      <c r="G379" s="29">
        <f>(1 - (1 / (1 + EXP(-((Table2[[#This Row],[Volume]] / 1000) - 4.25))))) * 0.4 + 0.6</f>
        <v>0.94635147000773567</v>
      </c>
      <c r="H379" s="29">
        <f>Table2[[#This Row],[Sigmoid]]*'Input Data'!$B$7</f>
        <v>709.76360250580171</v>
      </c>
      <c r="I379" s="29">
        <f>Table2[[#This Row],[Price]]-Table2[[#This Row],[Variable Cost]]</f>
        <v>209.76360250580171</v>
      </c>
      <c r="J379" s="29">
        <f>Table2[[#This Row],[CM I (Unit)]]-(Table2[[#This Row],[Fixed Cost]]/Table2[[#This Row],[Volume]])</f>
        <v>146.87052074479544</v>
      </c>
      <c r="K379" s="29">
        <f>Table2[[#This Row],[CM II Unit)]]-(-'Input Data'!$B$4/Table2[[#This Row],[Volume]])</f>
        <v>42.048717809784961</v>
      </c>
      <c r="L379" s="29">
        <f>Table2[[#This Row],[CM I (Unit)]]*Table2[[#This Row],[Volume]]</f>
        <v>500286.19197633711</v>
      </c>
      <c r="M379" s="29">
        <f>Table2[[#This Row],[CM II Unit)]]*Table2[[#This Row],[Volume]]</f>
        <v>350286.19197633711</v>
      </c>
      <c r="N379" s="29">
        <f>Table2[[#This Row],[Profit (Unit)]]*Table2[[#This Row],[Volume]]</f>
        <v>100286.19197633713</v>
      </c>
      <c r="O379" s="29" t="str">
        <f>IF(AND(Table2[[#This Row],[Profit]]&gt;0,N378&lt;0),MIN(Table2[Profit]),"")</f>
        <v/>
      </c>
    </row>
    <row r="380" spans="1:15" ht="20.100000000000001" customHeight="1" x14ac:dyDescent="0.25">
      <c r="A380" s="29">
        <v>2390</v>
      </c>
      <c r="B380" s="29">
        <f>IF(Table2[[#This Row],[Volume]]&lt;'Input Data'!$B$9,'Input Data'!$B$9,IF(Table2[[#This Row],[Volume]]&gt;'Input Data'!$B$10,'Input Data'!$B$10,Table2[[#This Row],[Volume]]))</f>
        <v>3000</v>
      </c>
      <c r="C380" s="30">
        <f>ROUNDDOWN((Table2[[#This Row],[Volume Used]]-'Input Data'!$B$9)/'Input Data'!$B$11,0)*'Input Data'!$B$12</f>
        <v>0</v>
      </c>
      <c r="D380" s="31">
        <f>-(Table2[[#This Row],[Volume]]*(1-Table2[[#This Row],[Discount]])*'Input Data'!$B$2)/Table2[[#This Row],[Volume]]</f>
        <v>500</v>
      </c>
      <c r="E380" s="29">
        <f>ROUNDUP(Table2[[#This Row],[Volume]]/'Input Data'!$B$13,0)</f>
        <v>3</v>
      </c>
      <c r="F380" s="29">
        <f>-Table2[[#This Row],[Multiplier]]*'Input Data'!$B$3</f>
        <v>150000</v>
      </c>
      <c r="G380" s="29">
        <f>(1 - (1 / (1 + EXP(-((Table2[[#This Row],[Volume]] / 1000) - 4.25))))) * 0.4 + 0.6</f>
        <v>0.94611877921918874</v>
      </c>
      <c r="H380" s="29">
        <f>Table2[[#This Row],[Sigmoid]]*'Input Data'!$B$7</f>
        <v>709.58908441439155</v>
      </c>
      <c r="I380" s="29">
        <f>Table2[[#This Row],[Price]]-Table2[[#This Row],[Variable Cost]]</f>
        <v>209.58908441439155</v>
      </c>
      <c r="J380" s="29">
        <f>Table2[[#This Row],[CM I (Unit)]]-(Table2[[#This Row],[Fixed Cost]]/Table2[[#This Row],[Volume]])</f>
        <v>146.82757813824094</v>
      </c>
      <c r="K380" s="29">
        <f>Table2[[#This Row],[CM II Unit)]]-(-'Input Data'!$B$4/Table2[[#This Row],[Volume]])</f>
        <v>42.225067677989898</v>
      </c>
      <c r="L380" s="29">
        <f>Table2[[#This Row],[CM I (Unit)]]*Table2[[#This Row],[Volume]]</f>
        <v>500917.91175039578</v>
      </c>
      <c r="M380" s="29">
        <f>Table2[[#This Row],[CM II Unit)]]*Table2[[#This Row],[Volume]]</f>
        <v>350917.91175039584</v>
      </c>
      <c r="N380" s="29">
        <f>Table2[[#This Row],[Profit (Unit)]]*Table2[[#This Row],[Volume]]</f>
        <v>100917.91175039586</v>
      </c>
      <c r="O380" s="29" t="str">
        <f>IF(AND(Table2[[#This Row],[Profit]]&gt;0,N379&lt;0),MIN(Table2[Profit]),"")</f>
        <v/>
      </c>
    </row>
    <row r="381" spans="1:15" ht="20.100000000000001" customHeight="1" x14ac:dyDescent="0.25">
      <c r="A381" s="29">
        <v>2395</v>
      </c>
      <c r="B381" s="29">
        <f>IF(Table2[[#This Row],[Volume]]&lt;'Input Data'!$B$9,'Input Data'!$B$9,IF(Table2[[#This Row],[Volume]]&gt;'Input Data'!$B$10,'Input Data'!$B$10,Table2[[#This Row],[Volume]]))</f>
        <v>3000</v>
      </c>
      <c r="C381" s="30">
        <f>ROUNDDOWN((Table2[[#This Row],[Volume Used]]-'Input Data'!$B$9)/'Input Data'!$B$11,0)*'Input Data'!$B$12</f>
        <v>0</v>
      </c>
      <c r="D381" s="31">
        <f>-(Table2[[#This Row],[Volume]]*(1-Table2[[#This Row],[Discount]])*'Input Data'!$B$2)/Table2[[#This Row],[Volume]]</f>
        <v>500</v>
      </c>
      <c r="E381" s="29">
        <f>ROUNDUP(Table2[[#This Row],[Volume]]/'Input Data'!$B$13,0)</f>
        <v>3</v>
      </c>
      <c r="F381" s="29">
        <f>-Table2[[#This Row],[Multiplier]]*'Input Data'!$B$3</f>
        <v>150000</v>
      </c>
      <c r="G381" s="29">
        <f>(1 - (1 / (1 + EXP(-((Table2[[#This Row],[Volume]] / 1000) - 4.25))))) * 0.4 + 0.6</f>
        <v>0.94588523686469483</v>
      </c>
      <c r="H381" s="29">
        <f>Table2[[#This Row],[Sigmoid]]*'Input Data'!$B$7</f>
        <v>709.41392764852117</v>
      </c>
      <c r="I381" s="29">
        <f>Table2[[#This Row],[Price]]-Table2[[#This Row],[Variable Cost]]</f>
        <v>209.41392764852117</v>
      </c>
      <c r="J381" s="29">
        <f>Table2[[#This Row],[CM I (Unit)]]-(Table2[[#This Row],[Fixed Cost]]/Table2[[#This Row],[Volume]])</f>
        <v>146.78344748150656</v>
      </c>
      <c r="K381" s="29">
        <f>Table2[[#This Row],[CM II Unit)]]-(-'Input Data'!$B$4/Table2[[#This Row],[Volume]])</f>
        <v>42.399313869815529</v>
      </c>
      <c r="L381" s="29">
        <f>Table2[[#This Row],[CM I (Unit)]]*Table2[[#This Row],[Volume]]</f>
        <v>501546.35671820818</v>
      </c>
      <c r="M381" s="29">
        <f>Table2[[#This Row],[CM II Unit)]]*Table2[[#This Row],[Volume]]</f>
        <v>351546.35671820818</v>
      </c>
      <c r="N381" s="29">
        <f>Table2[[#This Row],[Profit (Unit)]]*Table2[[#This Row],[Volume]]</f>
        <v>101546.35671820819</v>
      </c>
      <c r="O381" s="29" t="str">
        <f>IF(AND(Table2[[#This Row],[Profit]]&gt;0,N380&lt;0),MIN(Table2[Profit]),"")</f>
        <v/>
      </c>
    </row>
    <row r="382" spans="1:15" ht="20.100000000000001" customHeight="1" x14ac:dyDescent="0.25">
      <c r="A382" s="29">
        <v>2400</v>
      </c>
      <c r="B382" s="29">
        <f>IF(Table2[[#This Row],[Volume]]&lt;'Input Data'!$B$9,'Input Data'!$B$9,IF(Table2[[#This Row],[Volume]]&gt;'Input Data'!$B$10,'Input Data'!$B$10,Table2[[#This Row],[Volume]]))</f>
        <v>3000</v>
      </c>
      <c r="C382" s="30">
        <f>ROUNDDOWN((Table2[[#This Row],[Volume Used]]-'Input Data'!$B$9)/'Input Data'!$B$11,0)*'Input Data'!$B$12</f>
        <v>0</v>
      </c>
      <c r="D382" s="31">
        <f>-(Table2[[#This Row],[Volume]]*(1-Table2[[#This Row],[Discount]])*'Input Data'!$B$2)/Table2[[#This Row],[Volume]]</f>
        <v>500</v>
      </c>
      <c r="E382" s="29">
        <f>ROUNDUP(Table2[[#This Row],[Volume]]/'Input Data'!$B$13,0)</f>
        <v>3</v>
      </c>
      <c r="F382" s="29">
        <f>-Table2[[#This Row],[Multiplier]]*'Input Data'!$B$3</f>
        <v>150000</v>
      </c>
      <c r="G382" s="29">
        <f>(1 - (1 / (1 + EXP(-((Table2[[#This Row],[Volume]] / 1000) - 4.25))))) * 0.4 + 0.6</f>
        <v>0.94565084119636222</v>
      </c>
      <c r="H382" s="29">
        <f>Table2[[#This Row],[Sigmoid]]*'Input Data'!$B$7</f>
        <v>709.23813089727162</v>
      </c>
      <c r="I382" s="29">
        <f>Table2[[#This Row],[Price]]-Table2[[#This Row],[Variable Cost]]</f>
        <v>209.23813089727162</v>
      </c>
      <c r="J382" s="29">
        <f>Table2[[#This Row],[CM I (Unit)]]-(Table2[[#This Row],[Fixed Cost]]/Table2[[#This Row],[Volume]])</f>
        <v>146.73813089727162</v>
      </c>
      <c r="K382" s="29">
        <f>Table2[[#This Row],[CM II Unit)]]-(-'Input Data'!$B$4/Table2[[#This Row],[Volume]])</f>
        <v>42.571464230604946</v>
      </c>
      <c r="L382" s="29">
        <f>Table2[[#This Row],[CM I (Unit)]]*Table2[[#This Row],[Volume]]</f>
        <v>502171.51415345189</v>
      </c>
      <c r="M382" s="29">
        <f>Table2[[#This Row],[CM II Unit)]]*Table2[[#This Row],[Volume]]</f>
        <v>352171.51415345189</v>
      </c>
      <c r="N382" s="29">
        <f>Table2[[#This Row],[Profit (Unit)]]*Table2[[#This Row],[Volume]]</f>
        <v>102171.51415345186</v>
      </c>
      <c r="O382" s="29" t="str">
        <f>IF(AND(Table2[[#This Row],[Profit]]&gt;0,N381&lt;0),MIN(Table2[Profit]),"")</f>
        <v/>
      </c>
    </row>
    <row r="383" spans="1:15" ht="20.100000000000001" customHeight="1" x14ac:dyDescent="0.25">
      <c r="A383" s="29">
        <v>2405</v>
      </c>
      <c r="B383" s="29">
        <f>IF(Table2[[#This Row],[Volume]]&lt;'Input Data'!$B$9,'Input Data'!$B$9,IF(Table2[[#This Row],[Volume]]&gt;'Input Data'!$B$10,'Input Data'!$B$10,Table2[[#This Row],[Volume]]))</f>
        <v>3000</v>
      </c>
      <c r="C383" s="30">
        <f>ROUNDDOWN((Table2[[#This Row],[Volume Used]]-'Input Data'!$B$9)/'Input Data'!$B$11,0)*'Input Data'!$B$12</f>
        <v>0</v>
      </c>
      <c r="D383" s="31">
        <f>-(Table2[[#This Row],[Volume]]*(1-Table2[[#This Row],[Discount]])*'Input Data'!$B$2)/Table2[[#This Row],[Volume]]</f>
        <v>500</v>
      </c>
      <c r="E383" s="29">
        <f>ROUNDUP(Table2[[#This Row],[Volume]]/'Input Data'!$B$13,0)</f>
        <v>3</v>
      </c>
      <c r="F383" s="29">
        <f>-Table2[[#This Row],[Multiplier]]*'Input Data'!$B$3</f>
        <v>150000</v>
      </c>
      <c r="G383" s="29">
        <f>(1 - (1 / (1 + EXP(-((Table2[[#This Row],[Volume]] / 1000) - 4.25))))) * 0.4 + 0.6</f>
        <v>0.94541559047491452</v>
      </c>
      <c r="H383" s="29">
        <f>Table2[[#This Row],[Sigmoid]]*'Input Data'!$B$7</f>
        <v>709.06169285618591</v>
      </c>
      <c r="I383" s="29">
        <f>Table2[[#This Row],[Price]]-Table2[[#This Row],[Variable Cost]]</f>
        <v>209.06169285618591</v>
      </c>
      <c r="J383" s="29">
        <f>Table2[[#This Row],[CM I (Unit)]]-(Table2[[#This Row],[Fixed Cost]]/Table2[[#This Row],[Volume]])</f>
        <v>146.69163048612353</v>
      </c>
      <c r="K383" s="29">
        <f>Table2[[#This Row],[CM II Unit)]]-(-'Input Data'!$B$4/Table2[[#This Row],[Volume]])</f>
        <v>42.741526536019578</v>
      </c>
      <c r="L383" s="29">
        <f>Table2[[#This Row],[CM I (Unit)]]*Table2[[#This Row],[Volume]]</f>
        <v>502793.37131912709</v>
      </c>
      <c r="M383" s="29">
        <f>Table2[[#This Row],[CM II Unit)]]*Table2[[#This Row],[Volume]]</f>
        <v>352793.37131912709</v>
      </c>
      <c r="N383" s="29">
        <f>Table2[[#This Row],[Profit (Unit)]]*Table2[[#This Row],[Volume]]</f>
        <v>102793.37131912708</v>
      </c>
      <c r="O383" s="29" t="str">
        <f>IF(AND(Table2[[#This Row],[Profit]]&gt;0,N382&lt;0),MIN(Table2[Profit]),"")</f>
        <v/>
      </c>
    </row>
    <row r="384" spans="1:15" ht="20.100000000000001" customHeight="1" x14ac:dyDescent="0.25">
      <c r="A384" s="29">
        <v>2410</v>
      </c>
      <c r="B384" s="29">
        <f>IF(Table2[[#This Row],[Volume]]&lt;'Input Data'!$B$9,'Input Data'!$B$9,IF(Table2[[#This Row],[Volume]]&gt;'Input Data'!$B$10,'Input Data'!$B$10,Table2[[#This Row],[Volume]]))</f>
        <v>3000</v>
      </c>
      <c r="C384" s="30">
        <f>ROUNDDOWN((Table2[[#This Row],[Volume Used]]-'Input Data'!$B$9)/'Input Data'!$B$11,0)*'Input Data'!$B$12</f>
        <v>0</v>
      </c>
      <c r="D384" s="31">
        <f>-(Table2[[#This Row],[Volume]]*(1-Table2[[#This Row],[Discount]])*'Input Data'!$B$2)/Table2[[#This Row],[Volume]]</f>
        <v>500</v>
      </c>
      <c r="E384" s="29">
        <f>ROUNDUP(Table2[[#This Row],[Volume]]/'Input Data'!$B$13,0)</f>
        <v>3</v>
      </c>
      <c r="F384" s="29">
        <f>-Table2[[#This Row],[Multiplier]]*'Input Data'!$B$3</f>
        <v>150000</v>
      </c>
      <c r="G384" s="29">
        <f>(1 - (1 / (1 + EXP(-((Table2[[#This Row],[Volume]] / 1000) - 4.25))))) * 0.4 + 0.6</f>
        <v>0.94517948296981613</v>
      </c>
      <c r="H384" s="29">
        <f>Table2[[#This Row],[Sigmoid]]*'Input Data'!$B$7</f>
        <v>708.88461222736214</v>
      </c>
      <c r="I384" s="29">
        <f>Table2[[#This Row],[Price]]-Table2[[#This Row],[Variable Cost]]</f>
        <v>208.88461222736214</v>
      </c>
      <c r="J384" s="29">
        <f>Table2[[#This Row],[CM I (Unit)]]-(Table2[[#This Row],[Fixed Cost]]/Table2[[#This Row],[Volume]])</f>
        <v>146.6439483269472</v>
      </c>
      <c r="K384" s="29">
        <f>Table2[[#This Row],[CM II Unit)]]-(-'Input Data'!$B$4/Table2[[#This Row],[Volume]])</f>
        <v>42.909508492922299</v>
      </c>
      <c r="L384" s="29">
        <f>Table2[[#This Row],[CM I (Unit)]]*Table2[[#This Row],[Volume]]</f>
        <v>503411.91546794277</v>
      </c>
      <c r="M384" s="29">
        <f>Table2[[#This Row],[CM II Unit)]]*Table2[[#This Row],[Volume]]</f>
        <v>353411.91546794272</v>
      </c>
      <c r="N384" s="29">
        <f>Table2[[#This Row],[Profit (Unit)]]*Table2[[#This Row],[Volume]]</f>
        <v>103411.91546794274</v>
      </c>
      <c r="O384" s="29" t="str">
        <f>IF(AND(Table2[[#This Row],[Profit]]&gt;0,N383&lt;0),MIN(Table2[Profit]),"")</f>
        <v/>
      </c>
    </row>
    <row r="385" spans="1:15" ht="20.100000000000001" customHeight="1" x14ac:dyDescent="0.25">
      <c r="A385" s="29">
        <v>2415</v>
      </c>
      <c r="B385" s="29">
        <f>IF(Table2[[#This Row],[Volume]]&lt;'Input Data'!$B$9,'Input Data'!$B$9,IF(Table2[[#This Row],[Volume]]&gt;'Input Data'!$B$10,'Input Data'!$B$10,Table2[[#This Row],[Volume]]))</f>
        <v>3000</v>
      </c>
      <c r="C385" s="30">
        <f>ROUNDDOWN((Table2[[#This Row],[Volume Used]]-'Input Data'!$B$9)/'Input Data'!$B$11,0)*'Input Data'!$B$12</f>
        <v>0</v>
      </c>
      <c r="D385" s="31">
        <f>-(Table2[[#This Row],[Volume]]*(1-Table2[[#This Row],[Discount]])*'Input Data'!$B$2)/Table2[[#This Row],[Volume]]</f>
        <v>500</v>
      </c>
      <c r="E385" s="29">
        <f>ROUNDUP(Table2[[#This Row],[Volume]]/'Input Data'!$B$13,0)</f>
        <v>3</v>
      </c>
      <c r="F385" s="29">
        <f>-Table2[[#This Row],[Multiplier]]*'Input Data'!$B$3</f>
        <v>150000</v>
      </c>
      <c r="G385" s="29">
        <f>(1 - (1 / (1 + EXP(-((Table2[[#This Row],[Volume]] / 1000) - 4.25))))) * 0.4 + 0.6</f>
        <v>0.94494251695940146</v>
      </c>
      <c r="H385" s="29">
        <f>Table2[[#This Row],[Sigmoid]]*'Input Data'!$B$7</f>
        <v>708.7068877195511</v>
      </c>
      <c r="I385" s="29">
        <f>Table2[[#This Row],[Price]]-Table2[[#This Row],[Variable Cost]]</f>
        <v>208.7068877195511</v>
      </c>
      <c r="J385" s="29">
        <f>Table2[[#This Row],[CM I (Unit)]]-(Table2[[#This Row],[Fixed Cost]]/Table2[[#This Row],[Volume]])</f>
        <v>146.59508647731508</v>
      </c>
      <c r="K385" s="29">
        <f>Table2[[#This Row],[CM II Unit)]]-(-'Input Data'!$B$4/Table2[[#This Row],[Volume]])</f>
        <v>43.075417740255034</v>
      </c>
      <c r="L385" s="29">
        <f>Table2[[#This Row],[CM I (Unit)]]*Table2[[#This Row],[Volume]]</f>
        <v>504027.13384271594</v>
      </c>
      <c r="M385" s="29">
        <f>Table2[[#This Row],[CM II Unit)]]*Table2[[#This Row],[Volume]]</f>
        <v>354027.13384271594</v>
      </c>
      <c r="N385" s="29">
        <f>Table2[[#This Row],[Profit (Unit)]]*Table2[[#This Row],[Volume]]</f>
        <v>104027.13384271591</v>
      </c>
      <c r="O385" s="29" t="str">
        <f>IF(AND(Table2[[#This Row],[Profit]]&gt;0,N384&lt;0),MIN(Table2[Profit]),"")</f>
        <v/>
      </c>
    </row>
    <row r="386" spans="1:15" ht="20.100000000000001" customHeight="1" x14ac:dyDescent="0.25">
      <c r="A386" s="29">
        <v>2420</v>
      </c>
      <c r="B386" s="29">
        <f>IF(Table2[[#This Row],[Volume]]&lt;'Input Data'!$B$9,'Input Data'!$B$9,IF(Table2[[#This Row],[Volume]]&gt;'Input Data'!$B$10,'Input Data'!$B$10,Table2[[#This Row],[Volume]]))</f>
        <v>3000</v>
      </c>
      <c r="C386" s="30">
        <f>ROUNDDOWN((Table2[[#This Row],[Volume Used]]-'Input Data'!$B$9)/'Input Data'!$B$11,0)*'Input Data'!$B$12</f>
        <v>0</v>
      </c>
      <c r="D386" s="31">
        <f>-(Table2[[#This Row],[Volume]]*(1-Table2[[#This Row],[Discount]])*'Input Data'!$B$2)/Table2[[#This Row],[Volume]]</f>
        <v>500</v>
      </c>
      <c r="E386" s="29">
        <f>ROUNDUP(Table2[[#This Row],[Volume]]/'Input Data'!$B$13,0)</f>
        <v>3</v>
      </c>
      <c r="F386" s="29">
        <f>-Table2[[#This Row],[Multiplier]]*'Input Data'!$B$3</f>
        <v>150000</v>
      </c>
      <c r="G386" s="29">
        <f>(1 - (1 / (1 + EXP(-((Table2[[#This Row],[Volume]] / 1000) - 4.25))))) * 0.4 + 0.6</f>
        <v>0.94470469073100238</v>
      </c>
      <c r="H386" s="29">
        <f>Table2[[#This Row],[Sigmoid]]*'Input Data'!$B$7</f>
        <v>708.52851804825184</v>
      </c>
      <c r="I386" s="29">
        <f>Table2[[#This Row],[Price]]-Table2[[#This Row],[Variable Cost]]</f>
        <v>208.52851804825184</v>
      </c>
      <c r="J386" s="29">
        <f>Table2[[#This Row],[CM I (Unit)]]-(Table2[[#This Row],[Fixed Cost]]/Table2[[#This Row],[Volume]])</f>
        <v>146.54504697387168</v>
      </c>
      <c r="K386" s="29">
        <f>Table2[[#This Row],[CM II Unit)]]-(-'Input Data'!$B$4/Table2[[#This Row],[Volume]])</f>
        <v>43.239261849904736</v>
      </c>
      <c r="L386" s="29">
        <f>Table2[[#This Row],[CM I (Unit)]]*Table2[[#This Row],[Volume]]</f>
        <v>504639.01367676945</v>
      </c>
      <c r="M386" s="29">
        <f>Table2[[#This Row],[CM II Unit)]]*Table2[[#This Row],[Volume]]</f>
        <v>354639.01367676945</v>
      </c>
      <c r="N386" s="29">
        <f>Table2[[#This Row],[Profit (Unit)]]*Table2[[#This Row],[Volume]]</f>
        <v>104639.01367676946</v>
      </c>
      <c r="O386" s="29" t="str">
        <f>IF(AND(Table2[[#This Row],[Profit]]&gt;0,N385&lt;0),MIN(Table2[Profit]),"")</f>
        <v/>
      </c>
    </row>
    <row r="387" spans="1:15" ht="20.100000000000001" customHeight="1" x14ac:dyDescent="0.25">
      <c r="A387" s="29">
        <v>2425</v>
      </c>
      <c r="B387" s="29">
        <f>IF(Table2[[#This Row],[Volume]]&lt;'Input Data'!$B$9,'Input Data'!$B$9,IF(Table2[[#This Row],[Volume]]&gt;'Input Data'!$B$10,'Input Data'!$B$10,Table2[[#This Row],[Volume]]))</f>
        <v>3000</v>
      </c>
      <c r="C387" s="30">
        <f>ROUNDDOWN((Table2[[#This Row],[Volume Used]]-'Input Data'!$B$9)/'Input Data'!$B$11,0)*'Input Data'!$B$12</f>
        <v>0</v>
      </c>
      <c r="D387" s="31">
        <f>-(Table2[[#This Row],[Volume]]*(1-Table2[[#This Row],[Discount]])*'Input Data'!$B$2)/Table2[[#This Row],[Volume]]</f>
        <v>500</v>
      </c>
      <c r="E387" s="29">
        <f>ROUNDUP(Table2[[#This Row],[Volume]]/'Input Data'!$B$13,0)</f>
        <v>3</v>
      </c>
      <c r="F387" s="29">
        <f>-Table2[[#This Row],[Multiplier]]*'Input Data'!$B$3</f>
        <v>150000</v>
      </c>
      <c r="G387" s="29">
        <f>(1 - (1 / (1 + EXP(-((Table2[[#This Row],[Volume]] / 1000) - 4.25))))) * 0.4 + 0.6</f>
        <v>0.94446600258107716</v>
      </c>
      <c r="H387" s="29">
        <f>Table2[[#This Row],[Sigmoid]]*'Input Data'!$B$7</f>
        <v>708.34950193580789</v>
      </c>
      <c r="I387" s="29">
        <f>Table2[[#This Row],[Price]]-Table2[[#This Row],[Variable Cost]]</f>
        <v>208.34950193580789</v>
      </c>
      <c r="J387" s="29">
        <f>Table2[[#This Row],[CM I (Unit)]]-(Table2[[#This Row],[Fixed Cost]]/Table2[[#This Row],[Volume]])</f>
        <v>146.4938318327151</v>
      </c>
      <c r="K387" s="29">
        <f>Table2[[#This Row],[CM II Unit)]]-(-'Input Data'!$B$4/Table2[[#This Row],[Volume]])</f>
        <v>43.40104832756046</v>
      </c>
      <c r="L387" s="29">
        <f>Table2[[#This Row],[CM I (Unit)]]*Table2[[#This Row],[Volume]]</f>
        <v>505247.54219433415</v>
      </c>
      <c r="M387" s="29">
        <f>Table2[[#This Row],[CM II Unit)]]*Table2[[#This Row],[Volume]]</f>
        <v>355247.54219433415</v>
      </c>
      <c r="N387" s="29">
        <f>Table2[[#This Row],[Profit (Unit)]]*Table2[[#This Row],[Volume]]</f>
        <v>105247.54219433412</v>
      </c>
      <c r="O387" s="29" t="str">
        <f>IF(AND(Table2[[#This Row],[Profit]]&gt;0,N386&lt;0),MIN(Table2[Profit]),"")</f>
        <v/>
      </c>
    </row>
    <row r="388" spans="1:15" ht="20.100000000000001" customHeight="1" x14ac:dyDescent="0.25">
      <c r="A388" s="29">
        <v>2430</v>
      </c>
      <c r="B388" s="29">
        <f>IF(Table2[[#This Row],[Volume]]&lt;'Input Data'!$B$9,'Input Data'!$B$9,IF(Table2[[#This Row],[Volume]]&gt;'Input Data'!$B$10,'Input Data'!$B$10,Table2[[#This Row],[Volume]]))</f>
        <v>3000</v>
      </c>
      <c r="C388" s="30">
        <f>ROUNDDOWN((Table2[[#This Row],[Volume Used]]-'Input Data'!$B$9)/'Input Data'!$B$11,0)*'Input Data'!$B$12</f>
        <v>0</v>
      </c>
      <c r="D388" s="31">
        <f>-(Table2[[#This Row],[Volume]]*(1-Table2[[#This Row],[Discount]])*'Input Data'!$B$2)/Table2[[#This Row],[Volume]]</f>
        <v>500</v>
      </c>
      <c r="E388" s="29">
        <f>ROUNDUP(Table2[[#This Row],[Volume]]/'Input Data'!$B$13,0)</f>
        <v>3</v>
      </c>
      <c r="F388" s="29">
        <f>-Table2[[#This Row],[Multiplier]]*'Input Data'!$B$3</f>
        <v>150000</v>
      </c>
      <c r="G388" s="29">
        <f>(1 - (1 / (1 + EXP(-((Table2[[#This Row],[Volume]] / 1000) - 4.25))))) * 0.4 + 0.6</f>
        <v>0.94422645081533996</v>
      </c>
      <c r="H388" s="29">
        <f>Table2[[#This Row],[Sigmoid]]*'Input Data'!$B$7</f>
        <v>708.16983811150499</v>
      </c>
      <c r="I388" s="29">
        <f>Table2[[#This Row],[Price]]-Table2[[#This Row],[Variable Cost]]</f>
        <v>208.16983811150499</v>
      </c>
      <c r="J388" s="29">
        <f>Table2[[#This Row],[CM I (Unit)]]-(Table2[[#This Row],[Fixed Cost]]/Table2[[#This Row],[Volume]])</f>
        <v>146.44144304977658</v>
      </c>
      <c r="K388" s="29">
        <f>Table2[[#This Row],[CM II Unit)]]-(-'Input Data'!$B$4/Table2[[#This Row],[Volume]])</f>
        <v>43.560784613562589</v>
      </c>
      <c r="L388" s="29">
        <f>Table2[[#This Row],[CM I (Unit)]]*Table2[[#This Row],[Volume]]</f>
        <v>505852.7066109571</v>
      </c>
      <c r="M388" s="29">
        <f>Table2[[#This Row],[CM II Unit)]]*Table2[[#This Row],[Volume]]</f>
        <v>355852.7066109571</v>
      </c>
      <c r="N388" s="29">
        <f>Table2[[#This Row],[Profit (Unit)]]*Table2[[#This Row],[Volume]]</f>
        <v>105852.70661095709</v>
      </c>
      <c r="O388" s="29" t="str">
        <f>IF(AND(Table2[[#This Row],[Profit]]&gt;0,N387&lt;0),MIN(Table2[Profit]),"")</f>
        <v/>
      </c>
    </row>
    <row r="389" spans="1:15" ht="20.100000000000001" customHeight="1" x14ac:dyDescent="0.25">
      <c r="A389" s="29">
        <v>2435</v>
      </c>
      <c r="B389" s="29">
        <f>IF(Table2[[#This Row],[Volume]]&lt;'Input Data'!$B$9,'Input Data'!$B$9,IF(Table2[[#This Row],[Volume]]&gt;'Input Data'!$B$10,'Input Data'!$B$10,Table2[[#This Row],[Volume]]))</f>
        <v>3000</v>
      </c>
      <c r="C389" s="30">
        <f>ROUNDDOWN((Table2[[#This Row],[Volume Used]]-'Input Data'!$B$9)/'Input Data'!$B$11,0)*'Input Data'!$B$12</f>
        <v>0</v>
      </c>
      <c r="D389" s="31">
        <f>-(Table2[[#This Row],[Volume]]*(1-Table2[[#This Row],[Discount]])*'Input Data'!$B$2)/Table2[[#This Row],[Volume]]</f>
        <v>500</v>
      </c>
      <c r="E389" s="29">
        <f>ROUNDUP(Table2[[#This Row],[Volume]]/'Input Data'!$B$13,0)</f>
        <v>3</v>
      </c>
      <c r="F389" s="29">
        <f>-Table2[[#This Row],[Multiplier]]*'Input Data'!$B$3</f>
        <v>150000</v>
      </c>
      <c r="G389" s="29">
        <f>(1 - (1 / (1 + EXP(-((Table2[[#This Row],[Volume]] / 1000) - 4.25))))) * 0.4 + 0.6</f>
        <v>0.9439860337488909</v>
      </c>
      <c r="H389" s="29">
        <f>Table2[[#This Row],[Sigmoid]]*'Input Data'!$B$7</f>
        <v>707.98952531166822</v>
      </c>
      <c r="I389" s="29">
        <f>Table2[[#This Row],[Price]]-Table2[[#This Row],[Variable Cost]]</f>
        <v>207.98952531166822</v>
      </c>
      <c r="J389" s="29">
        <f>Table2[[#This Row],[CM I (Unit)]]-(Table2[[#This Row],[Fixed Cost]]/Table2[[#This Row],[Volume]])</f>
        <v>146.38788260119594</v>
      </c>
      <c r="K389" s="29">
        <f>Table2[[#This Row],[CM II Unit)]]-(-'Input Data'!$B$4/Table2[[#This Row],[Volume]])</f>
        <v>43.718478083742141</v>
      </c>
      <c r="L389" s="29">
        <f>Table2[[#This Row],[CM I (Unit)]]*Table2[[#This Row],[Volume]]</f>
        <v>506454.49413391209</v>
      </c>
      <c r="M389" s="29">
        <f>Table2[[#This Row],[CM II Unit)]]*Table2[[#This Row],[Volume]]</f>
        <v>356454.49413391214</v>
      </c>
      <c r="N389" s="29">
        <f>Table2[[#This Row],[Profit (Unit)]]*Table2[[#This Row],[Volume]]</f>
        <v>106454.49413391211</v>
      </c>
      <c r="O389" s="29" t="str">
        <f>IF(AND(Table2[[#This Row],[Profit]]&gt;0,N388&lt;0),MIN(Table2[Profit]),"")</f>
        <v/>
      </c>
    </row>
    <row r="390" spans="1:15" ht="20.100000000000001" customHeight="1" x14ac:dyDescent="0.25">
      <c r="A390" s="29">
        <v>2440</v>
      </c>
      <c r="B390" s="29">
        <f>IF(Table2[[#This Row],[Volume]]&lt;'Input Data'!$B$9,'Input Data'!$B$9,IF(Table2[[#This Row],[Volume]]&gt;'Input Data'!$B$10,'Input Data'!$B$10,Table2[[#This Row],[Volume]]))</f>
        <v>3000</v>
      </c>
      <c r="C390" s="30">
        <f>ROUNDDOWN((Table2[[#This Row],[Volume Used]]-'Input Data'!$B$9)/'Input Data'!$B$11,0)*'Input Data'!$B$12</f>
        <v>0</v>
      </c>
      <c r="D390" s="31">
        <f>-(Table2[[#This Row],[Volume]]*(1-Table2[[#This Row],[Discount]])*'Input Data'!$B$2)/Table2[[#This Row],[Volume]]</f>
        <v>500</v>
      </c>
      <c r="E390" s="29">
        <f>ROUNDUP(Table2[[#This Row],[Volume]]/'Input Data'!$B$13,0)</f>
        <v>3</v>
      </c>
      <c r="F390" s="29">
        <f>-Table2[[#This Row],[Multiplier]]*'Input Data'!$B$3</f>
        <v>150000</v>
      </c>
      <c r="G390" s="29">
        <f>(1 - (1 / (1 + EXP(-((Table2[[#This Row],[Volume]] / 1000) - 4.25))))) * 0.4 + 0.6</f>
        <v>0.94374474970634636</v>
      </c>
      <c r="H390" s="29">
        <f>Table2[[#This Row],[Sigmoid]]*'Input Data'!$B$7</f>
        <v>707.80856227975983</v>
      </c>
      <c r="I390" s="29">
        <f>Table2[[#This Row],[Price]]-Table2[[#This Row],[Variable Cost]]</f>
        <v>207.80856227975983</v>
      </c>
      <c r="J390" s="29">
        <f>Table2[[#This Row],[CM I (Unit)]]-(Table2[[#This Row],[Fixed Cost]]/Table2[[#This Row],[Volume]])</f>
        <v>146.33315244369425</v>
      </c>
      <c r="K390" s="29">
        <f>Table2[[#This Row],[CM II Unit)]]-(-'Input Data'!$B$4/Table2[[#This Row],[Volume]])</f>
        <v>43.874136050251622</v>
      </c>
      <c r="L390" s="29">
        <f>Table2[[#This Row],[CM I (Unit)]]*Table2[[#This Row],[Volume]]</f>
        <v>507052.89196261397</v>
      </c>
      <c r="M390" s="29">
        <f>Table2[[#This Row],[CM II Unit)]]*Table2[[#This Row],[Volume]]</f>
        <v>357052.89196261397</v>
      </c>
      <c r="N390" s="29">
        <f>Table2[[#This Row],[Profit (Unit)]]*Table2[[#This Row],[Volume]]</f>
        <v>107052.89196261395</v>
      </c>
      <c r="O390" s="29" t="str">
        <f>IF(AND(Table2[[#This Row],[Profit]]&gt;0,N389&lt;0),MIN(Table2[Profit]),"")</f>
        <v/>
      </c>
    </row>
    <row r="391" spans="1:15" ht="20.100000000000001" customHeight="1" x14ac:dyDescent="0.25">
      <c r="A391" s="29">
        <v>2445</v>
      </c>
      <c r="B391" s="29">
        <f>IF(Table2[[#This Row],[Volume]]&lt;'Input Data'!$B$9,'Input Data'!$B$9,IF(Table2[[#This Row],[Volume]]&gt;'Input Data'!$B$10,'Input Data'!$B$10,Table2[[#This Row],[Volume]]))</f>
        <v>3000</v>
      </c>
      <c r="C391" s="30">
        <f>ROUNDDOWN((Table2[[#This Row],[Volume Used]]-'Input Data'!$B$9)/'Input Data'!$B$11,0)*'Input Data'!$B$12</f>
        <v>0</v>
      </c>
      <c r="D391" s="31">
        <f>-(Table2[[#This Row],[Volume]]*(1-Table2[[#This Row],[Discount]])*'Input Data'!$B$2)/Table2[[#This Row],[Volume]]</f>
        <v>500</v>
      </c>
      <c r="E391" s="29">
        <f>ROUNDUP(Table2[[#This Row],[Volume]]/'Input Data'!$B$13,0)</f>
        <v>3</v>
      </c>
      <c r="F391" s="29">
        <f>-Table2[[#This Row],[Multiplier]]*'Input Data'!$B$3</f>
        <v>150000</v>
      </c>
      <c r="G391" s="29">
        <f>(1 - (1 / (1 + EXP(-((Table2[[#This Row],[Volume]] / 1000) - 4.25))))) * 0.4 + 0.6</f>
        <v>0.94350259702197004</v>
      </c>
      <c r="H391" s="29">
        <f>Table2[[#This Row],[Sigmoid]]*'Input Data'!$B$7</f>
        <v>707.62694776647754</v>
      </c>
      <c r="I391" s="29">
        <f>Table2[[#This Row],[Price]]-Table2[[#This Row],[Variable Cost]]</f>
        <v>207.62694776647754</v>
      </c>
      <c r="J391" s="29">
        <f>Table2[[#This Row],[CM I (Unit)]]-(Table2[[#This Row],[Fixed Cost]]/Table2[[#This Row],[Volume]])</f>
        <v>146.27725451494379</v>
      </c>
      <c r="K391" s="29">
        <f>Table2[[#This Row],[CM II Unit)]]-(-'Input Data'!$B$4/Table2[[#This Row],[Volume]])</f>
        <v>44.02776576238756</v>
      </c>
      <c r="L391" s="29">
        <f>Table2[[#This Row],[CM I (Unit)]]*Table2[[#This Row],[Volume]]</f>
        <v>507647.88728903758</v>
      </c>
      <c r="M391" s="29">
        <f>Table2[[#This Row],[CM II Unit)]]*Table2[[#This Row],[Volume]]</f>
        <v>357647.88728903758</v>
      </c>
      <c r="N391" s="29">
        <f>Table2[[#This Row],[Profit (Unit)]]*Table2[[#This Row],[Volume]]</f>
        <v>107647.88728903758</v>
      </c>
      <c r="O391" s="29" t="str">
        <f>IF(AND(Table2[[#This Row],[Profit]]&gt;0,N390&lt;0),MIN(Table2[Profit]),"")</f>
        <v/>
      </c>
    </row>
    <row r="392" spans="1:15" ht="20.100000000000001" customHeight="1" x14ac:dyDescent="0.25">
      <c r="A392" s="29">
        <v>2450</v>
      </c>
      <c r="B392" s="29">
        <f>IF(Table2[[#This Row],[Volume]]&lt;'Input Data'!$B$9,'Input Data'!$B$9,IF(Table2[[#This Row],[Volume]]&gt;'Input Data'!$B$10,'Input Data'!$B$10,Table2[[#This Row],[Volume]]))</f>
        <v>3000</v>
      </c>
      <c r="C392" s="30">
        <f>ROUNDDOWN((Table2[[#This Row],[Volume Used]]-'Input Data'!$B$9)/'Input Data'!$B$11,0)*'Input Data'!$B$12</f>
        <v>0</v>
      </c>
      <c r="D392" s="31">
        <f>-(Table2[[#This Row],[Volume]]*(1-Table2[[#This Row],[Discount]])*'Input Data'!$B$2)/Table2[[#This Row],[Volume]]</f>
        <v>500</v>
      </c>
      <c r="E392" s="29">
        <f>ROUNDUP(Table2[[#This Row],[Volume]]/'Input Data'!$B$13,0)</f>
        <v>3</v>
      </c>
      <c r="F392" s="29">
        <f>-Table2[[#This Row],[Multiplier]]*'Input Data'!$B$3</f>
        <v>150000</v>
      </c>
      <c r="G392" s="29">
        <f>(1 - (1 / (1 + EXP(-((Table2[[#This Row],[Volume]] / 1000) - 4.25))))) * 0.4 + 0.6</f>
        <v>0.94325957403980487</v>
      </c>
      <c r="H392" s="29">
        <f>Table2[[#This Row],[Sigmoid]]*'Input Data'!$B$7</f>
        <v>707.4446805298536</v>
      </c>
      <c r="I392" s="29">
        <f>Table2[[#This Row],[Price]]-Table2[[#This Row],[Variable Cost]]</f>
        <v>207.4446805298536</v>
      </c>
      <c r="J392" s="29">
        <f>Table2[[#This Row],[CM I (Unit)]]-(Table2[[#This Row],[Fixed Cost]]/Table2[[#This Row],[Volume]])</f>
        <v>146.22019073393523</v>
      </c>
      <c r="K392" s="29">
        <f>Table2[[#This Row],[CM II Unit)]]-(-'Input Data'!$B$4/Table2[[#This Row],[Volume]])</f>
        <v>44.179374407404609</v>
      </c>
      <c r="L392" s="29">
        <f>Table2[[#This Row],[CM I (Unit)]]*Table2[[#This Row],[Volume]]</f>
        <v>508239.46729814133</v>
      </c>
      <c r="M392" s="29">
        <f>Table2[[#This Row],[CM II Unit)]]*Table2[[#This Row],[Volume]]</f>
        <v>358239.46729814133</v>
      </c>
      <c r="N392" s="29">
        <f>Table2[[#This Row],[Profit (Unit)]]*Table2[[#This Row],[Volume]]</f>
        <v>108239.46729814129</v>
      </c>
      <c r="O392" s="29" t="str">
        <f>IF(AND(Table2[[#This Row],[Profit]]&gt;0,N391&lt;0),MIN(Table2[Profit]),"")</f>
        <v/>
      </c>
    </row>
    <row r="393" spans="1:15" ht="20.100000000000001" customHeight="1" x14ac:dyDescent="0.25">
      <c r="A393" s="29">
        <v>2455</v>
      </c>
      <c r="B393" s="29">
        <f>IF(Table2[[#This Row],[Volume]]&lt;'Input Data'!$B$9,'Input Data'!$B$9,IF(Table2[[#This Row],[Volume]]&gt;'Input Data'!$B$10,'Input Data'!$B$10,Table2[[#This Row],[Volume]]))</f>
        <v>3000</v>
      </c>
      <c r="C393" s="30">
        <f>ROUNDDOWN((Table2[[#This Row],[Volume Used]]-'Input Data'!$B$9)/'Input Data'!$B$11,0)*'Input Data'!$B$12</f>
        <v>0</v>
      </c>
      <c r="D393" s="31">
        <f>-(Table2[[#This Row],[Volume]]*(1-Table2[[#This Row],[Discount]])*'Input Data'!$B$2)/Table2[[#This Row],[Volume]]</f>
        <v>500</v>
      </c>
      <c r="E393" s="29">
        <f>ROUNDUP(Table2[[#This Row],[Volume]]/'Input Data'!$B$13,0)</f>
        <v>3</v>
      </c>
      <c r="F393" s="29">
        <f>-Table2[[#This Row],[Multiplier]]*'Input Data'!$B$3</f>
        <v>150000</v>
      </c>
      <c r="G393" s="29">
        <f>(1 - (1 / (1 + EXP(-((Table2[[#This Row],[Volume]] / 1000) - 4.25))))) * 0.4 + 0.6</f>
        <v>0.94301567911380479</v>
      </c>
      <c r="H393" s="29">
        <f>Table2[[#This Row],[Sigmoid]]*'Input Data'!$B$7</f>
        <v>707.26175933535364</v>
      </c>
      <c r="I393" s="29">
        <f>Table2[[#This Row],[Price]]-Table2[[#This Row],[Variable Cost]]</f>
        <v>207.26175933535364</v>
      </c>
      <c r="J393" s="29">
        <f>Table2[[#This Row],[CM I (Unit)]]-(Table2[[#This Row],[Fixed Cost]]/Table2[[#This Row],[Volume]])</f>
        <v>146.16196300134143</v>
      </c>
      <c r="K393" s="29">
        <f>Table2[[#This Row],[CM II Unit)]]-(-'Input Data'!$B$4/Table2[[#This Row],[Volume]])</f>
        <v>44.328969111321072</v>
      </c>
      <c r="L393" s="29">
        <f>Table2[[#This Row],[CM I (Unit)]]*Table2[[#This Row],[Volume]]</f>
        <v>508827.6191682932</v>
      </c>
      <c r="M393" s="29">
        <f>Table2[[#This Row],[CM II Unit)]]*Table2[[#This Row],[Volume]]</f>
        <v>358827.6191682932</v>
      </c>
      <c r="N393" s="29">
        <f>Table2[[#This Row],[Profit (Unit)]]*Table2[[#This Row],[Volume]]</f>
        <v>108827.61916829323</v>
      </c>
      <c r="O393" s="29" t="str">
        <f>IF(AND(Table2[[#This Row],[Profit]]&gt;0,N392&lt;0),MIN(Table2[Profit]),"")</f>
        <v/>
      </c>
    </row>
    <row r="394" spans="1:15" ht="20.100000000000001" customHeight="1" x14ac:dyDescent="0.25">
      <c r="A394" s="29">
        <v>2460</v>
      </c>
      <c r="B394" s="29">
        <f>IF(Table2[[#This Row],[Volume]]&lt;'Input Data'!$B$9,'Input Data'!$B$9,IF(Table2[[#This Row],[Volume]]&gt;'Input Data'!$B$10,'Input Data'!$B$10,Table2[[#This Row],[Volume]]))</f>
        <v>3000</v>
      </c>
      <c r="C394" s="30">
        <f>ROUNDDOWN((Table2[[#This Row],[Volume Used]]-'Input Data'!$B$9)/'Input Data'!$B$11,0)*'Input Data'!$B$12</f>
        <v>0</v>
      </c>
      <c r="D394" s="31">
        <f>-(Table2[[#This Row],[Volume]]*(1-Table2[[#This Row],[Discount]])*'Input Data'!$B$2)/Table2[[#This Row],[Volume]]</f>
        <v>500</v>
      </c>
      <c r="E394" s="29">
        <f>ROUNDUP(Table2[[#This Row],[Volume]]/'Input Data'!$B$13,0)</f>
        <v>3</v>
      </c>
      <c r="F394" s="29">
        <f>-Table2[[#This Row],[Multiplier]]*'Input Data'!$B$3</f>
        <v>150000</v>
      </c>
      <c r="G394" s="29">
        <f>(1 - (1 / (1 + EXP(-((Table2[[#This Row],[Volume]] / 1000) - 4.25))))) * 0.4 + 0.6</f>
        <v>0.94277091060796769</v>
      </c>
      <c r="H394" s="29">
        <f>Table2[[#This Row],[Sigmoid]]*'Input Data'!$B$7</f>
        <v>707.07818295597576</v>
      </c>
      <c r="I394" s="29">
        <f>Table2[[#This Row],[Price]]-Table2[[#This Row],[Variable Cost]]</f>
        <v>207.07818295597576</v>
      </c>
      <c r="J394" s="29">
        <f>Table2[[#This Row],[CM I (Unit)]]-(Table2[[#This Row],[Fixed Cost]]/Table2[[#This Row],[Volume]])</f>
        <v>146.10257319987821</v>
      </c>
      <c r="K394" s="29">
        <f>Table2[[#This Row],[CM II Unit)]]-(-'Input Data'!$B$4/Table2[[#This Row],[Volume]])</f>
        <v>44.476556939715607</v>
      </c>
      <c r="L394" s="29">
        <f>Table2[[#This Row],[CM I (Unit)]]*Table2[[#This Row],[Volume]]</f>
        <v>509412.33007170039</v>
      </c>
      <c r="M394" s="29">
        <f>Table2[[#This Row],[CM II Unit)]]*Table2[[#This Row],[Volume]]</f>
        <v>359412.33007170039</v>
      </c>
      <c r="N394" s="29">
        <f>Table2[[#This Row],[Profit (Unit)]]*Table2[[#This Row],[Volume]]</f>
        <v>109412.33007170039</v>
      </c>
      <c r="O394" s="29" t="str">
        <f>IF(AND(Table2[[#This Row],[Profit]]&gt;0,N393&lt;0),MIN(Table2[Profit]),"")</f>
        <v/>
      </c>
    </row>
    <row r="395" spans="1:15" ht="20.100000000000001" customHeight="1" x14ac:dyDescent="0.25">
      <c r="A395" s="29">
        <v>2465</v>
      </c>
      <c r="B395" s="29">
        <f>IF(Table2[[#This Row],[Volume]]&lt;'Input Data'!$B$9,'Input Data'!$B$9,IF(Table2[[#This Row],[Volume]]&gt;'Input Data'!$B$10,'Input Data'!$B$10,Table2[[#This Row],[Volume]]))</f>
        <v>3000</v>
      </c>
      <c r="C395" s="30">
        <f>ROUNDDOWN((Table2[[#This Row],[Volume Used]]-'Input Data'!$B$9)/'Input Data'!$B$11,0)*'Input Data'!$B$12</f>
        <v>0</v>
      </c>
      <c r="D395" s="31">
        <f>-(Table2[[#This Row],[Volume]]*(1-Table2[[#This Row],[Discount]])*'Input Data'!$B$2)/Table2[[#This Row],[Volume]]</f>
        <v>500</v>
      </c>
      <c r="E395" s="29">
        <f>ROUNDUP(Table2[[#This Row],[Volume]]/'Input Data'!$B$13,0)</f>
        <v>3</v>
      </c>
      <c r="F395" s="29">
        <f>-Table2[[#This Row],[Multiplier]]*'Input Data'!$B$3</f>
        <v>150000</v>
      </c>
      <c r="G395" s="29">
        <f>(1 - (1 / (1 + EXP(-((Table2[[#This Row],[Volume]] / 1000) - 4.25))))) * 0.4 + 0.6</f>
        <v>0.94252526689646832</v>
      </c>
      <c r="H395" s="29">
        <f>Table2[[#This Row],[Sigmoid]]*'Input Data'!$B$7</f>
        <v>706.8939501723512</v>
      </c>
      <c r="I395" s="29">
        <f>Table2[[#This Row],[Price]]-Table2[[#This Row],[Variable Cost]]</f>
        <v>206.8939501723512</v>
      </c>
      <c r="J395" s="29">
        <f>Table2[[#This Row],[CM I (Unit)]]-(Table2[[#This Row],[Fixed Cost]]/Table2[[#This Row],[Volume]])</f>
        <v>146.04202319466356</v>
      </c>
      <c r="K395" s="29">
        <f>Table2[[#This Row],[CM II Unit)]]-(-'Input Data'!$B$4/Table2[[#This Row],[Volume]])</f>
        <v>44.622144898517519</v>
      </c>
      <c r="L395" s="29">
        <f>Table2[[#This Row],[CM I (Unit)]]*Table2[[#This Row],[Volume]]</f>
        <v>509993.58717484568</v>
      </c>
      <c r="M395" s="29">
        <f>Table2[[#This Row],[CM II Unit)]]*Table2[[#This Row],[Volume]]</f>
        <v>359993.58717484568</v>
      </c>
      <c r="N395" s="29">
        <f>Table2[[#This Row],[Profit (Unit)]]*Table2[[#This Row],[Volume]]</f>
        <v>109993.58717484568</v>
      </c>
      <c r="O395" s="29" t="str">
        <f>IF(AND(Table2[[#This Row],[Profit]]&gt;0,N394&lt;0),MIN(Table2[Profit]),"")</f>
        <v/>
      </c>
    </row>
    <row r="396" spans="1:15" ht="20.100000000000001" customHeight="1" x14ac:dyDescent="0.25">
      <c r="A396" s="29">
        <v>2470</v>
      </c>
      <c r="B396" s="29">
        <f>IF(Table2[[#This Row],[Volume]]&lt;'Input Data'!$B$9,'Input Data'!$B$9,IF(Table2[[#This Row],[Volume]]&gt;'Input Data'!$B$10,'Input Data'!$B$10,Table2[[#This Row],[Volume]]))</f>
        <v>3000</v>
      </c>
      <c r="C396" s="30">
        <f>ROUNDDOWN((Table2[[#This Row],[Volume Used]]-'Input Data'!$B$9)/'Input Data'!$B$11,0)*'Input Data'!$B$12</f>
        <v>0</v>
      </c>
      <c r="D396" s="31">
        <f>-(Table2[[#This Row],[Volume]]*(1-Table2[[#This Row],[Discount]])*'Input Data'!$B$2)/Table2[[#This Row],[Volume]]</f>
        <v>500</v>
      </c>
      <c r="E396" s="29">
        <f>ROUNDUP(Table2[[#This Row],[Volume]]/'Input Data'!$B$13,0)</f>
        <v>3</v>
      </c>
      <c r="F396" s="29">
        <f>-Table2[[#This Row],[Multiplier]]*'Input Data'!$B$3</f>
        <v>150000</v>
      </c>
      <c r="G396" s="29">
        <f>(1 - (1 / (1 + EXP(-((Table2[[#This Row],[Volume]] / 1000) - 4.25))))) * 0.4 + 0.6</f>
        <v>0.9422787463637925</v>
      </c>
      <c r="H396" s="29">
        <f>Table2[[#This Row],[Sigmoid]]*'Input Data'!$B$7</f>
        <v>706.7090597728444</v>
      </c>
      <c r="I396" s="29">
        <f>Table2[[#This Row],[Price]]-Table2[[#This Row],[Variable Cost]]</f>
        <v>206.7090597728444</v>
      </c>
      <c r="J396" s="29">
        <f>Table2[[#This Row],[CM I (Unit)]]-(Table2[[#This Row],[Fixed Cost]]/Table2[[#This Row],[Volume]])</f>
        <v>145.98031483357315</v>
      </c>
      <c r="K396" s="29">
        <f>Table2[[#This Row],[CM II Unit)]]-(-'Input Data'!$B$4/Table2[[#This Row],[Volume]])</f>
        <v>44.765739934787717</v>
      </c>
      <c r="L396" s="29">
        <f>Table2[[#This Row],[CM I (Unit)]]*Table2[[#This Row],[Volume]]</f>
        <v>510571.37763892568</v>
      </c>
      <c r="M396" s="29">
        <f>Table2[[#This Row],[CM II Unit)]]*Table2[[#This Row],[Volume]]</f>
        <v>360571.37763892568</v>
      </c>
      <c r="N396" s="29">
        <f>Table2[[#This Row],[Profit (Unit)]]*Table2[[#This Row],[Volume]]</f>
        <v>110571.37763892567</v>
      </c>
      <c r="O396" s="29" t="str">
        <f>IF(AND(Table2[[#This Row],[Profit]]&gt;0,N395&lt;0),MIN(Table2[Profit]),"")</f>
        <v/>
      </c>
    </row>
    <row r="397" spans="1:15" ht="20.100000000000001" customHeight="1" x14ac:dyDescent="0.25">
      <c r="A397" s="29">
        <v>2475</v>
      </c>
      <c r="B397" s="29">
        <f>IF(Table2[[#This Row],[Volume]]&lt;'Input Data'!$B$9,'Input Data'!$B$9,IF(Table2[[#This Row],[Volume]]&gt;'Input Data'!$B$10,'Input Data'!$B$10,Table2[[#This Row],[Volume]]))</f>
        <v>3000</v>
      </c>
      <c r="C397" s="30">
        <f>ROUNDDOWN((Table2[[#This Row],[Volume Used]]-'Input Data'!$B$9)/'Input Data'!$B$11,0)*'Input Data'!$B$12</f>
        <v>0</v>
      </c>
      <c r="D397" s="31">
        <f>-(Table2[[#This Row],[Volume]]*(1-Table2[[#This Row],[Discount]])*'Input Data'!$B$2)/Table2[[#This Row],[Volume]]</f>
        <v>500</v>
      </c>
      <c r="E397" s="29">
        <f>ROUNDUP(Table2[[#This Row],[Volume]]/'Input Data'!$B$13,0)</f>
        <v>3</v>
      </c>
      <c r="F397" s="29">
        <f>-Table2[[#This Row],[Multiplier]]*'Input Data'!$B$3</f>
        <v>150000</v>
      </c>
      <c r="G397" s="29">
        <f>(1 - (1 / (1 + EXP(-((Table2[[#This Row],[Volume]] / 1000) - 4.25))))) * 0.4 + 0.6</f>
        <v>0.94203134740487082</v>
      </c>
      <c r="H397" s="29">
        <f>Table2[[#This Row],[Sigmoid]]*'Input Data'!$B$7</f>
        <v>706.52351055365307</v>
      </c>
      <c r="I397" s="29">
        <f>Table2[[#This Row],[Price]]-Table2[[#This Row],[Variable Cost]]</f>
        <v>206.52351055365307</v>
      </c>
      <c r="J397" s="29">
        <f>Table2[[#This Row],[CM I (Unit)]]-(Table2[[#This Row],[Fixed Cost]]/Table2[[#This Row],[Volume]])</f>
        <v>145.91744994759244</v>
      </c>
      <c r="K397" s="29">
        <f>Table2[[#This Row],[CM II Unit)]]-(-'Input Data'!$B$4/Table2[[#This Row],[Volume]])</f>
        <v>44.907348937491435</v>
      </c>
      <c r="L397" s="29">
        <f>Table2[[#This Row],[CM I (Unit)]]*Table2[[#This Row],[Volume]]</f>
        <v>511145.68862029136</v>
      </c>
      <c r="M397" s="29">
        <f>Table2[[#This Row],[CM II Unit)]]*Table2[[#This Row],[Volume]]</f>
        <v>361145.6886202913</v>
      </c>
      <c r="N397" s="29">
        <f>Table2[[#This Row],[Profit (Unit)]]*Table2[[#This Row],[Volume]]</f>
        <v>111145.6886202913</v>
      </c>
      <c r="O397" s="29" t="str">
        <f>IF(AND(Table2[[#This Row],[Profit]]&gt;0,N396&lt;0),MIN(Table2[Profit]),"")</f>
        <v/>
      </c>
    </row>
    <row r="398" spans="1:15" ht="20.100000000000001" customHeight="1" x14ac:dyDescent="0.25">
      <c r="A398" s="29">
        <v>2480</v>
      </c>
      <c r="B398" s="29">
        <f>IF(Table2[[#This Row],[Volume]]&lt;'Input Data'!$B$9,'Input Data'!$B$9,IF(Table2[[#This Row],[Volume]]&gt;'Input Data'!$B$10,'Input Data'!$B$10,Table2[[#This Row],[Volume]]))</f>
        <v>3000</v>
      </c>
      <c r="C398" s="30">
        <f>ROUNDDOWN((Table2[[#This Row],[Volume Used]]-'Input Data'!$B$9)/'Input Data'!$B$11,0)*'Input Data'!$B$12</f>
        <v>0</v>
      </c>
      <c r="D398" s="31">
        <f>-(Table2[[#This Row],[Volume]]*(1-Table2[[#This Row],[Discount]])*'Input Data'!$B$2)/Table2[[#This Row],[Volume]]</f>
        <v>500</v>
      </c>
      <c r="E398" s="29">
        <f>ROUNDUP(Table2[[#This Row],[Volume]]/'Input Data'!$B$13,0)</f>
        <v>3</v>
      </c>
      <c r="F398" s="29">
        <f>-Table2[[#This Row],[Multiplier]]*'Input Data'!$B$3</f>
        <v>150000</v>
      </c>
      <c r="G398" s="29">
        <f>(1 - (1 / (1 + EXP(-((Table2[[#This Row],[Volume]] / 1000) - 4.25))))) * 0.4 + 0.6</f>
        <v>0.94178306842521387</v>
      </c>
      <c r="H398" s="29">
        <f>Table2[[#This Row],[Sigmoid]]*'Input Data'!$B$7</f>
        <v>706.33730131891036</v>
      </c>
      <c r="I398" s="29">
        <f>Table2[[#This Row],[Price]]-Table2[[#This Row],[Variable Cost]]</f>
        <v>206.33730131891036</v>
      </c>
      <c r="J398" s="29">
        <f>Table2[[#This Row],[CM I (Unit)]]-(Table2[[#This Row],[Fixed Cost]]/Table2[[#This Row],[Volume]])</f>
        <v>145.85343035116841</v>
      </c>
      <c r="K398" s="29">
        <f>Table2[[#This Row],[CM II Unit)]]-(-'Input Data'!$B$4/Table2[[#This Row],[Volume]])</f>
        <v>45.046978738265182</v>
      </c>
      <c r="L398" s="29">
        <f>Table2[[#This Row],[CM I (Unit)]]*Table2[[#This Row],[Volume]]</f>
        <v>511716.50727089768</v>
      </c>
      <c r="M398" s="29">
        <f>Table2[[#This Row],[CM II Unit)]]*Table2[[#This Row],[Volume]]</f>
        <v>361716.50727089768</v>
      </c>
      <c r="N398" s="29">
        <f>Table2[[#This Row],[Profit (Unit)]]*Table2[[#This Row],[Volume]]</f>
        <v>111716.50727089765</v>
      </c>
      <c r="O398" s="29" t="str">
        <f>IF(AND(Table2[[#This Row],[Profit]]&gt;0,N397&lt;0),MIN(Table2[Profit]),"")</f>
        <v/>
      </c>
    </row>
    <row r="399" spans="1:15" ht="20.100000000000001" customHeight="1" x14ac:dyDescent="0.25">
      <c r="A399" s="29">
        <v>2485</v>
      </c>
      <c r="B399" s="29">
        <f>IF(Table2[[#This Row],[Volume]]&lt;'Input Data'!$B$9,'Input Data'!$B$9,IF(Table2[[#This Row],[Volume]]&gt;'Input Data'!$B$10,'Input Data'!$B$10,Table2[[#This Row],[Volume]]))</f>
        <v>3000</v>
      </c>
      <c r="C399" s="30">
        <f>ROUNDDOWN((Table2[[#This Row],[Volume Used]]-'Input Data'!$B$9)/'Input Data'!$B$11,0)*'Input Data'!$B$12</f>
        <v>0</v>
      </c>
      <c r="D399" s="31">
        <f>-(Table2[[#This Row],[Volume]]*(1-Table2[[#This Row],[Discount]])*'Input Data'!$B$2)/Table2[[#This Row],[Volume]]</f>
        <v>500</v>
      </c>
      <c r="E399" s="29">
        <f>ROUNDUP(Table2[[#This Row],[Volume]]/'Input Data'!$B$13,0)</f>
        <v>3</v>
      </c>
      <c r="F399" s="29">
        <f>-Table2[[#This Row],[Multiplier]]*'Input Data'!$B$3</f>
        <v>150000</v>
      </c>
      <c r="G399" s="29">
        <f>(1 - (1 / (1 + EXP(-((Table2[[#This Row],[Volume]] / 1000) - 4.25))))) * 0.4 + 0.6</f>
        <v>0.94153390784104718</v>
      </c>
      <c r="H399" s="29">
        <f>Table2[[#This Row],[Sigmoid]]*'Input Data'!$B$7</f>
        <v>706.15043088078539</v>
      </c>
      <c r="I399" s="29">
        <f>Table2[[#This Row],[Price]]-Table2[[#This Row],[Variable Cost]]</f>
        <v>206.15043088078539</v>
      </c>
      <c r="J399" s="29">
        <f>Table2[[#This Row],[CM I (Unit)]]-(Table2[[#This Row],[Fixed Cost]]/Table2[[#This Row],[Volume]])</f>
        <v>145.78825784255602</v>
      </c>
      <c r="K399" s="29">
        <f>Table2[[#This Row],[CM II Unit)]]-(-'Input Data'!$B$4/Table2[[#This Row],[Volume]])</f>
        <v>45.18463611217372</v>
      </c>
      <c r="L399" s="29">
        <f>Table2[[#This Row],[CM I (Unit)]]*Table2[[#This Row],[Volume]]</f>
        <v>512283.82073875167</v>
      </c>
      <c r="M399" s="29">
        <f>Table2[[#This Row],[CM II Unit)]]*Table2[[#This Row],[Volume]]</f>
        <v>362283.82073875173</v>
      </c>
      <c r="N399" s="29">
        <f>Table2[[#This Row],[Profit (Unit)]]*Table2[[#This Row],[Volume]]</f>
        <v>112283.82073875169</v>
      </c>
      <c r="O399" s="29" t="str">
        <f>IF(AND(Table2[[#This Row],[Profit]]&gt;0,N398&lt;0),MIN(Table2[Profit]),"")</f>
        <v/>
      </c>
    </row>
    <row r="400" spans="1:15" ht="20.100000000000001" customHeight="1" x14ac:dyDescent="0.25">
      <c r="A400" s="29">
        <v>2490</v>
      </c>
      <c r="B400" s="29">
        <f>IF(Table2[[#This Row],[Volume]]&lt;'Input Data'!$B$9,'Input Data'!$B$9,IF(Table2[[#This Row],[Volume]]&gt;'Input Data'!$B$10,'Input Data'!$B$10,Table2[[#This Row],[Volume]]))</f>
        <v>3000</v>
      </c>
      <c r="C400" s="30">
        <f>ROUNDDOWN((Table2[[#This Row],[Volume Used]]-'Input Data'!$B$9)/'Input Data'!$B$11,0)*'Input Data'!$B$12</f>
        <v>0</v>
      </c>
      <c r="D400" s="31">
        <f>-(Table2[[#This Row],[Volume]]*(1-Table2[[#This Row],[Discount]])*'Input Data'!$B$2)/Table2[[#This Row],[Volume]]</f>
        <v>500</v>
      </c>
      <c r="E400" s="29">
        <f>ROUNDUP(Table2[[#This Row],[Volume]]/'Input Data'!$B$13,0)</f>
        <v>3</v>
      </c>
      <c r="F400" s="29">
        <f>-Table2[[#This Row],[Multiplier]]*'Input Data'!$B$3</f>
        <v>150000</v>
      </c>
      <c r="G400" s="29">
        <f>(1 - (1 / (1 + EXP(-((Table2[[#This Row],[Volume]] / 1000) - 4.25))))) * 0.4 + 0.6</f>
        <v>0.94128386407944697</v>
      </c>
      <c r="H400" s="29">
        <f>Table2[[#This Row],[Sigmoid]]*'Input Data'!$B$7</f>
        <v>705.9628980595852</v>
      </c>
      <c r="I400" s="29">
        <f>Table2[[#This Row],[Price]]-Table2[[#This Row],[Variable Cost]]</f>
        <v>205.9628980595852</v>
      </c>
      <c r="J400" s="29">
        <f>Table2[[#This Row],[CM I (Unit)]]-(Table2[[#This Row],[Fixed Cost]]/Table2[[#This Row],[Volume]])</f>
        <v>145.72193420416352</v>
      </c>
      <c r="K400" s="29">
        <f>Table2[[#This Row],[CM II Unit)]]-(-'Input Data'!$B$4/Table2[[#This Row],[Volume]])</f>
        <v>45.320327778460708</v>
      </c>
      <c r="L400" s="29">
        <f>Table2[[#This Row],[CM I (Unit)]]*Table2[[#This Row],[Volume]]</f>
        <v>512847.61616836715</v>
      </c>
      <c r="M400" s="29">
        <f>Table2[[#This Row],[CM II Unit)]]*Table2[[#This Row],[Volume]]</f>
        <v>362847.61616836715</v>
      </c>
      <c r="N400" s="29">
        <f>Table2[[#This Row],[Profit (Unit)]]*Table2[[#This Row],[Volume]]</f>
        <v>112847.61616836717</v>
      </c>
      <c r="O400" s="29" t="str">
        <f>IF(AND(Table2[[#This Row],[Profit]]&gt;0,N399&lt;0),MIN(Table2[Profit]),"")</f>
        <v/>
      </c>
    </row>
    <row r="401" spans="1:15" ht="20.100000000000001" customHeight="1" x14ac:dyDescent="0.25">
      <c r="A401" s="29">
        <v>2495</v>
      </c>
      <c r="B401" s="29">
        <f>IF(Table2[[#This Row],[Volume]]&lt;'Input Data'!$B$9,'Input Data'!$B$9,IF(Table2[[#This Row],[Volume]]&gt;'Input Data'!$B$10,'Input Data'!$B$10,Table2[[#This Row],[Volume]]))</f>
        <v>3000</v>
      </c>
      <c r="C401" s="30">
        <f>ROUNDDOWN((Table2[[#This Row],[Volume Used]]-'Input Data'!$B$9)/'Input Data'!$B$11,0)*'Input Data'!$B$12</f>
        <v>0</v>
      </c>
      <c r="D401" s="31">
        <f>-(Table2[[#This Row],[Volume]]*(1-Table2[[#This Row],[Discount]])*'Input Data'!$B$2)/Table2[[#This Row],[Volume]]</f>
        <v>500</v>
      </c>
      <c r="E401" s="29">
        <f>ROUNDUP(Table2[[#This Row],[Volume]]/'Input Data'!$B$13,0)</f>
        <v>3</v>
      </c>
      <c r="F401" s="29">
        <f>-Table2[[#This Row],[Multiplier]]*'Input Data'!$B$3</f>
        <v>150000</v>
      </c>
      <c r="G401" s="29">
        <f>(1 - (1 / (1 + EXP(-((Table2[[#This Row],[Volume]] / 1000) - 4.25))))) * 0.4 + 0.6</f>
        <v>0.941032935578477</v>
      </c>
      <c r="H401" s="29">
        <f>Table2[[#This Row],[Sigmoid]]*'Input Data'!$B$7</f>
        <v>705.77470168385776</v>
      </c>
      <c r="I401" s="29">
        <f>Table2[[#This Row],[Price]]-Table2[[#This Row],[Variable Cost]]</f>
        <v>205.77470168385776</v>
      </c>
      <c r="J401" s="29">
        <f>Table2[[#This Row],[CM I (Unit)]]-(Table2[[#This Row],[Fixed Cost]]/Table2[[#This Row],[Volume]])</f>
        <v>145.65446120289585</v>
      </c>
      <c r="K401" s="29">
        <f>Table2[[#This Row],[CM II Unit)]]-(-'Input Data'!$B$4/Table2[[#This Row],[Volume]])</f>
        <v>45.454060401292637</v>
      </c>
      <c r="L401" s="29">
        <f>Table2[[#This Row],[CM I (Unit)]]*Table2[[#This Row],[Volume]]</f>
        <v>513407.88070122508</v>
      </c>
      <c r="M401" s="29">
        <f>Table2[[#This Row],[CM II Unit)]]*Table2[[#This Row],[Volume]]</f>
        <v>363407.88070122513</v>
      </c>
      <c r="N401" s="29">
        <f>Table2[[#This Row],[Profit (Unit)]]*Table2[[#This Row],[Volume]]</f>
        <v>113407.88070122513</v>
      </c>
      <c r="O401" s="29" t="str">
        <f>IF(AND(Table2[[#This Row],[Profit]]&gt;0,N400&lt;0),MIN(Table2[Profit]),"")</f>
        <v/>
      </c>
    </row>
    <row r="402" spans="1:15" ht="20.100000000000001" customHeight="1" x14ac:dyDescent="0.25">
      <c r="A402" s="29">
        <v>2500</v>
      </c>
      <c r="B402" s="29">
        <f>IF(Table2[[#This Row],[Volume]]&lt;'Input Data'!$B$9,'Input Data'!$B$9,IF(Table2[[#This Row],[Volume]]&gt;'Input Data'!$B$10,'Input Data'!$B$10,Table2[[#This Row],[Volume]]))</f>
        <v>3000</v>
      </c>
      <c r="C402" s="30">
        <f>ROUNDDOWN((Table2[[#This Row],[Volume Used]]-'Input Data'!$B$9)/'Input Data'!$B$11,0)*'Input Data'!$B$12</f>
        <v>0</v>
      </c>
      <c r="D402" s="31">
        <f>-(Table2[[#This Row],[Volume]]*(1-Table2[[#This Row],[Discount]])*'Input Data'!$B$2)/Table2[[#This Row],[Volume]]</f>
        <v>500</v>
      </c>
      <c r="E402" s="29">
        <f>ROUNDUP(Table2[[#This Row],[Volume]]/'Input Data'!$B$13,0)</f>
        <v>3</v>
      </c>
      <c r="F402" s="29">
        <f>-Table2[[#This Row],[Multiplier]]*'Input Data'!$B$3</f>
        <v>150000</v>
      </c>
      <c r="G402" s="29">
        <f>(1 - (1 / (1 + EXP(-((Table2[[#This Row],[Volume]] / 1000) - 4.25))))) * 0.4 + 0.6</f>
        <v>0.94078112078732423</v>
      </c>
      <c r="H402" s="29">
        <f>Table2[[#This Row],[Sigmoid]]*'Input Data'!$B$7</f>
        <v>705.58584059049315</v>
      </c>
      <c r="I402" s="29">
        <f>Table2[[#This Row],[Price]]-Table2[[#This Row],[Variable Cost]]</f>
        <v>205.58584059049315</v>
      </c>
      <c r="J402" s="29">
        <f>Table2[[#This Row],[CM I (Unit)]]-(Table2[[#This Row],[Fixed Cost]]/Table2[[#This Row],[Volume]])</f>
        <v>145.58584059049315</v>
      </c>
      <c r="K402" s="29">
        <f>Table2[[#This Row],[CM II Unit)]]-(-'Input Data'!$B$4/Table2[[#This Row],[Volume]])</f>
        <v>45.585840590493149</v>
      </c>
      <c r="L402" s="29">
        <f>Table2[[#This Row],[CM I (Unit)]]*Table2[[#This Row],[Volume]]</f>
        <v>513964.60147623287</v>
      </c>
      <c r="M402" s="29">
        <f>Table2[[#This Row],[CM II Unit)]]*Table2[[#This Row],[Volume]]</f>
        <v>363964.60147623287</v>
      </c>
      <c r="N402" s="29">
        <f>Table2[[#This Row],[Profit (Unit)]]*Table2[[#This Row],[Volume]]</f>
        <v>113964.60147623287</v>
      </c>
      <c r="O402" s="29" t="str">
        <f>IF(AND(Table2[[#This Row],[Profit]]&gt;0,N401&lt;0),MIN(Table2[Profit]),"")</f>
        <v/>
      </c>
    </row>
    <row r="403" spans="1:15" ht="20.100000000000001" customHeight="1" x14ac:dyDescent="0.25">
      <c r="A403" s="29">
        <v>2505</v>
      </c>
      <c r="B403" s="29">
        <f>IF(Table2[[#This Row],[Volume]]&lt;'Input Data'!$B$9,'Input Data'!$B$9,IF(Table2[[#This Row],[Volume]]&gt;'Input Data'!$B$10,'Input Data'!$B$10,Table2[[#This Row],[Volume]]))</f>
        <v>3000</v>
      </c>
      <c r="C403" s="30">
        <f>ROUNDDOWN((Table2[[#This Row],[Volume Used]]-'Input Data'!$B$9)/'Input Data'!$B$11,0)*'Input Data'!$B$12</f>
        <v>0</v>
      </c>
      <c r="D403" s="31">
        <f>-(Table2[[#This Row],[Volume]]*(1-Table2[[#This Row],[Discount]])*'Input Data'!$B$2)/Table2[[#This Row],[Volume]]</f>
        <v>500</v>
      </c>
      <c r="E403" s="29">
        <f>ROUNDUP(Table2[[#This Row],[Volume]]/'Input Data'!$B$13,0)</f>
        <v>3</v>
      </c>
      <c r="F403" s="29">
        <f>-Table2[[#This Row],[Multiplier]]*'Input Data'!$B$3</f>
        <v>150000</v>
      </c>
      <c r="G403" s="29">
        <f>(1 - (1 / (1 + EXP(-((Table2[[#This Row],[Volume]] / 1000) - 4.25))))) * 0.4 + 0.6</f>
        <v>0.94052841816643706</v>
      </c>
      <c r="H403" s="29">
        <f>Table2[[#This Row],[Sigmoid]]*'Input Data'!$B$7</f>
        <v>705.39631362482783</v>
      </c>
      <c r="I403" s="29">
        <f>Table2[[#This Row],[Price]]-Table2[[#This Row],[Variable Cost]]</f>
        <v>205.39631362482783</v>
      </c>
      <c r="J403" s="29">
        <f>Table2[[#This Row],[CM I (Unit)]]-(Table2[[#This Row],[Fixed Cost]]/Table2[[#This Row],[Volume]])</f>
        <v>145.51607410386976</v>
      </c>
      <c r="K403" s="29">
        <f>Table2[[#This Row],[CM II Unit)]]-(-'Input Data'!$B$4/Table2[[#This Row],[Volume]])</f>
        <v>45.715674902272951</v>
      </c>
      <c r="L403" s="29">
        <f>Table2[[#This Row],[CM I (Unit)]]*Table2[[#This Row],[Volume]]</f>
        <v>514517.76563019369</v>
      </c>
      <c r="M403" s="29">
        <f>Table2[[#This Row],[CM II Unit)]]*Table2[[#This Row],[Volume]]</f>
        <v>364517.76563019375</v>
      </c>
      <c r="N403" s="29">
        <f>Table2[[#This Row],[Profit (Unit)]]*Table2[[#This Row],[Volume]]</f>
        <v>114517.76563019374</v>
      </c>
      <c r="O403" s="29" t="str">
        <f>IF(AND(Table2[[#This Row],[Profit]]&gt;0,N402&lt;0),MIN(Table2[Profit]),"")</f>
        <v/>
      </c>
    </row>
    <row r="404" spans="1:15" ht="20.100000000000001" customHeight="1" x14ac:dyDescent="0.25">
      <c r="A404" s="29">
        <v>2510</v>
      </c>
      <c r="B404" s="29">
        <f>IF(Table2[[#This Row],[Volume]]&lt;'Input Data'!$B$9,'Input Data'!$B$9,IF(Table2[[#This Row],[Volume]]&gt;'Input Data'!$B$10,'Input Data'!$B$10,Table2[[#This Row],[Volume]]))</f>
        <v>3000</v>
      </c>
      <c r="C404" s="30">
        <f>ROUNDDOWN((Table2[[#This Row],[Volume Used]]-'Input Data'!$B$9)/'Input Data'!$B$11,0)*'Input Data'!$B$12</f>
        <v>0</v>
      </c>
      <c r="D404" s="31">
        <f>-(Table2[[#This Row],[Volume]]*(1-Table2[[#This Row],[Discount]])*'Input Data'!$B$2)/Table2[[#This Row],[Volume]]</f>
        <v>500</v>
      </c>
      <c r="E404" s="29">
        <f>ROUNDUP(Table2[[#This Row],[Volume]]/'Input Data'!$B$13,0)</f>
        <v>3</v>
      </c>
      <c r="F404" s="29">
        <f>-Table2[[#This Row],[Multiplier]]*'Input Data'!$B$3</f>
        <v>150000</v>
      </c>
      <c r="G404" s="29">
        <f>(1 - (1 / (1 + EXP(-((Table2[[#This Row],[Volume]] / 1000) - 4.25))))) * 0.4 + 0.6</f>
        <v>0.94027482618766256</v>
      </c>
      <c r="H404" s="29">
        <f>Table2[[#This Row],[Sigmoid]]*'Input Data'!$B$7</f>
        <v>705.20611964074692</v>
      </c>
      <c r="I404" s="29">
        <f>Table2[[#This Row],[Price]]-Table2[[#This Row],[Variable Cost]]</f>
        <v>205.20611964074692</v>
      </c>
      <c r="J404" s="29">
        <f>Table2[[#This Row],[CM I (Unit)]]-(Table2[[#This Row],[Fixed Cost]]/Table2[[#This Row],[Volume]])</f>
        <v>145.4451634654481</v>
      </c>
      <c r="K404" s="29">
        <f>Table2[[#This Row],[CM II Unit)]]-(-'Input Data'!$B$4/Table2[[#This Row],[Volume]])</f>
        <v>45.843569839950092</v>
      </c>
      <c r="L404" s="29">
        <f>Table2[[#This Row],[CM I (Unit)]]*Table2[[#This Row],[Volume]]</f>
        <v>515067.36029827478</v>
      </c>
      <c r="M404" s="29">
        <f>Table2[[#This Row],[CM II Unit)]]*Table2[[#This Row],[Volume]]</f>
        <v>365067.36029827473</v>
      </c>
      <c r="N404" s="29">
        <f>Table2[[#This Row],[Profit (Unit)]]*Table2[[#This Row],[Volume]]</f>
        <v>115067.36029827473</v>
      </c>
      <c r="O404" s="29" t="str">
        <f>IF(AND(Table2[[#This Row],[Profit]]&gt;0,N403&lt;0),MIN(Table2[Profit]),"")</f>
        <v/>
      </c>
    </row>
    <row r="405" spans="1:15" ht="20.100000000000001" customHeight="1" x14ac:dyDescent="0.25">
      <c r="A405" s="29">
        <v>2515</v>
      </c>
      <c r="B405" s="29">
        <f>IF(Table2[[#This Row],[Volume]]&lt;'Input Data'!$B$9,'Input Data'!$B$9,IF(Table2[[#This Row],[Volume]]&gt;'Input Data'!$B$10,'Input Data'!$B$10,Table2[[#This Row],[Volume]]))</f>
        <v>3000</v>
      </c>
      <c r="C405" s="30">
        <f>ROUNDDOWN((Table2[[#This Row],[Volume Used]]-'Input Data'!$B$9)/'Input Data'!$B$11,0)*'Input Data'!$B$12</f>
        <v>0</v>
      </c>
      <c r="D405" s="31">
        <f>-(Table2[[#This Row],[Volume]]*(1-Table2[[#This Row],[Discount]])*'Input Data'!$B$2)/Table2[[#This Row],[Volume]]</f>
        <v>500</v>
      </c>
      <c r="E405" s="29">
        <f>ROUNDUP(Table2[[#This Row],[Volume]]/'Input Data'!$B$13,0)</f>
        <v>3</v>
      </c>
      <c r="F405" s="29">
        <f>-Table2[[#This Row],[Multiplier]]*'Input Data'!$B$3</f>
        <v>150000</v>
      </c>
      <c r="G405" s="29">
        <f>(1 - (1 / (1 + EXP(-((Table2[[#This Row],[Volume]] / 1000) - 4.25))))) * 0.4 + 0.6</f>
        <v>0.94002034333438445</v>
      </c>
      <c r="H405" s="29">
        <f>Table2[[#This Row],[Sigmoid]]*'Input Data'!$B$7</f>
        <v>705.01525750078838</v>
      </c>
      <c r="I405" s="29">
        <f>Table2[[#This Row],[Price]]-Table2[[#This Row],[Variable Cost]]</f>
        <v>205.01525750078838</v>
      </c>
      <c r="J405" s="29">
        <f>Table2[[#This Row],[CM I (Unit)]]-(Table2[[#This Row],[Fixed Cost]]/Table2[[#This Row],[Volume]])</f>
        <v>145.37311038349216</v>
      </c>
      <c r="K405" s="29">
        <f>Table2[[#This Row],[CM II Unit)]]-(-'Input Data'!$B$4/Table2[[#This Row],[Volume]])</f>
        <v>45.969531854665121</v>
      </c>
      <c r="L405" s="29">
        <f>Table2[[#This Row],[CM I (Unit)]]*Table2[[#This Row],[Volume]]</f>
        <v>515613.37261448277</v>
      </c>
      <c r="M405" s="29">
        <f>Table2[[#This Row],[CM II Unit)]]*Table2[[#This Row],[Volume]]</f>
        <v>365613.37261448277</v>
      </c>
      <c r="N405" s="29">
        <f>Table2[[#This Row],[Profit (Unit)]]*Table2[[#This Row],[Volume]]</f>
        <v>115613.37261448278</v>
      </c>
      <c r="O405" s="29" t="str">
        <f>IF(AND(Table2[[#This Row],[Profit]]&gt;0,N404&lt;0),MIN(Table2[Profit]),"")</f>
        <v/>
      </c>
    </row>
    <row r="406" spans="1:15" ht="20.100000000000001" customHeight="1" x14ac:dyDescent="0.25">
      <c r="A406" s="29">
        <v>2520</v>
      </c>
      <c r="B406" s="29">
        <f>IF(Table2[[#This Row],[Volume]]&lt;'Input Data'!$B$9,'Input Data'!$B$9,IF(Table2[[#This Row],[Volume]]&gt;'Input Data'!$B$10,'Input Data'!$B$10,Table2[[#This Row],[Volume]]))</f>
        <v>3000</v>
      </c>
      <c r="C406" s="30">
        <f>ROUNDDOWN((Table2[[#This Row],[Volume Used]]-'Input Data'!$B$9)/'Input Data'!$B$11,0)*'Input Data'!$B$12</f>
        <v>0</v>
      </c>
      <c r="D406" s="31">
        <f>-(Table2[[#This Row],[Volume]]*(1-Table2[[#This Row],[Discount]])*'Input Data'!$B$2)/Table2[[#This Row],[Volume]]</f>
        <v>500</v>
      </c>
      <c r="E406" s="29">
        <f>ROUNDUP(Table2[[#This Row],[Volume]]/'Input Data'!$B$13,0)</f>
        <v>3</v>
      </c>
      <c r="F406" s="29">
        <f>-Table2[[#This Row],[Multiplier]]*'Input Data'!$B$3</f>
        <v>150000</v>
      </c>
      <c r="G406" s="29">
        <f>(1 - (1 / (1 + EXP(-((Table2[[#This Row],[Volume]] / 1000) - 4.25))))) * 0.4 + 0.6</f>
        <v>0.93976496810166243</v>
      </c>
      <c r="H406" s="29">
        <f>Table2[[#This Row],[Sigmoid]]*'Input Data'!$B$7</f>
        <v>704.82372607624677</v>
      </c>
      <c r="I406" s="29">
        <f>Table2[[#This Row],[Price]]-Table2[[#This Row],[Variable Cost]]</f>
        <v>204.82372607624677</v>
      </c>
      <c r="J406" s="29">
        <f>Table2[[#This Row],[CM I (Unit)]]-(Table2[[#This Row],[Fixed Cost]]/Table2[[#This Row],[Volume]])</f>
        <v>145.29991655243725</v>
      </c>
      <c r="K406" s="29">
        <f>Table2[[#This Row],[CM II Unit)]]-(-'Input Data'!$B$4/Table2[[#This Row],[Volume]])</f>
        <v>46.093567346088051</v>
      </c>
      <c r="L406" s="29">
        <f>Table2[[#This Row],[CM I (Unit)]]*Table2[[#This Row],[Volume]]</f>
        <v>516155.78971214185</v>
      </c>
      <c r="M406" s="29">
        <f>Table2[[#This Row],[CM II Unit)]]*Table2[[#This Row],[Volume]]</f>
        <v>366155.78971214185</v>
      </c>
      <c r="N406" s="29">
        <f>Table2[[#This Row],[Profit (Unit)]]*Table2[[#This Row],[Volume]]</f>
        <v>116155.78971214189</v>
      </c>
      <c r="O406" s="29" t="str">
        <f>IF(AND(Table2[[#This Row],[Profit]]&gt;0,N405&lt;0),MIN(Table2[Profit]),"")</f>
        <v/>
      </c>
    </row>
    <row r="407" spans="1:15" ht="20.100000000000001" customHeight="1" x14ac:dyDescent="0.25">
      <c r="A407" s="29">
        <v>2525</v>
      </c>
      <c r="B407" s="29">
        <f>IF(Table2[[#This Row],[Volume]]&lt;'Input Data'!$B$9,'Input Data'!$B$9,IF(Table2[[#This Row],[Volume]]&gt;'Input Data'!$B$10,'Input Data'!$B$10,Table2[[#This Row],[Volume]]))</f>
        <v>3000</v>
      </c>
      <c r="C407" s="30">
        <f>ROUNDDOWN((Table2[[#This Row],[Volume Used]]-'Input Data'!$B$9)/'Input Data'!$B$11,0)*'Input Data'!$B$12</f>
        <v>0</v>
      </c>
      <c r="D407" s="31">
        <f>-(Table2[[#This Row],[Volume]]*(1-Table2[[#This Row],[Discount]])*'Input Data'!$B$2)/Table2[[#This Row],[Volume]]</f>
        <v>500</v>
      </c>
      <c r="E407" s="29">
        <f>ROUNDUP(Table2[[#This Row],[Volume]]/'Input Data'!$B$13,0)</f>
        <v>3</v>
      </c>
      <c r="F407" s="29">
        <f>-Table2[[#This Row],[Multiplier]]*'Input Data'!$B$3</f>
        <v>150000</v>
      </c>
      <c r="G407" s="29">
        <f>(1 - (1 / (1 + EXP(-((Table2[[#This Row],[Volume]] / 1000) - 4.25))))) * 0.4 + 0.6</f>
        <v>0.93950869899637035</v>
      </c>
      <c r="H407" s="29">
        <f>Table2[[#This Row],[Sigmoid]]*'Input Data'!$B$7</f>
        <v>704.63152424727775</v>
      </c>
      <c r="I407" s="29">
        <f>Table2[[#This Row],[Price]]-Table2[[#This Row],[Variable Cost]]</f>
        <v>204.63152424727775</v>
      </c>
      <c r="J407" s="29">
        <f>Table2[[#This Row],[CM I (Unit)]]-(Table2[[#This Row],[Fixed Cost]]/Table2[[#This Row],[Volume]])</f>
        <v>145.22558365321834</v>
      </c>
      <c r="K407" s="29">
        <f>Table2[[#This Row],[CM II Unit)]]-(-'Input Data'!$B$4/Table2[[#This Row],[Volume]])</f>
        <v>46.215682663119324</v>
      </c>
      <c r="L407" s="29">
        <f>Table2[[#This Row],[CM I (Unit)]]*Table2[[#This Row],[Volume]]</f>
        <v>516694.59872437635</v>
      </c>
      <c r="M407" s="29">
        <f>Table2[[#This Row],[CM II Unit)]]*Table2[[#This Row],[Volume]]</f>
        <v>366694.59872437629</v>
      </c>
      <c r="N407" s="29">
        <f>Table2[[#This Row],[Profit (Unit)]]*Table2[[#This Row],[Volume]]</f>
        <v>116694.59872437629</v>
      </c>
      <c r="O407" s="29" t="str">
        <f>IF(AND(Table2[[#This Row],[Profit]]&gt;0,N406&lt;0),MIN(Table2[Profit]),"")</f>
        <v/>
      </c>
    </row>
    <row r="408" spans="1:15" ht="20.100000000000001" customHeight="1" x14ac:dyDescent="0.25">
      <c r="A408" s="29">
        <v>2530</v>
      </c>
      <c r="B408" s="29">
        <f>IF(Table2[[#This Row],[Volume]]&lt;'Input Data'!$B$9,'Input Data'!$B$9,IF(Table2[[#This Row],[Volume]]&gt;'Input Data'!$B$10,'Input Data'!$B$10,Table2[[#This Row],[Volume]]))</f>
        <v>3000</v>
      </c>
      <c r="C408" s="30">
        <f>ROUNDDOWN((Table2[[#This Row],[Volume Used]]-'Input Data'!$B$9)/'Input Data'!$B$11,0)*'Input Data'!$B$12</f>
        <v>0</v>
      </c>
      <c r="D408" s="31">
        <f>-(Table2[[#This Row],[Volume]]*(1-Table2[[#This Row],[Discount]])*'Input Data'!$B$2)/Table2[[#This Row],[Volume]]</f>
        <v>500</v>
      </c>
      <c r="E408" s="29">
        <f>ROUNDUP(Table2[[#This Row],[Volume]]/'Input Data'!$B$13,0)</f>
        <v>3</v>
      </c>
      <c r="F408" s="29">
        <f>-Table2[[#This Row],[Multiplier]]*'Input Data'!$B$3</f>
        <v>150000</v>
      </c>
      <c r="G408" s="29">
        <f>(1 - (1 / (1 + EXP(-((Table2[[#This Row],[Volume]] / 1000) - 4.25))))) * 0.4 + 0.6</f>
        <v>0.93925153453733634</v>
      </c>
      <c r="H408" s="29">
        <f>Table2[[#This Row],[Sigmoid]]*'Input Data'!$B$7</f>
        <v>704.43865090300221</v>
      </c>
      <c r="I408" s="29">
        <f>Table2[[#This Row],[Price]]-Table2[[#This Row],[Variable Cost]]</f>
        <v>204.43865090300221</v>
      </c>
      <c r="J408" s="29">
        <f>Table2[[#This Row],[CM I (Unit)]]-(Table2[[#This Row],[Fixed Cost]]/Table2[[#This Row],[Volume]])</f>
        <v>145.15011335359509</v>
      </c>
      <c r="K408" s="29">
        <f>Table2[[#This Row],[CM II Unit)]]-(-'Input Data'!$B$4/Table2[[#This Row],[Volume]])</f>
        <v>46.335884104583229</v>
      </c>
      <c r="L408" s="29">
        <f>Table2[[#This Row],[CM I (Unit)]]*Table2[[#This Row],[Volume]]</f>
        <v>517229.78678459558</v>
      </c>
      <c r="M408" s="29">
        <f>Table2[[#This Row],[CM II Unit)]]*Table2[[#This Row],[Volume]]</f>
        <v>367229.78678459558</v>
      </c>
      <c r="N408" s="29">
        <f>Table2[[#This Row],[Profit (Unit)]]*Table2[[#This Row],[Volume]]</f>
        <v>117229.78678459558</v>
      </c>
      <c r="O408" s="29" t="str">
        <f>IF(AND(Table2[[#This Row],[Profit]]&gt;0,N407&lt;0),MIN(Table2[Profit]),"")</f>
        <v/>
      </c>
    </row>
    <row r="409" spans="1:15" ht="20.100000000000001" customHeight="1" x14ac:dyDescent="0.25">
      <c r="A409" s="29">
        <v>2535</v>
      </c>
      <c r="B409" s="29">
        <f>IF(Table2[[#This Row],[Volume]]&lt;'Input Data'!$B$9,'Input Data'!$B$9,IF(Table2[[#This Row],[Volume]]&gt;'Input Data'!$B$10,'Input Data'!$B$10,Table2[[#This Row],[Volume]]))</f>
        <v>3000</v>
      </c>
      <c r="C409" s="30">
        <f>ROUNDDOWN((Table2[[#This Row],[Volume Used]]-'Input Data'!$B$9)/'Input Data'!$B$11,0)*'Input Data'!$B$12</f>
        <v>0</v>
      </c>
      <c r="D409" s="31">
        <f>-(Table2[[#This Row],[Volume]]*(1-Table2[[#This Row],[Discount]])*'Input Data'!$B$2)/Table2[[#This Row],[Volume]]</f>
        <v>500</v>
      </c>
      <c r="E409" s="29">
        <f>ROUNDUP(Table2[[#This Row],[Volume]]/'Input Data'!$B$13,0)</f>
        <v>3</v>
      </c>
      <c r="F409" s="29">
        <f>-Table2[[#This Row],[Multiplier]]*'Input Data'!$B$3</f>
        <v>150000</v>
      </c>
      <c r="G409" s="29">
        <f>(1 - (1 / (1 + EXP(-((Table2[[#This Row],[Volume]] / 1000) - 4.25))))) * 0.4 + 0.6</f>
        <v>0.93899347325548255</v>
      </c>
      <c r="H409" s="29">
        <f>Table2[[#This Row],[Sigmoid]]*'Input Data'!$B$7</f>
        <v>704.24510494161188</v>
      </c>
      <c r="I409" s="29">
        <f>Table2[[#This Row],[Price]]-Table2[[#This Row],[Variable Cost]]</f>
        <v>204.24510494161188</v>
      </c>
      <c r="J409" s="29">
        <f>Table2[[#This Row],[CM I (Unit)]]-(Table2[[#This Row],[Fixed Cost]]/Table2[[#This Row],[Volume]])</f>
        <v>145.0735073084758</v>
      </c>
      <c r="K409" s="29">
        <f>Table2[[#This Row],[CM II Unit)]]-(-'Input Data'!$B$4/Table2[[#This Row],[Volume]])</f>
        <v>46.454177919915637</v>
      </c>
      <c r="L409" s="29">
        <f>Table2[[#This Row],[CM I (Unit)]]*Table2[[#This Row],[Volume]]</f>
        <v>517761.34102698613</v>
      </c>
      <c r="M409" s="29">
        <f>Table2[[#This Row],[CM II Unit)]]*Table2[[#This Row],[Volume]]</f>
        <v>367761.34102698613</v>
      </c>
      <c r="N409" s="29">
        <f>Table2[[#This Row],[Profit (Unit)]]*Table2[[#This Row],[Volume]]</f>
        <v>117761.34102698613</v>
      </c>
      <c r="O409" s="29" t="str">
        <f>IF(AND(Table2[[#This Row],[Profit]]&gt;0,N408&lt;0),MIN(Table2[Profit]),"")</f>
        <v/>
      </c>
    </row>
    <row r="410" spans="1:15" ht="20.100000000000001" customHeight="1" x14ac:dyDescent="0.25">
      <c r="A410" s="29">
        <v>2540</v>
      </c>
      <c r="B410" s="29">
        <f>IF(Table2[[#This Row],[Volume]]&lt;'Input Data'!$B$9,'Input Data'!$B$9,IF(Table2[[#This Row],[Volume]]&gt;'Input Data'!$B$10,'Input Data'!$B$10,Table2[[#This Row],[Volume]]))</f>
        <v>3000</v>
      </c>
      <c r="C410" s="30">
        <f>ROUNDDOWN((Table2[[#This Row],[Volume Used]]-'Input Data'!$B$9)/'Input Data'!$B$11,0)*'Input Data'!$B$12</f>
        <v>0</v>
      </c>
      <c r="D410" s="31">
        <f>-(Table2[[#This Row],[Volume]]*(1-Table2[[#This Row],[Discount]])*'Input Data'!$B$2)/Table2[[#This Row],[Volume]]</f>
        <v>500</v>
      </c>
      <c r="E410" s="29">
        <f>ROUNDUP(Table2[[#This Row],[Volume]]/'Input Data'!$B$13,0)</f>
        <v>3</v>
      </c>
      <c r="F410" s="29">
        <f>-Table2[[#This Row],[Multiplier]]*'Input Data'!$B$3</f>
        <v>150000</v>
      </c>
      <c r="G410" s="29">
        <f>(1 - (1 / (1 + EXP(-((Table2[[#This Row],[Volume]] / 1000) - 4.25))))) * 0.4 + 0.6</f>
        <v>0.93873451369396554</v>
      </c>
      <c r="H410" s="29">
        <f>Table2[[#This Row],[Sigmoid]]*'Input Data'!$B$7</f>
        <v>704.05088527047417</v>
      </c>
      <c r="I410" s="29">
        <f>Table2[[#This Row],[Price]]-Table2[[#This Row],[Variable Cost]]</f>
        <v>204.05088527047417</v>
      </c>
      <c r="J410" s="29">
        <f>Table2[[#This Row],[CM I (Unit)]]-(Table2[[#This Row],[Fixed Cost]]/Table2[[#This Row],[Volume]])</f>
        <v>144.99576716023796</v>
      </c>
      <c r="K410" s="29">
        <f>Table2[[#This Row],[CM II Unit)]]-(-'Input Data'!$B$4/Table2[[#This Row],[Volume]])</f>
        <v>46.570570309844257</v>
      </c>
      <c r="L410" s="29">
        <f>Table2[[#This Row],[CM I (Unit)]]*Table2[[#This Row],[Volume]]</f>
        <v>518289.24858700437</v>
      </c>
      <c r="M410" s="29">
        <f>Table2[[#This Row],[CM II Unit)]]*Table2[[#This Row],[Volume]]</f>
        <v>368289.24858700443</v>
      </c>
      <c r="N410" s="29">
        <f>Table2[[#This Row],[Profit (Unit)]]*Table2[[#This Row],[Volume]]</f>
        <v>118289.24858700442</v>
      </c>
      <c r="O410" s="29" t="str">
        <f>IF(AND(Table2[[#This Row],[Profit]]&gt;0,N409&lt;0),MIN(Table2[Profit]),"")</f>
        <v/>
      </c>
    </row>
    <row r="411" spans="1:15" ht="20.100000000000001" customHeight="1" x14ac:dyDescent="0.25">
      <c r="A411" s="29">
        <v>2545</v>
      </c>
      <c r="B411" s="29">
        <f>IF(Table2[[#This Row],[Volume]]&lt;'Input Data'!$B$9,'Input Data'!$B$9,IF(Table2[[#This Row],[Volume]]&gt;'Input Data'!$B$10,'Input Data'!$B$10,Table2[[#This Row],[Volume]]))</f>
        <v>3000</v>
      </c>
      <c r="C411" s="30">
        <f>ROUNDDOWN((Table2[[#This Row],[Volume Used]]-'Input Data'!$B$9)/'Input Data'!$B$11,0)*'Input Data'!$B$12</f>
        <v>0</v>
      </c>
      <c r="D411" s="31">
        <f>-(Table2[[#This Row],[Volume]]*(1-Table2[[#This Row],[Discount]])*'Input Data'!$B$2)/Table2[[#This Row],[Volume]]</f>
        <v>500</v>
      </c>
      <c r="E411" s="29">
        <f>ROUNDUP(Table2[[#This Row],[Volume]]/'Input Data'!$B$13,0)</f>
        <v>3</v>
      </c>
      <c r="F411" s="29">
        <f>-Table2[[#This Row],[Multiplier]]*'Input Data'!$B$3</f>
        <v>150000</v>
      </c>
      <c r="G411" s="29">
        <f>(1 - (1 / (1 + EXP(-((Table2[[#This Row],[Volume]] / 1000) - 4.25))))) * 0.4 + 0.6</f>
        <v>0.93847465440831734</v>
      </c>
      <c r="H411" s="29">
        <f>Table2[[#This Row],[Sigmoid]]*'Input Data'!$B$7</f>
        <v>703.85599080623797</v>
      </c>
      <c r="I411" s="29">
        <f>Table2[[#This Row],[Price]]-Table2[[#This Row],[Variable Cost]]</f>
        <v>203.85599080623797</v>
      </c>
      <c r="J411" s="29">
        <f>Table2[[#This Row],[CM I (Unit)]]-(Table2[[#This Row],[Fixed Cost]]/Table2[[#This Row],[Volume]])</f>
        <v>144.91689453904741</v>
      </c>
      <c r="K411" s="29">
        <f>Table2[[#This Row],[CM II Unit)]]-(-'Input Data'!$B$4/Table2[[#This Row],[Volume]])</f>
        <v>46.685067427063117</v>
      </c>
      <c r="L411" s="29">
        <f>Table2[[#This Row],[CM I (Unit)]]*Table2[[#This Row],[Volume]]</f>
        <v>518813.49660187564</v>
      </c>
      <c r="M411" s="29">
        <f>Table2[[#This Row],[CM II Unit)]]*Table2[[#This Row],[Volume]]</f>
        <v>368813.49660187564</v>
      </c>
      <c r="N411" s="29">
        <f>Table2[[#This Row],[Profit (Unit)]]*Table2[[#This Row],[Volume]]</f>
        <v>118813.49660187564</v>
      </c>
      <c r="O411" s="29" t="str">
        <f>IF(AND(Table2[[#This Row],[Profit]]&gt;0,N410&lt;0),MIN(Table2[Profit]),"")</f>
        <v/>
      </c>
    </row>
    <row r="412" spans="1:15" ht="20.100000000000001" customHeight="1" x14ac:dyDescent="0.25">
      <c r="A412" s="29">
        <v>2550</v>
      </c>
      <c r="B412" s="29">
        <f>IF(Table2[[#This Row],[Volume]]&lt;'Input Data'!$B$9,'Input Data'!$B$9,IF(Table2[[#This Row],[Volume]]&gt;'Input Data'!$B$10,'Input Data'!$B$10,Table2[[#This Row],[Volume]]))</f>
        <v>3000</v>
      </c>
      <c r="C412" s="30">
        <f>ROUNDDOWN((Table2[[#This Row],[Volume Used]]-'Input Data'!$B$9)/'Input Data'!$B$11,0)*'Input Data'!$B$12</f>
        <v>0</v>
      </c>
      <c r="D412" s="31">
        <f>-(Table2[[#This Row],[Volume]]*(1-Table2[[#This Row],[Discount]])*'Input Data'!$B$2)/Table2[[#This Row],[Volume]]</f>
        <v>500</v>
      </c>
      <c r="E412" s="29">
        <f>ROUNDUP(Table2[[#This Row],[Volume]]/'Input Data'!$B$13,0)</f>
        <v>3</v>
      </c>
      <c r="F412" s="29">
        <f>-Table2[[#This Row],[Multiplier]]*'Input Data'!$B$3</f>
        <v>150000</v>
      </c>
      <c r="G412" s="29">
        <f>(1 - (1 / (1 + EXP(-((Table2[[#This Row],[Volume]] / 1000) - 4.25))))) * 0.4 + 0.6</f>
        <v>0.93821389396658617</v>
      </c>
      <c r="H412" s="29">
        <f>Table2[[#This Row],[Sigmoid]]*'Input Data'!$B$7</f>
        <v>703.66042047493966</v>
      </c>
      <c r="I412" s="29">
        <f>Table2[[#This Row],[Price]]-Table2[[#This Row],[Variable Cost]]</f>
        <v>203.66042047493966</v>
      </c>
      <c r="J412" s="29">
        <f>Table2[[#This Row],[CM I (Unit)]]-(Table2[[#This Row],[Fixed Cost]]/Table2[[#This Row],[Volume]])</f>
        <v>144.83689106317496</v>
      </c>
      <c r="K412" s="29">
        <f>Table2[[#This Row],[CM II Unit)]]-(-'Input Data'!$B$4/Table2[[#This Row],[Volume]])</f>
        <v>46.797675376900443</v>
      </c>
      <c r="L412" s="29">
        <f>Table2[[#This Row],[CM I (Unit)]]*Table2[[#This Row],[Volume]]</f>
        <v>519334.07221109612</v>
      </c>
      <c r="M412" s="29">
        <f>Table2[[#This Row],[CM II Unit)]]*Table2[[#This Row],[Volume]]</f>
        <v>369334.07221109612</v>
      </c>
      <c r="N412" s="29">
        <f>Table2[[#This Row],[Profit (Unit)]]*Table2[[#This Row],[Volume]]</f>
        <v>119334.07221109614</v>
      </c>
      <c r="O412" s="29" t="str">
        <f>IF(AND(Table2[[#This Row],[Profit]]&gt;0,N411&lt;0),MIN(Table2[Profit]),"")</f>
        <v/>
      </c>
    </row>
    <row r="413" spans="1:15" ht="20.100000000000001" customHeight="1" x14ac:dyDescent="0.25">
      <c r="A413" s="29">
        <v>2555</v>
      </c>
      <c r="B413" s="29">
        <f>IF(Table2[[#This Row],[Volume]]&lt;'Input Data'!$B$9,'Input Data'!$B$9,IF(Table2[[#This Row],[Volume]]&gt;'Input Data'!$B$10,'Input Data'!$B$10,Table2[[#This Row],[Volume]]))</f>
        <v>3000</v>
      </c>
      <c r="C413" s="30">
        <f>ROUNDDOWN((Table2[[#This Row],[Volume Used]]-'Input Data'!$B$9)/'Input Data'!$B$11,0)*'Input Data'!$B$12</f>
        <v>0</v>
      </c>
      <c r="D413" s="31">
        <f>-(Table2[[#This Row],[Volume]]*(1-Table2[[#This Row],[Discount]])*'Input Data'!$B$2)/Table2[[#This Row],[Volume]]</f>
        <v>500</v>
      </c>
      <c r="E413" s="29">
        <f>ROUNDUP(Table2[[#This Row],[Volume]]/'Input Data'!$B$13,0)</f>
        <v>3</v>
      </c>
      <c r="F413" s="29">
        <f>-Table2[[#This Row],[Multiplier]]*'Input Data'!$B$3</f>
        <v>150000</v>
      </c>
      <c r="G413" s="29">
        <f>(1 - (1 / (1 + EXP(-((Table2[[#This Row],[Volume]] / 1000) - 4.25))))) * 0.4 + 0.6</f>
        <v>0.93795223094947855</v>
      </c>
      <c r="H413" s="29">
        <f>Table2[[#This Row],[Sigmoid]]*'Input Data'!$B$7</f>
        <v>703.4641732121089</v>
      </c>
      <c r="I413" s="29">
        <f>Table2[[#This Row],[Price]]-Table2[[#This Row],[Variable Cost]]</f>
        <v>203.4641732121089</v>
      </c>
      <c r="J413" s="29">
        <f>Table2[[#This Row],[CM I (Unit)]]-(Table2[[#This Row],[Fixed Cost]]/Table2[[#This Row],[Volume]])</f>
        <v>144.75575833931046</v>
      </c>
      <c r="K413" s="29">
        <f>Table2[[#This Row],[CM II Unit)]]-(-'Input Data'!$B$4/Table2[[#This Row],[Volume]])</f>
        <v>46.908400217979732</v>
      </c>
      <c r="L413" s="29">
        <f>Table2[[#This Row],[CM I (Unit)]]*Table2[[#This Row],[Volume]]</f>
        <v>519850.96255693823</v>
      </c>
      <c r="M413" s="29">
        <f>Table2[[#This Row],[CM II Unit)]]*Table2[[#This Row],[Volume]]</f>
        <v>369850.96255693823</v>
      </c>
      <c r="N413" s="29">
        <f>Table2[[#This Row],[Profit (Unit)]]*Table2[[#This Row],[Volume]]</f>
        <v>119850.96255693822</v>
      </c>
      <c r="O413" s="29" t="str">
        <f>IF(AND(Table2[[#This Row],[Profit]]&gt;0,N412&lt;0),MIN(Table2[Profit]),"")</f>
        <v/>
      </c>
    </row>
    <row r="414" spans="1:15" ht="20.100000000000001" customHeight="1" x14ac:dyDescent="0.25">
      <c r="A414" s="29">
        <v>2560</v>
      </c>
      <c r="B414" s="29">
        <f>IF(Table2[[#This Row],[Volume]]&lt;'Input Data'!$B$9,'Input Data'!$B$9,IF(Table2[[#This Row],[Volume]]&gt;'Input Data'!$B$10,'Input Data'!$B$10,Table2[[#This Row],[Volume]]))</f>
        <v>3000</v>
      </c>
      <c r="C414" s="30">
        <f>ROUNDDOWN((Table2[[#This Row],[Volume Used]]-'Input Data'!$B$9)/'Input Data'!$B$11,0)*'Input Data'!$B$12</f>
        <v>0</v>
      </c>
      <c r="D414" s="31">
        <f>-(Table2[[#This Row],[Volume]]*(1-Table2[[#This Row],[Discount]])*'Input Data'!$B$2)/Table2[[#This Row],[Volume]]</f>
        <v>500</v>
      </c>
      <c r="E414" s="29">
        <f>ROUNDUP(Table2[[#This Row],[Volume]]/'Input Data'!$B$13,0)</f>
        <v>3</v>
      </c>
      <c r="F414" s="29">
        <f>-Table2[[#This Row],[Multiplier]]*'Input Data'!$B$3</f>
        <v>150000</v>
      </c>
      <c r="G414" s="29">
        <f>(1 - (1 / (1 + EXP(-((Table2[[#This Row],[Volume]] / 1000) - 4.25))))) * 0.4 + 0.6</f>
        <v>0.93768966395050102</v>
      </c>
      <c r="H414" s="29">
        <f>Table2[[#This Row],[Sigmoid]]*'Input Data'!$B$7</f>
        <v>703.26724796287579</v>
      </c>
      <c r="I414" s="29">
        <f>Table2[[#This Row],[Price]]-Table2[[#This Row],[Variable Cost]]</f>
        <v>203.26724796287579</v>
      </c>
      <c r="J414" s="29">
        <f>Table2[[#This Row],[CM I (Unit)]]-(Table2[[#This Row],[Fixed Cost]]/Table2[[#This Row],[Volume]])</f>
        <v>144.67349796287579</v>
      </c>
      <c r="K414" s="29">
        <f>Table2[[#This Row],[CM II Unit)]]-(-'Input Data'!$B$4/Table2[[#This Row],[Volume]])</f>
        <v>47.017247962875786</v>
      </c>
      <c r="L414" s="29">
        <f>Table2[[#This Row],[CM I (Unit)]]*Table2[[#This Row],[Volume]]</f>
        <v>520364.15478496201</v>
      </c>
      <c r="M414" s="29">
        <f>Table2[[#This Row],[CM II Unit)]]*Table2[[#This Row],[Volume]]</f>
        <v>370364.15478496201</v>
      </c>
      <c r="N414" s="29">
        <f>Table2[[#This Row],[Profit (Unit)]]*Table2[[#This Row],[Volume]]</f>
        <v>120364.15478496201</v>
      </c>
      <c r="O414" s="29" t="str">
        <f>IF(AND(Table2[[#This Row],[Profit]]&gt;0,N413&lt;0),MIN(Table2[Profit]),"")</f>
        <v/>
      </c>
    </row>
    <row r="415" spans="1:15" ht="20.100000000000001" customHeight="1" x14ac:dyDescent="0.25">
      <c r="A415" s="29">
        <v>2565</v>
      </c>
      <c r="B415" s="29">
        <f>IF(Table2[[#This Row],[Volume]]&lt;'Input Data'!$B$9,'Input Data'!$B$9,IF(Table2[[#This Row],[Volume]]&gt;'Input Data'!$B$10,'Input Data'!$B$10,Table2[[#This Row],[Volume]]))</f>
        <v>3000</v>
      </c>
      <c r="C415" s="30">
        <f>ROUNDDOWN((Table2[[#This Row],[Volume Used]]-'Input Data'!$B$9)/'Input Data'!$B$11,0)*'Input Data'!$B$12</f>
        <v>0</v>
      </c>
      <c r="D415" s="31">
        <f>-(Table2[[#This Row],[Volume]]*(1-Table2[[#This Row],[Discount]])*'Input Data'!$B$2)/Table2[[#This Row],[Volume]]</f>
        <v>500</v>
      </c>
      <c r="E415" s="29">
        <f>ROUNDUP(Table2[[#This Row],[Volume]]/'Input Data'!$B$13,0)</f>
        <v>3</v>
      </c>
      <c r="F415" s="29">
        <f>-Table2[[#This Row],[Multiplier]]*'Input Data'!$B$3</f>
        <v>150000</v>
      </c>
      <c r="G415" s="29">
        <f>(1 - (1 / (1 + EXP(-((Table2[[#This Row],[Volume]] / 1000) - 4.25))))) * 0.4 + 0.6</f>
        <v>0.93742619157610296</v>
      </c>
      <c r="H415" s="29">
        <f>Table2[[#This Row],[Sigmoid]]*'Input Data'!$B$7</f>
        <v>703.06964368207719</v>
      </c>
      <c r="I415" s="29">
        <f>Table2[[#This Row],[Price]]-Table2[[#This Row],[Variable Cost]]</f>
        <v>203.06964368207719</v>
      </c>
      <c r="J415" s="29">
        <f>Table2[[#This Row],[CM I (Unit)]]-(Table2[[#This Row],[Fixed Cost]]/Table2[[#This Row],[Volume]])</f>
        <v>144.59011151833448</v>
      </c>
      <c r="K415" s="29">
        <f>Table2[[#This Row],[CM II Unit)]]-(-'Input Data'!$B$4/Table2[[#This Row],[Volume]])</f>
        <v>47.124224578763332</v>
      </c>
      <c r="L415" s="29">
        <f>Table2[[#This Row],[CM I (Unit)]]*Table2[[#This Row],[Volume]]</f>
        <v>520873.63604452799</v>
      </c>
      <c r="M415" s="29">
        <f>Table2[[#This Row],[CM II Unit)]]*Table2[[#This Row],[Volume]]</f>
        <v>370873.63604452793</v>
      </c>
      <c r="N415" s="29">
        <f>Table2[[#This Row],[Profit (Unit)]]*Table2[[#This Row],[Volume]]</f>
        <v>120873.63604452794</v>
      </c>
      <c r="O415" s="29" t="str">
        <f>IF(AND(Table2[[#This Row],[Profit]]&gt;0,N414&lt;0),MIN(Table2[Profit]),"")</f>
        <v/>
      </c>
    </row>
    <row r="416" spans="1:15" ht="20.100000000000001" customHeight="1" x14ac:dyDescent="0.25">
      <c r="A416" s="29">
        <v>2570</v>
      </c>
      <c r="B416" s="29">
        <f>IF(Table2[[#This Row],[Volume]]&lt;'Input Data'!$B$9,'Input Data'!$B$9,IF(Table2[[#This Row],[Volume]]&gt;'Input Data'!$B$10,'Input Data'!$B$10,Table2[[#This Row],[Volume]]))</f>
        <v>3000</v>
      </c>
      <c r="C416" s="30">
        <f>ROUNDDOWN((Table2[[#This Row],[Volume Used]]-'Input Data'!$B$9)/'Input Data'!$B$11,0)*'Input Data'!$B$12</f>
        <v>0</v>
      </c>
      <c r="D416" s="31">
        <f>-(Table2[[#This Row],[Volume]]*(1-Table2[[#This Row],[Discount]])*'Input Data'!$B$2)/Table2[[#This Row],[Volume]]</f>
        <v>500</v>
      </c>
      <c r="E416" s="29">
        <f>ROUNDUP(Table2[[#This Row],[Volume]]/'Input Data'!$B$13,0)</f>
        <v>3</v>
      </c>
      <c r="F416" s="29">
        <f>-Table2[[#This Row],[Multiplier]]*'Input Data'!$B$3</f>
        <v>150000</v>
      </c>
      <c r="G416" s="29">
        <f>(1 - (1 / (1 + EXP(-((Table2[[#This Row],[Volume]] / 1000) - 4.25))))) * 0.4 + 0.6</f>
        <v>0.93716181244581898</v>
      </c>
      <c r="H416" s="29">
        <f>Table2[[#This Row],[Sigmoid]]*'Input Data'!$B$7</f>
        <v>702.87135933436423</v>
      </c>
      <c r="I416" s="29">
        <f>Table2[[#This Row],[Price]]-Table2[[#This Row],[Variable Cost]]</f>
        <v>202.87135933436423</v>
      </c>
      <c r="J416" s="29">
        <f>Table2[[#This Row],[CM I (Unit)]]-(Table2[[#This Row],[Fixed Cost]]/Table2[[#This Row],[Volume]])</f>
        <v>144.50560057950042</v>
      </c>
      <c r="K416" s="29">
        <f>Table2[[#This Row],[CM II Unit)]]-(-'Input Data'!$B$4/Table2[[#This Row],[Volume]])</f>
        <v>47.22933598806074</v>
      </c>
      <c r="L416" s="29">
        <f>Table2[[#This Row],[CM I (Unit)]]*Table2[[#This Row],[Volume]]</f>
        <v>521379.39348931605</v>
      </c>
      <c r="M416" s="29">
        <f>Table2[[#This Row],[CM II Unit)]]*Table2[[#This Row],[Volume]]</f>
        <v>371379.39348931611</v>
      </c>
      <c r="N416" s="29">
        <f>Table2[[#This Row],[Profit (Unit)]]*Table2[[#This Row],[Volume]]</f>
        <v>121379.39348931611</v>
      </c>
      <c r="O416" s="29" t="str">
        <f>IF(AND(Table2[[#This Row],[Profit]]&gt;0,N415&lt;0),MIN(Table2[Profit]),"")</f>
        <v/>
      </c>
    </row>
    <row r="417" spans="1:15" ht="20.100000000000001" customHeight="1" x14ac:dyDescent="0.25">
      <c r="A417" s="29">
        <v>2575</v>
      </c>
      <c r="B417" s="29">
        <f>IF(Table2[[#This Row],[Volume]]&lt;'Input Data'!$B$9,'Input Data'!$B$9,IF(Table2[[#This Row],[Volume]]&gt;'Input Data'!$B$10,'Input Data'!$B$10,Table2[[#This Row],[Volume]]))</f>
        <v>3000</v>
      </c>
      <c r="C417" s="30">
        <f>ROUNDDOWN((Table2[[#This Row],[Volume Used]]-'Input Data'!$B$9)/'Input Data'!$B$11,0)*'Input Data'!$B$12</f>
        <v>0</v>
      </c>
      <c r="D417" s="31">
        <f>-(Table2[[#This Row],[Volume]]*(1-Table2[[#This Row],[Discount]])*'Input Data'!$B$2)/Table2[[#This Row],[Volume]]</f>
        <v>500</v>
      </c>
      <c r="E417" s="29">
        <f>ROUNDUP(Table2[[#This Row],[Volume]]/'Input Data'!$B$13,0)</f>
        <v>3</v>
      </c>
      <c r="F417" s="29">
        <f>-Table2[[#This Row],[Multiplier]]*'Input Data'!$B$3</f>
        <v>150000</v>
      </c>
      <c r="G417" s="29">
        <f>(1 - (1 / (1 + EXP(-((Table2[[#This Row],[Volume]] / 1000) - 4.25))))) * 0.4 + 0.6</f>
        <v>0.93689652519241196</v>
      </c>
      <c r="H417" s="29">
        <f>Table2[[#This Row],[Sigmoid]]*'Input Data'!$B$7</f>
        <v>702.67239389430893</v>
      </c>
      <c r="I417" s="29">
        <f>Table2[[#This Row],[Price]]-Table2[[#This Row],[Variable Cost]]</f>
        <v>202.67239389430893</v>
      </c>
      <c r="J417" s="29">
        <f>Table2[[#This Row],[CM I (Unit)]]-(Table2[[#This Row],[Fixed Cost]]/Table2[[#This Row],[Volume]])</f>
        <v>144.4199667098429</v>
      </c>
      <c r="K417" s="29">
        <f>Table2[[#This Row],[CM II Unit)]]-(-'Input Data'!$B$4/Table2[[#This Row],[Volume]])</f>
        <v>47.33258806906619</v>
      </c>
      <c r="L417" s="29">
        <f>Table2[[#This Row],[CM I (Unit)]]*Table2[[#This Row],[Volume]]</f>
        <v>521881.41427784547</v>
      </c>
      <c r="M417" s="29">
        <f>Table2[[#This Row],[CM II Unit)]]*Table2[[#This Row],[Volume]]</f>
        <v>371881.41427784547</v>
      </c>
      <c r="N417" s="29">
        <f>Table2[[#This Row],[Profit (Unit)]]*Table2[[#This Row],[Volume]]</f>
        <v>121881.41427784544</v>
      </c>
      <c r="O417" s="29" t="str">
        <f>IF(AND(Table2[[#This Row],[Profit]]&gt;0,N416&lt;0),MIN(Table2[Profit]),"")</f>
        <v/>
      </c>
    </row>
    <row r="418" spans="1:15" ht="20.100000000000001" customHeight="1" x14ac:dyDescent="0.25">
      <c r="A418" s="29">
        <v>2580</v>
      </c>
      <c r="B418" s="29">
        <f>IF(Table2[[#This Row],[Volume]]&lt;'Input Data'!$B$9,'Input Data'!$B$9,IF(Table2[[#This Row],[Volume]]&gt;'Input Data'!$B$10,'Input Data'!$B$10,Table2[[#This Row],[Volume]]))</f>
        <v>3000</v>
      </c>
      <c r="C418" s="30">
        <f>ROUNDDOWN((Table2[[#This Row],[Volume Used]]-'Input Data'!$B$9)/'Input Data'!$B$11,0)*'Input Data'!$B$12</f>
        <v>0</v>
      </c>
      <c r="D418" s="31">
        <f>-(Table2[[#This Row],[Volume]]*(1-Table2[[#This Row],[Discount]])*'Input Data'!$B$2)/Table2[[#This Row],[Volume]]</f>
        <v>500</v>
      </c>
      <c r="E418" s="29">
        <f>ROUNDUP(Table2[[#This Row],[Volume]]/'Input Data'!$B$13,0)</f>
        <v>3</v>
      </c>
      <c r="F418" s="29">
        <f>-Table2[[#This Row],[Multiplier]]*'Input Data'!$B$3</f>
        <v>150000</v>
      </c>
      <c r="G418" s="29">
        <f>(1 - (1 / (1 + EXP(-((Table2[[#This Row],[Volume]] / 1000) - 4.25))))) * 0.4 + 0.6</f>
        <v>0.93663032846201766</v>
      </c>
      <c r="H418" s="29">
        <f>Table2[[#This Row],[Sigmoid]]*'Input Data'!$B$7</f>
        <v>702.47274634651319</v>
      </c>
      <c r="I418" s="29">
        <f>Table2[[#This Row],[Price]]-Table2[[#This Row],[Variable Cost]]</f>
        <v>202.47274634651319</v>
      </c>
      <c r="J418" s="29">
        <f>Table2[[#This Row],[CM I (Unit)]]-(Table2[[#This Row],[Fixed Cost]]/Table2[[#This Row],[Volume]])</f>
        <v>144.33321146279226</v>
      </c>
      <c r="K418" s="29">
        <f>Table2[[#This Row],[CM II Unit)]]-(-'Input Data'!$B$4/Table2[[#This Row],[Volume]])</f>
        <v>47.433986656590719</v>
      </c>
      <c r="L418" s="29">
        <f>Table2[[#This Row],[CM I (Unit)]]*Table2[[#This Row],[Volume]]</f>
        <v>522379.68557400402</v>
      </c>
      <c r="M418" s="29">
        <f>Table2[[#This Row],[CM II Unit)]]*Table2[[#This Row],[Volume]]</f>
        <v>372379.68557400402</v>
      </c>
      <c r="N418" s="29">
        <f>Table2[[#This Row],[Profit (Unit)]]*Table2[[#This Row],[Volume]]</f>
        <v>122379.68557400405</v>
      </c>
      <c r="O418" s="29" t="str">
        <f>IF(AND(Table2[[#This Row],[Profit]]&gt;0,N417&lt;0),MIN(Table2[Profit]),"")</f>
        <v/>
      </c>
    </row>
    <row r="419" spans="1:15" ht="20.100000000000001" customHeight="1" x14ac:dyDescent="0.25">
      <c r="A419" s="29">
        <v>2585</v>
      </c>
      <c r="B419" s="29">
        <f>IF(Table2[[#This Row],[Volume]]&lt;'Input Data'!$B$9,'Input Data'!$B$9,IF(Table2[[#This Row],[Volume]]&gt;'Input Data'!$B$10,'Input Data'!$B$10,Table2[[#This Row],[Volume]]))</f>
        <v>3000</v>
      </c>
      <c r="C419" s="30">
        <f>ROUNDDOWN((Table2[[#This Row],[Volume Used]]-'Input Data'!$B$9)/'Input Data'!$B$11,0)*'Input Data'!$B$12</f>
        <v>0</v>
      </c>
      <c r="D419" s="31">
        <f>-(Table2[[#This Row],[Volume]]*(1-Table2[[#This Row],[Discount]])*'Input Data'!$B$2)/Table2[[#This Row],[Volume]]</f>
        <v>500</v>
      </c>
      <c r="E419" s="29">
        <f>ROUNDUP(Table2[[#This Row],[Volume]]/'Input Data'!$B$13,0)</f>
        <v>3</v>
      </c>
      <c r="F419" s="29">
        <f>-Table2[[#This Row],[Multiplier]]*'Input Data'!$B$3</f>
        <v>150000</v>
      </c>
      <c r="G419" s="29">
        <f>(1 - (1 / (1 + EXP(-((Table2[[#This Row],[Volume]] / 1000) - 4.25))))) * 0.4 + 0.6</f>
        <v>0.93636322091428725</v>
      </c>
      <c r="H419" s="29">
        <f>Table2[[#This Row],[Sigmoid]]*'Input Data'!$B$7</f>
        <v>702.27241568571549</v>
      </c>
      <c r="I419" s="29">
        <f>Table2[[#This Row],[Price]]-Table2[[#This Row],[Variable Cost]]</f>
        <v>202.27241568571549</v>
      </c>
      <c r="J419" s="29">
        <f>Table2[[#This Row],[CM I (Unit)]]-(Table2[[#This Row],[Fixed Cost]]/Table2[[#This Row],[Volume]])</f>
        <v>144.24533638204042</v>
      </c>
      <c r="K419" s="29">
        <f>Table2[[#This Row],[CM II Unit)]]-(-'Input Data'!$B$4/Table2[[#This Row],[Volume]])</f>
        <v>47.53353754258201</v>
      </c>
      <c r="L419" s="29">
        <f>Table2[[#This Row],[CM I (Unit)]]*Table2[[#This Row],[Volume]]</f>
        <v>522874.19454757456</v>
      </c>
      <c r="M419" s="29">
        <f>Table2[[#This Row],[CM II Unit)]]*Table2[[#This Row],[Volume]]</f>
        <v>372874.1945475745</v>
      </c>
      <c r="N419" s="29">
        <f>Table2[[#This Row],[Profit (Unit)]]*Table2[[#This Row],[Volume]]</f>
        <v>122874.1945475745</v>
      </c>
      <c r="O419" s="29" t="str">
        <f>IF(AND(Table2[[#This Row],[Profit]]&gt;0,N418&lt;0),MIN(Table2[Profit]),"")</f>
        <v/>
      </c>
    </row>
    <row r="420" spans="1:15" ht="20.100000000000001" customHeight="1" x14ac:dyDescent="0.25">
      <c r="A420" s="29">
        <v>2590</v>
      </c>
      <c r="B420" s="29">
        <f>IF(Table2[[#This Row],[Volume]]&lt;'Input Data'!$B$9,'Input Data'!$B$9,IF(Table2[[#This Row],[Volume]]&gt;'Input Data'!$B$10,'Input Data'!$B$10,Table2[[#This Row],[Volume]]))</f>
        <v>3000</v>
      </c>
      <c r="C420" s="30">
        <f>ROUNDDOWN((Table2[[#This Row],[Volume Used]]-'Input Data'!$B$9)/'Input Data'!$B$11,0)*'Input Data'!$B$12</f>
        <v>0</v>
      </c>
      <c r="D420" s="31">
        <f>-(Table2[[#This Row],[Volume]]*(1-Table2[[#This Row],[Discount]])*'Input Data'!$B$2)/Table2[[#This Row],[Volume]]</f>
        <v>500</v>
      </c>
      <c r="E420" s="29">
        <f>ROUNDUP(Table2[[#This Row],[Volume]]/'Input Data'!$B$13,0)</f>
        <v>3</v>
      </c>
      <c r="F420" s="29">
        <f>-Table2[[#This Row],[Multiplier]]*'Input Data'!$B$3</f>
        <v>150000</v>
      </c>
      <c r="G420" s="29">
        <f>(1 - (1 / (1 + EXP(-((Table2[[#This Row],[Volume]] / 1000) - 4.25))))) * 0.4 + 0.6</f>
        <v>0.93609520122253242</v>
      </c>
      <c r="H420" s="29">
        <f>Table2[[#This Row],[Sigmoid]]*'Input Data'!$B$7</f>
        <v>702.07140091689928</v>
      </c>
      <c r="I420" s="29">
        <f>Table2[[#This Row],[Price]]-Table2[[#This Row],[Variable Cost]]</f>
        <v>202.07140091689928</v>
      </c>
      <c r="J420" s="29">
        <f>Table2[[#This Row],[CM I (Unit)]]-(Table2[[#This Row],[Fixed Cost]]/Table2[[#This Row],[Volume]])</f>
        <v>144.15634300184138</v>
      </c>
      <c r="K420" s="29">
        <f>Table2[[#This Row],[CM II Unit)]]-(-'Input Data'!$B$4/Table2[[#This Row],[Volume]])</f>
        <v>47.631246476744849</v>
      </c>
      <c r="L420" s="29">
        <f>Table2[[#This Row],[CM I (Unit)]]*Table2[[#This Row],[Volume]]</f>
        <v>523364.92837476911</v>
      </c>
      <c r="M420" s="29">
        <f>Table2[[#This Row],[CM II Unit)]]*Table2[[#This Row],[Volume]]</f>
        <v>373364.92837476917</v>
      </c>
      <c r="N420" s="29">
        <f>Table2[[#This Row],[Profit (Unit)]]*Table2[[#This Row],[Volume]]</f>
        <v>123364.92837476915</v>
      </c>
      <c r="O420" s="29" t="str">
        <f>IF(AND(Table2[[#This Row],[Profit]]&gt;0,N419&lt;0),MIN(Table2[Profit]),"")</f>
        <v/>
      </c>
    </row>
    <row r="421" spans="1:15" ht="20.100000000000001" customHeight="1" x14ac:dyDescent="0.25">
      <c r="A421" s="29">
        <v>2595</v>
      </c>
      <c r="B421" s="29">
        <f>IF(Table2[[#This Row],[Volume]]&lt;'Input Data'!$B$9,'Input Data'!$B$9,IF(Table2[[#This Row],[Volume]]&gt;'Input Data'!$B$10,'Input Data'!$B$10,Table2[[#This Row],[Volume]]))</f>
        <v>3000</v>
      </c>
      <c r="C421" s="30">
        <f>ROUNDDOWN((Table2[[#This Row],[Volume Used]]-'Input Data'!$B$9)/'Input Data'!$B$11,0)*'Input Data'!$B$12</f>
        <v>0</v>
      </c>
      <c r="D421" s="31">
        <f>-(Table2[[#This Row],[Volume]]*(1-Table2[[#This Row],[Discount]])*'Input Data'!$B$2)/Table2[[#This Row],[Volume]]</f>
        <v>500</v>
      </c>
      <c r="E421" s="29">
        <f>ROUNDUP(Table2[[#This Row],[Volume]]/'Input Data'!$B$13,0)</f>
        <v>3</v>
      </c>
      <c r="F421" s="29">
        <f>-Table2[[#This Row],[Multiplier]]*'Input Data'!$B$3</f>
        <v>150000</v>
      </c>
      <c r="G421" s="29">
        <f>(1 - (1 / (1 + EXP(-((Table2[[#This Row],[Volume]] / 1000) - 4.25))))) * 0.4 + 0.6</f>
        <v>0.93582626807386982</v>
      </c>
      <c r="H421" s="29">
        <f>Table2[[#This Row],[Sigmoid]]*'Input Data'!$B$7</f>
        <v>701.8697010554024</v>
      </c>
      <c r="I421" s="29">
        <f>Table2[[#This Row],[Price]]-Table2[[#This Row],[Variable Cost]]</f>
        <v>201.8697010554024</v>
      </c>
      <c r="J421" s="29">
        <f>Table2[[#This Row],[CM I (Unit)]]-(Table2[[#This Row],[Fixed Cost]]/Table2[[#This Row],[Volume]])</f>
        <v>144.06623284730992</v>
      </c>
      <c r="K421" s="29">
        <f>Table2[[#This Row],[CM II Unit)]]-(-'Input Data'!$B$4/Table2[[#This Row],[Volume]])</f>
        <v>47.727119167155777</v>
      </c>
      <c r="L421" s="29">
        <f>Table2[[#This Row],[CM I (Unit)]]*Table2[[#This Row],[Volume]]</f>
        <v>523851.87423876923</v>
      </c>
      <c r="M421" s="29">
        <f>Table2[[#This Row],[CM II Unit)]]*Table2[[#This Row],[Volume]]</f>
        <v>373851.87423876923</v>
      </c>
      <c r="N421" s="29">
        <f>Table2[[#This Row],[Profit (Unit)]]*Table2[[#This Row],[Volume]]</f>
        <v>123851.87423876925</v>
      </c>
      <c r="O421" s="29" t="str">
        <f>IF(AND(Table2[[#This Row],[Profit]]&gt;0,N420&lt;0),MIN(Table2[Profit]),"")</f>
        <v/>
      </c>
    </row>
    <row r="422" spans="1:15" ht="20.100000000000001" customHeight="1" x14ac:dyDescent="0.25">
      <c r="A422" s="29">
        <v>2600</v>
      </c>
      <c r="B422" s="29">
        <f>IF(Table2[[#This Row],[Volume]]&lt;'Input Data'!$B$9,'Input Data'!$B$9,IF(Table2[[#This Row],[Volume]]&gt;'Input Data'!$B$10,'Input Data'!$B$10,Table2[[#This Row],[Volume]]))</f>
        <v>3000</v>
      </c>
      <c r="C422" s="30">
        <f>ROUNDDOWN((Table2[[#This Row],[Volume Used]]-'Input Data'!$B$9)/'Input Data'!$B$11,0)*'Input Data'!$B$12</f>
        <v>0</v>
      </c>
      <c r="D422" s="31">
        <f>-(Table2[[#This Row],[Volume]]*(1-Table2[[#This Row],[Discount]])*'Input Data'!$B$2)/Table2[[#This Row],[Volume]]</f>
        <v>500</v>
      </c>
      <c r="E422" s="29">
        <f>ROUNDUP(Table2[[#This Row],[Volume]]/'Input Data'!$B$13,0)</f>
        <v>3</v>
      </c>
      <c r="F422" s="29">
        <f>-Table2[[#This Row],[Multiplier]]*'Input Data'!$B$3</f>
        <v>150000</v>
      </c>
      <c r="G422" s="29">
        <f>(1 - (1 / (1 + EXP(-((Table2[[#This Row],[Volume]] / 1000) - 4.25))))) * 0.4 + 0.6</f>
        <v>0.93555642016936591</v>
      </c>
      <c r="H422" s="29">
        <f>Table2[[#This Row],[Sigmoid]]*'Input Data'!$B$7</f>
        <v>701.66731512702438</v>
      </c>
      <c r="I422" s="29">
        <f>Table2[[#This Row],[Price]]-Table2[[#This Row],[Variable Cost]]</f>
        <v>201.66731512702438</v>
      </c>
      <c r="J422" s="29">
        <f>Table2[[#This Row],[CM I (Unit)]]-(Table2[[#This Row],[Fixed Cost]]/Table2[[#This Row],[Volume]])</f>
        <v>143.9750074347167</v>
      </c>
      <c r="K422" s="29">
        <f>Table2[[#This Row],[CM II Unit)]]-(-'Input Data'!$B$4/Table2[[#This Row],[Volume]])</f>
        <v>47.821161280870541</v>
      </c>
      <c r="L422" s="29">
        <f>Table2[[#This Row],[CM I (Unit)]]*Table2[[#This Row],[Volume]]</f>
        <v>524335.01933026337</v>
      </c>
      <c r="M422" s="29">
        <f>Table2[[#This Row],[CM II Unit)]]*Table2[[#This Row],[Volume]]</f>
        <v>374335.01933026343</v>
      </c>
      <c r="N422" s="29">
        <f>Table2[[#This Row],[Profit (Unit)]]*Table2[[#This Row],[Volume]]</f>
        <v>124335.0193302634</v>
      </c>
      <c r="O422" s="29" t="str">
        <f>IF(AND(Table2[[#This Row],[Profit]]&gt;0,N421&lt;0),MIN(Table2[Profit]),"")</f>
        <v/>
      </c>
    </row>
    <row r="423" spans="1:15" ht="20.100000000000001" customHeight="1" x14ac:dyDescent="0.25">
      <c r="A423" s="29">
        <v>2605</v>
      </c>
      <c r="B423" s="29">
        <f>IF(Table2[[#This Row],[Volume]]&lt;'Input Data'!$B$9,'Input Data'!$B$9,IF(Table2[[#This Row],[Volume]]&gt;'Input Data'!$B$10,'Input Data'!$B$10,Table2[[#This Row],[Volume]]))</f>
        <v>3000</v>
      </c>
      <c r="C423" s="30">
        <f>ROUNDDOWN((Table2[[#This Row],[Volume Used]]-'Input Data'!$B$9)/'Input Data'!$B$11,0)*'Input Data'!$B$12</f>
        <v>0</v>
      </c>
      <c r="D423" s="31">
        <f>-(Table2[[#This Row],[Volume]]*(1-Table2[[#This Row],[Discount]])*'Input Data'!$B$2)/Table2[[#This Row],[Volume]]</f>
        <v>500</v>
      </c>
      <c r="E423" s="29">
        <f>ROUNDUP(Table2[[#This Row],[Volume]]/'Input Data'!$B$13,0)</f>
        <v>3</v>
      </c>
      <c r="F423" s="29">
        <f>-Table2[[#This Row],[Multiplier]]*'Input Data'!$B$3</f>
        <v>150000</v>
      </c>
      <c r="G423" s="29">
        <f>(1 - (1 / (1 + EXP(-((Table2[[#This Row],[Volume]] / 1000) - 4.25))))) * 0.4 + 0.6</f>
        <v>0.93528565622418236</v>
      </c>
      <c r="H423" s="29">
        <f>Table2[[#This Row],[Sigmoid]]*'Input Data'!$B$7</f>
        <v>701.46424216813682</v>
      </c>
      <c r="I423" s="29">
        <f>Table2[[#This Row],[Price]]-Table2[[#This Row],[Variable Cost]]</f>
        <v>201.46424216813682</v>
      </c>
      <c r="J423" s="29">
        <f>Table2[[#This Row],[CM I (Unit)]]-(Table2[[#This Row],[Fixed Cost]]/Table2[[#This Row],[Volume]])</f>
        <v>143.88266827178364</v>
      </c>
      <c r="K423" s="29">
        <f>Table2[[#This Row],[CM II Unit)]]-(-'Input Data'!$B$4/Table2[[#This Row],[Volume]])</f>
        <v>47.913378444528362</v>
      </c>
      <c r="L423" s="29">
        <f>Table2[[#This Row],[CM I (Unit)]]*Table2[[#This Row],[Volume]]</f>
        <v>524814.35084799642</v>
      </c>
      <c r="M423" s="29">
        <f>Table2[[#This Row],[CM II Unit)]]*Table2[[#This Row],[Volume]]</f>
        <v>374814.35084799636</v>
      </c>
      <c r="N423" s="29">
        <f>Table2[[#This Row],[Profit (Unit)]]*Table2[[#This Row],[Volume]]</f>
        <v>124814.35084799638</v>
      </c>
      <c r="O423" s="29" t="str">
        <f>IF(AND(Table2[[#This Row],[Profit]]&gt;0,N422&lt;0),MIN(Table2[Profit]),"")</f>
        <v/>
      </c>
    </row>
    <row r="424" spans="1:15" ht="20.100000000000001" customHeight="1" x14ac:dyDescent="0.25">
      <c r="A424" s="29">
        <v>2610</v>
      </c>
      <c r="B424" s="29">
        <f>IF(Table2[[#This Row],[Volume]]&lt;'Input Data'!$B$9,'Input Data'!$B$9,IF(Table2[[#This Row],[Volume]]&gt;'Input Data'!$B$10,'Input Data'!$B$10,Table2[[#This Row],[Volume]]))</f>
        <v>3000</v>
      </c>
      <c r="C424" s="30">
        <f>ROUNDDOWN((Table2[[#This Row],[Volume Used]]-'Input Data'!$B$9)/'Input Data'!$B$11,0)*'Input Data'!$B$12</f>
        <v>0</v>
      </c>
      <c r="D424" s="31">
        <f>-(Table2[[#This Row],[Volume]]*(1-Table2[[#This Row],[Discount]])*'Input Data'!$B$2)/Table2[[#This Row],[Volume]]</f>
        <v>500</v>
      </c>
      <c r="E424" s="29">
        <f>ROUNDUP(Table2[[#This Row],[Volume]]/'Input Data'!$B$13,0)</f>
        <v>3</v>
      </c>
      <c r="F424" s="29">
        <f>-Table2[[#This Row],[Multiplier]]*'Input Data'!$B$3</f>
        <v>150000</v>
      </c>
      <c r="G424" s="29">
        <f>(1 - (1 / (1 + EXP(-((Table2[[#This Row],[Volume]] / 1000) - 4.25))))) * 0.4 + 0.6</f>
        <v>0.93501397496772154</v>
      </c>
      <c r="H424" s="29">
        <f>Table2[[#This Row],[Sigmoid]]*'Input Data'!$B$7</f>
        <v>701.26048122579118</v>
      </c>
      <c r="I424" s="29">
        <f>Table2[[#This Row],[Price]]-Table2[[#This Row],[Variable Cost]]</f>
        <v>201.26048122579118</v>
      </c>
      <c r="J424" s="29">
        <f>Table2[[#This Row],[CM I (Unit)]]-(Table2[[#This Row],[Fixed Cost]]/Table2[[#This Row],[Volume]])</f>
        <v>143.78921685797508</v>
      </c>
      <c r="K424" s="29">
        <f>Table2[[#This Row],[CM II Unit)]]-(-'Input Data'!$B$4/Table2[[#This Row],[Volume]])</f>
        <v>48.003776244948256</v>
      </c>
      <c r="L424" s="29">
        <f>Table2[[#This Row],[CM I (Unit)]]*Table2[[#This Row],[Volume]]</f>
        <v>525289.85599931504</v>
      </c>
      <c r="M424" s="29">
        <f>Table2[[#This Row],[CM II Unit)]]*Table2[[#This Row],[Volume]]</f>
        <v>375289.85599931492</v>
      </c>
      <c r="N424" s="29">
        <f>Table2[[#This Row],[Profit (Unit)]]*Table2[[#This Row],[Volume]]</f>
        <v>125289.85599931495</v>
      </c>
      <c r="O424" s="29" t="str">
        <f>IF(AND(Table2[[#This Row],[Profit]]&gt;0,N423&lt;0),MIN(Table2[Profit]),"")</f>
        <v/>
      </c>
    </row>
    <row r="425" spans="1:15" ht="20.100000000000001" customHeight="1" x14ac:dyDescent="0.25">
      <c r="A425" s="29">
        <v>2615</v>
      </c>
      <c r="B425" s="29">
        <f>IF(Table2[[#This Row],[Volume]]&lt;'Input Data'!$B$9,'Input Data'!$B$9,IF(Table2[[#This Row],[Volume]]&gt;'Input Data'!$B$10,'Input Data'!$B$10,Table2[[#This Row],[Volume]]))</f>
        <v>3000</v>
      </c>
      <c r="C425" s="30">
        <f>ROUNDDOWN((Table2[[#This Row],[Volume Used]]-'Input Data'!$B$9)/'Input Data'!$B$11,0)*'Input Data'!$B$12</f>
        <v>0</v>
      </c>
      <c r="D425" s="31">
        <f>-(Table2[[#This Row],[Volume]]*(1-Table2[[#This Row],[Discount]])*'Input Data'!$B$2)/Table2[[#This Row],[Volume]]</f>
        <v>500</v>
      </c>
      <c r="E425" s="29">
        <f>ROUNDUP(Table2[[#This Row],[Volume]]/'Input Data'!$B$13,0)</f>
        <v>3</v>
      </c>
      <c r="F425" s="29">
        <f>-Table2[[#This Row],[Multiplier]]*'Input Data'!$B$3</f>
        <v>150000</v>
      </c>
      <c r="G425" s="29">
        <f>(1 - (1 / (1 + EXP(-((Table2[[#This Row],[Volume]] / 1000) - 4.25))))) * 0.4 + 0.6</f>
        <v>0.93474137514377231</v>
      </c>
      <c r="H425" s="29">
        <f>Table2[[#This Row],[Sigmoid]]*'Input Data'!$B$7</f>
        <v>701.05603135782928</v>
      </c>
      <c r="I425" s="29">
        <f>Table2[[#This Row],[Price]]-Table2[[#This Row],[Variable Cost]]</f>
        <v>201.05603135782928</v>
      </c>
      <c r="J425" s="29">
        <f>Table2[[#This Row],[CM I (Unit)]]-(Table2[[#This Row],[Fixed Cost]]/Table2[[#This Row],[Volume]])</f>
        <v>143.69465468478913</v>
      </c>
      <c r="K425" s="29">
        <f>Table2[[#This Row],[CM II Unit)]]-(-'Input Data'!$B$4/Table2[[#This Row],[Volume]])</f>
        <v>48.092360229722203</v>
      </c>
      <c r="L425" s="29">
        <f>Table2[[#This Row],[CM I (Unit)]]*Table2[[#This Row],[Volume]]</f>
        <v>525761.52200072352</v>
      </c>
      <c r="M425" s="29">
        <f>Table2[[#This Row],[CM II Unit)]]*Table2[[#This Row],[Volume]]</f>
        <v>375761.52200072358</v>
      </c>
      <c r="N425" s="29">
        <f>Table2[[#This Row],[Profit (Unit)]]*Table2[[#This Row],[Volume]]</f>
        <v>125761.52200072356</v>
      </c>
      <c r="O425" s="29" t="str">
        <f>IF(AND(Table2[[#This Row],[Profit]]&gt;0,N424&lt;0),MIN(Table2[Profit]),"")</f>
        <v/>
      </c>
    </row>
    <row r="426" spans="1:15" ht="20.100000000000001" customHeight="1" x14ac:dyDescent="0.25">
      <c r="A426" s="29">
        <v>2620</v>
      </c>
      <c r="B426" s="29">
        <f>IF(Table2[[#This Row],[Volume]]&lt;'Input Data'!$B$9,'Input Data'!$B$9,IF(Table2[[#This Row],[Volume]]&gt;'Input Data'!$B$10,'Input Data'!$B$10,Table2[[#This Row],[Volume]]))</f>
        <v>3000</v>
      </c>
      <c r="C426" s="30">
        <f>ROUNDDOWN((Table2[[#This Row],[Volume Used]]-'Input Data'!$B$9)/'Input Data'!$B$11,0)*'Input Data'!$B$12</f>
        <v>0</v>
      </c>
      <c r="D426" s="31">
        <f>-(Table2[[#This Row],[Volume]]*(1-Table2[[#This Row],[Discount]])*'Input Data'!$B$2)/Table2[[#This Row],[Volume]]</f>
        <v>500</v>
      </c>
      <c r="E426" s="29">
        <f>ROUNDUP(Table2[[#This Row],[Volume]]/'Input Data'!$B$13,0)</f>
        <v>3</v>
      </c>
      <c r="F426" s="29">
        <f>-Table2[[#This Row],[Multiplier]]*'Input Data'!$B$3</f>
        <v>150000</v>
      </c>
      <c r="G426" s="29">
        <f>(1 - (1 / (1 + EXP(-((Table2[[#This Row],[Volume]] / 1000) - 4.25))))) * 0.4 + 0.6</f>
        <v>0.93446785551065648</v>
      </c>
      <c r="H426" s="29">
        <f>Table2[[#This Row],[Sigmoid]]*'Input Data'!$B$7</f>
        <v>700.85089163299233</v>
      </c>
      <c r="I426" s="29">
        <f>Table2[[#This Row],[Price]]-Table2[[#This Row],[Variable Cost]]</f>
        <v>200.85089163299233</v>
      </c>
      <c r="J426" s="29">
        <f>Table2[[#This Row],[CM I (Unit)]]-(Table2[[#This Row],[Fixed Cost]]/Table2[[#This Row],[Volume]])</f>
        <v>143.59898323604577</v>
      </c>
      <c r="K426" s="29">
        <f>Table2[[#This Row],[CM II Unit)]]-(-'Input Data'!$B$4/Table2[[#This Row],[Volume]])</f>
        <v>48.179135907801495</v>
      </c>
      <c r="L426" s="29">
        <f>Table2[[#This Row],[CM I (Unit)]]*Table2[[#This Row],[Volume]]</f>
        <v>526229.33607843996</v>
      </c>
      <c r="M426" s="29">
        <f>Table2[[#This Row],[CM II Unit)]]*Table2[[#This Row],[Volume]]</f>
        <v>376229.3360784399</v>
      </c>
      <c r="N426" s="29">
        <f>Table2[[#This Row],[Profit (Unit)]]*Table2[[#This Row],[Volume]]</f>
        <v>126229.33607843991</v>
      </c>
      <c r="O426" s="29" t="str">
        <f>IF(AND(Table2[[#This Row],[Profit]]&gt;0,N425&lt;0),MIN(Table2[Profit]),"")</f>
        <v/>
      </c>
    </row>
    <row r="427" spans="1:15" ht="20.100000000000001" customHeight="1" x14ac:dyDescent="0.25">
      <c r="A427" s="29">
        <v>2625</v>
      </c>
      <c r="B427" s="29">
        <f>IF(Table2[[#This Row],[Volume]]&lt;'Input Data'!$B$9,'Input Data'!$B$9,IF(Table2[[#This Row],[Volume]]&gt;'Input Data'!$B$10,'Input Data'!$B$10,Table2[[#This Row],[Volume]]))</f>
        <v>3000</v>
      </c>
      <c r="C427" s="30">
        <f>ROUNDDOWN((Table2[[#This Row],[Volume Used]]-'Input Data'!$B$9)/'Input Data'!$B$11,0)*'Input Data'!$B$12</f>
        <v>0</v>
      </c>
      <c r="D427" s="31">
        <f>-(Table2[[#This Row],[Volume]]*(1-Table2[[#This Row],[Discount]])*'Input Data'!$B$2)/Table2[[#This Row],[Volume]]</f>
        <v>500</v>
      </c>
      <c r="E427" s="29">
        <f>ROUNDUP(Table2[[#This Row],[Volume]]/'Input Data'!$B$13,0)</f>
        <v>3</v>
      </c>
      <c r="F427" s="29">
        <f>-Table2[[#This Row],[Multiplier]]*'Input Data'!$B$3</f>
        <v>150000</v>
      </c>
      <c r="G427" s="29">
        <f>(1 - (1 / (1 + EXP(-((Table2[[#This Row],[Volume]] / 1000) - 4.25))))) * 0.4 + 0.6</f>
        <v>0.93419341484137475</v>
      </c>
      <c r="H427" s="29">
        <f>Table2[[#This Row],[Sigmoid]]*'Input Data'!$B$7</f>
        <v>700.64506113103107</v>
      </c>
      <c r="I427" s="29">
        <f>Table2[[#This Row],[Price]]-Table2[[#This Row],[Variable Cost]]</f>
        <v>200.64506113103107</v>
      </c>
      <c r="J427" s="29">
        <f>Table2[[#This Row],[CM I (Unit)]]-(Table2[[#This Row],[Fixed Cost]]/Table2[[#This Row],[Volume]])</f>
        <v>143.50220398817393</v>
      </c>
      <c r="K427" s="29">
        <f>Table2[[#This Row],[CM II Unit)]]-(-'Input Data'!$B$4/Table2[[#This Row],[Volume]])</f>
        <v>48.264108750078691</v>
      </c>
      <c r="L427" s="29">
        <f>Table2[[#This Row],[CM I (Unit)]]*Table2[[#This Row],[Volume]]</f>
        <v>526693.28546895657</v>
      </c>
      <c r="M427" s="29">
        <f>Table2[[#This Row],[CM II Unit)]]*Table2[[#This Row],[Volume]]</f>
        <v>376693.28546895657</v>
      </c>
      <c r="N427" s="29">
        <f>Table2[[#This Row],[Profit (Unit)]]*Table2[[#This Row],[Volume]]</f>
        <v>126693.28546895656</v>
      </c>
      <c r="O427" s="29" t="str">
        <f>IF(AND(Table2[[#This Row],[Profit]]&gt;0,N426&lt;0),MIN(Table2[Profit]),"")</f>
        <v/>
      </c>
    </row>
    <row r="428" spans="1:15" ht="20.100000000000001" customHeight="1" x14ac:dyDescent="0.25">
      <c r="A428" s="29">
        <v>2630</v>
      </c>
      <c r="B428" s="29">
        <f>IF(Table2[[#This Row],[Volume]]&lt;'Input Data'!$B$9,'Input Data'!$B$9,IF(Table2[[#This Row],[Volume]]&gt;'Input Data'!$B$10,'Input Data'!$B$10,Table2[[#This Row],[Volume]]))</f>
        <v>3000</v>
      </c>
      <c r="C428" s="30">
        <f>ROUNDDOWN((Table2[[#This Row],[Volume Used]]-'Input Data'!$B$9)/'Input Data'!$B$11,0)*'Input Data'!$B$12</f>
        <v>0</v>
      </c>
      <c r="D428" s="31">
        <f>-(Table2[[#This Row],[Volume]]*(1-Table2[[#This Row],[Discount]])*'Input Data'!$B$2)/Table2[[#This Row],[Volume]]</f>
        <v>500</v>
      </c>
      <c r="E428" s="29">
        <f>ROUNDUP(Table2[[#This Row],[Volume]]/'Input Data'!$B$13,0)</f>
        <v>3</v>
      </c>
      <c r="F428" s="29">
        <f>-Table2[[#This Row],[Multiplier]]*'Input Data'!$B$3</f>
        <v>150000</v>
      </c>
      <c r="G428" s="29">
        <f>(1 - (1 / (1 + EXP(-((Table2[[#This Row],[Volume]] / 1000) - 4.25))))) * 0.4 + 0.6</f>
        <v>0.93391805192375421</v>
      </c>
      <c r="H428" s="29">
        <f>Table2[[#This Row],[Sigmoid]]*'Input Data'!$B$7</f>
        <v>700.43853894281563</v>
      </c>
      <c r="I428" s="29">
        <f>Table2[[#This Row],[Price]]-Table2[[#This Row],[Variable Cost]]</f>
        <v>200.43853894281563</v>
      </c>
      <c r="J428" s="29">
        <f>Table2[[#This Row],[CM I (Unit)]]-(Table2[[#This Row],[Fixed Cost]]/Table2[[#This Row],[Volume]])</f>
        <v>143.40431841049622</v>
      </c>
      <c r="K428" s="29">
        <f>Table2[[#This Row],[CM II Unit)]]-(-'Input Data'!$B$4/Table2[[#This Row],[Volume]])</f>
        <v>48.347284189963901</v>
      </c>
      <c r="L428" s="29">
        <f>Table2[[#This Row],[CM I (Unit)]]*Table2[[#This Row],[Volume]]</f>
        <v>527153.35741960513</v>
      </c>
      <c r="M428" s="29">
        <f>Table2[[#This Row],[CM II Unit)]]*Table2[[#This Row],[Volume]]</f>
        <v>377153.35741960508</v>
      </c>
      <c r="N428" s="29">
        <f>Table2[[#This Row],[Profit (Unit)]]*Table2[[#This Row],[Volume]]</f>
        <v>127153.35741960506</v>
      </c>
      <c r="O428" s="29" t="str">
        <f>IF(AND(Table2[[#This Row],[Profit]]&gt;0,N427&lt;0),MIN(Table2[Profit]),"")</f>
        <v/>
      </c>
    </row>
    <row r="429" spans="1:15" ht="20.100000000000001" customHeight="1" x14ac:dyDescent="0.25">
      <c r="A429" s="29">
        <v>2635</v>
      </c>
      <c r="B429" s="29">
        <f>IF(Table2[[#This Row],[Volume]]&lt;'Input Data'!$B$9,'Input Data'!$B$9,IF(Table2[[#This Row],[Volume]]&gt;'Input Data'!$B$10,'Input Data'!$B$10,Table2[[#This Row],[Volume]]))</f>
        <v>3000</v>
      </c>
      <c r="C429" s="30">
        <f>ROUNDDOWN((Table2[[#This Row],[Volume Used]]-'Input Data'!$B$9)/'Input Data'!$B$11,0)*'Input Data'!$B$12</f>
        <v>0</v>
      </c>
      <c r="D429" s="31">
        <f>-(Table2[[#This Row],[Volume]]*(1-Table2[[#This Row],[Discount]])*'Input Data'!$B$2)/Table2[[#This Row],[Volume]]</f>
        <v>500</v>
      </c>
      <c r="E429" s="29">
        <f>ROUNDUP(Table2[[#This Row],[Volume]]/'Input Data'!$B$13,0)</f>
        <v>3</v>
      </c>
      <c r="F429" s="29">
        <f>-Table2[[#This Row],[Multiplier]]*'Input Data'!$B$3</f>
        <v>150000</v>
      </c>
      <c r="G429" s="29">
        <f>(1 - (1 / (1 + EXP(-((Table2[[#This Row],[Volume]] / 1000) - 4.25))))) * 0.4 + 0.6</f>
        <v>0.93364176556059464</v>
      </c>
      <c r="H429" s="29">
        <f>Table2[[#This Row],[Sigmoid]]*'Input Data'!$B$7</f>
        <v>700.23132417044599</v>
      </c>
      <c r="I429" s="29">
        <f>Table2[[#This Row],[Price]]-Table2[[#This Row],[Variable Cost]]</f>
        <v>200.23132417044599</v>
      </c>
      <c r="J429" s="29">
        <f>Table2[[#This Row],[CM I (Unit)]]-(Table2[[#This Row],[Fixed Cost]]/Table2[[#This Row],[Volume]])</f>
        <v>143.30532796551239</v>
      </c>
      <c r="K429" s="29">
        <f>Table2[[#This Row],[CM II Unit)]]-(-'Input Data'!$B$4/Table2[[#This Row],[Volume]])</f>
        <v>48.428667623956414</v>
      </c>
      <c r="L429" s="29">
        <f>Table2[[#This Row],[CM I (Unit)]]*Table2[[#This Row],[Volume]]</f>
        <v>527609.53918912518</v>
      </c>
      <c r="M429" s="29">
        <f>Table2[[#This Row],[CM II Unit)]]*Table2[[#This Row],[Volume]]</f>
        <v>377609.53918912512</v>
      </c>
      <c r="N429" s="29">
        <f>Table2[[#This Row],[Profit (Unit)]]*Table2[[#This Row],[Volume]]</f>
        <v>127609.53918912515</v>
      </c>
      <c r="O429" s="29" t="str">
        <f>IF(AND(Table2[[#This Row],[Profit]]&gt;0,N428&lt;0),MIN(Table2[Profit]),"")</f>
        <v/>
      </c>
    </row>
    <row r="430" spans="1:15" ht="20.100000000000001" customHeight="1" x14ac:dyDescent="0.25">
      <c r="A430" s="29">
        <v>2640</v>
      </c>
      <c r="B430" s="29">
        <f>IF(Table2[[#This Row],[Volume]]&lt;'Input Data'!$B$9,'Input Data'!$B$9,IF(Table2[[#This Row],[Volume]]&gt;'Input Data'!$B$10,'Input Data'!$B$10,Table2[[#This Row],[Volume]]))</f>
        <v>3000</v>
      </c>
      <c r="C430" s="30">
        <f>ROUNDDOWN((Table2[[#This Row],[Volume Used]]-'Input Data'!$B$9)/'Input Data'!$B$11,0)*'Input Data'!$B$12</f>
        <v>0</v>
      </c>
      <c r="D430" s="31">
        <f>-(Table2[[#This Row],[Volume]]*(1-Table2[[#This Row],[Discount]])*'Input Data'!$B$2)/Table2[[#This Row],[Volume]]</f>
        <v>500</v>
      </c>
      <c r="E430" s="29">
        <f>ROUNDUP(Table2[[#This Row],[Volume]]/'Input Data'!$B$13,0)</f>
        <v>3</v>
      </c>
      <c r="F430" s="29">
        <f>-Table2[[#This Row],[Multiplier]]*'Input Data'!$B$3</f>
        <v>150000</v>
      </c>
      <c r="G430" s="29">
        <f>(1 - (1 / (1 + EXP(-((Table2[[#This Row],[Volume]] / 1000) - 4.25))))) * 0.4 + 0.6</f>
        <v>0.93336455456981615</v>
      </c>
      <c r="H430" s="29">
        <f>Table2[[#This Row],[Sigmoid]]*'Input Data'!$B$7</f>
        <v>700.02341592736207</v>
      </c>
      <c r="I430" s="29">
        <f>Table2[[#This Row],[Price]]-Table2[[#This Row],[Variable Cost]]</f>
        <v>200.02341592736207</v>
      </c>
      <c r="J430" s="29">
        <f>Table2[[#This Row],[CM I (Unit)]]-(Table2[[#This Row],[Fixed Cost]]/Table2[[#This Row],[Volume]])</f>
        <v>143.20523410918025</v>
      </c>
      <c r="K430" s="29">
        <f>Table2[[#This Row],[CM II Unit)]]-(-'Input Data'!$B$4/Table2[[#This Row],[Volume]])</f>
        <v>48.508264412210551</v>
      </c>
      <c r="L430" s="29">
        <f>Table2[[#This Row],[CM I (Unit)]]*Table2[[#This Row],[Volume]]</f>
        <v>528061.81804823584</v>
      </c>
      <c r="M430" s="29">
        <f>Table2[[#This Row],[CM II Unit)]]*Table2[[#This Row],[Volume]]</f>
        <v>378061.81804823584</v>
      </c>
      <c r="N430" s="29">
        <f>Table2[[#This Row],[Profit (Unit)]]*Table2[[#This Row],[Volume]]</f>
        <v>128061.81804823586</v>
      </c>
      <c r="O430" s="29" t="str">
        <f>IF(AND(Table2[[#This Row],[Profit]]&gt;0,N429&lt;0),MIN(Table2[Profit]),"")</f>
        <v/>
      </c>
    </row>
    <row r="431" spans="1:15" ht="20.100000000000001" customHeight="1" x14ac:dyDescent="0.25">
      <c r="A431" s="29">
        <v>2645</v>
      </c>
      <c r="B431" s="29">
        <f>IF(Table2[[#This Row],[Volume]]&lt;'Input Data'!$B$9,'Input Data'!$B$9,IF(Table2[[#This Row],[Volume]]&gt;'Input Data'!$B$10,'Input Data'!$B$10,Table2[[#This Row],[Volume]]))</f>
        <v>3000</v>
      </c>
      <c r="C431" s="30">
        <f>ROUNDDOWN((Table2[[#This Row],[Volume Used]]-'Input Data'!$B$9)/'Input Data'!$B$11,0)*'Input Data'!$B$12</f>
        <v>0</v>
      </c>
      <c r="D431" s="31">
        <f>-(Table2[[#This Row],[Volume]]*(1-Table2[[#This Row],[Discount]])*'Input Data'!$B$2)/Table2[[#This Row],[Volume]]</f>
        <v>500</v>
      </c>
      <c r="E431" s="29">
        <f>ROUNDUP(Table2[[#This Row],[Volume]]/'Input Data'!$B$13,0)</f>
        <v>3</v>
      </c>
      <c r="F431" s="29">
        <f>-Table2[[#This Row],[Multiplier]]*'Input Data'!$B$3</f>
        <v>150000</v>
      </c>
      <c r="G431" s="29">
        <f>(1 - (1 / (1 + EXP(-((Table2[[#This Row],[Volume]] / 1000) - 4.25))))) * 0.4 + 0.6</f>
        <v>0.93308641778460677</v>
      </c>
      <c r="H431" s="29">
        <f>Table2[[#This Row],[Sigmoid]]*'Input Data'!$B$7</f>
        <v>699.81481333845511</v>
      </c>
      <c r="I431" s="29">
        <f>Table2[[#This Row],[Price]]-Table2[[#This Row],[Variable Cost]]</f>
        <v>199.81481333845511</v>
      </c>
      <c r="J431" s="29">
        <f>Table2[[#This Row],[CM I (Unit)]]-(Table2[[#This Row],[Fixed Cost]]/Table2[[#This Row],[Volume]])</f>
        <v>143.10403829119613</v>
      </c>
      <c r="K431" s="29">
        <f>Table2[[#This Row],[CM II Unit)]]-(-'Input Data'!$B$4/Table2[[#This Row],[Volume]])</f>
        <v>48.586079879097838</v>
      </c>
      <c r="L431" s="29">
        <f>Table2[[#This Row],[CM I (Unit)]]*Table2[[#This Row],[Volume]]</f>
        <v>528510.18128021376</v>
      </c>
      <c r="M431" s="29">
        <f>Table2[[#This Row],[CM II Unit)]]*Table2[[#This Row],[Volume]]</f>
        <v>378510.18128021376</v>
      </c>
      <c r="N431" s="29">
        <f>Table2[[#This Row],[Profit (Unit)]]*Table2[[#This Row],[Volume]]</f>
        <v>128510.18128021379</v>
      </c>
      <c r="O431" s="29" t="str">
        <f>IF(AND(Table2[[#This Row],[Profit]]&gt;0,N430&lt;0),MIN(Table2[Profit]),"")</f>
        <v/>
      </c>
    </row>
    <row r="432" spans="1:15" ht="20.100000000000001" customHeight="1" x14ac:dyDescent="0.25">
      <c r="A432" s="29">
        <v>2650</v>
      </c>
      <c r="B432" s="29">
        <f>IF(Table2[[#This Row],[Volume]]&lt;'Input Data'!$B$9,'Input Data'!$B$9,IF(Table2[[#This Row],[Volume]]&gt;'Input Data'!$B$10,'Input Data'!$B$10,Table2[[#This Row],[Volume]]))</f>
        <v>3000</v>
      </c>
      <c r="C432" s="30">
        <f>ROUNDDOWN((Table2[[#This Row],[Volume Used]]-'Input Data'!$B$9)/'Input Data'!$B$11,0)*'Input Data'!$B$12</f>
        <v>0</v>
      </c>
      <c r="D432" s="31">
        <f>-(Table2[[#This Row],[Volume]]*(1-Table2[[#This Row],[Discount]])*'Input Data'!$B$2)/Table2[[#This Row],[Volume]]</f>
        <v>500</v>
      </c>
      <c r="E432" s="29">
        <f>ROUNDUP(Table2[[#This Row],[Volume]]/'Input Data'!$B$13,0)</f>
        <v>3</v>
      </c>
      <c r="F432" s="29">
        <f>-Table2[[#This Row],[Multiplier]]*'Input Data'!$B$3</f>
        <v>150000</v>
      </c>
      <c r="G432" s="29">
        <f>(1 - (1 / (1 + EXP(-((Table2[[#This Row],[Volume]] / 1000) - 4.25))))) * 0.4 + 0.6</f>
        <v>0.93280735405356974</v>
      </c>
      <c r="H432" s="29">
        <f>Table2[[#This Row],[Sigmoid]]*'Input Data'!$B$7</f>
        <v>699.60551554017729</v>
      </c>
      <c r="I432" s="29">
        <f>Table2[[#This Row],[Price]]-Table2[[#This Row],[Variable Cost]]</f>
        <v>199.60551554017729</v>
      </c>
      <c r="J432" s="29">
        <f>Table2[[#This Row],[CM I (Unit)]]-(Table2[[#This Row],[Fixed Cost]]/Table2[[#This Row],[Volume]])</f>
        <v>143.00174195527163</v>
      </c>
      <c r="K432" s="29">
        <f>Table2[[#This Row],[CM II Unit)]]-(-'Input Data'!$B$4/Table2[[#This Row],[Volume]])</f>
        <v>48.66211931376219</v>
      </c>
      <c r="L432" s="29">
        <f>Table2[[#This Row],[CM I (Unit)]]*Table2[[#This Row],[Volume]]</f>
        <v>528954.61618146987</v>
      </c>
      <c r="M432" s="29">
        <f>Table2[[#This Row],[CM II Unit)]]*Table2[[#This Row],[Volume]]</f>
        <v>378954.61618146981</v>
      </c>
      <c r="N432" s="29">
        <f>Table2[[#This Row],[Profit (Unit)]]*Table2[[#This Row],[Volume]]</f>
        <v>128954.6161814698</v>
      </c>
      <c r="O432" s="29" t="str">
        <f>IF(AND(Table2[[#This Row],[Profit]]&gt;0,N431&lt;0),MIN(Table2[Profit]),"")</f>
        <v/>
      </c>
    </row>
    <row r="433" spans="1:15" ht="20.100000000000001" customHeight="1" x14ac:dyDescent="0.25">
      <c r="A433" s="29">
        <v>2655</v>
      </c>
      <c r="B433" s="29">
        <f>IF(Table2[[#This Row],[Volume]]&lt;'Input Data'!$B$9,'Input Data'!$B$9,IF(Table2[[#This Row],[Volume]]&gt;'Input Data'!$B$10,'Input Data'!$B$10,Table2[[#This Row],[Volume]]))</f>
        <v>3000</v>
      </c>
      <c r="C433" s="30">
        <f>ROUNDDOWN((Table2[[#This Row],[Volume Used]]-'Input Data'!$B$9)/'Input Data'!$B$11,0)*'Input Data'!$B$12</f>
        <v>0</v>
      </c>
      <c r="D433" s="31">
        <f>-(Table2[[#This Row],[Volume]]*(1-Table2[[#This Row],[Discount]])*'Input Data'!$B$2)/Table2[[#This Row],[Volume]]</f>
        <v>500</v>
      </c>
      <c r="E433" s="29">
        <f>ROUNDUP(Table2[[#This Row],[Volume]]/'Input Data'!$B$13,0)</f>
        <v>3</v>
      </c>
      <c r="F433" s="29">
        <f>-Table2[[#This Row],[Multiplier]]*'Input Data'!$B$3</f>
        <v>150000</v>
      </c>
      <c r="G433" s="29">
        <f>(1 - (1 / (1 + EXP(-((Table2[[#This Row],[Volume]] / 1000) - 4.25))))) * 0.4 + 0.6</f>
        <v>0.93252736224087218</v>
      </c>
      <c r="H433" s="29">
        <f>Table2[[#This Row],[Sigmoid]]*'Input Data'!$B$7</f>
        <v>699.39552168065416</v>
      </c>
      <c r="I433" s="29">
        <f>Table2[[#This Row],[Price]]-Table2[[#This Row],[Variable Cost]]</f>
        <v>199.39552168065416</v>
      </c>
      <c r="J433" s="29">
        <f>Table2[[#This Row],[CM I (Unit)]]-(Table2[[#This Row],[Fixed Cost]]/Table2[[#This Row],[Volume]])</f>
        <v>142.89834653941122</v>
      </c>
      <c r="K433" s="29">
        <f>Table2[[#This Row],[CM II Unit)]]-(-'Input Data'!$B$4/Table2[[#This Row],[Volume]])</f>
        <v>48.736387970672993</v>
      </c>
      <c r="L433" s="29">
        <f>Table2[[#This Row],[CM I (Unit)]]*Table2[[#This Row],[Volume]]</f>
        <v>529395.11006213678</v>
      </c>
      <c r="M433" s="29">
        <f>Table2[[#This Row],[CM II Unit)]]*Table2[[#This Row],[Volume]]</f>
        <v>379395.11006213678</v>
      </c>
      <c r="N433" s="29">
        <f>Table2[[#This Row],[Profit (Unit)]]*Table2[[#This Row],[Volume]]</f>
        <v>129395.1100621368</v>
      </c>
      <c r="O433" s="29" t="str">
        <f>IF(AND(Table2[[#This Row],[Profit]]&gt;0,N432&lt;0),MIN(Table2[Profit]),"")</f>
        <v/>
      </c>
    </row>
    <row r="434" spans="1:15" ht="20.100000000000001" customHeight="1" x14ac:dyDescent="0.25">
      <c r="A434" s="29">
        <v>2660</v>
      </c>
      <c r="B434" s="29">
        <f>IF(Table2[[#This Row],[Volume]]&lt;'Input Data'!$B$9,'Input Data'!$B$9,IF(Table2[[#This Row],[Volume]]&gt;'Input Data'!$B$10,'Input Data'!$B$10,Table2[[#This Row],[Volume]]))</f>
        <v>3000</v>
      </c>
      <c r="C434" s="30">
        <f>ROUNDDOWN((Table2[[#This Row],[Volume Used]]-'Input Data'!$B$9)/'Input Data'!$B$11,0)*'Input Data'!$B$12</f>
        <v>0</v>
      </c>
      <c r="D434" s="31">
        <f>-(Table2[[#This Row],[Volume]]*(1-Table2[[#This Row],[Discount]])*'Input Data'!$B$2)/Table2[[#This Row],[Volume]]</f>
        <v>500</v>
      </c>
      <c r="E434" s="29">
        <f>ROUNDUP(Table2[[#This Row],[Volume]]/'Input Data'!$B$13,0)</f>
        <v>3</v>
      </c>
      <c r="F434" s="29">
        <f>-Table2[[#This Row],[Multiplier]]*'Input Data'!$B$3</f>
        <v>150000</v>
      </c>
      <c r="G434" s="29">
        <f>(1 - (1 / (1 + EXP(-((Table2[[#This Row],[Volume]] / 1000) - 4.25))))) * 0.4 + 0.6</f>
        <v>0.93224644122639255</v>
      </c>
      <c r="H434" s="29">
        <f>Table2[[#This Row],[Sigmoid]]*'Input Data'!$B$7</f>
        <v>699.18483091979442</v>
      </c>
      <c r="I434" s="29">
        <f>Table2[[#This Row],[Price]]-Table2[[#This Row],[Variable Cost]]</f>
        <v>199.18483091979442</v>
      </c>
      <c r="J434" s="29">
        <f>Table2[[#This Row],[CM I (Unit)]]-(Table2[[#This Row],[Fixed Cost]]/Table2[[#This Row],[Volume]])</f>
        <v>142.7938534761854</v>
      </c>
      <c r="K434" s="29">
        <f>Table2[[#This Row],[CM II Unit)]]-(-'Input Data'!$B$4/Table2[[#This Row],[Volume]])</f>
        <v>48.808891070170361</v>
      </c>
      <c r="L434" s="29">
        <f>Table2[[#This Row],[CM I (Unit)]]*Table2[[#This Row],[Volume]]</f>
        <v>529831.65024665312</v>
      </c>
      <c r="M434" s="29">
        <f>Table2[[#This Row],[CM II Unit)]]*Table2[[#This Row],[Volume]]</f>
        <v>379831.65024665318</v>
      </c>
      <c r="N434" s="29">
        <f>Table2[[#This Row],[Profit (Unit)]]*Table2[[#This Row],[Volume]]</f>
        <v>129831.65024665317</v>
      </c>
      <c r="O434" s="29" t="str">
        <f>IF(AND(Table2[[#This Row],[Profit]]&gt;0,N433&lt;0),MIN(Table2[Profit]),"")</f>
        <v/>
      </c>
    </row>
    <row r="435" spans="1:15" ht="20.100000000000001" customHeight="1" x14ac:dyDescent="0.25">
      <c r="A435" s="29">
        <v>2665</v>
      </c>
      <c r="B435" s="29">
        <f>IF(Table2[[#This Row],[Volume]]&lt;'Input Data'!$B$9,'Input Data'!$B$9,IF(Table2[[#This Row],[Volume]]&gt;'Input Data'!$B$10,'Input Data'!$B$10,Table2[[#This Row],[Volume]]))</f>
        <v>3000</v>
      </c>
      <c r="C435" s="30">
        <f>ROUNDDOWN((Table2[[#This Row],[Volume Used]]-'Input Data'!$B$9)/'Input Data'!$B$11,0)*'Input Data'!$B$12</f>
        <v>0</v>
      </c>
      <c r="D435" s="31">
        <f>-(Table2[[#This Row],[Volume]]*(1-Table2[[#This Row],[Discount]])*'Input Data'!$B$2)/Table2[[#This Row],[Volume]]</f>
        <v>500</v>
      </c>
      <c r="E435" s="29">
        <f>ROUNDUP(Table2[[#This Row],[Volume]]/'Input Data'!$B$13,0)</f>
        <v>3</v>
      </c>
      <c r="F435" s="29">
        <f>-Table2[[#This Row],[Multiplier]]*'Input Data'!$B$3</f>
        <v>150000</v>
      </c>
      <c r="G435" s="29">
        <f>(1 - (1 / (1 + EXP(-((Table2[[#This Row],[Volume]] / 1000) - 4.25))))) * 0.4 + 0.6</f>
        <v>0.93196458990586939</v>
      </c>
      <c r="H435" s="29">
        <f>Table2[[#This Row],[Sigmoid]]*'Input Data'!$B$7</f>
        <v>698.9734424294021</v>
      </c>
      <c r="I435" s="29">
        <f>Table2[[#This Row],[Price]]-Table2[[#This Row],[Variable Cost]]</f>
        <v>198.9734424294021</v>
      </c>
      <c r="J435" s="29">
        <f>Table2[[#This Row],[CM I (Unit)]]-(Table2[[#This Row],[Fixed Cost]]/Table2[[#This Row],[Volume]])</f>
        <v>142.68826419300436</v>
      </c>
      <c r="K435" s="29">
        <f>Table2[[#This Row],[CM II Unit)]]-(-'Input Data'!$B$4/Table2[[#This Row],[Volume]])</f>
        <v>48.879633799008104</v>
      </c>
      <c r="L435" s="29">
        <f>Table2[[#This Row],[CM I (Unit)]]*Table2[[#This Row],[Volume]]</f>
        <v>530264.22407435661</v>
      </c>
      <c r="M435" s="29">
        <f>Table2[[#This Row],[CM II Unit)]]*Table2[[#This Row],[Volume]]</f>
        <v>380264.22407435661</v>
      </c>
      <c r="N435" s="29">
        <f>Table2[[#This Row],[Profit (Unit)]]*Table2[[#This Row],[Volume]]</f>
        <v>130264.22407435659</v>
      </c>
      <c r="O435" s="29" t="str">
        <f>IF(AND(Table2[[#This Row],[Profit]]&gt;0,N434&lt;0),MIN(Table2[Profit]),"")</f>
        <v/>
      </c>
    </row>
    <row r="436" spans="1:15" ht="20.100000000000001" customHeight="1" x14ac:dyDescent="0.25">
      <c r="A436" s="29">
        <v>2670</v>
      </c>
      <c r="B436" s="29">
        <f>IF(Table2[[#This Row],[Volume]]&lt;'Input Data'!$B$9,'Input Data'!$B$9,IF(Table2[[#This Row],[Volume]]&gt;'Input Data'!$B$10,'Input Data'!$B$10,Table2[[#This Row],[Volume]]))</f>
        <v>3000</v>
      </c>
      <c r="C436" s="30">
        <f>ROUNDDOWN((Table2[[#This Row],[Volume Used]]-'Input Data'!$B$9)/'Input Data'!$B$11,0)*'Input Data'!$B$12</f>
        <v>0</v>
      </c>
      <c r="D436" s="31">
        <f>-(Table2[[#This Row],[Volume]]*(1-Table2[[#This Row],[Discount]])*'Input Data'!$B$2)/Table2[[#This Row],[Volume]]</f>
        <v>500</v>
      </c>
      <c r="E436" s="29">
        <f>ROUNDUP(Table2[[#This Row],[Volume]]/'Input Data'!$B$13,0)</f>
        <v>3</v>
      </c>
      <c r="F436" s="29">
        <f>-Table2[[#This Row],[Multiplier]]*'Input Data'!$B$3</f>
        <v>150000</v>
      </c>
      <c r="G436" s="29">
        <f>(1 - (1 / (1 + EXP(-((Table2[[#This Row],[Volume]] / 1000) - 4.25))))) * 0.4 + 0.6</f>
        <v>0.9316818071910502</v>
      </c>
      <c r="H436" s="29">
        <f>Table2[[#This Row],[Sigmoid]]*'Input Data'!$B$7</f>
        <v>698.76135539328766</v>
      </c>
      <c r="I436" s="29">
        <f>Table2[[#This Row],[Price]]-Table2[[#This Row],[Variable Cost]]</f>
        <v>198.76135539328766</v>
      </c>
      <c r="J436" s="29">
        <f>Table2[[#This Row],[CM I (Unit)]]-(Table2[[#This Row],[Fixed Cost]]/Table2[[#This Row],[Volume]])</f>
        <v>142.58158011238879</v>
      </c>
      <c r="K436" s="29">
        <f>Table2[[#This Row],[CM II Unit)]]-(-'Input Data'!$B$4/Table2[[#This Row],[Volume]])</f>
        <v>48.948621310890658</v>
      </c>
      <c r="L436" s="29">
        <f>Table2[[#This Row],[CM I (Unit)]]*Table2[[#This Row],[Volume]]</f>
        <v>530692.81890007807</v>
      </c>
      <c r="M436" s="29">
        <f>Table2[[#This Row],[CM II Unit)]]*Table2[[#This Row],[Volume]]</f>
        <v>380692.81890007807</v>
      </c>
      <c r="N436" s="29">
        <f>Table2[[#This Row],[Profit (Unit)]]*Table2[[#This Row],[Volume]]</f>
        <v>130692.81890007805</v>
      </c>
      <c r="O436" s="29" t="str">
        <f>IF(AND(Table2[[#This Row],[Profit]]&gt;0,N435&lt;0),MIN(Table2[Profit]),"")</f>
        <v/>
      </c>
    </row>
    <row r="437" spans="1:15" ht="20.100000000000001" customHeight="1" x14ac:dyDescent="0.25">
      <c r="A437" s="29">
        <v>2675</v>
      </c>
      <c r="B437" s="29">
        <f>IF(Table2[[#This Row],[Volume]]&lt;'Input Data'!$B$9,'Input Data'!$B$9,IF(Table2[[#This Row],[Volume]]&gt;'Input Data'!$B$10,'Input Data'!$B$10,Table2[[#This Row],[Volume]]))</f>
        <v>3000</v>
      </c>
      <c r="C437" s="30">
        <f>ROUNDDOWN((Table2[[#This Row],[Volume Used]]-'Input Data'!$B$9)/'Input Data'!$B$11,0)*'Input Data'!$B$12</f>
        <v>0</v>
      </c>
      <c r="D437" s="31">
        <f>-(Table2[[#This Row],[Volume]]*(1-Table2[[#This Row],[Discount]])*'Input Data'!$B$2)/Table2[[#This Row],[Volume]]</f>
        <v>500</v>
      </c>
      <c r="E437" s="29">
        <f>ROUNDUP(Table2[[#This Row],[Volume]]/'Input Data'!$B$13,0)</f>
        <v>3</v>
      </c>
      <c r="F437" s="29">
        <f>-Table2[[#This Row],[Multiplier]]*'Input Data'!$B$3</f>
        <v>150000</v>
      </c>
      <c r="G437" s="29">
        <f>(1 - (1 / (1 + EXP(-((Table2[[#This Row],[Volume]] / 1000) - 4.25))))) * 0.4 + 0.6</f>
        <v>0.9313980920098397</v>
      </c>
      <c r="H437" s="29">
        <f>Table2[[#This Row],[Sigmoid]]*'Input Data'!$B$7</f>
        <v>698.5485690073798</v>
      </c>
      <c r="I437" s="29">
        <f>Table2[[#This Row],[Price]]-Table2[[#This Row],[Variable Cost]]</f>
        <v>198.5485690073798</v>
      </c>
      <c r="J437" s="29">
        <f>Table2[[#This Row],[CM I (Unit)]]-(Table2[[#This Row],[Fixed Cost]]/Table2[[#This Row],[Volume]])</f>
        <v>142.47380265223961</v>
      </c>
      <c r="K437" s="29">
        <f>Table2[[#This Row],[CM II Unit)]]-(-'Input Data'!$B$4/Table2[[#This Row],[Volume]])</f>
        <v>49.015858727005963</v>
      </c>
      <c r="L437" s="29">
        <f>Table2[[#This Row],[CM I (Unit)]]*Table2[[#This Row],[Volume]]</f>
        <v>531117.4220947409</v>
      </c>
      <c r="M437" s="29">
        <f>Table2[[#This Row],[CM II Unit)]]*Table2[[#This Row],[Volume]]</f>
        <v>381117.42209474096</v>
      </c>
      <c r="N437" s="29">
        <f>Table2[[#This Row],[Profit (Unit)]]*Table2[[#This Row],[Volume]]</f>
        <v>131117.42209474096</v>
      </c>
      <c r="O437" s="29" t="str">
        <f>IF(AND(Table2[[#This Row],[Profit]]&gt;0,N436&lt;0),MIN(Table2[Profit]),"")</f>
        <v/>
      </c>
    </row>
    <row r="438" spans="1:15" ht="20.100000000000001" customHeight="1" x14ac:dyDescent="0.25">
      <c r="A438" s="29">
        <v>2680</v>
      </c>
      <c r="B438" s="29">
        <f>IF(Table2[[#This Row],[Volume]]&lt;'Input Data'!$B$9,'Input Data'!$B$9,IF(Table2[[#This Row],[Volume]]&gt;'Input Data'!$B$10,'Input Data'!$B$10,Table2[[#This Row],[Volume]]))</f>
        <v>3000</v>
      </c>
      <c r="C438" s="30">
        <f>ROUNDDOWN((Table2[[#This Row],[Volume Used]]-'Input Data'!$B$9)/'Input Data'!$B$11,0)*'Input Data'!$B$12</f>
        <v>0</v>
      </c>
      <c r="D438" s="31">
        <f>-(Table2[[#This Row],[Volume]]*(1-Table2[[#This Row],[Discount]])*'Input Data'!$B$2)/Table2[[#This Row],[Volume]]</f>
        <v>500</v>
      </c>
      <c r="E438" s="29">
        <f>ROUNDUP(Table2[[#This Row],[Volume]]/'Input Data'!$B$13,0)</f>
        <v>3</v>
      </c>
      <c r="F438" s="29">
        <f>-Table2[[#This Row],[Multiplier]]*'Input Data'!$B$3</f>
        <v>150000</v>
      </c>
      <c r="G438" s="29">
        <f>(1 - (1 / (1 + EXP(-((Table2[[#This Row],[Volume]] / 1000) - 4.25))))) * 0.4 + 0.6</f>
        <v>0.93111344330644885</v>
      </c>
      <c r="H438" s="29">
        <f>Table2[[#This Row],[Sigmoid]]*'Input Data'!$B$7</f>
        <v>698.33508247983661</v>
      </c>
      <c r="I438" s="29">
        <f>Table2[[#This Row],[Price]]-Table2[[#This Row],[Variable Cost]]</f>
        <v>198.33508247983661</v>
      </c>
      <c r="J438" s="29">
        <f>Table2[[#This Row],[CM I (Unit)]]-(Table2[[#This Row],[Fixed Cost]]/Table2[[#This Row],[Volume]])</f>
        <v>142.36493322610528</v>
      </c>
      <c r="K438" s="29">
        <f>Table2[[#This Row],[CM II Unit)]]-(-'Input Data'!$B$4/Table2[[#This Row],[Volume]])</f>
        <v>49.081351136553039</v>
      </c>
      <c r="L438" s="29">
        <f>Table2[[#This Row],[CM I (Unit)]]*Table2[[#This Row],[Volume]]</f>
        <v>531538.02104596212</v>
      </c>
      <c r="M438" s="29">
        <f>Table2[[#This Row],[CM II Unit)]]*Table2[[#This Row],[Volume]]</f>
        <v>381538.02104596217</v>
      </c>
      <c r="N438" s="29">
        <f>Table2[[#This Row],[Profit (Unit)]]*Table2[[#This Row],[Volume]]</f>
        <v>131538.02104596214</v>
      </c>
      <c r="O438" s="29" t="str">
        <f>IF(AND(Table2[[#This Row],[Profit]]&gt;0,N437&lt;0),MIN(Table2[Profit]),"")</f>
        <v/>
      </c>
    </row>
    <row r="439" spans="1:15" ht="20.100000000000001" customHeight="1" x14ac:dyDescent="0.25">
      <c r="A439" s="29">
        <v>2685</v>
      </c>
      <c r="B439" s="29">
        <f>IF(Table2[[#This Row],[Volume]]&lt;'Input Data'!$B$9,'Input Data'!$B$9,IF(Table2[[#This Row],[Volume]]&gt;'Input Data'!$B$10,'Input Data'!$B$10,Table2[[#This Row],[Volume]]))</f>
        <v>3000</v>
      </c>
      <c r="C439" s="30">
        <f>ROUNDDOWN((Table2[[#This Row],[Volume Used]]-'Input Data'!$B$9)/'Input Data'!$B$11,0)*'Input Data'!$B$12</f>
        <v>0</v>
      </c>
      <c r="D439" s="31">
        <f>-(Table2[[#This Row],[Volume]]*(1-Table2[[#This Row],[Discount]])*'Input Data'!$B$2)/Table2[[#This Row],[Volume]]</f>
        <v>500</v>
      </c>
      <c r="E439" s="29">
        <f>ROUNDUP(Table2[[#This Row],[Volume]]/'Input Data'!$B$13,0)</f>
        <v>3</v>
      </c>
      <c r="F439" s="29">
        <f>-Table2[[#This Row],[Multiplier]]*'Input Data'!$B$3</f>
        <v>150000</v>
      </c>
      <c r="G439" s="29">
        <f>(1 - (1 / (1 + EXP(-((Table2[[#This Row],[Volume]] / 1000) - 4.25))))) * 0.4 + 0.6</f>
        <v>0.9308278600415445</v>
      </c>
      <c r="H439" s="29">
        <f>Table2[[#This Row],[Sigmoid]]*'Input Data'!$B$7</f>
        <v>698.1208950311584</v>
      </c>
      <c r="I439" s="29">
        <f>Table2[[#This Row],[Price]]-Table2[[#This Row],[Variable Cost]]</f>
        <v>198.1208950311584</v>
      </c>
      <c r="J439" s="29">
        <f>Table2[[#This Row],[CM I (Unit)]]-(Table2[[#This Row],[Fixed Cost]]/Table2[[#This Row],[Volume]])</f>
        <v>142.25497324344889</v>
      </c>
      <c r="K439" s="29">
        <f>Table2[[#This Row],[CM II Unit)]]-(-'Input Data'!$B$4/Table2[[#This Row],[Volume]])</f>
        <v>49.145103597266399</v>
      </c>
      <c r="L439" s="29">
        <f>Table2[[#This Row],[CM I (Unit)]]*Table2[[#This Row],[Volume]]</f>
        <v>531954.60315866035</v>
      </c>
      <c r="M439" s="29">
        <f>Table2[[#This Row],[CM II Unit)]]*Table2[[#This Row],[Volume]]</f>
        <v>381954.60315866029</v>
      </c>
      <c r="N439" s="29">
        <f>Table2[[#This Row],[Profit (Unit)]]*Table2[[#This Row],[Volume]]</f>
        <v>131954.60315866029</v>
      </c>
      <c r="O439" s="29" t="str">
        <f>IF(AND(Table2[[#This Row],[Profit]]&gt;0,N438&lt;0),MIN(Table2[Profit]),"")</f>
        <v/>
      </c>
    </row>
    <row r="440" spans="1:15" ht="20.100000000000001" customHeight="1" x14ac:dyDescent="0.25">
      <c r="A440" s="29">
        <v>2690</v>
      </c>
      <c r="B440" s="29">
        <f>IF(Table2[[#This Row],[Volume]]&lt;'Input Data'!$B$9,'Input Data'!$B$9,IF(Table2[[#This Row],[Volume]]&gt;'Input Data'!$B$10,'Input Data'!$B$10,Table2[[#This Row],[Volume]]))</f>
        <v>3000</v>
      </c>
      <c r="C440" s="30">
        <f>ROUNDDOWN((Table2[[#This Row],[Volume Used]]-'Input Data'!$B$9)/'Input Data'!$B$11,0)*'Input Data'!$B$12</f>
        <v>0</v>
      </c>
      <c r="D440" s="31">
        <f>-(Table2[[#This Row],[Volume]]*(1-Table2[[#This Row],[Discount]])*'Input Data'!$B$2)/Table2[[#This Row],[Volume]]</f>
        <v>500</v>
      </c>
      <c r="E440" s="29">
        <f>ROUNDUP(Table2[[#This Row],[Volume]]/'Input Data'!$B$13,0)</f>
        <v>3</v>
      </c>
      <c r="F440" s="29">
        <f>-Table2[[#This Row],[Multiplier]]*'Input Data'!$B$3</f>
        <v>150000</v>
      </c>
      <c r="G440" s="29">
        <f>(1 - (1 / (1 + EXP(-((Table2[[#This Row],[Volume]] / 1000) - 4.25))))) * 0.4 + 0.6</f>
        <v>0.93054134119239795</v>
      </c>
      <c r="H440" s="29">
        <f>Table2[[#This Row],[Sigmoid]]*'Input Data'!$B$7</f>
        <v>697.90600589429846</v>
      </c>
      <c r="I440" s="29">
        <f>Table2[[#This Row],[Price]]-Table2[[#This Row],[Variable Cost]]</f>
        <v>197.90600589429846</v>
      </c>
      <c r="J440" s="29">
        <f>Table2[[#This Row],[CM I (Unit)]]-(Table2[[#This Row],[Fixed Cost]]/Table2[[#This Row],[Volume]])</f>
        <v>142.14392410991184</v>
      </c>
      <c r="K440" s="29">
        <f>Table2[[#This Row],[CM II Unit)]]-(-'Input Data'!$B$4/Table2[[#This Row],[Volume]])</f>
        <v>49.207121135934145</v>
      </c>
      <c r="L440" s="29">
        <f>Table2[[#This Row],[CM I (Unit)]]*Table2[[#This Row],[Volume]]</f>
        <v>532367.15585566289</v>
      </c>
      <c r="M440" s="29">
        <f>Table2[[#This Row],[CM II Unit)]]*Table2[[#This Row],[Volume]]</f>
        <v>382367.15585566283</v>
      </c>
      <c r="N440" s="29">
        <f>Table2[[#This Row],[Profit (Unit)]]*Table2[[#This Row],[Volume]]</f>
        <v>132367.15585566286</v>
      </c>
      <c r="O440" s="29" t="str">
        <f>IF(AND(Table2[[#This Row],[Profit]]&gt;0,N439&lt;0),MIN(Table2[Profit]),"")</f>
        <v/>
      </c>
    </row>
    <row r="441" spans="1:15" ht="20.100000000000001" customHeight="1" x14ac:dyDescent="0.25">
      <c r="A441" s="29">
        <v>2695</v>
      </c>
      <c r="B441" s="29">
        <f>IF(Table2[[#This Row],[Volume]]&lt;'Input Data'!$B$9,'Input Data'!$B$9,IF(Table2[[#This Row],[Volume]]&gt;'Input Data'!$B$10,'Input Data'!$B$10,Table2[[#This Row],[Volume]]))</f>
        <v>3000</v>
      </c>
      <c r="C441" s="30">
        <f>ROUNDDOWN((Table2[[#This Row],[Volume Used]]-'Input Data'!$B$9)/'Input Data'!$B$11,0)*'Input Data'!$B$12</f>
        <v>0</v>
      </c>
      <c r="D441" s="31">
        <f>-(Table2[[#This Row],[Volume]]*(1-Table2[[#This Row],[Discount]])*'Input Data'!$B$2)/Table2[[#This Row],[Volume]]</f>
        <v>500</v>
      </c>
      <c r="E441" s="29">
        <f>ROUNDUP(Table2[[#This Row],[Volume]]/'Input Data'!$B$13,0)</f>
        <v>3</v>
      </c>
      <c r="F441" s="29">
        <f>-Table2[[#This Row],[Multiplier]]*'Input Data'!$B$3</f>
        <v>150000</v>
      </c>
      <c r="G441" s="29">
        <f>(1 - (1 / (1 + EXP(-((Table2[[#This Row],[Volume]] / 1000) - 4.25))))) * 0.4 + 0.6</f>
        <v>0.9302538857530348</v>
      </c>
      <c r="H441" s="29">
        <f>Table2[[#This Row],[Sigmoid]]*'Input Data'!$B$7</f>
        <v>697.69041431477615</v>
      </c>
      <c r="I441" s="29">
        <f>Table2[[#This Row],[Price]]-Table2[[#This Row],[Variable Cost]]</f>
        <v>197.69041431477615</v>
      </c>
      <c r="J441" s="29">
        <f>Table2[[#This Row],[CM I (Unit)]]-(Table2[[#This Row],[Fixed Cost]]/Table2[[#This Row],[Volume]])</f>
        <v>142.03178722757764</v>
      </c>
      <c r="K441" s="29">
        <f>Table2[[#This Row],[CM II Unit)]]-(-'Input Data'!$B$4/Table2[[#This Row],[Volume]])</f>
        <v>49.267408748913439</v>
      </c>
      <c r="L441" s="29">
        <f>Table2[[#This Row],[CM I (Unit)]]*Table2[[#This Row],[Volume]]</f>
        <v>532775.66657832172</v>
      </c>
      <c r="M441" s="29">
        <f>Table2[[#This Row],[CM II Unit)]]*Table2[[#This Row],[Volume]]</f>
        <v>382775.66657832172</v>
      </c>
      <c r="N441" s="29">
        <f>Table2[[#This Row],[Profit (Unit)]]*Table2[[#This Row],[Volume]]</f>
        <v>132775.66657832172</v>
      </c>
      <c r="O441" s="29" t="str">
        <f>IF(AND(Table2[[#This Row],[Profit]]&gt;0,N440&lt;0),MIN(Table2[Profit]),"")</f>
        <v/>
      </c>
    </row>
    <row r="442" spans="1:15" ht="20.100000000000001" customHeight="1" x14ac:dyDescent="0.25">
      <c r="A442" s="29">
        <v>2700</v>
      </c>
      <c r="B442" s="29">
        <f>IF(Table2[[#This Row],[Volume]]&lt;'Input Data'!$B$9,'Input Data'!$B$9,IF(Table2[[#This Row],[Volume]]&gt;'Input Data'!$B$10,'Input Data'!$B$10,Table2[[#This Row],[Volume]]))</f>
        <v>3000</v>
      </c>
      <c r="C442" s="30">
        <f>ROUNDDOWN((Table2[[#This Row],[Volume Used]]-'Input Data'!$B$9)/'Input Data'!$B$11,0)*'Input Data'!$B$12</f>
        <v>0</v>
      </c>
      <c r="D442" s="31">
        <f>-(Table2[[#This Row],[Volume]]*(1-Table2[[#This Row],[Discount]])*'Input Data'!$B$2)/Table2[[#This Row],[Volume]]</f>
        <v>500</v>
      </c>
      <c r="E442" s="29">
        <f>ROUNDUP(Table2[[#This Row],[Volume]]/'Input Data'!$B$13,0)</f>
        <v>3</v>
      </c>
      <c r="F442" s="29">
        <f>-Table2[[#This Row],[Multiplier]]*'Input Data'!$B$3</f>
        <v>150000</v>
      </c>
      <c r="G442" s="29">
        <f>(1 - (1 / (1 + EXP(-((Table2[[#This Row],[Volume]] / 1000) - 4.25))))) * 0.4 + 0.6</f>
        <v>0.92996549273438411</v>
      </c>
      <c r="H442" s="29">
        <f>Table2[[#This Row],[Sigmoid]]*'Input Data'!$B$7</f>
        <v>697.47411955078803</v>
      </c>
      <c r="I442" s="29">
        <f>Table2[[#This Row],[Price]]-Table2[[#This Row],[Variable Cost]]</f>
        <v>197.47411955078803</v>
      </c>
      <c r="J442" s="29">
        <f>Table2[[#This Row],[CM I (Unit)]]-(Table2[[#This Row],[Fixed Cost]]/Table2[[#This Row],[Volume]])</f>
        <v>141.91856399523249</v>
      </c>
      <c r="K442" s="29">
        <f>Table2[[#This Row],[CM II Unit)]]-(-'Input Data'!$B$4/Table2[[#This Row],[Volume]])</f>
        <v>49.325971402639894</v>
      </c>
      <c r="L442" s="29">
        <f>Table2[[#This Row],[CM I (Unit)]]*Table2[[#This Row],[Volume]]</f>
        <v>533180.12278712774</v>
      </c>
      <c r="M442" s="29">
        <f>Table2[[#This Row],[CM II Unit)]]*Table2[[#This Row],[Volume]]</f>
        <v>383180.12278712774</v>
      </c>
      <c r="N442" s="29">
        <f>Table2[[#This Row],[Profit (Unit)]]*Table2[[#This Row],[Volume]]</f>
        <v>133180.12278712771</v>
      </c>
      <c r="O442" s="29" t="str">
        <f>IF(AND(Table2[[#This Row],[Profit]]&gt;0,N441&lt;0),MIN(Table2[Profit]),"")</f>
        <v/>
      </c>
    </row>
    <row r="443" spans="1:15" ht="20.100000000000001" customHeight="1" x14ac:dyDescent="0.25">
      <c r="A443" s="29">
        <v>2705</v>
      </c>
      <c r="B443" s="29">
        <f>IF(Table2[[#This Row],[Volume]]&lt;'Input Data'!$B$9,'Input Data'!$B$9,IF(Table2[[#This Row],[Volume]]&gt;'Input Data'!$B$10,'Input Data'!$B$10,Table2[[#This Row],[Volume]]))</f>
        <v>3000</v>
      </c>
      <c r="C443" s="30">
        <f>ROUNDDOWN((Table2[[#This Row],[Volume Used]]-'Input Data'!$B$9)/'Input Data'!$B$11,0)*'Input Data'!$B$12</f>
        <v>0</v>
      </c>
      <c r="D443" s="31">
        <f>-(Table2[[#This Row],[Volume]]*(1-Table2[[#This Row],[Discount]])*'Input Data'!$B$2)/Table2[[#This Row],[Volume]]</f>
        <v>500</v>
      </c>
      <c r="E443" s="29">
        <f>ROUNDUP(Table2[[#This Row],[Volume]]/'Input Data'!$B$13,0)</f>
        <v>3</v>
      </c>
      <c r="F443" s="29">
        <f>-Table2[[#This Row],[Multiplier]]*'Input Data'!$B$3</f>
        <v>150000</v>
      </c>
      <c r="G443" s="29">
        <f>(1 - (1 / (1 + EXP(-((Table2[[#This Row],[Volume]] / 1000) - 4.25))))) * 0.4 + 0.6</f>
        <v>0.92967616116442842</v>
      </c>
      <c r="H443" s="29">
        <f>Table2[[#This Row],[Sigmoid]]*'Input Data'!$B$7</f>
        <v>697.25712087332136</v>
      </c>
      <c r="I443" s="29">
        <f>Table2[[#This Row],[Price]]-Table2[[#This Row],[Variable Cost]]</f>
        <v>197.25712087332136</v>
      </c>
      <c r="J443" s="29">
        <f>Table2[[#This Row],[CM I (Unit)]]-(Table2[[#This Row],[Fixed Cost]]/Table2[[#This Row],[Volume]])</f>
        <v>141.80425580862635</v>
      </c>
      <c r="K443" s="29">
        <f>Table2[[#This Row],[CM II Unit)]]-(-'Input Data'!$B$4/Table2[[#This Row],[Volume]])</f>
        <v>49.382814034134668</v>
      </c>
      <c r="L443" s="29">
        <f>Table2[[#This Row],[CM I (Unit)]]*Table2[[#This Row],[Volume]]</f>
        <v>533580.51196233428</v>
      </c>
      <c r="M443" s="29">
        <f>Table2[[#This Row],[CM II Unit)]]*Table2[[#This Row],[Volume]]</f>
        <v>383580.51196233428</v>
      </c>
      <c r="N443" s="29">
        <f>Table2[[#This Row],[Profit (Unit)]]*Table2[[#This Row],[Volume]]</f>
        <v>133580.51196233428</v>
      </c>
      <c r="O443" s="29" t="str">
        <f>IF(AND(Table2[[#This Row],[Profit]]&gt;0,N442&lt;0),MIN(Table2[Profit]),"")</f>
        <v/>
      </c>
    </row>
    <row r="444" spans="1:15" ht="20.100000000000001" customHeight="1" x14ac:dyDescent="0.25">
      <c r="A444" s="29">
        <v>2710</v>
      </c>
      <c r="B444" s="29">
        <f>IF(Table2[[#This Row],[Volume]]&lt;'Input Data'!$B$9,'Input Data'!$B$9,IF(Table2[[#This Row],[Volume]]&gt;'Input Data'!$B$10,'Input Data'!$B$10,Table2[[#This Row],[Volume]]))</f>
        <v>3000</v>
      </c>
      <c r="C444" s="30">
        <f>ROUNDDOWN((Table2[[#This Row],[Volume Used]]-'Input Data'!$B$9)/'Input Data'!$B$11,0)*'Input Data'!$B$12</f>
        <v>0</v>
      </c>
      <c r="D444" s="31">
        <f>-(Table2[[#This Row],[Volume]]*(1-Table2[[#This Row],[Discount]])*'Input Data'!$B$2)/Table2[[#This Row],[Volume]]</f>
        <v>500</v>
      </c>
      <c r="E444" s="29">
        <f>ROUNDUP(Table2[[#This Row],[Volume]]/'Input Data'!$B$13,0)</f>
        <v>3</v>
      </c>
      <c r="F444" s="29">
        <f>-Table2[[#This Row],[Multiplier]]*'Input Data'!$B$3</f>
        <v>150000</v>
      </c>
      <c r="G444" s="29">
        <f>(1 - (1 / (1 + EXP(-((Table2[[#This Row],[Volume]] / 1000) - 4.25))))) * 0.4 + 0.6</f>
        <v>0.92938589008835337</v>
      </c>
      <c r="H444" s="29">
        <f>Table2[[#This Row],[Sigmoid]]*'Input Data'!$B$7</f>
        <v>697.039417566265</v>
      </c>
      <c r="I444" s="29">
        <f>Table2[[#This Row],[Price]]-Table2[[#This Row],[Variable Cost]]</f>
        <v>197.039417566265</v>
      </c>
      <c r="J444" s="29">
        <f>Table2[[#This Row],[CM I (Unit)]]-(Table2[[#This Row],[Fixed Cost]]/Table2[[#This Row],[Volume]])</f>
        <v>141.68886406072994</v>
      </c>
      <c r="K444" s="29">
        <f>Table2[[#This Row],[CM II Unit)]]-(-'Input Data'!$B$4/Table2[[#This Row],[Volume]])</f>
        <v>49.437941551504849</v>
      </c>
      <c r="L444" s="29">
        <f>Table2[[#This Row],[CM I (Unit)]]*Table2[[#This Row],[Volume]]</f>
        <v>533976.82160457817</v>
      </c>
      <c r="M444" s="29">
        <f>Table2[[#This Row],[CM II Unit)]]*Table2[[#This Row],[Volume]]</f>
        <v>383976.82160457812</v>
      </c>
      <c r="N444" s="29">
        <f>Table2[[#This Row],[Profit (Unit)]]*Table2[[#This Row],[Volume]]</f>
        <v>133976.82160457814</v>
      </c>
      <c r="O444" s="29" t="str">
        <f>IF(AND(Table2[[#This Row],[Profit]]&gt;0,N443&lt;0),MIN(Table2[Profit]),"")</f>
        <v/>
      </c>
    </row>
    <row r="445" spans="1:15" ht="20.100000000000001" customHeight="1" x14ac:dyDescent="0.25">
      <c r="A445" s="29">
        <v>2715</v>
      </c>
      <c r="B445" s="29">
        <f>IF(Table2[[#This Row],[Volume]]&lt;'Input Data'!$B$9,'Input Data'!$B$9,IF(Table2[[#This Row],[Volume]]&gt;'Input Data'!$B$10,'Input Data'!$B$10,Table2[[#This Row],[Volume]]))</f>
        <v>3000</v>
      </c>
      <c r="C445" s="30">
        <f>ROUNDDOWN((Table2[[#This Row],[Volume Used]]-'Input Data'!$B$9)/'Input Data'!$B$11,0)*'Input Data'!$B$12</f>
        <v>0</v>
      </c>
      <c r="D445" s="31">
        <f>-(Table2[[#This Row],[Volume]]*(1-Table2[[#This Row],[Discount]])*'Input Data'!$B$2)/Table2[[#This Row],[Volume]]</f>
        <v>500</v>
      </c>
      <c r="E445" s="29">
        <f>ROUNDUP(Table2[[#This Row],[Volume]]/'Input Data'!$B$13,0)</f>
        <v>3</v>
      </c>
      <c r="F445" s="29">
        <f>-Table2[[#This Row],[Multiplier]]*'Input Data'!$B$3</f>
        <v>150000</v>
      </c>
      <c r="G445" s="29">
        <f>(1 - (1 / (1 + EXP(-((Table2[[#This Row],[Volume]] / 1000) - 4.25))))) * 0.4 + 0.6</f>
        <v>0.92909467856869721</v>
      </c>
      <c r="H445" s="29">
        <f>Table2[[#This Row],[Sigmoid]]*'Input Data'!$B$7</f>
        <v>696.82100892652295</v>
      </c>
      <c r="I445" s="29">
        <f>Table2[[#This Row],[Price]]-Table2[[#This Row],[Variable Cost]]</f>
        <v>196.82100892652295</v>
      </c>
      <c r="J445" s="29">
        <f>Table2[[#This Row],[CM I (Unit)]]-(Table2[[#This Row],[Fixed Cost]]/Table2[[#This Row],[Volume]])</f>
        <v>141.57239014199257</v>
      </c>
      <c r="K445" s="29">
        <f>Table2[[#This Row],[CM II Unit)]]-(-'Input Data'!$B$4/Table2[[#This Row],[Volume]])</f>
        <v>49.491358834441925</v>
      </c>
      <c r="L445" s="29">
        <f>Table2[[#This Row],[CM I (Unit)]]*Table2[[#This Row],[Volume]]</f>
        <v>534369.03923550982</v>
      </c>
      <c r="M445" s="29">
        <f>Table2[[#This Row],[CM II Unit)]]*Table2[[#This Row],[Volume]]</f>
        <v>384369.03923550982</v>
      </c>
      <c r="N445" s="29">
        <f>Table2[[#This Row],[Profit (Unit)]]*Table2[[#This Row],[Volume]]</f>
        <v>134369.03923550982</v>
      </c>
      <c r="O445" s="29" t="str">
        <f>IF(AND(Table2[[#This Row],[Profit]]&gt;0,N444&lt;0),MIN(Table2[Profit]),"")</f>
        <v/>
      </c>
    </row>
    <row r="446" spans="1:15" ht="20.100000000000001" customHeight="1" x14ac:dyDescent="0.25">
      <c r="A446" s="29">
        <v>2720</v>
      </c>
      <c r="B446" s="29">
        <f>IF(Table2[[#This Row],[Volume]]&lt;'Input Data'!$B$9,'Input Data'!$B$9,IF(Table2[[#This Row],[Volume]]&gt;'Input Data'!$B$10,'Input Data'!$B$10,Table2[[#This Row],[Volume]]))</f>
        <v>3000</v>
      </c>
      <c r="C446" s="30">
        <f>ROUNDDOWN((Table2[[#This Row],[Volume Used]]-'Input Data'!$B$9)/'Input Data'!$B$11,0)*'Input Data'!$B$12</f>
        <v>0</v>
      </c>
      <c r="D446" s="31">
        <f>-(Table2[[#This Row],[Volume]]*(1-Table2[[#This Row],[Discount]])*'Input Data'!$B$2)/Table2[[#This Row],[Volume]]</f>
        <v>500</v>
      </c>
      <c r="E446" s="29">
        <f>ROUNDUP(Table2[[#This Row],[Volume]]/'Input Data'!$B$13,0)</f>
        <v>3</v>
      </c>
      <c r="F446" s="29">
        <f>-Table2[[#This Row],[Multiplier]]*'Input Data'!$B$3</f>
        <v>150000</v>
      </c>
      <c r="G446" s="29">
        <f>(1 - (1 / (1 + EXP(-((Table2[[#This Row],[Volume]] / 1000) - 4.25))))) * 0.4 + 0.6</f>
        <v>0.92880252568550137</v>
      </c>
      <c r="H446" s="29">
        <f>Table2[[#This Row],[Sigmoid]]*'Input Data'!$B$7</f>
        <v>696.60189426412603</v>
      </c>
      <c r="I446" s="29">
        <f>Table2[[#This Row],[Price]]-Table2[[#This Row],[Variable Cost]]</f>
        <v>196.60189426412603</v>
      </c>
      <c r="J446" s="29">
        <f>Table2[[#This Row],[CM I (Unit)]]-(Table2[[#This Row],[Fixed Cost]]/Table2[[#This Row],[Volume]])</f>
        <v>141.45483544059661</v>
      </c>
      <c r="K446" s="29">
        <f>Table2[[#This Row],[CM II Unit)]]-(-'Input Data'!$B$4/Table2[[#This Row],[Volume]])</f>
        <v>49.543070734714263</v>
      </c>
      <c r="L446" s="29">
        <f>Table2[[#This Row],[CM I (Unit)]]*Table2[[#This Row],[Volume]]</f>
        <v>534757.15239842283</v>
      </c>
      <c r="M446" s="29">
        <f>Table2[[#This Row],[CM II Unit)]]*Table2[[#This Row],[Volume]]</f>
        <v>384757.15239842277</v>
      </c>
      <c r="N446" s="29">
        <f>Table2[[#This Row],[Profit (Unit)]]*Table2[[#This Row],[Volume]]</f>
        <v>134757.1523984228</v>
      </c>
      <c r="O446" s="29" t="str">
        <f>IF(AND(Table2[[#This Row],[Profit]]&gt;0,N445&lt;0),MIN(Table2[Profit]),"")</f>
        <v/>
      </c>
    </row>
    <row r="447" spans="1:15" ht="20.100000000000001" customHeight="1" x14ac:dyDescent="0.25">
      <c r="A447" s="29">
        <v>2725</v>
      </c>
      <c r="B447" s="29">
        <f>IF(Table2[[#This Row],[Volume]]&lt;'Input Data'!$B$9,'Input Data'!$B$9,IF(Table2[[#This Row],[Volume]]&gt;'Input Data'!$B$10,'Input Data'!$B$10,Table2[[#This Row],[Volume]]))</f>
        <v>3000</v>
      </c>
      <c r="C447" s="30">
        <f>ROUNDDOWN((Table2[[#This Row],[Volume Used]]-'Input Data'!$B$9)/'Input Data'!$B$11,0)*'Input Data'!$B$12</f>
        <v>0</v>
      </c>
      <c r="D447" s="31">
        <f>-(Table2[[#This Row],[Volume]]*(1-Table2[[#This Row],[Discount]])*'Input Data'!$B$2)/Table2[[#This Row],[Volume]]</f>
        <v>500</v>
      </c>
      <c r="E447" s="29">
        <f>ROUNDUP(Table2[[#This Row],[Volume]]/'Input Data'!$B$13,0)</f>
        <v>3</v>
      </c>
      <c r="F447" s="29">
        <f>-Table2[[#This Row],[Multiplier]]*'Input Data'!$B$3</f>
        <v>150000</v>
      </c>
      <c r="G447" s="29">
        <f>(1 - (1 / (1 + EXP(-((Table2[[#This Row],[Volume]] / 1000) - 4.25))))) * 0.4 + 0.6</f>
        <v>0.92850943053645985</v>
      </c>
      <c r="H447" s="29">
        <f>Table2[[#This Row],[Sigmoid]]*'Input Data'!$B$7</f>
        <v>696.38207290234493</v>
      </c>
      <c r="I447" s="29">
        <f>Table2[[#This Row],[Price]]-Table2[[#This Row],[Variable Cost]]</f>
        <v>196.38207290234493</v>
      </c>
      <c r="J447" s="29">
        <f>Table2[[#This Row],[CM I (Unit)]]-(Table2[[#This Row],[Fixed Cost]]/Table2[[#This Row],[Volume]])</f>
        <v>141.33620134271189</v>
      </c>
      <c r="K447" s="29">
        <f>Table2[[#This Row],[CM II Unit)]]-(-'Input Data'!$B$4/Table2[[#This Row],[Volume]])</f>
        <v>49.593082076656842</v>
      </c>
      <c r="L447" s="29">
        <f>Table2[[#This Row],[CM I (Unit)]]*Table2[[#This Row],[Volume]]</f>
        <v>535141.14865888993</v>
      </c>
      <c r="M447" s="29">
        <f>Table2[[#This Row],[CM II Unit)]]*Table2[[#This Row],[Volume]]</f>
        <v>385141.14865888987</v>
      </c>
      <c r="N447" s="29">
        <f>Table2[[#This Row],[Profit (Unit)]]*Table2[[#This Row],[Volume]]</f>
        <v>135141.1486588899</v>
      </c>
      <c r="O447" s="29" t="str">
        <f>IF(AND(Table2[[#This Row],[Profit]]&gt;0,N446&lt;0),MIN(Table2[Profit]),"")</f>
        <v/>
      </c>
    </row>
    <row r="448" spans="1:15" ht="20.100000000000001" customHeight="1" x14ac:dyDescent="0.25">
      <c r="A448" s="29">
        <v>2730</v>
      </c>
      <c r="B448" s="29">
        <f>IF(Table2[[#This Row],[Volume]]&lt;'Input Data'!$B$9,'Input Data'!$B$9,IF(Table2[[#This Row],[Volume]]&gt;'Input Data'!$B$10,'Input Data'!$B$10,Table2[[#This Row],[Volume]]))</f>
        <v>3000</v>
      </c>
      <c r="C448" s="30">
        <f>ROUNDDOWN((Table2[[#This Row],[Volume Used]]-'Input Data'!$B$9)/'Input Data'!$B$11,0)*'Input Data'!$B$12</f>
        <v>0</v>
      </c>
      <c r="D448" s="31">
        <f>-(Table2[[#This Row],[Volume]]*(1-Table2[[#This Row],[Discount]])*'Input Data'!$B$2)/Table2[[#This Row],[Volume]]</f>
        <v>500</v>
      </c>
      <c r="E448" s="29">
        <f>ROUNDUP(Table2[[#This Row],[Volume]]/'Input Data'!$B$13,0)</f>
        <v>3</v>
      </c>
      <c r="F448" s="29">
        <f>-Table2[[#This Row],[Multiplier]]*'Input Data'!$B$3</f>
        <v>150000</v>
      </c>
      <c r="G448" s="29">
        <f>(1 - (1 / (1 + EXP(-((Table2[[#This Row],[Volume]] / 1000) - 4.25))))) * 0.4 + 0.6</f>
        <v>0.92821539223706928</v>
      </c>
      <c r="H448" s="29">
        <f>Table2[[#This Row],[Sigmoid]]*'Input Data'!$B$7</f>
        <v>696.16154417780194</v>
      </c>
      <c r="I448" s="29">
        <f>Table2[[#This Row],[Price]]-Table2[[#This Row],[Variable Cost]]</f>
        <v>196.16154417780194</v>
      </c>
      <c r="J448" s="29">
        <f>Table2[[#This Row],[CM I (Unit)]]-(Table2[[#This Row],[Fixed Cost]]/Table2[[#This Row],[Volume]])</f>
        <v>141.21648923274699</v>
      </c>
      <c r="K448" s="29">
        <f>Table2[[#This Row],[CM II Unit)]]-(-'Input Data'!$B$4/Table2[[#This Row],[Volume]])</f>
        <v>49.641397657655418</v>
      </c>
      <c r="L448" s="29">
        <f>Table2[[#This Row],[CM I (Unit)]]*Table2[[#This Row],[Volume]]</f>
        <v>535521.01560539927</v>
      </c>
      <c r="M448" s="29">
        <f>Table2[[#This Row],[CM II Unit)]]*Table2[[#This Row],[Volume]]</f>
        <v>385521.01560539927</v>
      </c>
      <c r="N448" s="29">
        <f>Table2[[#This Row],[Profit (Unit)]]*Table2[[#This Row],[Volume]]</f>
        <v>135521.0156053993</v>
      </c>
      <c r="O448" s="29" t="str">
        <f>IF(AND(Table2[[#This Row],[Profit]]&gt;0,N447&lt;0),MIN(Table2[Profit]),"")</f>
        <v/>
      </c>
    </row>
    <row r="449" spans="1:15" ht="20.100000000000001" customHeight="1" x14ac:dyDescent="0.25">
      <c r="A449" s="29">
        <v>2735</v>
      </c>
      <c r="B449" s="29">
        <f>IF(Table2[[#This Row],[Volume]]&lt;'Input Data'!$B$9,'Input Data'!$B$9,IF(Table2[[#This Row],[Volume]]&gt;'Input Data'!$B$10,'Input Data'!$B$10,Table2[[#This Row],[Volume]]))</f>
        <v>3000</v>
      </c>
      <c r="C449" s="30">
        <f>ROUNDDOWN((Table2[[#This Row],[Volume Used]]-'Input Data'!$B$9)/'Input Data'!$B$11,0)*'Input Data'!$B$12</f>
        <v>0</v>
      </c>
      <c r="D449" s="31">
        <f>-(Table2[[#This Row],[Volume]]*(1-Table2[[#This Row],[Discount]])*'Input Data'!$B$2)/Table2[[#This Row],[Volume]]</f>
        <v>500</v>
      </c>
      <c r="E449" s="29">
        <f>ROUNDUP(Table2[[#This Row],[Volume]]/'Input Data'!$B$13,0)</f>
        <v>3</v>
      </c>
      <c r="F449" s="29">
        <f>-Table2[[#This Row],[Multiplier]]*'Input Data'!$B$3</f>
        <v>150000</v>
      </c>
      <c r="G449" s="29">
        <f>(1 - (1 / (1 + EXP(-((Table2[[#This Row],[Volume]] / 1000) - 4.25))))) * 0.4 + 0.6</f>
        <v>0.92792040992077951</v>
      </c>
      <c r="H449" s="29">
        <f>Table2[[#This Row],[Sigmoid]]*'Input Data'!$B$7</f>
        <v>695.94030744058466</v>
      </c>
      <c r="I449" s="29">
        <f>Table2[[#This Row],[Price]]-Table2[[#This Row],[Variable Cost]]</f>
        <v>195.94030744058466</v>
      </c>
      <c r="J449" s="29">
        <f>Table2[[#This Row],[CM I (Unit)]]-(Table2[[#This Row],[Fixed Cost]]/Table2[[#This Row],[Volume]])</f>
        <v>141.0957004936011</v>
      </c>
      <c r="K449" s="29">
        <f>Table2[[#This Row],[CM II Unit)]]-(-'Input Data'!$B$4/Table2[[#This Row],[Volume]])</f>
        <v>49.688022248628528</v>
      </c>
      <c r="L449" s="29">
        <f>Table2[[#This Row],[CM I (Unit)]]*Table2[[#This Row],[Volume]]</f>
        <v>535896.74084999901</v>
      </c>
      <c r="M449" s="29">
        <f>Table2[[#This Row],[CM II Unit)]]*Table2[[#This Row],[Volume]]</f>
        <v>385896.74084999901</v>
      </c>
      <c r="N449" s="29">
        <f>Table2[[#This Row],[Profit (Unit)]]*Table2[[#This Row],[Volume]]</f>
        <v>135896.74084999901</v>
      </c>
      <c r="O449" s="29" t="str">
        <f>IF(AND(Table2[[#This Row],[Profit]]&gt;0,N448&lt;0),MIN(Table2[Profit]),"")</f>
        <v/>
      </c>
    </row>
    <row r="450" spans="1:15" ht="20.100000000000001" customHeight="1" x14ac:dyDescent="0.25">
      <c r="A450" s="29">
        <v>2740</v>
      </c>
      <c r="B450" s="29">
        <f>IF(Table2[[#This Row],[Volume]]&lt;'Input Data'!$B$9,'Input Data'!$B$9,IF(Table2[[#This Row],[Volume]]&gt;'Input Data'!$B$10,'Input Data'!$B$10,Table2[[#This Row],[Volume]]))</f>
        <v>3000</v>
      </c>
      <c r="C450" s="30">
        <f>ROUNDDOWN((Table2[[#This Row],[Volume Used]]-'Input Data'!$B$9)/'Input Data'!$B$11,0)*'Input Data'!$B$12</f>
        <v>0</v>
      </c>
      <c r="D450" s="31">
        <f>-(Table2[[#This Row],[Volume]]*(1-Table2[[#This Row],[Discount]])*'Input Data'!$B$2)/Table2[[#This Row],[Volume]]</f>
        <v>500</v>
      </c>
      <c r="E450" s="29">
        <f>ROUNDUP(Table2[[#This Row],[Volume]]/'Input Data'!$B$13,0)</f>
        <v>3</v>
      </c>
      <c r="F450" s="29">
        <f>-Table2[[#This Row],[Multiplier]]*'Input Data'!$B$3</f>
        <v>150000</v>
      </c>
      <c r="G450" s="29">
        <f>(1 - (1 / (1 + EXP(-((Table2[[#This Row],[Volume]] / 1000) - 4.25))))) * 0.4 + 0.6</f>
        <v>0.92762448273914322</v>
      </c>
      <c r="H450" s="29">
        <f>Table2[[#This Row],[Sigmoid]]*'Input Data'!$B$7</f>
        <v>695.71836205435739</v>
      </c>
      <c r="I450" s="29">
        <f>Table2[[#This Row],[Price]]-Table2[[#This Row],[Variable Cost]]</f>
        <v>195.71836205435739</v>
      </c>
      <c r="J450" s="29">
        <f>Table2[[#This Row],[CM I (Unit)]]-(Table2[[#This Row],[Fixed Cost]]/Table2[[#This Row],[Volume]])</f>
        <v>140.97383650691214</v>
      </c>
      <c r="K450" s="29">
        <f>Table2[[#This Row],[CM II Unit)]]-(-'Input Data'!$B$4/Table2[[#This Row],[Volume]])</f>
        <v>49.732960594503382</v>
      </c>
      <c r="L450" s="29">
        <f>Table2[[#This Row],[CM I (Unit)]]*Table2[[#This Row],[Volume]]</f>
        <v>536268.31202893925</v>
      </c>
      <c r="M450" s="29">
        <f>Table2[[#This Row],[CM II Unit)]]*Table2[[#This Row],[Volume]]</f>
        <v>386268.31202893925</v>
      </c>
      <c r="N450" s="29">
        <f>Table2[[#This Row],[Profit (Unit)]]*Table2[[#This Row],[Volume]]</f>
        <v>136268.31202893925</v>
      </c>
      <c r="O450" s="29" t="str">
        <f>IF(AND(Table2[[#This Row],[Profit]]&gt;0,N449&lt;0),MIN(Table2[Profit]),"")</f>
        <v/>
      </c>
    </row>
    <row r="451" spans="1:15" ht="20.100000000000001" customHeight="1" x14ac:dyDescent="0.25">
      <c r="A451" s="29">
        <v>2745</v>
      </c>
      <c r="B451" s="29">
        <f>IF(Table2[[#This Row],[Volume]]&lt;'Input Data'!$B$9,'Input Data'!$B$9,IF(Table2[[#This Row],[Volume]]&gt;'Input Data'!$B$10,'Input Data'!$B$10,Table2[[#This Row],[Volume]]))</f>
        <v>3000</v>
      </c>
      <c r="C451" s="30">
        <f>ROUNDDOWN((Table2[[#This Row],[Volume Used]]-'Input Data'!$B$9)/'Input Data'!$B$11,0)*'Input Data'!$B$12</f>
        <v>0</v>
      </c>
      <c r="D451" s="31">
        <f>-(Table2[[#This Row],[Volume]]*(1-Table2[[#This Row],[Discount]])*'Input Data'!$B$2)/Table2[[#This Row],[Volume]]</f>
        <v>500</v>
      </c>
      <c r="E451" s="29">
        <f>ROUNDUP(Table2[[#This Row],[Volume]]/'Input Data'!$B$13,0)</f>
        <v>3</v>
      </c>
      <c r="F451" s="29">
        <f>-Table2[[#This Row],[Multiplier]]*'Input Data'!$B$3</f>
        <v>150000</v>
      </c>
      <c r="G451" s="29">
        <f>(1 - (1 / (1 + EXP(-((Table2[[#This Row],[Volume]] / 1000) - 4.25))))) * 0.4 + 0.6</f>
        <v>0.92732760986196616</v>
      </c>
      <c r="H451" s="29">
        <f>Table2[[#This Row],[Sigmoid]]*'Input Data'!$B$7</f>
        <v>695.49570739647459</v>
      </c>
      <c r="I451" s="29">
        <f>Table2[[#This Row],[Price]]-Table2[[#This Row],[Variable Cost]]</f>
        <v>195.49570739647459</v>
      </c>
      <c r="J451" s="29">
        <f>Table2[[#This Row],[CM I (Unit)]]-(Table2[[#This Row],[Fixed Cost]]/Table2[[#This Row],[Volume]])</f>
        <v>140.85089865330519</v>
      </c>
      <c r="K451" s="29">
        <f>Table2[[#This Row],[CM II Unit)]]-(-'Input Data'!$B$4/Table2[[#This Row],[Volume]])</f>
        <v>49.776217414689526</v>
      </c>
      <c r="L451" s="29">
        <f>Table2[[#This Row],[CM I (Unit)]]*Table2[[#This Row],[Volume]]</f>
        <v>536635.71680332278</v>
      </c>
      <c r="M451" s="29">
        <f>Table2[[#This Row],[CM II Unit)]]*Table2[[#This Row],[Volume]]</f>
        <v>386635.71680332278</v>
      </c>
      <c r="N451" s="29">
        <f>Table2[[#This Row],[Profit (Unit)]]*Table2[[#This Row],[Volume]]</f>
        <v>136635.71680332275</v>
      </c>
      <c r="O451" s="29" t="str">
        <f>IF(AND(Table2[[#This Row],[Profit]]&gt;0,N450&lt;0),MIN(Table2[Profit]),"")</f>
        <v/>
      </c>
    </row>
    <row r="452" spans="1:15" ht="20.100000000000001" customHeight="1" x14ac:dyDescent="0.25">
      <c r="A452" s="29">
        <v>2750</v>
      </c>
      <c r="B452" s="29">
        <f>IF(Table2[[#This Row],[Volume]]&lt;'Input Data'!$B$9,'Input Data'!$B$9,IF(Table2[[#This Row],[Volume]]&gt;'Input Data'!$B$10,'Input Data'!$B$10,Table2[[#This Row],[Volume]]))</f>
        <v>3000</v>
      </c>
      <c r="C452" s="30">
        <f>ROUNDDOWN((Table2[[#This Row],[Volume Used]]-'Input Data'!$B$9)/'Input Data'!$B$11,0)*'Input Data'!$B$12</f>
        <v>0</v>
      </c>
      <c r="D452" s="31">
        <f>-(Table2[[#This Row],[Volume]]*(1-Table2[[#This Row],[Discount]])*'Input Data'!$B$2)/Table2[[#This Row],[Volume]]</f>
        <v>500</v>
      </c>
      <c r="E452" s="29">
        <f>ROUNDUP(Table2[[#This Row],[Volume]]/'Input Data'!$B$13,0)</f>
        <v>3</v>
      </c>
      <c r="F452" s="29">
        <f>-Table2[[#This Row],[Multiplier]]*'Input Data'!$B$3</f>
        <v>150000</v>
      </c>
      <c r="G452" s="29">
        <f>(1 - (1 / (1 + EXP(-((Table2[[#This Row],[Volume]] / 1000) - 4.25))))) * 0.4 + 0.6</f>
        <v>0.92702979047745748</v>
      </c>
      <c r="H452" s="29">
        <f>Table2[[#This Row],[Sigmoid]]*'Input Data'!$B$7</f>
        <v>695.27234285809311</v>
      </c>
      <c r="I452" s="29">
        <f>Table2[[#This Row],[Price]]-Table2[[#This Row],[Variable Cost]]</f>
        <v>195.27234285809311</v>
      </c>
      <c r="J452" s="29">
        <f>Table2[[#This Row],[CM I (Unit)]]-(Table2[[#This Row],[Fixed Cost]]/Table2[[#This Row],[Volume]])</f>
        <v>140.72688831263855</v>
      </c>
      <c r="K452" s="29">
        <f>Table2[[#This Row],[CM II Unit)]]-(-'Input Data'!$B$4/Table2[[#This Row],[Volume]])</f>
        <v>49.817797403547644</v>
      </c>
      <c r="L452" s="29">
        <f>Table2[[#This Row],[CM I (Unit)]]*Table2[[#This Row],[Volume]]</f>
        <v>536998.94285975606</v>
      </c>
      <c r="M452" s="29">
        <f>Table2[[#This Row],[CM II Unit)]]*Table2[[#This Row],[Volume]]</f>
        <v>386998.942859756</v>
      </c>
      <c r="N452" s="29">
        <f>Table2[[#This Row],[Profit (Unit)]]*Table2[[#This Row],[Volume]]</f>
        <v>136998.94285975603</v>
      </c>
      <c r="O452" s="29" t="str">
        <f>IF(AND(Table2[[#This Row],[Profit]]&gt;0,N451&lt;0),MIN(Table2[Profit]),"")</f>
        <v/>
      </c>
    </row>
    <row r="453" spans="1:15" ht="20.100000000000001" customHeight="1" x14ac:dyDescent="0.25">
      <c r="A453" s="29">
        <v>2755</v>
      </c>
      <c r="B453" s="29">
        <f>IF(Table2[[#This Row],[Volume]]&lt;'Input Data'!$B$9,'Input Data'!$B$9,IF(Table2[[#This Row],[Volume]]&gt;'Input Data'!$B$10,'Input Data'!$B$10,Table2[[#This Row],[Volume]]))</f>
        <v>3000</v>
      </c>
      <c r="C453" s="30">
        <f>ROUNDDOWN((Table2[[#This Row],[Volume Used]]-'Input Data'!$B$9)/'Input Data'!$B$11,0)*'Input Data'!$B$12</f>
        <v>0</v>
      </c>
      <c r="D453" s="31">
        <f>-(Table2[[#This Row],[Volume]]*(1-Table2[[#This Row],[Discount]])*'Input Data'!$B$2)/Table2[[#This Row],[Volume]]</f>
        <v>500</v>
      </c>
      <c r="E453" s="29">
        <f>ROUNDUP(Table2[[#This Row],[Volume]]/'Input Data'!$B$13,0)</f>
        <v>3</v>
      </c>
      <c r="F453" s="29">
        <f>-Table2[[#This Row],[Multiplier]]*'Input Data'!$B$3</f>
        <v>150000</v>
      </c>
      <c r="G453" s="29">
        <f>(1 - (1 / (1 + EXP(-((Table2[[#This Row],[Volume]] / 1000) - 4.25))))) * 0.4 + 0.6</f>
        <v>0.92673102379237959</v>
      </c>
      <c r="H453" s="29">
        <f>Table2[[#This Row],[Sigmoid]]*'Input Data'!$B$7</f>
        <v>695.04826784428474</v>
      </c>
      <c r="I453" s="29">
        <f>Table2[[#This Row],[Price]]-Table2[[#This Row],[Variable Cost]]</f>
        <v>195.04826784428474</v>
      </c>
      <c r="J453" s="29">
        <f>Table2[[#This Row],[CM I (Unit)]]-(Table2[[#This Row],[Fixed Cost]]/Table2[[#This Row],[Volume]])</f>
        <v>140.60180686424843</v>
      </c>
      <c r="K453" s="29">
        <f>Table2[[#This Row],[CM II Unit)]]-(-'Input Data'!$B$4/Table2[[#This Row],[Volume]])</f>
        <v>49.857705230854606</v>
      </c>
      <c r="L453" s="29">
        <f>Table2[[#This Row],[CM I (Unit)]]*Table2[[#This Row],[Volume]]</f>
        <v>537357.97791100445</v>
      </c>
      <c r="M453" s="29">
        <f>Table2[[#This Row],[CM II Unit)]]*Table2[[#This Row],[Volume]]</f>
        <v>387357.97791100445</v>
      </c>
      <c r="N453" s="29">
        <f>Table2[[#This Row],[Profit (Unit)]]*Table2[[#This Row],[Volume]]</f>
        <v>137357.97791100445</v>
      </c>
      <c r="O453" s="29" t="str">
        <f>IF(AND(Table2[[#This Row],[Profit]]&gt;0,N452&lt;0),MIN(Table2[Profit]),"")</f>
        <v/>
      </c>
    </row>
    <row r="454" spans="1:15" ht="20.100000000000001" customHeight="1" x14ac:dyDescent="0.25">
      <c r="A454" s="29">
        <v>2760</v>
      </c>
      <c r="B454" s="29">
        <f>IF(Table2[[#This Row],[Volume]]&lt;'Input Data'!$B$9,'Input Data'!$B$9,IF(Table2[[#This Row],[Volume]]&gt;'Input Data'!$B$10,'Input Data'!$B$10,Table2[[#This Row],[Volume]]))</f>
        <v>3000</v>
      </c>
      <c r="C454" s="30">
        <f>ROUNDDOWN((Table2[[#This Row],[Volume Used]]-'Input Data'!$B$9)/'Input Data'!$B$11,0)*'Input Data'!$B$12</f>
        <v>0</v>
      </c>
      <c r="D454" s="31">
        <f>-(Table2[[#This Row],[Volume]]*(1-Table2[[#This Row],[Discount]])*'Input Data'!$B$2)/Table2[[#This Row],[Volume]]</f>
        <v>500</v>
      </c>
      <c r="E454" s="29">
        <f>ROUNDUP(Table2[[#This Row],[Volume]]/'Input Data'!$B$13,0)</f>
        <v>3</v>
      </c>
      <c r="F454" s="29">
        <f>-Table2[[#This Row],[Multiplier]]*'Input Data'!$B$3</f>
        <v>150000</v>
      </c>
      <c r="G454" s="29">
        <f>(1 - (1 / (1 + EXP(-((Table2[[#This Row],[Volume]] / 1000) - 4.25))))) * 0.4 + 0.6</f>
        <v>0.92643130903219828</v>
      </c>
      <c r="H454" s="29">
        <f>Table2[[#This Row],[Sigmoid]]*'Input Data'!$B$7</f>
        <v>694.82348177414872</v>
      </c>
      <c r="I454" s="29">
        <f>Table2[[#This Row],[Price]]-Table2[[#This Row],[Variable Cost]]</f>
        <v>194.82348177414872</v>
      </c>
      <c r="J454" s="29">
        <f>Table2[[#This Row],[CM I (Unit)]]-(Table2[[#This Row],[Fixed Cost]]/Table2[[#This Row],[Volume]])</f>
        <v>140.47565568719219</v>
      </c>
      <c r="K454" s="29">
        <f>Table2[[#This Row],[CM II Unit)]]-(-'Input Data'!$B$4/Table2[[#This Row],[Volume]])</f>
        <v>49.895945542264656</v>
      </c>
      <c r="L454" s="29">
        <f>Table2[[#This Row],[CM I (Unit)]]*Table2[[#This Row],[Volume]]</f>
        <v>537712.80969665048</v>
      </c>
      <c r="M454" s="29">
        <f>Table2[[#This Row],[CM II Unit)]]*Table2[[#This Row],[Volume]]</f>
        <v>387712.80969665042</v>
      </c>
      <c r="N454" s="29">
        <f>Table2[[#This Row],[Profit (Unit)]]*Table2[[#This Row],[Volume]]</f>
        <v>137712.80969665045</v>
      </c>
      <c r="O454" s="29" t="str">
        <f>IF(AND(Table2[[#This Row],[Profit]]&gt;0,N453&lt;0),MIN(Table2[Profit]),"")</f>
        <v/>
      </c>
    </row>
    <row r="455" spans="1:15" ht="20.100000000000001" customHeight="1" x14ac:dyDescent="0.25">
      <c r="A455" s="29">
        <v>2765</v>
      </c>
      <c r="B455" s="29">
        <f>IF(Table2[[#This Row],[Volume]]&lt;'Input Data'!$B$9,'Input Data'!$B$9,IF(Table2[[#This Row],[Volume]]&gt;'Input Data'!$B$10,'Input Data'!$B$10,Table2[[#This Row],[Volume]]))</f>
        <v>3000</v>
      </c>
      <c r="C455" s="30">
        <f>ROUNDDOWN((Table2[[#This Row],[Volume Used]]-'Input Data'!$B$9)/'Input Data'!$B$11,0)*'Input Data'!$B$12</f>
        <v>0</v>
      </c>
      <c r="D455" s="31">
        <f>-(Table2[[#This Row],[Volume]]*(1-Table2[[#This Row],[Discount]])*'Input Data'!$B$2)/Table2[[#This Row],[Volume]]</f>
        <v>500</v>
      </c>
      <c r="E455" s="29">
        <f>ROUNDUP(Table2[[#This Row],[Volume]]/'Input Data'!$B$13,0)</f>
        <v>3</v>
      </c>
      <c r="F455" s="29">
        <f>-Table2[[#This Row],[Multiplier]]*'Input Data'!$B$3</f>
        <v>150000</v>
      </c>
      <c r="G455" s="29">
        <f>(1 - (1 / (1 + EXP(-((Table2[[#This Row],[Volume]] / 1000) - 4.25))))) * 0.4 + 0.6</f>
        <v>0.92613064544123314</v>
      </c>
      <c r="H455" s="29">
        <f>Table2[[#This Row],[Sigmoid]]*'Input Data'!$B$7</f>
        <v>694.5979840809249</v>
      </c>
      <c r="I455" s="29">
        <f>Table2[[#This Row],[Price]]-Table2[[#This Row],[Variable Cost]]</f>
        <v>194.5979840809249</v>
      </c>
      <c r="J455" s="29">
        <f>Table2[[#This Row],[CM I (Unit)]]-(Table2[[#This Row],[Fixed Cost]]/Table2[[#This Row],[Volume]])</f>
        <v>140.34843616049091</v>
      </c>
      <c r="K455" s="29">
        <f>Table2[[#This Row],[CM II Unit)]]-(-'Input Data'!$B$4/Table2[[#This Row],[Volume]])</f>
        <v>49.932522959767581</v>
      </c>
      <c r="L455" s="29">
        <f>Table2[[#This Row],[CM I (Unit)]]*Table2[[#This Row],[Volume]]</f>
        <v>538063.42598375736</v>
      </c>
      <c r="M455" s="29">
        <f>Table2[[#This Row],[CM II Unit)]]*Table2[[#This Row],[Volume]]</f>
        <v>388063.42598375736</v>
      </c>
      <c r="N455" s="29">
        <f>Table2[[#This Row],[Profit (Unit)]]*Table2[[#This Row],[Volume]]</f>
        <v>138063.42598375736</v>
      </c>
      <c r="O455" s="29" t="str">
        <f>IF(AND(Table2[[#This Row],[Profit]]&gt;0,N454&lt;0),MIN(Table2[Profit]),"")</f>
        <v/>
      </c>
    </row>
    <row r="456" spans="1:15" ht="20.100000000000001" customHeight="1" x14ac:dyDescent="0.25">
      <c r="A456" s="29">
        <v>2770</v>
      </c>
      <c r="B456" s="29">
        <f>IF(Table2[[#This Row],[Volume]]&lt;'Input Data'!$B$9,'Input Data'!$B$9,IF(Table2[[#This Row],[Volume]]&gt;'Input Data'!$B$10,'Input Data'!$B$10,Table2[[#This Row],[Volume]]))</f>
        <v>3000</v>
      </c>
      <c r="C456" s="30">
        <f>ROUNDDOWN((Table2[[#This Row],[Volume Used]]-'Input Data'!$B$9)/'Input Data'!$B$11,0)*'Input Data'!$B$12</f>
        <v>0</v>
      </c>
      <c r="D456" s="31">
        <f>-(Table2[[#This Row],[Volume]]*(1-Table2[[#This Row],[Discount]])*'Input Data'!$B$2)/Table2[[#This Row],[Volume]]</f>
        <v>500</v>
      </c>
      <c r="E456" s="29">
        <f>ROUNDUP(Table2[[#This Row],[Volume]]/'Input Data'!$B$13,0)</f>
        <v>3</v>
      </c>
      <c r="F456" s="29">
        <f>-Table2[[#This Row],[Multiplier]]*'Input Data'!$B$3</f>
        <v>150000</v>
      </c>
      <c r="G456" s="29">
        <f>(1 - (1 / (1 + EXP(-((Table2[[#This Row],[Volume]] / 1000) - 4.25))))) * 0.4 + 0.6</f>
        <v>0.92582903228280711</v>
      </c>
      <c r="H456" s="29">
        <f>Table2[[#This Row],[Sigmoid]]*'Input Data'!$B$7</f>
        <v>694.37177421210538</v>
      </c>
      <c r="I456" s="29">
        <f>Table2[[#This Row],[Price]]-Table2[[#This Row],[Variable Cost]]</f>
        <v>194.37177421210538</v>
      </c>
      <c r="J456" s="29">
        <f>Table2[[#This Row],[CM I (Unit)]]-(Table2[[#This Row],[Fixed Cost]]/Table2[[#This Row],[Volume]])</f>
        <v>140.22014966336891</v>
      </c>
      <c r="K456" s="29">
        <f>Table2[[#This Row],[CM II Unit)]]-(-'Input Data'!$B$4/Table2[[#This Row],[Volume]])</f>
        <v>49.967442082141474</v>
      </c>
      <c r="L456" s="29">
        <f>Table2[[#This Row],[CM I (Unit)]]*Table2[[#This Row],[Volume]]</f>
        <v>538409.81456753192</v>
      </c>
      <c r="M456" s="29">
        <f>Table2[[#This Row],[CM II Unit)]]*Table2[[#This Row],[Volume]]</f>
        <v>388409.81456753187</v>
      </c>
      <c r="N456" s="29">
        <f>Table2[[#This Row],[Profit (Unit)]]*Table2[[#This Row],[Volume]]</f>
        <v>138409.8145675319</v>
      </c>
      <c r="O456" s="29" t="str">
        <f>IF(AND(Table2[[#This Row],[Profit]]&gt;0,N455&lt;0),MIN(Table2[Profit]),"")</f>
        <v/>
      </c>
    </row>
    <row r="457" spans="1:15" ht="20.100000000000001" customHeight="1" x14ac:dyDescent="0.25">
      <c r="A457" s="29">
        <v>2775</v>
      </c>
      <c r="B457" s="29">
        <f>IF(Table2[[#This Row],[Volume]]&lt;'Input Data'!$B$9,'Input Data'!$B$9,IF(Table2[[#This Row],[Volume]]&gt;'Input Data'!$B$10,'Input Data'!$B$10,Table2[[#This Row],[Volume]]))</f>
        <v>3000</v>
      </c>
      <c r="C457" s="30">
        <f>ROUNDDOWN((Table2[[#This Row],[Volume Used]]-'Input Data'!$B$9)/'Input Data'!$B$11,0)*'Input Data'!$B$12</f>
        <v>0</v>
      </c>
      <c r="D457" s="31">
        <f>-(Table2[[#This Row],[Volume]]*(1-Table2[[#This Row],[Discount]])*'Input Data'!$B$2)/Table2[[#This Row],[Volume]]</f>
        <v>500</v>
      </c>
      <c r="E457" s="29">
        <f>ROUNDUP(Table2[[#This Row],[Volume]]/'Input Data'!$B$13,0)</f>
        <v>3</v>
      </c>
      <c r="F457" s="29">
        <f>-Table2[[#This Row],[Multiplier]]*'Input Data'!$B$3</f>
        <v>150000</v>
      </c>
      <c r="G457" s="29">
        <f>(1 - (1 / (1 + EXP(-((Table2[[#This Row],[Volume]] / 1000) - 4.25))))) * 0.4 + 0.6</f>
        <v>0.9255264688393966</v>
      </c>
      <c r="H457" s="29">
        <f>Table2[[#This Row],[Sigmoid]]*'Input Data'!$B$7</f>
        <v>694.14485162954747</v>
      </c>
      <c r="I457" s="29">
        <f>Table2[[#This Row],[Price]]-Table2[[#This Row],[Variable Cost]]</f>
        <v>194.14485162954747</v>
      </c>
      <c r="J457" s="29">
        <f>Table2[[#This Row],[CM I (Unit)]]-(Table2[[#This Row],[Fixed Cost]]/Table2[[#This Row],[Volume]])</f>
        <v>140.09079757549341</v>
      </c>
      <c r="K457" s="29">
        <f>Table2[[#This Row],[CM II Unit)]]-(-'Input Data'!$B$4/Table2[[#This Row],[Volume]])</f>
        <v>50.000707485403325</v>
      </c>
      <c r="L457" s="29">
        <f>Table2[[#This Row],[CM I (Unit)]]*Table2[[#This Row],[Volume]]</f>
        <v>538751.96327199426</v>
      </c>
      <c r="M457" s="29">
        <f>Table2[[#This Row],[CM II Unit)]]*Table2[[#This Row],[Volume]]</f>
        <v>388751.9632719942</v>
      </c>
      <c r="N457" s="29">
        <f>Table2[[#This Row],[Profit (Unit)]]*Table2[[#This Row],[Volume]]</f>
        <v>138751.96327199423</v>
      </c>
      <c r="O457" s="29" t="str">
        <f>IF(AND(Table2[[#This Row],[Profit]]&gt;0,N456&lt;0),MIN(Table2[Profit]),"")</f>
        <v/>
      </c>
    </row>
    <row r="458" spans="1:15" ht="20.100000000000001" customHeight="1" x14ac:dyDescent="0.25">
      <c r="A458" s="29">
        <v>2780</v>
      </c>
      <c r="B458" s="29">
        <f>IF(Table2[[#This Row],[Volume]]&lt;'Input Data'!$B$9,'Input Data'!$B$9,IF(Table2[[#This Row],[Volume]]&gt;'Input Data'!$B$10,'Input Data'!$B$10,Table2[[#This Row],[Volume]]))</f>
        <v>3000</v>
      </c>
      <c r="C458" s="30">
        <f>ROUNDDOWN((Table2[[#This Row],[Volume Used]]-'Input Data'!$B$9)/'Input Data'!$B$11,0)*'Input Data'!$B$12</f>
        <v>0</v>
      </c>
      <c r="D458" s="31">
        <f>-(Table2[[#This Row],[Volume]]*(1-Table2[[#This Row],[Discount]])*'Input Data'!$B$2)/Table2[[#This Row],[Volume]]</f>
        <v>500</v>
      </c>
      <c r="E458" s="29">
        <f>ROUNDUP(Table2[[#This Row],[Volume]]/'Input Data'!$B$13,0)</f>
        <v>3</v>
      </c>
      <c r="F458" s="29">
        <f>-Table2[[#This Row],[Multiplier]]*'Input Data'!$B$3</f>
        <v>150000</v>
      </c>
      <c r="G458" s="29">
        <f>(1 - (1 / (1 + EXP(-((Table2[[#This Row],[Volume]] / 1000) - 4.25))))) * 0.4 + 0.6</f>
        <v>0.92522295441278146</v>
      </c>
      <c r="H458" s="29">
        <f>Table2[[#This Row],[Sigmoid]]*'Input Data'!$B$7</f>
        <v>693.91721580958608</v>
      </c>
      <c r="I458" s="29">
        <f>Table2[[#This Row],[Price]]-Table2[[#This Row],[Variable Cost]]</f>
        <v>193.91721580958608</v>
      </c>
      <c r="J458" s="29">
        <f>Table2[[#This Row],[CM I (Unit)]]-(Table2[[#This Row],[Fixed Cost]]/Table2[[#This Row],[Volume]])</f>
        <v>139.96038127721198</v>
      </c>
      <c r="K458" s="29">
        <f>Table2[[#This Row],[CM II Unit)]]-(-'Input Data'!$B$4/Table2[[#This Row],[Volume]])</f>
        <v>50.032323723255146</v>
      </c>
      <c r="L458" s="29">
        <f>Table2[[#This Row],[CM I (Unit)]]*Table2[[#This Row],[Volume]]</f>
        <v>539089.85995064932</v>
      </c>
      <c r="M458" s="29">
        <f>Table2[[#This Row],[CM II Unit)]]*Table2[[#This Row],[Volume]]</f>
        <v>389089.85995064932</v>
      </c>
      <c r="N458" s="29">
        <f>Table2[[#This Row],[Profit (Unit)]]*Table2[[#This Row],[Volume]]</f>
        <v>139089.85995064932</v>
      </c>
      <c r="O458" s="29" t="str">
        <f>IF(AND(Table2[[#This Row],[Profit]]&gt;0,N457&lt;0),MIN(Table2[Profit]),"")</f>
        <v/>
      </c>
    </row>
    <row r="459" spans="1:15" ht="20.100000000000001" customHeight="1" x14ac:dyDescent="0.25">
      <c r="A459" s="29">
        <v>2785</v>
      </c>
      <c r="B459" s="29">
        <f>IF(Table2[[#This Row],[Volume]]&lt;'Input Data'!$B$9,'Input Data'!$B$9,IF(Table2[[#This Row],[Volume]]&gt;'Input Data'!$B$10,'Input Data'!$B$10,Table2[[#This Row],[Volume]]))</f>
        <v>3000</v>
      </c>
      <c r="C459" s="30">
        <f>ROUNDDOWN((Table2[[#This Row],[Volume Used]]-'Input Data'!$B$9)/'Input Data'!$B$11,0)*'Input Data'!$B$12</f>
        <v>0</v>
      </c>
      <c r="D459" s="31">
        <f>-(Table2[[#This Row],[Volume]]*(1-Table2[[#This Row],[Discount]])*'Input Data'!$B$2)/Table2[[#This Row],[Volume]]</f>
        <v>500</v>
      </c>
      <c r="E459" s="29">
        <f>ROUNDUP(Table2[[#This Row],[Volume]]/'Input Data'!$B$13,0)</f>
        <v>3</v>
      </c>
      <c r="F459" s="29">
        <f>-Table2[[#This Row],[Multiplier]]*'Input Data'!$B$3</f>
        <v>150000</v>
      </c>
      <c r="G459" s="29">
        <f>(1 - (1 / (1 + EXP(-((Table2[[#This Row],[Volume]] / 1000) - 4.25))))) * 0.4 + 0.6</f>
        <v>0.92491848832419477</v>
      </c>
      <c r="H459" s="29">
        <f>Table2[[#This Row],[Sigmoid]]*'Input Data'!$B$7</f>
        <v>693.68886624314609</v>
      </c>
      <c r="I459" s="29">
        <f>Table2[[#This Row],[Price]]-Table2[[#This Row],[Variable Cost]]</f>
        <v>193.68886624314609</v>
      </c>
      <c r="J459" s="29">
        <f>Table2[[#This Row],[CM I (Unit)]]-(Table2[[#This Row],[Fixed Cost]]/Table2[[#This Row],[Volume]])</f>
        <v>139.82890214978883</v>
      </c>
      <c r="K459" s="29">
        <f>Table2[[#This Row],[CM II Unit)]]-(-'Input Data'!$B$4/Table2[[#This Row],[Volume]])</f>
        <v>50.062295327526712</v>
      </c>
      <c r="L459" s="29">
        <f>Table2[[#This Row],[CM I (Unit)]]*Table2[[#This Row],[Volume]]</f>
        <v>539423.49248716189</v>
      </c>
      <c r="M459" s="29">
        <f>Table2[[#This Row],[CM II Unit)]]*Table2[[#This Row],[Volume]]</f>
        <v>389423.49248716189</v>
      </c>
      <c r="N459" s="29">
        <f>Table2[[#This Row],[Profit (Unit)]]*Table2[[#This Row],[Volume]]</f>
        <v>139423.49248716189</v>
      </c>
      <c r="O459" s="29" t="str">
        <f>IF(AND(Table2[[#This Row],[Profit]]&gt;0,N458&lt;0),MIN(Table2[Profit]),"")</f>
        <v/>
      </c>
    </row>
    <row r="460" spans="1:15" ht="20.100000000000001" customHeight="1" x14ac:dyDescent="0.25">
      <c r="A460" s="29">
        <v>2790</v>
      </c>
      <c r="B460" s="29">
        <f>IF(Table2[[#This Row],[Volume]]&lt;'Input Data'!$B$9,'Input Data'!$B$9,IF(Table2[[#This Row],[Volume]]&gt;'Input Data'!$B$10,'Input Data'!$B$10,Table2[[#This Row],[Volume]]))</f>
        <v>3000</v>
      </c>
      <c r="C460" s="30">
        <f>ROUNDDOWN((Table2[[#This Row],[Volume Used]]-'Input Data'!$B$9)/'Input Data'!$B$11,0)*'Input Data'!$B$12</f>
        <v>0</v>
      </c>
      <c r="D460" s="31">
        <f>-(Table2[[#This Row],[Volume]]*(1-Table2[[#This Row],[Discount]])*'Input Data'!$B$2)/Table2[[#This Row],[Volume]]</f>
        <v>500</v>
      </c>
      <c r="E460" s="29">
        <f>ROUNDUP(Table2[[#This Row],[Volume]]/'Input Data'!$B$13,0)</f>
        <v>3</v>
      </c>
      <c r="F460" s="29">
        <f>-Table2[[#This Row],[Multiplier]]*'Input Data'!$B$3</f>
        <v>150000</v>
      </c>
      <c r="G460" s="29">
        <f>(1 - (1 / (1 + EXP(-((Table2[[#This Row],[Volume]] / 1000) - 4.25))))) * 0.4 + 0.6</f>
        <v>0.92461306991447223</v>
      </c>
      <c r="H460" s="29">
        <f>Table2[[#This Row],[Sigmoid]]*'Input Data'!$B$7</f>
        <v>693.45980243585416</v>
      </c>
      <c r="I460" s="29">
        <f>Table2[[#This Row],[Price]]-Table2[[#This Row],[Variable Cost]]</f>
        <v>193.45980243585416</v>
      </c>
      <c r="J460" s="29">
        <f>Table2[[#This Row],[CM I (Unit)]]-(Table2[[#This Row],[Fixed Cost]]/Table2[[#This Row],[Volume]])</f>
        <v>139.69636157563912</v>
      </c>
      <c r="K460" s="29">
        <f>Table2[[#This Row],[CM II Unit)]]-(-'Input Data'!$B$4/Table2[[#This Row],[Volume]])</f>
        <v>50.090626808614033</v>
      </c>
      <c r="L460" s="29">
        <f>Table2[[#This Row],[CM I (Unit)]]*Table2[[#This Row],[Volume]]</f>
        <v>539752.84879603307</v>
      </c>
      <c r="M460" s="29">
        <f>Table2[[#This Row],[CM II Unit)]]*Table2[[#This Row],[Volume]]</f>
        <v>389752.84879603313</v>
      </c>
      <c r="N460" s="29">
        <f>Table2[[#This Row],[Profit (Unit)]]*Table2[[#This Row],[Volume]]</f>
        <v>139752.84879603315</v>
      </c>
      <c r="O460" s="29" t="str">
        <f>IF(AND(Table2[[#This Row],[Profit]]&gt;0,N459&lt;0),MIN(Table2[Profit]),"")</f>
        <v/>
      </c>
    </row>
    <row r="461" spans="1:15" ht="20.100000000000001" customHeight="1" x14ac:dyDescent="0.25">
      <c r="A461" s="29">
        <v>2795</v>
      </c>
      <c r="B461" s="29">
        <f>IF(Table2[[#This Row],[Volume]]&lt;'Input Data'!$B$9,'Input Data'!$B$9,IF(Table2[[#This Row],[Volume]]&gt;'Input Data'!$B$10,'Input Data'!$B$10,Table2[[#This Row],[Volume]]))</f>
        <v>3000</v>
      </c>
      <c r="C461" s="30">
        <f>ROUNDDOWN((Table2[[#This Row],[Volume Used]]-'Input Data'!$B$9)/'Input Data'!$B$11,0)*'Input Data'!$B$12</f>
        <v>0</v>
      </c>
      <c r="D461" s="31">
        <f>-(Table2[[#This Row],[Volume]]*(1-Table2[[#This Row],[Discount]])*'Input Data'!$B$2)/Table2[[#This Row],[Volume]]</f>
        <v>500</v>
      </c>
      <c r="E461" s="29">
        <f>ROUNDUP(Table2[[#This Row],[Volume]]/'Input Data'!$B$13,0)</f>
        <v>3</v>
      </c>
      <c r="F461" s="29">
        <f>-Table2[[#This Row],[Multiplier]]*'Input Data'!$B$3</f>
        <v>150000</v>
      </c>
      <c r="G461" s="29">
        <f>(1 - (1 / (1 + EXP(-((Table2[[#This Row],[Volume]] / 1000) - 4.25))))) * 0.4 + 0.6</f>
        <v>0.92430669854420222</v>
      </c>
      <c r="H461" s="29">
        <f>Table2[[#This Row],[Sigmoid]]*'Input Data'!$B$7</f>
        <v>693.23002390815168</v>
      </c>
      <c r="I461" s="29">
        <f>Table2[[#This Row],[Price]]-Table2[[#This Row],[Variable Cost]]</f>
        <v>193.23002390815168</v>
      </c>
      <c r="J461" s="29">
        <f>Table2[[#This Row],[CM I (Unit)]]-(Table2[[#This Row],[Fixed Cost]]/Table2[[#This Row],[Volume]])</f>
        <v>139.56276093856314</v>
      </c>
      <c r="K461" s="29">
        <f>Table2[[#This Row],[CM II Unit)]]-(-'Input Data'!$B$4/Table2[[#This Row],[Volume]])</f>
        <v>50.117322655915558</v>
      </c>
      <c r="L461" s="29">
        <f>Table2[[#This Row],[CM I (Unit)]]*Table2[[#This Row],[Volume]]</f>
        <v>540077.91682328389</v>
      </c>
      <c r="M461" s="29">
        <f>Table2[[#This Row],[CM II Unit)]]*Table2[[#This Row],[Volume]]</f>
        <v>390077.916823284</v>
      </c>
      <c r="N461" s="29">
        <f>Table2[[#This Row],[Profit (Unit)]]*Table2[[#This Row],[Volume]]</f>
        <v>140077.91682328397</v>
      </c>
      <c r="O461" s="29" t="str">
        <f>IF(AND(Table2[[#This Row],[Profit]]&gt;0,N460&lt;0),MIN(Table2[Profit]),"")</f>
        <v/>
      </c>
    </row>
    <row r="462" spans="1:15" ht="20.100000000000001" customHeight="1" x14ac:dyDescent="0.25">
      <c r="A462" s="29">
        <v>2800</v>
      </c>
      <c r="B462" s="29">
        <f>IF(Table2[[#This Row],[Volume]]&lt;'Input Data'!$B$9,'Input Data'!$B$9,IF(Table2[[#This Row],[Volume]]&gt;'Input Data'!$B$10,'Input Data'!$B$10,Table2[[#This Row],[Volume]]))</f>
        <v>3000</v>
      </c>
      <c r="C462" s="30">
        <f>ROUNDDOWN((Table2[[#This Row],[Volume Used]]-'Input Data'!$B$9)/'Input Data'!$B$11,0)*'Input Data'!$B$12</f>
        <v>0</v>
      </c>
      <c r="D462" s="31">
        <f>-(Table2[[#This Row],[Volume]]*(1-Table2[[#This Row],[Discount]])*'Input Data'!$B$2)/Table2[[#This Row],[Volume]]</f>
        <v>500</v>
      </c>
      <c r="E462" s="29">
        <f>ROUNDUP(Table2[[#This Row],[Volume]]/'Input Data'!$B$13,0)</f>
        <v>3</v>
      </c>
      <c r="F462" s="29">
        <f>-Table2[[#This Row],[Multiplier]]*'Input Data'!$B$3</f>
        <v>150000</v>
      </c>
      <c r="G462" s="29">
        <f>(1 - (1 / (1 + EXP(-((Table2[[#This Row],[Volume]] / 1000) - 4.25))))) * 0.4 + 0.6</f>
        <v>0.92399937359387485</v>
      </c>
      <c r="H462" s="29">
        <f>Table2[[#This Row],[Sigmoid]]*'Input Data'!$B$7</f>
        <v>692.99953019540612</v>
      </c>
      <c r="I462" s="29">
        <f>Table2[[#This Row],[Price]]-Table2[[#This Row],[Variable Cost]]</f>
        <v>192.99953019540612</v>
      </c>
      <c r="J462" s="29">
        <f>Table2[[#This Row],[CM I (Unit)]]-(Table2[[#This Row],[Fixed Cost]]/Table2[[#This Row],[Volume]])</f>
        <v>139.42810162397757</v>
      </c>
      <c r="K462" s="29">
        <f>Table2[[#This Row],[CM II Unit)]]-(-'Input Data'!$B$4/Table2[[#This Row],[Volume]])</f>
        <v>50.142387338263276</v>
      </c>
      <c r="L462" s="29">
        <f>Table2[[#This Row],[CM I (Unit)]]*Table2[[#This Row],[Volume]]</f>
        <v>540398.68454713712</v>
      </c>
      <c r="M462" s="29">
        <f>Table2[[#This Row],[CM II Unit)]]*Table2[[#This Row],[Volume]]</f>
        <v>390398.68454713718</v>
      </c>
      <c r="N462" s="29">
        <f>Table2[[#This Row],[Profit (Unit)]]*Table2[[#This Row],[Volume]]</f>
        <v>140398.68454713718</v>
      </c>
      <c r="O462" s="29" t="str">
        <f>IF(AND(Table2[[#This Row],[Profit]]&gt;0,N461&lt;0),MIN(Table2[Profit]),"")</f>
        <v/>
      </c>
    </row>
    <row r="463" spans="1:15" ht="20.100000000000001" customHeight="1" x14ac:dyDescent="0.25">
      <c r="A463" s="29">
        <v>2805</v>
      </c>
      <c r="B463" s="29">
        <f>IF(Table2[[#This Row],[Volume]]&lt;'Input Data'!$B$9,'Input Data'!$B$9,IF(Table2[[#This Row],[Volume]]&gt;'Input Data'!$B$10,'Input Data'!$B$10,Table2[[#This Row],[Volume]]))</f>
        <v>3000</v>
      </c>
      <c r="C463" s="30">
        <f>ROUNDDOWN((Table2[[#This Row],[Volume Used]]-'Input Data'!$B$9)/'Input Data'!$B$11,0)*'Input Data'!$B$12</f>
        <v>0</v>
      </c>
      <c r="D463" s="31">
        <f>-(Table2[[#This Row],[Volume]]*(1-Table2[[#This Row],[Discount]])*'Input Data'!$B$2)/Table2[[#This Row],[Volume]]</f>
        <v>500</v>
      </c>
      <c r="E463" s="29">
        <f>ROUNDUP(Table2[[#This Row],[Volume]]/'Input Data'!$B$13,0)</f>
        <v>3</v>
      </c>
      <c r="F463" s="29">
        <f>-Table2[[#This Row],[Multiplier]]*'Input Data'!$B$3</f>
        <v>150000</v>
      </c>
      <c r="G463" s="29">
        <f>(1 - (1 / (1 + EXP(-((Table2[[#This Row],[Volume]] / 1000) - 4.25))))) * 0.4 + 0.6</f>
        <v>0.92369109446403119</v>
      </c>
      <c r="H463" s="29">
        <f>Table2[[#This Row],[Sigmoid]]*'Input Data'!$B$7</f>
        <v>692.76832084802345</v>
      </c>
      <c r="I463" s="29">
        <f>Table2[[#This Row],[Price]]-Table2[[#This Row],[Variable Cost]]</f>
        <v>192.76832084802345</v>
      </c>
      <c r="J463" s="29">
        <f>Table2[[#This Row],[CM I (Unit)]]-(Table2[[#This Row],[Fixed Cost]]/Table2[[#This Row],[Volume]])</f>
        <v>139.29238501914645</v>
      </c>
      <c r="K463" s="29">
        <f>Table2[[#This Row],[CM II Unit)]]-(-'Input Data'!$B$4/Table2[[#This Row],[Volume]])</f>
        <v>50.165825304351443</v>
      </c>
      <c r="L463" s="29">
        <f>Table2[[#This Row],[CM I (Unit)]]*Table2[[#This Row],[Volume]]</f>
        <v>540715.13997870579</v>
      </c>
      <c r="M463" s="29">
        <f>Table2[[#This Row],[CM II Unit)]]*Table2[[#This Row],[Volume]]</f>
        <v>390715.13997870579</v>
      </c>
      <c r="N463" s="29">
        <f>Table2[[#This Row],[Profit (Unit)]]*Table2[[#This Row],[Volume]]</f>
        <v>140715.13997870579</v>
      </c>
      <c r="O463" s="29" t="str">
        <f>IF(AND(Table2[[#This Row],[Profit]]&gt;0,N462&lt;0),MIN(Table2[Profit]),"")</f>
        <v/>
      </c>
    </row>
    <row r="464" spans="1:15" ht="20.100000000000001" customHeight="1" x14ac:dyDescent="0.25">
      <c r="A464" s="29">
        <v>2810</v>
      </c>
      <c r="B464" s="29">
        <f>IF(Table2[[#This Row],[Volume]]&lt;'Input Data'!$B$9,'Input Data'!$B$9,IF(Table2[[#This Row],[Volume]]&gt;'Input Data'!$B$10,'Input Data'!$B$10,Table2[[#This Row],[Volume]]))</f>
        <v>3000</v>
      </c>
      <c r="C464" s="30">
        <f>ROUNDDOWN((Table2[[#This Row],[Volume Used]]-'Input Data'!$B$9)/'Input Data'!$B$11,0)*'Input Data'!$B$12</f>
        <v>0</v>
      </c>
      <c r="D464" s="31">
        <f>-(Table2[[#This Row],[Volume]]*(1-Table2[[#This Row],[Discount]])*'Input Data'!$B$2)/Table2[[#This Row],[Volume]]</f>
        <v>500</v>
      </c>
      <c r="E464" s="29">
        <f>ROUNDUP(Table2[[#This Row],[Volume]]/'Input Data'!$B$13,0)</f>
        <v>3</v>
      </c>
      <c r="F464" s="29">
        <f>-Table2[[#This Row],[Multiplier]]*'Input Data'!$B$3</f>
        <v>150000</v>
      </c>
      <c r="G464" s="29">
        <f>(1 - (1 / (1 + EXP(-((Table2[[#This Row],[Volume]] / 1000) - 4.25))))) * 0.4 + 0.6</f>
        <v>0.92338186057541294</v>
      </c>
      <c r="H464" s="29">
        <f>Table2[[#This Row],[Sigmoid]]*'Input Data'!$B$7</f>
        <v>692.53639543155975</v>
      </c>
      <c r="I464" s="29">
        <f>Table2[[#This Row],[Price]]-Table2[[#This Row],[Variable Cost]]</f>
        <v>192.53639543155975</v>
      </c>
      <c r="J464" s="29">
        <f>Table2[[#This Row],[CM I (Unit)]]-(Table2[[#This Row],[Fixed Cost]]/Table2[[#This Row],[Volume]])</f>
        <v>139.15561251341029</v>
      </c>
      <c r="K464" s="29">
        <f>Table2[[#This Row],[CM II Unit)]]-(-'Input Data'!$B$4/Table2[[#This Row],[Volume]])</f>
        <v>50.187640983161174</v>
      </c>
      <c r="L464" s="29">
        <f>Table2[[#This Row],[CM I (Unit)]]*Table2[[#This Row],[Volume]]</f>
        <v>541027.27116268291</v>
      </c>
      <c r="M464" s="29">
        <f>Table2[[#This Row],[CM II Unit)]]*Table2[[#This Row],[Volume]]</f>
        <v>391027.27116268291</v>
      </c>
      <c r="N464" s="29">
        <f>Table2[[#This Row],[Profit (Unit)]]*Table2[[#This Row],[Volume]]</f>
        <v>141027.27116268291</v>
      </c>
      <c r="O464" s="29" t="str">
        <f>IF(AND(Table2[[#This Row],[Profit]]&gt;0,N463&lt;0),MIN(Table2[Profit]),"")</f>
        <v/>
      </c>
    </row>
    <row r="465" spans="1:15" ht="20.100000000000001" customHeight="1" x14ac:dyDescent="0.25">
      <c r="A465" s="29">
        <v>2815</v>
      </c>
      <c r="B465" s="29">
        <f>IF(Table2[[#This Row],[Volume]]&lt;'Input Data'!$B$9,'Input Data'!$B$9,IF(Table2[[#This Row],[Volume]]&gt;'Input Data'!$B$10,'Input Data'!$B$10,Table2[[#This Row],[Volume]]))</f>
        <v>3000</v>
      </c>
      <c r="C465" s="30">
        <f>ROUNDDOWN((Table2[[#This Row],[Volume Used]]-'Input Data'!$B$9)/'Input Data'!$B$11,0)*'Input Data'!$B$12</f>
        <v>0</v>
      </c>
      <c r="D465" s="31">
        <f>-(Table2[[#This Row],[Volume]]*(1-Table2[[#This Row],[Discount]])*'Input Data'!$B$2)/Table2[[#This Row],[Volume]]</f>
        <v>500</v>
      </c>
      <c r="E465" s="29">
        <f>ROUNDUP(Table2[[#This Row],[Volume]]/'Input Data'!$B$13,0)</f>
        <v>3</v>
      </c>
      <c r="F465" s="29">
        <f>-Table2[[#This Row],[Multiplier]]*'Input Data'!$B$3</f>
        <v>150000</v>
      </c>
      <c r="G465" s="29">
        <f>(1 - (1 / (1 + EXP(-((Table2[[#This Row],[Volume]] / 1000) - 4.25))))) * 0.4 + 0.6</f>
        <v>0.92307167136911084</v>
      </c>
      <c r="H465" s="29">
        <f>Table2[[#This Row],[Sigmoid]]*'Input Data'!$B$7</f>
        <v>692.30375352683313</v>
      </c>
      <c r="I465" s="29">
        <f>Table2[[#This Row],[Price]]-Table2[[#This Row],[Variable Cost]]</f>
        <v>192.30375352683313</v>
      </c>
      <c r="J465" s="29">
        <f>Table2[[#This Row],[CM I (Unit)]]-(Table2[[#This Row],[Fixed Cost]]/Table2[[#This Row],[Volume]])</f>
        <v>139.01778549841396</v>
      </c>
      <c r="K465" s="29">
        <f>Table2[[#This Row],[CM II Unit)]]-(-'Input Data'!$B$4/Table2[[#This Row],[Volume]])</f>
        <v>50.207838784381991</v>
      </c>
      <c r="L465" s="29">
        <f>Table2[[#This Row],[CM I (Unit)]]*Table2[[#This Row],[Volume]]</f>
        <v>541335.06617803522</v>
      </c>
      <c r="M465" s="29">
        <f>Table2[[#This Row],[CM II Unit)]]*Table2[[#This Row],[Volume]]</f>
        <v>391335.06617803528</v>
      </c>
      <c r="N465" s="29">
        <f>Table2[[#This Row],[Profit (Unit)]]*Table2[[#This Row],[Volume]]</f>
        <v>141335.06617803531</v>
      </c>
      <c r="O465" s="29" t="str">
        <f>IF(AND(Table2[[#This Row],[Profit]]&gt;0,N464&lt;0),MIN(Table2[Profit]),"")</f>
        <v/>
      </c>
    </row>
    <row r="466" spans="1:15" ht="20.100000000000001" customHeight="1" x14ac:dyDescent="0.25">
      <c r="A466" s="29">
        <v>2820</v>
      </c>
      <c r="B466" s="29">
        <f>IF(Table2[[#This Row],[Volume]]&lt;'Input Data'!$B$9,'Input Data'!$B$9,IF(Table2[[#This Row],[Volume]]&gt;'Input Data'!$B$10,'Input Data'!$B$10,Table2[[#This Row],[Volume]]))</f>
        <v>3000</v>
      </c>
      <c r="C466" s="30">
        <f>ROUNDDOWN((Table2[[#This Row],[Volume Used]]-'Input Data'!$B$9)/'Input Data'!$B$11,0)*'Input Data'!$B$12</f>
        <v>0</v>
      </c>
      <c r="D466" s="31">
        <f>-(Table2[[#This Row],[Volume]]*(1-Table2[[#This Row],[Discount]])*'Input Data'!$B$2)/Table2[[#This Row],[Volume]]</f>
        <v>500</v>
      </c>
      <c r="E466" s="29">
        <f>ROUNDUP(Table2[[#This Row],[Volume]]/'Input Data'!$B$13,0)</f>
        <v>3</v>
      </c>
      <c r="F466" s="29">
        <f>-Table2[[#This Row],[Multiplier]]*'Input Data'!$B$3</f>
        <v>150000</v>
      </c>
      <c r="G466" s="29">
        <f>(1 - (1 / (1 + EXP(-((Table2[[#This Row],[Volume]] / 1000) - 4.25))))) * 0.4 + 0.6</f>
        <v>0.92276052630671346</v>
      </c>
      <c r="H466" s="29">
        <f>Table2[[#This Row],[Sigmoid]]*'Input Data'!$B$7</f>
        <v>692.0703947300351</v>
      </c>
      <c r="I466" s="29">
        <f>Table2[[#This Row],[Price]]-Table2[[#This Row],[Variable Cost]]</f>
        <v>192.0703947300351</v>
      </c>
      <c r="J466" s="29">
        <f>Table2[[#This Row],[CM I (Unit)]]-(Table2[[#This Row],[Fixed Cost]]/Table2[[#This Row],[Volume]])</f>
        <v>138.87890536833299</v>
      </c>
      <c r="K466" s="29">
        <f>Table2[[#This Row],[CM II Unit)]]-(-'Input Data'!$B$4/Table2[[#This Row],[Volume]])</f>
        <v>50.226423098829443</v>
      </c>
      <c r="L466" s="29">
        <f>Table2[[#This Row],[CM I (Unit)]]*Table2[[#This Row],[Volume]]</f>
        <v>541638.513138699</v>
      </c>
      <c r="M466" s="29">
        <f>Table2[[#This Row],[CM II Unit)]]*Table2[[#This Row],[Volume]]</f>
        <v>391638.51313869905</v>
      </c>
      <c r="N466" s="29">
        <f>Table2[[#This Row],[Profit (Unit)]]*Table2[[#This Row],[Volume]]</f>
        <v>141638.51313869903</v>
      </c>
      <c r="O466" s="29" t="str">
        <f>IF(AND(Table2[[#This Row],[Profit]]&gt;0,N465&lt;0),MIN(Table2[Profit]),"")</f>
        <v/>
      </c>
    </row>
    <row r="467" spans="1:15" ht="20.100000000000001" customHeight="1" x14ac:dyDescent="0.25">
      <c r="A467" s="29">
        <v>2825</v>
      </c>
      <c r="B467" s="29">
        <f>IF(Table2[[#This Row],[Volume]]&lt;'Input Data'!$B$9,'Input Data'!$B$9,IF(Table2[[#This Row],[Volume]]&gt;'Input Data'!$B$10,'Input Data'!$B$10,Table2[[#This Row],[Volume]]))</f>
        <v>3000</v>
      </c>
      <c r="C467" s="30">
        <f>ROUNDDOWN((Table2[[#This Row],[Volume Used]]-'Input Data'!$B$9)/'Input Data'!$B$11,0)*'Input Data'!$B$12</f>
        <v>0</v>
      </c>
      <c r="D467" s="31">
        <f>-(Table2[[#This Row],[Volume]]*(1-Table2[[#This Row],[Discount]])*'Input Data'!$B$2)/Table2[[#This Row],[Volume]]</f>
        <v>500</v>
      </c>
      <c r="E467" s="29">
        <f>ROUNDUP(Table2[[#This Row],[Volume]]/'Input Data'!$B$13,0)</f>
        <v>3</v>
      </c>
      <c r="F467" s="29">
        <f>-Table2[[#This Row],[Multiplier]]*'Input Data'!$B$3</f>
        <v>150000</v>
      </c>
      <c r="G467" s="29">
        <f>(1 - (1 / (1 + EXP(-((Table2[[#This Row],[Volume]] / 1000) - 4.25))))) * 0.4 + 0.6</f>
        <v>0.92244842487045609</v>
      </c>
      <c r="H467" s="29">
        <f>Table2[[#This Row],[Sigmoid]]*'Input Data'!$B$7</f>
        <v>691.83631865284201</v>
      </c>
      <c r="I467" s="29">
        <f>Table2[[#This Row],[Price]]-Table2[[#This Row],[Variable Cost]]</f>
        <v>191.83631865284201</v>
      </c>
      <c r="J467" s="29">
        <f>Table2[[#This Row],[CM I (Unit)]]-(Table2[[#This Row],[Fixed Cost]]/Table2[[#This Row],[Volume]])</f>
        <v>138.73897352009865</v>
      </c>
      <c r="K467" s="29">
        <f>Table2[[#This Row],[CM II Unit)]]-(-'Input Data'!$B$4/Table2[[#This Row],[Volume]])</f>
        <v>50.243398298859717</v>
      </c>
      <c r="L467" s="29">
        <f>Table2[[#This Row],[CM I (Unit)]]*Table2[[#This Row],[Volume]]</f>
        <v>541937.60019427864</v>
      </c>
      <c r="M467" s="29">
        <f>Table2[[#This Row],[CM II Unit)]]*Table2[[#This Row],[Volume]]</f>
        <v>391937.6001942787</v>
      </c>
      <c r="N467" s="29">
        <f>Table2[[#This Row],[Profit (Unit)]]*Table2[[#This Row],[Volume]]</f>
        <v>141937.6001942787</v>
      </c>
      <c r="O467" s="29" t="str">
        <f>IF(AND(Table2[[#This Row],[Profit]]&gt;0,N466&lt;0),MIN(Table2[Profit]),"")</f>
        <v/>
      </c>
    </row>
    <row r="468" spans="1:15" ht="20.100000000000001" customHeight="1" x14ac:dyDescent="0.25">
      <c r="A468" s="29">
        <v>2830</v>
      </c>
      <c r="B468" s="29">
        <f>IF(Table2[[#This Row],[Volume]]&lt;'Input Data'!$B$9,'Input Data'!$B$9,IF(Table2[[#This Row],[Volume]]&gt;'Input Data'!$B$10,'Input Data'!$B$10,Table2[[#This Row],[Volume]]))</f>
        <v>3000</v>
      </c>
      <c r="C468" s="30">
        <f>ROUNDDOWN((Table2[[#This Row],[Volume Used]]-'Input Data'!$B$9)/'Input Data'!$B$11,0)*'Input Data'!$B$12</f>
        <v>0</v>
      </c>
      <c r="D468" s="31">
        <f>-(Table2[[#This Row],[Volume]]*(1-Table2[[#This Row],[Discount]])*'Input Data'!$B$2)/Table2[[#This Row],[Volume]]</f>
        <v>500</v>
      </c>
      <c r="E468" s="29">
        <f>ROUNDUP(Table2[[#This Row],[Volume]]/'Input Data'!$B$13,0)</f>
        <v>3</v>
      </c>
      <c r="F468" s="29">
        <f>-Table2[[#This Row],[Multiplier]]*'Input Data'!$B$3</f>
        <v>150000</v>
      </c>
      <c r="G468" s="29">
        <f>(1 - (1 / (1 + EXP(-((Table2[[#This Row],[Volume]] / 1000) - 4.25))))) * 0.4 + 0.6</f>
        <v>0.92213536656336881</v>
      </c>
      <c r="H468" s="29">
        <f>Table2[[#This Row],[Sigmoid]]*'Input Data'!$B$7</f>
        <v>691.60152492252655</v>
      </c>
      <c r="I468" s="29">
        <f>Table2[[#This Row],[Price]]-Table2[[#This Row],[Variable Cost]]</f>
        <v>191.60152492252655</v>
      </c>
      <c r="J468" s="29">
        <f>Table2[[#This Row],[CM I (Unit)]]-(Table2[[#This Row],[Fixed Cost]]/Table2[[#This Row],[Volume]])</f>
        <v>138.59799135362195</v>
      </c>
      <c r="K468" s="29">
        <f>Table2[[#This Row],[CM II Unit)]]-(-'Input Data'!$B$4/Table2[[#This Row],[Volume]])</f>
        <v>50.258768738780958</v>
      </c>
      <c r="L468" s="29">
        <f>Table2[[#This Row],[CM I (Unit)]]*Table2[[#This Row],[Volume]]</f>
        <v>542232.31553075009</v>
      </c>
      <c r="M468" s="29">
        <f>Table2[[#This Row],[CM II Unit)]]*Table2[[#This Row],[Volume]]</f>
        <v>392232.31553075014</v>
      </c>
      <c r="N468" s="29">
        <f>Table2[[#This Row],[Profit (Unit)]]*Table2[[#This Row],[Volume]]</f>
        <v>142232.31553075011</v>
      </c>
      <c r="O468" s="29" t="str">
        <f>IF(AND(Table2[[#This Row],[Profit]]&gt;0,N467&lt;0),MIN(Table2[Profit]),"")</f>
        <v/>
      </c>
    </row>
    <row r="469" spans="1:15" ht="20.100000000000001" customHeight="1" x14ac:dyDescent="0.25">
      <c r="A469" s="29">
        <v>2835</v>
      </c>
      <c r="B469" s="29">
        <f>IF(Table2[[#This Row],[Volume]]&lt;'Input Data'!$B$9,'Input Data'!$B$9,IF(Table2[[#This Row],[Volume]]&gt;'Input Data'!$B$10,'Input Data'!$B$10,Table2[[#This Row],[Volume]]))</f>
        <v>3000</v>
      </c>
      <c r="C469" s="30">
        <f>ROUNDDOWN((Table2[[#This Row],[Volume Used]]-'Input Data'!$B$9)/'Input Data'!$B$11,0)*'Input Data'!$B$12</f>
        <v>0</v>
      </c>
      <c r="D469" s="31">
        <f>-(Table2[[#This Row],[Volume]]*(1-Table2[[#This Row],[Discount]])*'Input Data'!$B$2)/Table2[[#This Row],[Volume]]</f>
        <v>500</v>
      </c>
      <c r="E469" s="29">
        <f>ROUNDUP(Table2[[#This Row],[Volume]]/'Input Data'!$B$13,0)</f>
        <v>3</v>
      </c>
      <c r="F469" s="29">
        <f>-Table2[[#This Row],[Multiplier]]*'Input Data'!$B$3</f>
        <v>150000</v>
      </c>
      <c r="G469" s="29">
        <f>(1 - (1 / (1 + EXP(-((Table2[[#This Row],[Volume]] / 1000) - 4.25))))) * 0.4 + 0.6</f>
        <v>0.92182135090942496</v>
      </c>
      <c r="H469" s="29">
        <f>Table2[[#This Row],[Sigmoid]]*'Input Data'!$B$7</f>
        <v>691.36601318206874</v>
      </c>
      <c r="I469" s="29">
        <f>Table2[[#This Row],[Price]]-Table2[[#This Row],[Variable Cost]]</f>
        <v>191.36601318206874</v>
      </c>
      <c r="J469" s="29">
        <f>Table2[[#This Row],[CM I (Unit)]]-(Table2[[#This Row],[Fixed Cost]]/Table2[[#This Row],[Volume]])</f>
        <v>138.45596027201583</v>
      </c>
      <c r="K469" s="29">
        <f>Table2[[#This Row],[CM II Unit)]]-(-'Input Data'!$B$4/Table2[[#This Row],[Volume]])</f>
        <v>50.272538755260982</v>
      </c>
      <c r="L469" s="29">
        <f>Table2[[#This Row],[CM I (Unit)]]*Table2[[#This Row],[Volume]]</f>
        <v>542522.64737116487</v>
      </c>
      <c r="M469" s="29">
        <f>Table2[[#This Row],[CM II Unit)]]*Table2[[#This Row],[Volume]]</f>
        <v>392522.64737116487</v>
      </c>
      <c r="N469" s="29">
        <f>Table2[[#This Row],[Profit (Unit)]]*Table2[[#This Row],[Volume]]</f>
        <v>142522.64737116487</v>
      </c>
      <c r="O469" s="29" t="str">
        <f>IF(AND(Table2[[#This Row],[Profit]]&gt;0,N468&lt;0),MIN(Table2[Profit]),"")</f>
        <v/>
      </c>
    </row>
    <row r="470" spans="1:15" ht="20.100000000000001" customHeight="1" x14ac:dyDescent="0.25">
      <c r="A470" s="29">
        <v>2840</v>
      </c>
      <c r="B470" s="29">
        <f>IF(Table2[[#This Row],[Volume]]&lt;'Input Data'!$B$9,'Input Data'!$B$9,IF(Table2[[#This Row],[Volume]]&gt;'Input Data'!$B$10,'Input Data'!$B$10,Table2[[#This Row],[Volume]]))</f>
        <v>3000</v>
      </c>
      <c r="C470" s="30">
        <f>ROUNDDOWN((Table2[[#This Row],[Volume Used]]-'Input Data'!$B$9)/'Input Data'!$B$11,0)*'Input Data'!$B$12</f>
        <v>0</v>
      </c>
      <c r="D470" s="31">
        <f>-(Table2[[#This Row],[Volume]]*(1-Table2[[#This Row],[Discount]])*'Input Data'!$B$2)/Table2[[#This Row],[Volume]]</f>
        <v>500</v>
      </c>
      <c r="E470" s="29">
        <f>ROUNDUP(Table2[[#This Row],[Volume]]/'Input Data'!$B$13,0)</f>
        <v>3</v>
      </c>
      <c r="F470" s="29">
        <f>-Table2[[#This Row],[Multiplier]]*'Input Data'!$B$3</f>
        <v>150000</v>
      </c>
      <c r="G470" s="29">
        <f>(1 - (1 / (1 + EXP(-((Table2[[#This Row],[Volume]] / 1000) - 4.25))))) * 0.4 + 0.6</f>
        <v>0.92150637745368835</v>
      </c>
      <c r="H470" s="29">
        <f>Table2[[#This Row],[Sigmoid]]*'Input Data'!$B$7</f>
        <v>691.1297830902663</v>
      </c>
      <c r="I470" s="29">
        <f>Table2[[#This Row],[Price]]-Table2[[#This Row],[Variable Cost]]</f>
        <v>191.1297830902663</v>
      </c>
      <c r="J470" s="29">
        <f>Table2[[#This Row],[CM I (Unit)]]-(Table2[[#This Row],[Fixed Cost]]/Table2[[#This Row],[Volume]])</f>
        <v>138.31288168181561</v>
      </c>
      <c r="K470" s="29">
        <f>Table2[[#This Row],[CM II Unit)]]-(-'Input Data'!$B$4/Table2[[#This Row],[Volume]])</f>
        <v>50.2847126677311</v>
      </c>
      <c r="L470" s="29">
        <f>Table2[[#This Row],[CM I (Unit)]]*Table2[[#This Row],[Volume]]</f>
        <v>542808.58397635631</v>
      </c>
      <c r="M470" s="29">
        <f>Table2[[#This Row],[CM II Unit)]]*Table2[[#This Row],[Volume]]</f>
        <v>392808.58397635631</v>
      </c>
      <c r="N470" s="29">
        <f>Table2[[#This Row],[Profit (Unit)]]*Table2[[#This Row],[Volume]]</f>
        <v>142808.58397635631</v>
      </c>
      <c r="O470" s="29" t="str">
        <f>IF(AND(Table2[[#This Row],[Profit]]&gt;0,N469&lt;0),MIN(Table2[Profit]),"")</f>
        <v/>
      </c>
    </row>
    <row r="471" spans="1:15" ht="20.100000000000001" customHeight="1" x14ac:dyDescent="0.25">
      <c r="A471" s="29">
        <v>2845</v>
      </c>
      <c r="B471" s="29">
        <f>IF(Table2[[#This Row],[Volume]]&lt;'Input Data'!$B$9,'Input Data'!$B$9,IF(Table2[[#This Row],[Volume]]&gt;'Input Data'!$B$10,'Input Data'!$B$10,Table2[[#This Row],[Volume]]))</f>
        <v>3000</v>
      </c>
      <c r="C471" s="30">
        <f>ROUNDDOWN((Table2[[#This Row],[Volume Used]]-'Input Data'!$B$9)/'Input Data'!$B$11,0)*'Input Data'!$B$12</f>
        <v>0</v>
      </c>
      <c r="D471" s="31">
        <f>-(Table2[[#This Row],[Volume]]*(1-Table2[[#This Row],[Discount]])*'Input Data'!$B$2)/Table2[[#This Row],[Volume]]</f>
        <v>500</v>
      </c>
      <c r="E471" s="29">
        <f>ROUNDUP(Table2[[#This Row],[Volume]]/'Input Data'!$B$13,0)</f>
        <v>3</v>
      </c>
      <c r="F471" s="29">
        <f>-Table2[[#This Row],[Multiplier]]*'Input Data'!$B$3</f>
        <v>150000</v>
      </c>
      <c r="G471" s="29">
        <f>(1 - (1 / (1 + EXP(-((Table2[[#This Row],[Volume]] / 1000) - 4.25))))) * 0.4 + 0.6</f>
        <v>0.92119044576246156</v>
      </c>
      <c r="H471" s="29">
        <f>Table2[[#This Row],[Sigmoid]]*'Input Data'!$B$7</f>
        <v>690.89283432184618</v>
      </c>
      <c r="I471" s="29">
        <f>Table2[[#This Row],[Price]]-Table2[[#This Row],[Variable Cost]]</f>
        <v>190.89283432184618</v>
      </c>
      <c r="J471" s="29">
        <f>Table2[[#This Row],[CM I (Unit)]]-(Table2[[#This Row],[Fixed Cost]]/Table2[[#This Row],[Volume]])</f>
        <v>138.16875699319942</v>
      </c>
      <c r="K471" s="29">
        <f>Table2[[#This Row],[CM II Unit)]]-(-'Input Data'!$B$4/Table2[[#This Row],[Volume]])</f>
        <v>50.295294778788175</v>
      </c>
      <c r="L471" s="29">
        <f>Table2[[#This Row],[CM I (Unit)]]*Table2[[#This Row],[Volume]]</f>
        <v>543090.11364565243</v>
      </c>
      <c r="M471" s="29">
        <f>Table2[[#This Row],[CM II Unit)]]*Table2[[#This Row],[Volume]]</f>
        <v>393090.11364565237</v>
      </c>
      <c r="N471" s="29">
        <f>Table2[[#This Row],[Profit (Unit)]]*Table2[[#This Row],[Volume]]</f>
        <v>143090.11364565237</v>
      </c>
      <c r="O471" s="29" t="str">
        <f>IF(AND(Table2[[#This Row],[Profit]]&gt;0,N470&lt;0),MIN(Table2[Profit]),"")</f>
        <v/>
      </c>
    </row>
    <row r="472" spans="1:15" ht="20.100000000000001" customHeight="1" x14ac:dyDescent="0.25">
      <c r="A472" s="29">
        <v>2850</v>
      </c>
      <c r="B472" s="29">
        <f>IF(Table2[[#This Row],[Volume]]&lt;'Input Data'!$B$9,'Input Data'!$B$9,IF(Table2[[#This Row],[Volume]]&gt;'Input Data'!$B$10,'Input Data'!$B$10,Table2[[#This Row],[Volume]]))</f>
        <v>3000</v>
      </c>
      <c r="C472" s="30">
        <f>ROUNDDOWN((Table2[[#This Row],[Volume Used]]-'Input Data'!$B$9)/'Input Data'!$B$11,0)*'Input Data'!$B$12</f>
        <v>0</v>
      </c>
      <c r="D472" s="31">
        <f>-(Table2[[#This Row],[Volume]]*(1-Table2[[#This Row],[Discount]])*'Input Data'!$B$2)/Table2[[#This Row],[Volume]]</f>
        <v>500</v>
      </c>
      <c r="E472" s="29">
        <f>ROUNDUP(Table2[[#This Row],[Volume]]/'Input Data'!$B$13,0)</f>
        <v>3</v>
      </c>
      <c r="F472" s="29">
        <f>-Table2[[#This Row],[Multiplier]]*'Input Data'!$B$3</f>
        <v>150000</v>
      </c>
      <c r="G472" s="29">
        <f>(1 - (1 / (1 + EXP(-((Table2[[#This Row],[Volume]] / 1000) - 4.25))))) * 0.4 + 0.6</f>
        <v>0.92087355542343263</v>
      </c>
      <c r="H472" s="29">
        <f>Table2[[#This Row],[Sigmoid]]*'Input Data'!$B$7</f>
        <v>690.6551665675745</v>
      </c>
      <c r="I472" s="29">
        <f>Table2[[#This Row],[Price]]-Table2[[#This Row],[Variable Cost]]</f>
        <v>190.6551665675745</v>
      </c>
      <c r="J472" s="29">
        <f>Table2[[#This Row],[CM I (Unit)]]-(Table2[[#This Row],[Fixed Cost]]/Table2[[#This Row],[Volume]])</f>
        <v>138.02358762020609</v>
      </c>
      <c r="K472" s="29">
        <f>Table2[[#This Row],[CM II Unit)]]-(-'Input Data'!$B$4/Table2[[#This Row],[Volume]])</f>
        <v>50.304289374592045</v>
      </c>
      <c r="L472" s="29">
        <f>Table2[[#This Row],[CM I (Unit)]]*Table2[[#This Row],[Volume]]</f>
        <v>543367.22471758735</v>
      </c>
      <c r="M472" s="29">
        <f>Table2[[#This Row],[CM II Unit)]]*Table2[[#This Row],[Volume]]</f>
        <v>393367.22471758735</v>
      </c>
      <c r="N472" s="29">
        <f>Table2[[#This Row],[Profit (Unit)]]*Table2[[#This Row],[Volume]]</f>
        <v>143367.22471758732</v>
      </c>
      <c r="O472" s="29" t="str">
        <f>IF(AND(Table2[[#This Row],[Profit]]&gt;0,N471&lt;0),MIN(Table2[Profit]),"")</f>
        <v/>
      </c>
    </row>
    <row r="473" spans="1:15" ht="20.100000000000001" customHeight="1" x14ac:dyDescent="0.25">
      <c r="A473" s="29">
        <v>2855</v>
      </c>
      <c r="B473" s="29">
        <f>IF(Table2[[#This Row],[Volume]]&lt;'Input Data'!$B$9,'Input Data'!$B$9,IF(Table2[[#This Row],[Volume]]&gt;'Input Data'!$B$10,'Input Data'!$B$10,Table2[[#This Row],[Volume]]))</f>
        <v>3000</v>
      </c>
      <c r="C473" s="30">
        <f>ROUNDDOWN((Table2[[#This Row],[Volume Used]]-'Input Data'!$B$9)/'Input Data'!$B$11,0)*'Input Data'!$B$12</f>
        <v>0</v>
      </c>
      <c r="D473" s="31">
        <f>-(Table2[[#This Row],[Volume]]*(1-Table2[[#This Row],[Discount]])*'Input Data'!$B$2)/Table2[[#This Row],[Volume]]</f>
        <v>500</v>
      </c>
      <c r="E473" s="29">
        <f>ROUNDUP(Table2[[#This Row],[Volume]]/'Input Data'!$B$13,0)</f>
        <v>3</v>
      </c>
      <c r="F473" s="29">
        <f>-Table2[[#This Row],[Multiplier]]*'Input Data'!$B$3</f>
        <v>150000</v>
      </c>
      <c r="G473" s="29">
        <f>(1 - (1 / (1 + EXP(-((Table2[[#This Row],[Volume]] / 1000) - 4.25))))) * 0.4 + 0.6</f>
        <v>0.92055570604582293</v>
      </c>
      <c r="H473" s="29">
        <f>Table2[[#This Row],[Sigmoid]]*'Input Data'!$B$7</f>
        <v>690.41677953436715</v>
      </c>
      <c r="I473" s="29">
        <f>Table2[[#This Row],[Price]]-Table2[[#This Row],[Variable Cost]]</f>
        <v>190.41677953436715</v>
      </c>
      <c r="J473" s="29">
        <f>Table2[[#This Row],[CM I (Unit)]]-(Table2[[#This Row],[Fixed Cost]]/Table2[[#This Row],[Volume]])</f>
        <v>137.87737498095208</v>
      </c>
      <c r="K473" s="29">
        <f>Table2[[#This Row],[CM II Unit)]]-(-'Input Data'!$B$4/Table2[[#This Row],[Volume]])</f>
        <v>50.311700725260309</v>
      </c>
      <c r="L473" s="29">
        <f>Table2[[#This Row],[CM I (Unit)]]*Table2[[#This Row],[Volume]]</f>
        <v>543639.90557061823</v>
      </c>
      <c r="M473" s="29">
        <f>Table2[[#This Row],[CM II Unit)]]*Table2[[#This Row],[Volume]]</f>
        <v>393639.90557061823</v>
      </c>
      <c r="N473" s="29">
        <f>Table2[[#This Row],[Profit (Unit)]]*Table2[[#This Row],[Volume]]</f>
        <v>143639.90557061817</v>
      </c>
      <c r="O473" s="29" t="str">
        <f>IF(AND(Table2[[#This Row],[Profit]]&gt;0,N472&lt;0),MIN(Table2[Profit]),"")</f>
        <v/>
      </c>
    </row>
    <row r="474" spans="1:15" ht="20.100000000000001" customHeight="1" x14ac:dyDescent="0.25">
      <c r="A474" s="29">
        <v>2860</v>
      </c>
      <c r="B474" s="29">
        <f>IF(Table2[[#This Row],[Volume]]&lt;'Input Data'!$B$9,'Input Data'!$B$9,IF(Table2[[#This Row],[Volume]]&gt;'Input Data'!$B$10,'Input Data'!$B$10,Table2[[#This Row],[Volume]]))</f>
        <v>3000</v>
      </c>
      <c r="C474" s="30">
        <f>ROUNDDOWN((Table2[[#This Row],[Volume Used]]-'Input Data'!$B$9)/'Input Data'!$B$11,0)*'Input Data'!$B$12</f>
        <v>0</v>
      </c>
      <c r="D474" s="31">
        <f>-(Table2[[#This Row],[Volume]]*(1-Table2[[#This Row],[Discount]])*'Input Data'!$B$2)/Table2[[#This Row],[Volume]]</f>
        <v>500</v>
      </c>
      <c r="E474" s="29">
        <f>ROUNDUP(Table2[[#This Row],[Volume]]/'Input Data'!$B$13,0)</f>
        <v>3</v>
      </c>
      <c r="F474" s="29">
        <f>-Table2[[#This Row],[Multiplier]]*'Input Data'!$B$3</f>
        <v>150000</v>
      </c>
      <c r="G474" s="29">
        <f>(1 - (1 / (1 + EXP(-((Table2[[#This Row],[Volume]] / 1000) - 4.25))))) * 0.4 + 0.6</f>
        <v>0.92023689726053259</v>
      </c>
      <c r="H474" s="29">
        <f>Table2[[#This Row],[Sigmoid]]*'Input Data'!$B$7</f>
        <v>690.17767294539942</v>
      </c>
      <c r="I474" s="29">
        <f>Table2[[#This Row],[Price]]-Table2[[#This Row],[Variable Cost]]</f>
        <v>190.17767294539942</v>
      </c>
      <c r="J474" s="29">
        <f>Table2[[#This Row],[CM I (Unit)]]-(Table2[[#This Row],[Fixed Cost]]/Table2[[#This Row],[Volume]])</f>
        <v>137.73012049784697</v>
      </c>
      <c r="K474" s="29">
        <f>Table2[[#This Row],[CM II Unit)]]-(-'Input Data'!$B$4/Table2[[#This Row],[Volume]])</f>
        <v>50.317533085259555</v>
      </c>
      <c r="L474" s="29">
        <f>Table2[[#This Row],[CM I (Unit)]]*Table2[[#This Row],[Volume]]</f>
        <v>543908.14462384232</v>
      </c>
      <c r="M474" s="29">
        <f>Table2[[#This Row],[CM II Unit)]]*Table2[[#This Row],[Volume]]</f>
        <v>393908.14462384232</v>
      </c>
      <c r="N474" s="29">
        <f>Table2[[#This Row],[Profit (Unit)]]*Table2[[#This Row],[Volume]]</f>
        <v>143908.14462384232</v>
      </c>
      <c r="O474" s="29" t="str">
        <f>IF(AND(Table2[[#This Row],[Profit]]&gt;0,N473&lt;0),MIN(Table2[Profit]),"")</f>
        <v/>
      </c>
    </row>
    <row r="475" spans="1:15" ht="20.100000000000001" customHeight="1" x14ac:dyDescent="0.25">
      <c r="A475" s="29">
        <v>2865</v>
      </c>
      <c r="B475" s="29">
        <f>IF(Table2[[#This Row],[Volume]]&lt;'Input Data'!$B$9,'Input Data'!$B$9,IF(Table2[[#This Row],[Volume]]&gt;'Input Data'!$B$10,'Input Data'!$B$10,Table2[[#This Row],[Volume]]))</f>
        <v>3000</v>
      </c>
      <c r="C475" s="30">
        <f>ROUNDDOWN((Table2[[#This Row],[Volume Used]]-'Input Data'!$B$9)/'Input Data'!$B$11,0)*'Input Data'!$B$12</f>
        <v>0</v>
      </c>
      <c r="D475" s="31">
        <f>-(Table2[[#This Row],[Volume]]*(1-Table2[[#This Row],[Discount]])*'Input Data'!$B$2)/Table2[[#This Row],[Volume]]</f>
        <v>500</v>
      </c>
      <c r="E475" s="29">
        <f>ROUNDUP(Table2[[#This Row],[Volume]]/'Input Data'!$B$13,0)</f>
        <v>3</v>
      </c>
      <c r="F475" s="29">
        <f>-Table2[[#This Row],[Multiplier]]*'Input Data'!$B$3</f>
        <v>150000</v>
      </c>
      <c r="G475" s="29">
        <f>(1 - (1 / (1 + EXP(-((Table2[[#This Row],[Volume]] / 1000) - 4.25))))) * 0.4 + 0.6</f>
        <v>0.9199171287202883</v>
      </c>
      <c r="H475" s="29">
        <f>Table2[[#This Row],[Sigmoid]]*'Input Data'!$B$7</f>
        <v>689.93784654021624</v>
      </c>
      <c r="I475" s="29">
        <f>Table2[[#This Row],[Price]]-Table2[[#This Row],[Variable Cost]]</f>
        <v>189.93784654021624</v>
      </c>
      <c r="J475" s="29">
        <f>Table2[[#This Row],[CM I (Unit)]]-(Table2[[#This Row],[Fixed Cost]]/Table2[[#This Row],[Volume]])</f>
        <v>137.58182559780786</v>
      </c>
      <c r="K475" s="29">
        <f>Table2[[#This Row],[CM II Unit)]]-(-'Input Data'!$B$4/Table2[[#This Row],[Volume]])</f>
        <v>50.321790693793901</v>
      </c>
      <c r="L475" s="29">
        <f>Table2[[#This Row],[CM I (Unit)]]*Table2[[#This Row],[Volume]]</f>
        <v>544171.9303377195</v>
      </c>
      <c r="M475" s="29">
        <f>Table2[[#This Row],[CM II Unit)]]*Table2[[#This Row],[Volume]]</f>
        <v>394171.9303377195</v>
      </c>
      <c r="N475" s="29">
        <f>Table2[[#This Row],[Profit (Unit)]]*Table2[[#This Row],[Volume]]</f>
        <v>144171.93033771953</v>
      </c>
      <c r="O475" s="29" t="str">
        <f>IF(AND(Table2[[#This Row],[Profit]]&gt;0,N474&lt;0),MIN(Table2[Profit]),"")</f>
        <v/>
      </c>
    </row>
    <row r="476" spans="1:15" ht="20.100000000000001" customHeight="1" x14ac:dyDescent="0.25">
      <c r="A476" s="29">
        <v>2870</v>
      </c>
      <c r="B476" s="29">
        <f>IF(Table2[[#This Row],[Volume]]&lt;'Input Data'!$B$9,'Input Data'!$B$9,IF(Table2[[#This Row],[Volume]]&gt;'Input Data'!$B$10,'Input Data'!$B$10,Table2[[#This Row],[Volume]]))</f>
        <v>3000</v>
      </c>
      <c r="C476" s="30">
        <f>ROUNDDOWN((Table2[[#This Row],[Volume Used]]-'Input Data'!$B$9)/'Input Data'!$B$11,0)*'Input Data'!$B$12</f>
        <v>0</v>
      </c>
      <c r="D476" s="31">
        <f>-(Table2[[#This Row],[Volume]]*(1-Table2[[#This Row],[Discount]])*'Input Data'!$B$2)/Table2[[#This Row],[Volume]]</f>
        <v>500</v>
      </c>
      <c r="E476" s="29">
        <f>ROUNDUP(Table2[[#This Row],[Volume]]/'Input Data'!$B$13,0)</f>
        <v>3</v>
      </c>
      <c r="F476" s="29">
        <f>-Table2[[#This Row],[Multiplier]]*'Input Data'!$B$3</f>
        <v>150000</v>
      </c>
      <c r="G476" s="29">
        <f>(1 - (1 / (1 + EXP(-((Table2[[#This Row],[Volume]] / 1000) - 4.25))))) * 0.4 + 0.6</f>
        <v>0.91959640009978827</v>
      </c>
      <c r="H476" s="29">
        <f>Table2[[#This Row],[Sigmoid]]*'Input Data'!$B$7</f>
        <v>689.69730007484122</v>
      </c>
      <c r="I476" s="29">
        <f>Table2[[#This Row],[Price]]-Table2[[#This Row],[Variable Cost]]</f>
        <v>189.69730007484122</v>
      </c>
      <c r="J476" s="29">
        <f>Table2[[#This Row],[CM I (Unit)]]-(Table2[[#This Row],[Fixed Cost]]/Table2[[#This Row],[Volume]])</f>
        <v>137.43249171247189</v>
      </c>
      <c r="K476" s="29">
        <f>Table2[[#This Row],[CM II Unit)]]-(-'Input Data'!$B$4/Table2[[#This Row],[Volume]])</f>
        <v>50.324477775189663</v>
      </c>
      <c r="L476" s="29">
        <f>Table2[[#This Row],[CM I (Unit)]]*Table2[[#This Row],[Volume]]</f>
        <v>544431.25121479435</v>
      </c>
      <c r="M476" s="29">
        <f>Table2[[#This Row],[CM II Unit)]]*Table2[[#This Row],[Volume]]</f>
        <v>394431.25121479429</v>
      </c>
      <c r="N476" s="29">
        <f>Table2[[#This Row],[Profit (Unit)]]*Table2[[#This Row],[Volume]]</f>
        <v>144431.25121479432</v>
      </c>
      <c r="O476" s="29" t="str">
        <f>IF(AND(Table2[[#This Row],[Profit]]&gt;0,N475&lt;0),MIN(Table2[Profit]),"")</f>
        <v/>
      </c>
    </row>
    <row r="477" spans="1:15" ht="20.100000000000001" customHeight="1" x14ac:dyDescent="0.25">
      <c r="A477" s="29">
        <v>2875</v>
      </c>
      <c r="B477" s="29">
        <f>IF(Table2[[#This Row],[Volume]]&lt;'Input Data'!$B$9,'Input Data'!$B$9,IF(Table2[[#This Row],[Volume]]&gt;'Input Data'!$B$10,'Input Data'!$B$10,Table2[[#This Row],[Volume]]))</f>
        <v>3000</v>
      </c>
      <c r="C477" s="30">
        <f>ROUNDDOWN((Table2[[#This Row],[Volume Used]]-'Input Data'!$B$9)/'Input Data'!$B$11,0)*'Input Data'!$B$12</f>
        <v>0</v>
      </c>
      <c r="D477" s="31">
        <f>-(Table2[[#This Row],[Volume]]*(1-Table2[[#This Row],[Discount]])*'Input Data'!$B$2)/Table2[[#This Row],[Volume]]</f>
        <v>500</v>
      </c>
      <c r="E477" s="29">
        <f>ROUNDUP(Table2[[#This Row],[Volume]]/'Input Data'!$B$13,0)</f>
        <v>3</v>
      </c>
      <c r="F477" s="29">
        <f>-Table2[[#This Row],[Multiplier]]*'Input Data'!$B$3</f>
        <v>150000</v>
      </c>
      <c r="G477" s="29">
        <f>(1 - (1 / (1 + EXP(-((Table2[[#This Row],[Volume]] / 1000) - 4.25))))) * 0.4 + 0.6</f>
        <v>0.91927471109584846</v>
      </c>
      <c r="H477" s="29">
        <f>Table2[[#This Row],[Sigmoid]]*'Input Data'!$B$7</f>
        <v>689.45603332188637</v>
      </c>
      <c r="I477" s="29">
        <f>Table2[[#This Row],[Price]]-Table2[[#This Row],[Variable Cost]]</f>
        <v>189.45603332188637</v>
      </c>
      <c r="J477" s="29">
        <f>Table2[[#This Row],[CM I (Unit)]]-(Table2[[#This Row],[Fixed Cost]]/Table2[[#This Row],[Volume]])</f>
        <v>137.28212027840812</v>
      </c>
      <c r="K477" s="29">
        <f>Table2[[#This Row],[CM II Unit)]]-(-'Input Data'!$B$4/Table2[[#This Row],[Volume]])</f>
        <v>50.325598539277678</v>
      </c>
      <c r="L477" s="29">
        <f>Table2[[#This Row],[CM I (Unit)]]*Table2[[#This Row],[Volume]]</f>
        <v>544686.0958004233</v>
      </c>
      <c r="M477" s="29">
        <f>Table2[[#This Row],[CM II Unit)]]*Table2[[#This Row],[Volume]]</f>
        <v>394686.09580042335</v>
      </c>
      <c r="N477" s="29">
        <f>Table2[[#This Row],[Profit (Unit)]]*Table2[[#This Row],[Volume]]</f>
        <v>144686.09580042333</v>
      </c>
      <c r="O477" s="29" t="str">
        <f>IF(AND(Table2[[#This Row],[Profit]]&gt;0,N476&lt;0),MIN(Table2[Profit]),"")</f>
        <v/>
      </c>
    </row>
    <row r="478" spans="1:15" ht="20.100000000000001" customHeight="1" x14ac:dyDescent="0.25">
      <c r="A478" s="29">
        <v>2880</v>
      </c>
      <c r="B478" s="29">
        <f>IF(Table2[[#This Row],[Volume]]&lt;'Input Data'!$B$9,'Input Data'!$B$9,IF(Table2[[#This Row],[Volume]]&gt;'Input Data'!$B$10,'Input Data'!$B$10,Table2[[#This Row],[Volume]]))</f>
        <v>3000</v>
      </c>
      <c r="C478" s="30">
        <f>ROUNDDOWN((Table2[[#This Row],[Volume Used]]-'Input Data'!$B$9)/'Input Data'!$B$11,0)*'Input Data'!$B$12</f>
        <v>0</v>
      </c>
      <c r="D478" s="31">
        <f>-(Table2[[#This Row],[Volume]]*(1-Table2[[#This Row],[Discount]])*'Input Data'!$B$2)/Table2[[#This Row],[Volume]]</f>
        <v>500</v>
      </c>
      <c r="E478" s="29">
        <f>ROUNDUP(Table2[[#This Row],[Volume]]/'Input Data'!$B$13,0)</f>
        <v>3</v>
      </c>
      <c r="F478" s="29">
        <f>-Table2[[#This Row],[Multiplier]]*'Input Data'!$B$3</f>
        <v>150000</v>
      </c>
      <c r="G478" s="29">
        <f>(1 - (1 / (1 + EXP(-((Table2[[#This Row],[Volume]] / 1000) - 4.25))))) * 0.4 + 0.6</f>
        <v>0.91895206142754782</v>
      </c>
      <c r="H478" s="29">
        <f>Table2[[#This Row],[Sigmoid]]*'Input Data'!$B$7</f>
        <v>689.21404607066086</v>
      </c>
      <c r="I478" s="29">
        <f>Table2[[#This Row],[Price]]-Table2[[#This Row],[Variable Cost]]</f>
        <v>189.21404607066086</v>
      </c>
      <c r="J478" s="29">
        <f>Table2[[#This Row],[CM I (Unit)]]-(Table2[[#This Row],[Fixed Cost]]/Table2[[#This Row],[Volume]])</f>
        <v>137.13071273732751</v>
      </c>
      <c r="K478" s="29">
        <f>Table2[[#This Row],[CM II Unit)]]-(-'Input Data'!$B$4/Table2[[#This Row],[Volume]])</f>
        <v>50.325157181771957</v>
      </c>
      <c r="L478" s="29">
        <f>Table2[[#This Row],[CM I (Unit)]]*Table2[[#This Row],[Volume]]</f>
        <v>544936.45268350327</v>
      </c>
      <c r="M478" s="29">
        <f>Table2[[#This Row],[CM II Unit)]]*Table2[[#This Row],[Volume]]</f>
        <v>394936.45268350322</v>
      </c>
      <c r="N478" s="29">
        <f>Table2[[#This Row],[Profit (Unit)]]*Table2[[#This Row],[Volume]]</f>
        <v>144936.45268350324</v>
      </c>
      <c r="O478" s="29" t="str">
        <f>IF(AND(Table2[[#This Row],[Profit]]&gt;0,N477&lt;0),MIN(Table2[Profit]),"")</f>
        <v/>
      </c>
    </row>
    <row r="479" spans="1:15" ht="20.100000000000001" customHeight="1" x14ac:dyDescent="0.25">
      <c r="A479" s="29">
        <v>2885</v>
      </c>
      <c r="B479" s="29">
        <f>IF(Table2[[#This Row],[Volume]]&lt;'Input Data'!$B$9,'Input Data'!$B$9,IF(Table2[[#This Row],[Volume]]&gt;'Input Data'!$B$10,'Input Data'!$B$10,Table2[[#This Row],[Volume]]))</f>
        <v>3000</v>
      </c>
      <c r="C479" s="30">
        <f>ROUNDDOWN((Table2[[#This Row],[Volume Used]]-'Input Data'!$B$9)/'Input Data'!$B$11,0)*'Input Data'!$B$12</f>
        <v>0</v>
      </c>
      <c r="D479" s="31">
        <f>-(Table2[[#This Row],[Volume]]*(1-Table2[[#This Row],[Discount]])*'Input Data'!$B$2)/Table2[[#This Row],[Volume]]</f>
        <v>500</v>
      </c>
      <c r="E479" s="29">
        <f>ROUNDUP(Table2[[#This Row],[Volume]]/'Input Data'!$B$13,0)</f>
        <v>3</v>
      </c>
      <c r="F479" s="29">
        <f>-Table2[[#This Row],[Multiplier]]*'Input Data'!$B$3</f>
        <v>150000</v>
      </c>
      <c r="G479" s="29">
        <f>(1 - (1 / (1 + EXP(-((Table2[[#This Row],[Volume]] / 1000) - 4.25))))) * 0.4 + 0.6</f>
        <v>0.91862845083637312</v>
      </c>
      <c r="H479" s="29">
        <f>Table2[[#This Row],[Sigmoid]]*'Input Data'!$B$7</f>
        <v>688.97133812727986</v>
      </c>
      <c r="I479" s="29">
        <f>Table2[[#This Row],[Price]]-Table2[[#This Row],[Variable Cost]]</f>
        <v>188.97133812727986</v>
      </c>
      <c r="J479" s="29">
        <f>Table2[[#This Row],[CM I (Unit)]]-(Table2[[#This Row],[Fixed Cost]]/Table2[[#This Row],[Volume]])</f>
        <v>136.978270536292</v>
      </c>
      <c r="K479" s="29">
        <f>Table2[[#This Row],[CM II Unit)]]-(-'Input Data'!$B$4/Table2[[#This Row],[Volume]])</f>
        <v>50.323157884645553</v>
      </c>
      <c r="L479" s="29">
        <f>Table2[[#This Row],[CM I (Unit)]]*Table2[[#This Row],[Volume]]</f>
        <v>545182.31049720244</v>
      </c>
      <c r="M479" s="29">
        <f>Table2[[#This Row],[CM II Unit)]]*Table2[[#This Row],[Volume]]</f>
        <v>395182.31049720244</v>
      </c>
      <c r="N479" s="29">
        <f>Table2[[#This Row],[Profit (Unit)]]*Table2[[#This Row],[Volume]]</f>
        <v>145182.31049720242</v>
      </c>
      <c r="O479" s="29" t="str">
        <f>IF(AND(Table2[[#This Row],[Profit]]&gt;0,N478&lt;0),MIN(Table2[Profit]),"")</f>
        <v/>
      </c>
    </row>
    <row r="480" spans="1:15" ht="20.100000000000001" customHeight="1" x14ac:dyDescent="0.25">
      <c r="A480" s="29">
        <v>2890</v>
      </c>
      <c r="B480" s="29">
        <f>IF(Table2[[#This Row],[Volume]]&lt;'Input Data'!$B$9,'Input Data'!$B$9,IF(Table2[[#This Row],[Volume]]&gt;'Input Data'!$B$10,'Input Data'!$B$10,Table2[[#This Row],[Volume]]))</f>
        <v>3000</v>
      </c>
      <c r="C480" s="30">
        <f>ROUNDDOWN((Table2[[#This Row],[Volume Used]]-'Input Data'!$B$9)/'Input Data'!$B$11,0)*'Input Data'!$B$12</f>
        <v>0</v>
      </c>
      <c r="D480" s="31">
        <f>-(Table2[[#This Row],[Volume]]*(1-Table2[[#This Row],[Discount]])*'Input Data'!$B$2)/Table2[[#This Row],[Volume]]</f>
        <v>500</v>
      </c>
      <c r="E480" s="29">
        <f>ROUNDUP(Table2[[#This Row],[Volume]]/'Input Data'!$B$13,0)</f>
        <v>3</v>
      </c>
      <c r="F480" s="29">
        <f>-Table2[[#This Row],[Multiplier]]*'Input Data'!$B$3</f>
        <v>150000</v>
      </c>
      <c r="G480" s="29">
        <f>(1 - (1 / (1 + EXP(-((Table2[[#This Row],[Volume]] / 1000) - 4.25))))) * 0.4 + 0.6</f>
        <v>0.91830387908636335</v>
      </c>
      <c r="H480" s="29">
        <f>Table2[[#This Row],[Sigmoid]]*'Input Data'!$B$7</f>
        <v>688.72790931477255</v>
      </c>
      <c r="I480" s="29">
        <f>Table2[[#This Row],[Price]]-Table2[[#This Row],[Variable Cost]]</f>
        <v>188.72790931477255</v>
      </c>
      <c r="J480" s="29">
        <f>Table2[[#This Row],[CM I (Unit)]]-(Table2[[#This Row],[Fixed Cost]]/Table2[[#This Row],[Volume]])</f>
        <v>136.82479512792133</v>
      </c>
      <c r="K480" s="29">
        <f>Table2[[#This Row],[CM II Unit)]]-(-'Input Data'!$B$4/Table2[[#This Row],[Volume]])</f>
        <v>50.319604816502647</v>
      </c>
      <c r="L480" s="29">
        <f>Table2[[#This Row],[CM I (Unit)]]*Table2[[#This Row],[Volume]]</f>
        <v>545423.65791969269</v>
      </c>
      <c r="M480" s="29">
        <f>Table2[[#This Row],[CM II Unit)]]*Table2[[#This Row],[Volume]]</f>
        <v>395423.65791969263</v>
      </c>
      <c r="N480" s="29">
        <f>Table2[[#This Row],[Profit (Unit)]]*Table2[[#This Row],[Volume]]</f>
        <v>145423.65791969266</v>
      </c>
      <c r="O480" s="29" t="str">
        <f>IF(AND(Table2[[#This Row],[Profit]]&gt;0,N479&lt;0),MIN(Table2[Profit]),"")</f>
        <v/>
      </c>
    </row>
    <row r="481" spans="1:15" ht="20.100000000000001" customHeight="1" x14ac:dyDescent="0.25">
      <c r="A481" s="29">
        <v>2895</v>
      </c>
      <c r="B481" s="29">
        <f>IF(Table2[[#This Row],[Volume]]&lt;'Input Data'!$B$9,'Input Data'!$B$9,IF(Table2[[#This Row],[Volume]]&gt;'Input Data'!$B$10,'Input Data'!$B$10,Table2[[#This Row],[Volume]]))</f>
        <v>3000</v>
      </c>
      <c r="C481" s="30">
        <f>ROUNDDOWN((Table2[[#This Row],[Volume Used]]-'Input Data'!$B$9)/'Input Data'!$B$11,0)*'Input Data'!$B$12</f>
        <v>0</v>
      </c>
      <c r="D481" s="31">
        <f>-(Table2[[#This Row],[Volume]]*(1-Table2[[#This Row],[Discount]])*'Input Data'!$B$2)/Table2[[#This Row],[Volume]]</f>
        <v>500</v>
      </c>
      <c r="E481" s="29">
        <f>ROUNDUP(Table2[[#This Row],[Volume]]/'Input Data'!$B$13,0)</f>
        <v>3</v>
      </c>
      <c r="F481" s="29">
        <f>-Table2[[#This Row],[Multiplier]]*'Input Data'!$B$3</f>
        <v>150000</v>
      </c>
      <c r="G481" s="29">
        <f>(1 - (1 / (1 + EXP(-((Table2[[#This Row],[Volume]] / 1000) - 4.25))))) * 0.4 + 0.6</f>
        <v>0.91797834596425409</v>
      </c>
      <c r="H481" s="29">
        <f>Table2[[#This Row],[Sigmoid]]*'Input Data'!$B$7</f>
        <v>688.48375947319062</v>
      </c>
      <c r="I481" s="29">
        <f>Table2[[#This Row],[Price]]-Table2[[#This Row],[Variable Cost]]</f>
        <v>188.48375947319062</v>
      </c>
      <c r="J481" s="29">
        <f>Table2[[#This Row],[CM I (Unit)]]-(Table2[[#This Row],[Fixed Cost]]/Table2[[#This Row],[Volume]])</f>
        <v>136.67028797059993</v>
      </c>
      <c r="K481" s="29">
        <f>Table2[[#This Row],[CM II Unit)]]-(-'Input Data'!$B$4/Table2[[#This Row],[Volume]])</f>
        <v>50.314502132948803</v>
      </c>
      <c r="L481" s="29">
        <f>Table2[[#This Row],[CM I (Unit)]]*Table2[[#This Row],[Volume]]</f>
        <v>545660.48367488687</v>
      </c>
      <c r="M481" s="29">
        <f>Table2[[#This Row],[CM II Unit)]]*Table2[[#This Row],[Volume]]</f>
        <v>395660.48367488681</v>
      </c>
      <c r="N481" s="29">
        <f>Table2[[#This Row],[Profit (Unit)]]*Table2[[#This Row],[Volume]]</f>
        <v>145660.48367488678</v>
      </c>
      <c r="O481" s="29" t="str">
        <f>IF(AND(Table2[[#This Row],[Profit]]&gt;0,N480&lt;0),MIN(Table2[Profit]),"")</f>
        <v/>
      </c>
    </row>
    <row r="482" spans="1:15" ht="20.100000000000001" customHeight="1" x14ac:dyDescent="0.25">
      <c r="A482" s="29">
        <v>2900</v>
      </c>
      <c r="B482" s="29">
        <f>IF(Table2[[#This Row],[Volume]]&lt;'Input Data'!$B$9,'Input Data'!$B$9,IF(Table2[[#This Row],[Volume]]&gt;'Input Data'!$B$10,'Input Data'!$B$10,Table2[[#This Row],[Volume]]))</f>
        <v>3000</v>
      </c>
      <c r="C482" s="30">
        <f>ROUNDDOWN((Table2[[#This Row],[Volume Used]]-'Input Data'!$B$9)/'Input Data'!$B$11,0)*'Input Data'!$B$12</f>
        <v>0</v>
      </c>
      <c r="D482" s="31">
        <f>-(Table2[[#This Row],[Volume]]*(1-Table2[[#This Row],[Discount]])*'Input Data'!$B$2)/Table2[[#This Row],[Volume]]</f>
        <v>500</v>
      </c>
      <c r="E482" s="29">
        <f>ROUNDUP(Table2[[#This Row],[Volume]]/'Input Data'!$B$13,0)</f>
        <v>3</v>
      </c>
      <c r="F482" s="29">
        <f>-Table2[[#This Row],[Multiplier]]*'Input Data'!$B$3</f>
        <v>150000</v>
      </c>
      <c r="G482" s="29">
        <f>(1 - (1 / (1 + EXP(-((Table2[[#This Row],[Volume]] / 1000) - 4.25))))) * 0.4 + 0.6</f>
        <v>0.91765185127962101</v>
      </c>
      <c r="H482" s="29">
        <f>Table2[[#This Row],[Sigmoid]]*'Input Data'!$B$7</f>
        <v>688.23888845971578</v>
      </c>
      <c r="I482" s="29">
        <f>Table2[[#This Row],[Price]]-Table2[[#This Row],[Variable Cost]]</f>
        <v>188.23888845971578</v>
      </c>
      <c r="J482" s="29">
        <f>Table2[[#This Row],[CM I (Unit)]]-(Table2[[#This Row],[Fixed Cost]]/Table2[[#This Row],[Volume]])</f>
        <v>136.5147505286813</v>
      </c>
      <c r="K482" s="29">
        <f>Table2[[#This Row],[CM II Unit)]]-(-'Input Data'!$B$4/Table2[[#This Row],[Volume]])</f>
        <v>50.307853976957162</v>
      </c>
      <c r="L482" s="29">
        <f>Table2[[#This Row],[CM I (Unit)]]*Table2[[#This Row],[Volume]]</f>
        <v>545892.77653317573</v>
      </c>
      <c r="M482" s="29">
        <f>Table2[[#This Row],[CM II Unit)]]*Table2[[#This Row],[Volume]]</f>
        <v>395892.77653317578</v>
      </c>
      <c r="N482" s="29">
        <f>Table2[[#This Row],[Profit (Unit)]]*Table2[[#This Row],[Volume]]</f>
        <v>145892.77653317578</v>
      </c>
      <c r="O482" s="29" t="str">
        <f>IF(AND(Table2[[#This Row],[Profit]]&gt;0,N481&lt;0),MIN(Table2[Profit]),"")</f>
        <v/>
      </c>
    </row>
    <row r="483" spans="1:15" ht="20.100000000000001" customHeight="1" x14ac:dyDescent="0.25">
      <c r="A483" s="29">
        <v>2905</v>
      </c>
      <c r="B483" s="29">
        <f>IF(Table2[[#This Row],[Volume]]&lt;'Input Data'!$B$9,'Input Data'!$B$9,IF(Table2[[#This Row],[Volume]]&gt;'Input Data'!$B$10,'Input Data'!$B$10,Table2[[#This Row],[Volume]]))</f>
        <v>3000</v>
      </c>
      <c r="C483" s="30">
        <f>ROUNDDOWN((Table2[[#This Row],[Volume Used]]-'Input Data'!$B$9)/'Input Data'!$B$11,0)*'Input Data'!$B$12</f>
        <v>0</v>
      </c>
      <c r="D483" s="31">
        <f>-(Table2[[#This Row],[Volume]]*(1-Table2[[#This Row],[Discount]])*'Input Data'!$B$2)/Table2[[#This Row],[Volume]]</f>
        <v>500</v>
      </c>
      <c r="E483" s="29">
        <f>ROUNDUP(Table2[[#This Row],[Volume]]/'Input Data'!$B$13,0)</f>
        <v>3</v>
      </c>
      <c r="F483" s="29">
        <f>-Table2[[#This Row],[Multiplier]]*'Input Data'!$B$3</f>
        <v>150000</v>
      </c>
      <c r="G483" s="29">
        <f>(1 - (1 / (1 + EXP(-((Table2[[#This Row],[Volume]] / 1000) - 4.25))))) * 0.4 + 0.6</f>
        <v>0.91732439486502337</v>
      </c>
      <c r="H483" s="29">
        <f>Table2[[#This Row],[Sigmoid]]*'Input Data'!$B$7</f>
        <v>687.99329614876751</v>
      </c>
      <c r="I483" s="29">
        <f>Table2[[#This Row],[Price]]-Table2[[#This Row],[Variable Cost]]</f>
        <v>187.99329614876751</v>
      </c>
      <c r="J483" s="29">
        <f>Table2[[#This Row],[CM I (Unit)]]-(Table2[[#This Row],[Fixed Cost]]/Table2[[#This Row],[Volume]])</f>
        <v>136.35818427269177</v>
      </c>
      <c r="K483" s="29">
        <f>Table2[[#This Row],[CM II Unit)]]-(-'Input Data'!$B$4/Table2[[#This Row],[Volume]])</f>
        <v>50.29966447923222</v>
      </c>
      <c r="L483" s="29">
        <f>Table2[[#This Row],[CM I (Unit)]]*Table2[[#This Row],[Volume]]</f>
        <v>546120.52531216957</v>
      </c>
      <c r="M483" s="29">
        <f>Table2[[#This Row],[CM II Unit)]]*Table2[[#This Row],[Volume]]</f>
        <v>396120.52531216957</v>
      </c>
      <c r="N483" s="29">
        <f>Table2[[#This Row],[Profit (Unit)]]*Table2[[#This Row],[Volume]]</f>
        <v>146120.5253121696</v>
      </c>
      <c r="O483" s="29" t="str">
        <f>IF(AND(Table2[[#This Row],[Profit]]&gt;0,N482&lt;0),MIN(Table2[Profit]),"")</f>
        <v/>
      </c>
    </row>
    <row r="484" spans="1:15" ht="20.100000000000001" customHeight="1" x14ac:dyDescent="0.25">
      <c r="A484" s="29">
        <v>2910</v>
      </c>
      <c r="B484" s="29">
        <f>IF(Table2[[#This Row],[Volume]]&lt;'Input Data'!$B$9,'Input Data'!$B$9,IF(Table2[[#This Row],[Volume]]&gt;'Input Data'!$B$10,'Input Data'!$B$10,Table2[[#This Row],[Volume]]))</f>
        <v>3000</v>
      </c>
      <c r="C484" s="30">
        <f>ROUNDDOWN((Table2[[#This Row],[Volume Used]]-'Input Data'!$B$9)/'Input Data'!$B$11,0)*'Input Data'!$B$12</f>
        <v>0</v>
      </c>
      <c r="D484" s="31">
        <f>-(Table2[[#This Row],[Volume]]*(1-Table2[[#This Row],[Discount]])*'Input Data'!$B$2)/Table2[[#This Row],[Volume]]</f>
        <v>500</v>
      </c>
      <c r="E484" s="29">
        <f>ROUNDUP(Table2[[#This Row],[Volume]]/'Input Data'!$B$13,0)</f>
        <v>3</v>
      </c>
      <c r="F484" s="29">
        <f>-Table2[[#This Row],[Multiplier]]*'Input Data'!$B$3</f>
        <v>150000</v>
      </c>
      <c r="G484" s="29">
        <f>(1 - (1 / (1 + EXP(-((Table2[[#This Row],[Volume]] / 1000) - 4.25))))) * 0.4 + 0.6</f>
        <v>0.91699597657614573</v>
      </c>
      <c r="H484" s="29">
        <f>Table2[[#This Row],[Sigmoid]]*'Input Data'!$B$7</f>
        <v>687.74698243210935</v>
      </c>
      <c r="I484" s="29">
        <f>Table2[[#This Row],[Price]]-Table2[[#This Row],[Variable Cost]]</f>
        <v>187.74698243210935</v>
      </c>
      <c r="J484" s="29">
        <f>Table2[[#This Row],[CM I (Unit)]]-(Table2[[#This Row],[Fixed Cost]]/Table2[[#This Row],[Volume]])</f>
        <v>136.20059067953201</v>
      </c>
      <c r="K484" s="29">
        <f>Table2[[#This Row],[CM II Unit)]]-(-'Input Data'!$B$4/Table2[[#This Row],[Volume]])</f>
        <v>50.28993775856982</v>
      </c>
      <c r="L484" s="29">
        <f>Table2[[#This Row],[CM I (Unit)]]*Table2[[#This Row],[Volume]]</f>
        <v>546343.71887743822</v>
      </c>
      <c r="M484" s="29">
        <f>Table2[[#This Row],[CM II Unit)]]*Table2[[#This Row],[Volume]]</f>
        <v>396343.71887743816</v>
      </c>
      <c r="N484" s="29">
        <f>Table2[[#This Row],[Profit (Unit)]]*Table2[[#This Row],[Volume]]</f>
        <v>146343.71887743816</v>
      </c>
      <c r="O484" s="29" t="str">
        <f>IF(AND(Table2[[#This Row],[Profit]]&gt;0,N483&lt;0),MIN(Table2[Profit]),"")</f>
        <v/>
      </c>
    </row>
    <row r="485" spans="1:15" ht="20.100000000000001" customHeight="1" x14ac:dyDescent="0.25">
      <c r="A485" s="29">
        <v>2915</v>
      </c>
      <c r="B485" s="29">
        <f>IF(Table2[[#This Row],[Volume]]&lt;'Input Data'!$B$9,'Input Data'!$B$9,IF(Table2[[#This Row],[Volume]]&gt;'Input Data'!$B$10,'Input Data'!$B$10,Table2[[#This Row],[Volume]]))</f>
        <v>3000</v>
      </c>
      <c r="C485" s="30">
        <f>ROUNDDOWN((Table2[[#This Row],[Volume Used]]-'Input Data'!$B$9)/'Input Data'!$B$11,0)*'Input Data'!$B$12</f>
        <v>0</v>
      </c>
      <c r="D485" s="31">
        <f>-(Table2[[#This Row],[Volume]]*(1-Table2[[#This Row],[Discount]])*'Input Data'!$B$2)/Table2[[#This Row],[Volume]]</f>
        <v>500</v>
      </c>
      <c r="E485" s="29">
        <f>ROUNDUP(Table2[[#This Row],[Volume]]/'Input Data'!$B$13,0)</f>
        <v>3</v>
      </c>
      <c r="F485" s="29">
        <f>-Table2[[#This Row],[Multiplier]]*'Input Data'!$B$3</f>
        <v>150000</v>
      </c>
      <c r="G485" s="29">
        <f>(1 - (1 / (1 + EXP(-((Table2[[#This Row],[Volume]] / 1000) - 4.25))))) * 0.4 + 0.6</f>
        <v>0.9166665962919418</v>
      </c>
      <c r="H485" s="29">
        <f>Table2[[#This Row],[Sigmoid]]*'Input Data'!$B$7</f>
        <v>687.49994721895632</v>
      </c>
      <c r="I485" s="29">
        <f>Table2[[#This Row],[Price]]-Table2[[#This Row],[Variable Cost]]</f>
        <v>187.49994721895632</v>
      </c>
      <c r="J485" s="29">
        <f>Table2[[#This Row],[CM I (Unit)]]-(Table2[[#This Row],[Fixed Cost]]/Table2[[#This Row],[Volume]])</f>
        <v>136.04197123267846</v>
      </c>
      <c r="K485" s="29">
        <f>Table2[[#This Row],[CM II Unit)]]-(-'Input Data'!$B$4/Table2[[#This Row],[Volume]])</f>
        <v>50.278677922215337</v>
      </c>
      <c r="L485" s="29">
        <f>Table2[[#This Row],[CM I (Unit)]]*Table2[[#This Row],[Volume]]</f>
        <v>546562.34614325769</v>
      </c>
      <c r="M485" s="29">
        <f>Table2[[#This Row],[CM II Unit)]]*Table2[[#This Row],[Volume]]</f>
        <v>396562.34614325775</v>
      </c>
      <c r="N485" s="29">
        <f>Table2[[#This Row],[Profit (Unit)]]*Table2[[#This Row],[Volume]]</f>
        <v>146562.34614325772</v>
      </c>
      <c r="O485" s="29" t="str">
        <f>IF(AND(Table2[[#This Row],[Profit]]&gt;0,N484&lt;0),MIN(Table2[Profit]),"")</f>
        <v/>
      </c>
    </row>
    <row r="486" spans="1:15" ht="20.100000000000001" customHeight="1" x14ac:dyDescent="0.25">
      <c r="A486" s="29">
        <v>2920</v>
      </c>
      <c r="B486" s="29">
        <f>IF(Table2[[#This Row],[Volume]]&lt;'Input Data'!$B$9,'Input Data'!$B$9,IF(Table2[[#This Row],[Volume]]&gt;'Input Data'!$B$10,'Input Data'!$B$10,Table2[[#This Row],[Volume]]))</f>
        <v>3000</v>
      </c>
      <c r="C486" s="30">
        <f>ROUNDDOWN((Table2[[#This Row],[Volume Used]]-'Input Data'!$B$9)/'Input Data'!$B$11,0)*'Input Data'!$B$12</f>
        <v>0</v>
      </c>
      <c r="D486" s="31">
        <f>-(Table2[[#This Row],[Volume]]*(1-Table2[[#This Row],[Discount]])*'Input Data'!$B$2)/Table2[[#This Row],[Volume]]</f>
        <v>500</v>
      </c>
      <c r="E486" s="29">
        <f>ROUNDUP(Table2[[#This Row],[Volume]]/'Input Data'!$B$13,0)</f>
        <v>3</v>
      </c>
      <c r="F486" s="29">
        <f>-Table2[[#This Row],[Multiplier]]*'Input Data'!$B$3</f>
        <v>150000</v>
      </c>
      <c r="G486" s="29">
        <f>(1 - (1 / (1 + EXP(-((Table2[[#This Row],[Volume]] / 1000) - 4.25))))) * 0.4 + 0.6</f>
        <v>0.91633625391477469</v>
      </c>
      <c r="H486" s="29">
        <f>Table2[[#This Row],[Sigmoid]]*'Input Data'!$B$7</f>
        <v>687.25219043608104</v>
      </c>
      <c r="I486" s="29">
        <f>Table2[[#This Row],[Price]]-Table2[[#This Row],[Variable Cost]]</f>
        <v>187.25219043608104</v>
      </c>
      <c r="J486" s="29">
        <f>Table2[[#This Row],[CM I (Unit)]]-(Table2[[#This Row],[Fixed Cost]]/Table2[[#This Row],[Volume]])</f>
        <v>135.88232742238242</v>
      </c>
      <c r="K486" s="29">
        <f>Table2[[#This Row],[CM II Unit)]]-(-'Input Data'!$B$4/Table2[[#This Row],[Volume]])</f>
        <v>50.265889066218037</v>
      </c>
      <c r="L486" s="29">
        <f>Table2[[#This Row],[CM I (Unit)]]*Table2[[#This Row],[Volume]]</f>
        <v>546776.39607335662</v>
      </c>
      <c r="M486" s="29">
        <f>Table2[[#This Row],[CM II Unit)]]*Table2[[#This Row],[Volume]]</f>
        <v>396776.39607335668</v>
      </c>
      <c r="N486" s="29">
        <f>Table2[[#This Row],[Profit (Unit)]]*Table2[[#This Row],[Volume]]</f>
        <v>146776.39607335668</v>
      </c>
      <c r="O486" s="29" t="str">
        <f>IF(AND(Table2[[#This Row],[Profit]]&gt;0,N485&lt;0),MIN(Table2[Profit]),"")</f>
        <v/>
      </c>
    </row>
    <row r="487" spans="1:15" ht="20.100000000000001" customHeight="1" x14ac:dyDescent="0.25">
      <c r="A487" s="29">
        <v>2925</v>
      </c>
      <c r="B487" s="29">
        <f>IF(Table2[[#This Row],[Volume]]&lt;'Input Data'!$B$9,'Input Data'!$B$9,IF(Table2[[#This Row],[Volume]]&gt;'Input Data'!$B$10,'Input Data'!$B$10,Table2[[#This Row],[Volume]]))</f>
        <v>3000</v>
      </c>
      <c r="C487" s="30">
        <f>ROUNDDOWN((Table2[[#This Row],[Volume Used]]-'Input Data'!$B$9)/'Input Data'!$B$11,0)*'Input Data'!$B$12</f>
        <v>0</v>
      </c>
      <c r="D487" s="31">
        <f>-(Table2[[#This Row],[Volume]]*(1-Table2[[#This Row],[Discount]])*'Input Data'!$B$2)/Table2[[#This Row],[Volume]]</f>
        <v>500</v>
      </c>
      <c r="E487" s="29">
        <f>ROUNDUP(Table2[[#This Row],[Volume]]/'Input Data'!$B$13,0)</f>
        <v>3</v>
      </c>
      <c r="F487" s="29">
        <f>-Table2[[#This Row],[Multiplier]]*'Input Data'!$B$3</f>
        <v>150000</v>
      </c>
      <c r="G487" s="29">
        <f>(1 - (1 / (1 + EXP(-((Table2[[#This Row],[Volume]] / 1000) - 4.25))))) * 0.4 + 0.6</f>
        <v>0.91600494937055899</v>
      </c>
      <c r="H487" s="29">
        <f>Table2[[#This Row],[Sigmoid]]*'Input Data'!$B$7</f>
        <v>687.00371202791928</v>
      </c>
      <c r="I487" s="29">
        <f>Table2[[#This Row],[Price]]-Table2[[#This Row],[Variable Cost]]</f>
        <v>187.00371202791928</v>
      </c>
      <c r="J487" s="29">
        <f>Table2[[#This Row],[CM I (Unit)]]-(Table2[[#This Row],[Fixed Cost]]/Table2[[#This Row],[Volume]])</f>
        <v>135.72166074586801</v>
      </c>
      <c r="K487" s="29">
        <f>Table2[[#This Row],[CM II Unit)]]-(-'Input Data'!$B$4/Table2[[#This Row],[Volume]])</f>
        <v>50.251575275782542</v>
      </c>
      <c r="L487" s="29">
        <f>Table2[[#This Row],[CM I (Unit)]]*Table2[[#This Row],[Volume]]</f>
        <v>546985.85768166394</v>
      </c>
      <c r="M487" s="29">
        <f>Table2[[#This Row],[CM II Unit)]]*Table2[[#This Row],[Volume]]</f>
        <v>396985.85768166394</v>
      </c>
      <c r="N487" s="29">
        <f>Table2[[#This Row],[Profit (Unit)]]*Table2[[#This Row],[Volume]]</f>
        <v>146985.85768166394</v>
      </c>
      <c r="O487" s="29" t="str">
        <f>IF(AND(Table2[[#This Row],[Profit]]&gt;0,N486&lt;0),MIN(Table2[Profit]),"")</f>
        <v/>
      </c>
    </row>
    <row r="488" spans="1:15" ht="20.100000000000001" customHeight="1" x14ac:dyDescent="0.25">
      <c r="A488" s="29">
        <v>2930</v>
      </c>
      <c r="B488" s="29">
        <f>IF(Table2[[#This Row],[Volume]]&lt;'Input Data'!$B$9,'Input Data'!$B$9,IF(Table2[[#This Row],[Volume]]&gt;'Input Data'!$B$10,'Input Data'!$B$10,Table2[[#This Row],[Volume]]))</f>
        <v>3000</v>
      </c>
      <c r="C488" s="30">
        <f>ROUNDDOWN((Table2[[#This Row],[Volume Used]]-'Input Data'!$B$9)/'Input Data'!$B$11,0)*'Input Data'!$B$12</f>
        <v>0</v>
      </c>
      <c r="D488" s="31">
        <f>-(Table2[[#This Row],[Volume]]*(1-Table2[[#This Row],[Discount]])*'Input Data'!$B$2)/Table2[[#This Row],[Volume]]</f>
        <v>500</v>
      </c>
      <c r="E488" s="29">
        <f>ROUNDUP(Table2[[#This Row],[Volume]]/'Input Data'!$B$13,0)</f>
        <v>3</v>
      </c>
      <c r="F488" s="29">
        <f>-Table2[[#This Row],[Multiplier]]*'Input Data'!$B$3</f>
        <v>150000</v>
      </c>
      <c r="G488" s="29">
        <f>(1 - (1 / (1 + EXP(-((Table2[[#This Row],[Volume]] / 1000) - 4.25))))) * 0.4 + 0.6</f>
        <v>0.91567268260890111</v>
      </c>
      <c r="H488" s="29">
        <f>Table2[[#This Row],[Sigmoid]]*'Input Data'!$B$7</f>
        <v>686.75451195667586</v>
      </c>
      <c r="I488" s="29">
        <f>Table2[[#This Row],[Price]]-Table2[[#This Row],[Variable Cost]]</f>
        <v>186.75451195667586</v>
      </c>
      <c r="J488" s="29">
        <f>Table2[[#This Row],[CM I (Unit)]]-(Table2[[#This Row],[Fixed Cost]]/Table2[[#This Row],[Volume]])</f>
        <v>135.55997270752908</v>
      </c>
      <c r="K488" s="29">
        <f>Table2[[#This Row],[CM II Unit)]]-(-'Input Data'!$B$4/Table2[[#This Row],[Volume]])</f>
        <v>50.235740625617822</v>
      </c>
      <c r="L488" s="29">
        <f>Table2[[#This Row],[CM I (Unit)]]*Table2[[#This Row],[Volume]]</f>
        <v>547190.72003306029</v>
      </c>
      <c r="M488" s="29">
        <f>Table2[[#This Row],[CM II Unit)]]*Table2[[#This Row],[Volume]]</f>
        <v>397190.72003306024</v>
      </c>
      <c r="N488" s="29">
        <f>Table2[[#This Row],[Profit (Unit)]]*Table2[[#This Row],[Volume]]</f>
        <v>147190.72003306021</v>
      </c>
      <c r="O488" s="29" t="str">
        <f>IF(AND(Table2[[#This Row],[Profit]]&gt;0,N487&lt;0),MIN(Table2[Profit]),"")</f>
        <v/>
      </c>
    </row>
    <row r="489" spans="1:15" ht="20.100000000000001" customHeight="1" x14ac:dyDescent="0.25">
      <c r="A489" s="29">
        <v>2935</v>
      </c>
      <c r="B489" s="29">
        <f>IF(Table2[[#This Row],[Volume]]&lt;'Input Data'!$B$9,'Input Data'!$B$9,IF(Table2[[#This Row],[Volume]]&gt;'Input Data'!$B$10,'Input Data'!$B$10,Table2[[#This Row],[Volume]]))</f>
        <v>3000</v>
      </c>
      <c r="C489" s="30">
        <f>ROUNDDOWN((Table2[[#This Row],[Volume Used]]-'Input Data'!$B$9)/'Input Data'!$B$11,0)*'Input Data'!$B$12</f>
        <v>0</v>
      </c>
      <c r="D489" s="31">
        <f>-(Table2[[#This Row],[Volume]]*(1-Table2[[#This Row],[Discount]])*'Input Data'!$B$2)/Table2[[#This Row],[Volume]]</f>
        <v>500</v>
      </c>
      <c r="E489" s="29">
        <f>ROUNDUP(Table2[[#This Row],[Volume]]/'Input Data'!$B$13,0)</f>
        <v>3</v>
      </c>
      <c r="F489" s="29">
        <f>-Table2[[#This Row],[Multiplier]]*'Input Data'!$B$3</f>
        <v>150000</v>
      </c>
      <c r="G489" s="29">
        <f>(1 - (1 / (1 + EXP(-((Table2[[#This Row],[Volume]] / 1000) - 4.25))))) * 0.4 + 0.6</f>
        <v>0.91533945360323954</v>
      </c>
      <c r="H489" s="29">
        <f>Table2[[#This Row],[Sigmoid]]*'Input Data'!$B$7</f>
        <v>686.50459020242965</v>
      </c>
      <c r="I489" s="29">
        <f>Table2[[#This Row],[Price]]-Table2[[#This Row],[Variable Cost]]</f>
        <v>186.50459020242965</v>
      </c>
      <c r="J489" s="29">
        <f>Table2[[#This Row],[CM I (Unit)]]-(Table2[[#This Row],[Fixed Cost]]/Table2[[#This Row],[Volume]])</f>
        <v>135.3972648191247</v>
      </c>
      <c r="K489" s="29">
        <f>Table2[[#This Row],[CM II Unit)]]-(-'Input Data'!$B$4/Table2[[#This Row],[Volume]])</f>
        <v>50.21838918028314</v>
      </c>
      <c r="L489" s="29">
        <f>Table2[[#This Row],[CM I (Unit)]]*Table2[[#This Row],[Volume]]</f>
        <v>547390.97224413103</v>
      </c>
      <c r="M489" s="29">
        <f>Table2[[#This Row],[CM II Unit)]]*Table2[[#This Row],[Volume]]</f>
        <v>397390.97224413097</v>
      </c>
      <c r="N489" s="29">
        <f>Table2[[#This Row],[Profit (Unit)]]*Table2[[#This Row],[Volume]]</f>
        <v>147390.972244131</v>
      </c>
      <c r="O489" s="29" t="str">
        <f>IF(AND(Table2[[#This Row],[Profit]]&gt;0,N488&lt;0),MIN(Table2[Profit]),"")</f>
        <v/>
      </c>
    </row>
    <row r="490" spans="1:15" ht="20.100000000000001" customHeight="1" x14ac:dyDescent="0.25">
      <c r="A490" s="29">
        <v>2940</v>
      </c>
      <c r="B490" s="29">
        <f>IF(Table2[[#This Row],[Volume]]&lt;'Input Data'!$B$9,'Input Data'!$B$9,IF(Table2[[#This Row],[Volume]]&gt;'Input Data'!$B$10,'Input Data'!$B$10,Table2[[#This Row],[Volume]]))</f>
        <v>3000</v>
      </c>
      <c r="C490" s="30">
        <f>ROUNDDOWN((Table2[[#This Row],[Volume Used]]-'Input Data'!$B$9)/'Input Data'!$B$11,0)*'Input Data'!$B$12</f>
        <v>0</v>
      </c>
      <c r="D490" s="31">
        <f>-(Table2[[#This Row],[Volume]]*(1-Table2[[#This Row],[Discount]])*'Input Data'!$B$2)/Table2[[#This Row],[Volume]]</f>
        <v>500</v>
      </c>
      <c r="E490" s="29">
        <f>ROUNDUP(Table2[[#This Row],[Volume]]/'Input Data'!$B$13,0)</f>
        <v>3</v>
      </c>
      <c r="F490" s="29">
        <f>-Table2[[#This Row],[Multiplier]]*'Input Data'!$B$3</f>
        <v>150000</v>
      </c>
      <c r="G490" s="29">
        <f>(1 - (1 / (1 + EXP(-((Table2[[#This Row],[Volume]] / 1000) - 4.25))))) * 0.4 + 0.6</f>
        <v>0.91500526235098434</v>
      </c>
      <c r="H490" s="29">
        <f>Table2[[#This Row],[Sigmoid]]*'Input Data'!$B$7</f>
        <v>686.25394676323822</v>
      </c>
      <c r="I490" s="29">
        <f>Table2[[#This Row],[Price]]-Table2[[#This Row],[Variable Cost]]</f>
        <v>186.25394676323822</v>
      </c>
      <c r="J490" s="29">
        <f>Table2[[#This Row],[CM I (Unit)]]-(Table2[[#This Row],[Fixed Cost]]/Table2[[#This Row],[Volume]])</f>
        <v>135.23353859997292</v>
      </c>
      <c r="K490" s="29">
        <f>Table2[[#This Row],[CM II Unit)]]-(-'Input Data'!$B$4/Table2[[#This Row],[Volume]])</f>
        <v>50.199524994530734</v>
      </c>
      <c r="L490" s="29">
        <f>Table2[[#This Row],[CM I (Unit)]]*Table2[[#This Row],[Volume]]</f>
        <v>547586.60348392033</v>
      </c>
      <c r="M490" s="29">
        <f>Table2[[#This Row],[CM II Unit)]]*Table2[[#This Row],[Volume]]</f>
        <v>397586.60348392039</v>
      </c>
      <c r="N490" s="29">
        <f>Table2[[#This Row],[Profit (Unit)]]*Table2[[#This Row],[Volume]]</f>
        <v>147586.60348392036</v>
      </c>
      <c r="O490" s="29" t="str">
        <f>IF(AND(Table2[[#This Row],[Profit]]&gt;0,N489&lt;0),MIN(Table2[Profit]),"")</f>
        <v/>
      </c>
    </row>
    <row r="491" spans="1:15" ht="20.100000000000001" customHeight="1" x14ac:dyDescent="0.25">
      <c r="A491" s="29">
        <v>2945</v>
      </c>
      <c r="B491" s="29">
        <f>IF(Table2[[#This Row],[Volume]]&lt;'Input Data'!$B$9,'Input Data'!$B$9,IF(Table2[[#This Row],[Volume]]&gt;'Input Data'!$B$10,'Input Data'!$B$10,Table2[[#This Row],[Volume]]))</f>
        <v>3000</v>
      </c>
      <c r="C491" s="30">
        <f>ROUNDDOWN((Table2[[#This Row],[Volume Used]]-'Input Data'!$B$9)/'Input Data'!$B$11,0)*'Input Data'!$B$12</f>
        <v>0</v>
      </c>
      <c r="D491" s="31">
        <f>-(Table2[[#This Row],[Volume]]*(1-Table2[[#This Row],[Discount]])*'Input Data'!$B$2)/Table2[[#This Row],[Volume]]</f>
        <v>500</v>
      </c>
      <c r="E491" s="29">
        <f>ROUNDUP(Table2[[#This Row],[Volume]]/'Input Data'!$B$13,0)</f>
        <v>3</v>
      </c>
      <c r="F491" s="29">
        <f>-Table2[[#This Row],[Multiplier]]*'Input Data'!$B$3</f>
        <v>150000</v>
      </c>
      <c r="G491" s="29">
        <f>(1 - (1 / (1 + EXP(-((Table2[[#This Row],[Volume]] / 1000) - 4.25))))) * 0.4 + 0.6</f>
        <v>0.91467010887365585</v>
      </c>
      <c r="H491" s="29">
        <f>Table2[[#This Row],[Sigmoid]]*'Input Data'!$B$7</f>
        <v>686.0025816552419</v>
      </c>
      <c r="I491" s="29">
        <f>Table2[[#This Row],[Price]]-Table2[[#This Row],[Variable Cost]]</f>
        <v>186.0025816552419</v>
      </c>
      <c r="J491" s="29">
        <f>Table2[[#This Row],[CM I (Unit)]]-(Table2[[#This Row],[Fixed Cost]]/Table2[[#This Row],[Volume]])</f>
        <v>135.06879557714342</v>
      </c>
      <c r="K491" s="29">
        <f>Table2[[#This Row],[CM II Unit)]]-(-'Input Data'!$B$4/Table2[[#This Row],[Volume]])</f>
        <v>50.179152113645969</v>
      </c>
      <c r="L491" s="29">
        <f>Table2[[#This Row],[CM I (Unit)]]*Table2[[#This Row],[Volume]]</f>
        <v>547777.60297468735</v>
      </c>
      <c r="M491" s="29">
        <f>Table2[[#This Row],[CM II Unit)]]*Table2[[#This Row],[Volume]]</f>
        <v>397777.60297468735</v>
      </c>
      <c r="N491" s="29">
        <f>Table2[[#This Row],[Profit (Unit)]]*Table2[[#This Row],[Volume]]</f>
        <v>147777.60297468738</v>
      </c>
      <c r="O491" s="29" t="str">
        <f>IF(AND(Table2[[#This Row],[Profit]]&gt;0,N490&lt;0),MIN(Table2[Profit]),"")</f>
        <v/>
      </c>
    </row>
    <row r="492" spans="1:15" ht="20.100000000000001" customHeight="1" x14ac:dyDescent="0.25">
      <c r="A492" s="29">
        <v>2950</v>
      </c>
      <c r="B492" s="29">
        <f>IF(Table2[[#This Row],[Volume]]&lt;'Input Data'!$B$9,'Input Data'!$B$9,IF(Table2[[#This Row],[Volume]]&gt;'Input Data'!$B$10,'Input Data'!$B$10,Table2[[#This Row],[Volume]]))</f>
        <v>3000</v>
      </c>
      <c r="C492" s="30">
        <f>ROUNDDOWN((Table2[[#This Row],[Volume Used]]-'Input Data'!$B$9)/'Input Data'!$B$11,0)*'Input Data'!$B$12</f>
        <v>0</v>
      </c>
      <c r="D492" s="31">
        <f>-(Table2[[#This Row],[Volume]]*(1-Table2[[#This Row],[Discount]])*'Input Data'!$B$2)/Table2[[#This Row],[Volume]]</f>
        <v>500</v>
      </c>
      <c r="E492" s="29">
        <f>ROUNDUP(Table2[[#This Row],[Volume]]/'Input Data'!$B$13,0)</f>
        <v>3</v>
      </c>
      <c r="F492" s="29">
        <f>-Table2[[#This Row],[Multiplier]]*'Input Data'!$B$3</f>
        <v>150000</v>
      </c>
      <c r="G492" s="29">
        <f>(1 - (1 / (1 + EXP(-((Table2[[#This Row],[Volume]] / 1000) - 4.25))))) * 0.4 + 0.6</f>
        <v>0.91433399321702347</v>
      </c>
      <c r="H492" s="29">
        <f>Table2[[#This Row],[Sigmoid]]*'Input Data'!$B$7</f>
        <v>685.75049491276764</v>
      </c>
      <c r="I492" s="29">
        <f>Table2[[#This Row],[Price]]-Table2[[#This Row],[Variable Cost]]</f>
        <v>185.75049491276764</v>
      </c>
      <c r="J492" s="29">
        <f>Table2[[#This Row],[CM I (Unit)]]-(Table2[[#This Row],[Fixed Cost]]/Table2[[#This Row],[Volume]])</f>
        <v>134.90303728564899</v>
      </c>
      <c r="K492" s="29">
        <f>Table2[[#This Row],[CM II Unit)]]-(-'Input Data'!$B$4/Table2[[#This Row],[Volume]])</f>
        <v>50.157274573784591</v>
      </c>
      <c r="L492" s="29">
        <f>Table2[[#This Row],[CM I (Unit)]]*Table2[[#This Row],[Volume]]</f>
        <v>547963.95999266452</v>
      </c>
      <c r="M492" s="29">
        <f>Table2[[#This Row],[CM II Unit)]]*Table2[[#This Row],[Volume]]</f>
        <v>397963.95999266452</v>
      </c>
      <c r="N492" s="29">
        <f>Table2[[#This Row],[Profit (Unit)]]*Table2[[#This Row],[Volume]]</f>
        <v>147963.95999266455</v>
      </c>
      <c r="O492" s="29" t="str">
        <f>IF(AND(Table2[[#This Row],[Profit]]&gt;0,N491&lt;0),MIN(Table2[Profit]),"")</f>
        <v/>
      </c>
    </row>
    <row r="493" spans="1:15" ht="20.100000000000001" customHeight="1" x14ac:dyDescent="0.25">
      <c r="A493" s="29">
        <v>2955</v>
      </c>
      <c r="B493" s="29">
        <f>IF(Table2[[#This Row],[Volume]]&lt;'Input Data'!$B$9,'Input Data'!$B$9,IF(Table2[[#This Row],[Volume]]&gt;'Input Data'!$B$10,'Input Data'!$B$10,Table2[[#This Row],[Volume]]))</f>
        <v>3000</v>
      </c>
      <c r="C493" s="30">
        <f>ROUNDDOWN((Table2[[#This Row],[Volume Used]]-'Input Data'!$B$9)/'Input Data'!$B$11,0)*'Input Data'!$B$12</f>
        <v>0</v>
      </c>
      <c r="D493" s="31">
        <f>-(Table2[[#This Row],[Volume]]*(1-Table2[[#This Row],[Discount]])*'Input Data'!$B$2)/Table2[[#This Row],[Volume]]</f>
        <v>500</v>
      </c>
      <c r="E493" s="29">
        <f>ROUNDUP(Table2[[#This Row],[Volume]]/'Input Data'!$B$13,0)</f>
        <v>3</v>
      </c>
      <c r="F493" s="29">
        <f>-Table2[[#This Row],[Multiplier]]*'Input Data'!$B$3</f>
        <v>150000</v>
      </c>
      <c r="G493" s="29">
        <f>(1 - (1 / (1 + EXP(-((Table2[[#This Row],[Volume]] / 1000) - 4.25))))) * 0.4 + 0.6</f>
        <v>0.91399691545124306</v>
      </c>
      <c r="H493" s="29">
        <f>Table2[[#This Row],[Sigmoid]]*'Input Data'!$B$7</f>
        <v>685.49768658843232</v>
      </c>
      <c r="I493" s="29">
        <f>Table2[[#This Row],[Price]]-Table2[[#This Row],[Variable Cost]]</f>
        <v>185.49768658843232</v>
      </c>
      <c r="J493" s="29">
        <f>Table2[[#This Row],[CM I (Unit)]]-(Table2[[#This Row],[Fixed Cost]]/Table2[[#This Row],[Volume]])</f>
        <v>134.73626526863535</v>
      </c>
      <c r="K493" s="29">
        <f>Table2[[#This Row],[CM II Unit)]]-(-'Input Data'!$B$4/Table2[[#This Row],[Volume]])</f>
        <v>50.133896402307087</v>
      </c>
      <c r="L493" s="29">
        <f>Table2[[#This Row],[CM I (Unit)]]*Table2[[#This Row],[Volume]]</f>
        <v>548145.6638688175</v>
      </c>
      <c r="M493" s="29">
        <f>Table2[[#This Row],[CM II Unit)]]*Table2[[#This Row],[Volume]]</f>
        <v>398145.66386881744</v>
      </c>
      <c r="N493" s="29">
        <f>Table2[[#This Row],[Profit (Unit)]]*Table2[[#This Row],[Volume]]</f>
        <v>148145.66386881744</v>
      </c>
      <c r="O493" s="29" t="str">
        <f>IF(AND(Table2[[#This Row],[Profit]]&gt;0,N492&lt;0),MIN(Table2[Profit]),"")</f>
        <v/>
      </c>
    </row>
    <row r="494" spans="1:15" ht="20.100000000000001" customHeight="1" x14ac:dyDescent="0.25">
      <c r="A494" s="29">
        <v>2960</v>
      </c>
      <c r="B494" s="29">
        <f>IF(Table2[[#This Row],[Volume]]&lt;'Input Data'!$B$9,'Input Data'!$B$9,IF(Table2[[#This Row],[Volume]]&gt;'Input Data'!$B$10,'Input Data'!$B$10,Table2[[#This Row],[Volume]]))</f>
        <v>3000</v>
      </c>
      <c r="C494" s="30">
        <f>ROUNDDOWN((Table2[[#This Row],[Volume Used]]-'Input Data'!$B$9)/'Input Data'!$B$11,0)*'Input Data'!$B$12</f>
        <v>0</v>
      </c>
      <c r="D494" s="31">
        <f>-(Table2[[#This Row],[Volume]]*(1-Table2[[#This Row],[Discount]])*'Input Data'!$B$2)/Table2[[#This Row],[Volume]]</f>
        <v>500</v>
      </c>
      <c r="E494" s="29">
        <f>ROUNDUP(Table2[[#This Row],[Volume]]/'Input Data'!$B$13,0)</f>
        <v>3</v>
      </c>
      <c r="F494" s="29">
        <f>-Table2[[#This Row],[Multiplier]]*'Input Data'!$B$3</f>
        <v>150000</v>
      </c>
      <c r="G494" s="29">
        <f>(1 - (1 / (1 + EXP(-((Table2[[#This Row],[Volume]] / 1000) - 4.25))))) * 0.4 + 0.6</f>
        <v>0.91365887567099413</v>
      </c>
      <c r="H494" s="29">
        <f>Table2[[#This Row],[Sigmoid]]*'Input Data'!$B$7</f>
        <v>685.24415675324565</v>
      </c>
      <c r="I494" s="29">
        <f>Table2[[#This Row],[Price]]-Table2[[#This Row],[Variable Cost]]</f>
        <v>185.24415675324565</v>
      </c>
      <c r="J494" s="29">
        <f>Table2[[#This Row],[CM I (Unit)]]-(Table2[[#This Row],[Fixed Cost]]/Table2[[#This Row],[Volume]])</f>
        <v>134.56848107756997</v>
      </c>
      <c r="K494" s="29">
        <f>Table2[[#This Row],[CM II Unit)]]-(-'Input Data'!$B$4/Table2[[#This Row],[Volume]])</f>
        <v>50.109021618110518</v>
      </c>
      <c r="L494" s="29">
        <f>Table2[[#This Row],[CM I (Unit)]]*Table2[[#This Row],[Volume]]</f>
        <v>548322.70398960717</v>
      </c>
      <c r="M494" s="29">
        <f>Table2[[#This Row],[CM II Unit)]]*Table2[[#This Row],[Volume]]</f>
        <v>398322.70398960711</v>
      </c>
      <c r="N494" s="29">
        <f>Table2[[#This Row],[Profit (Unit)]]*Table2[[#This Row],[Volume]]</f>
        <v>148322.70398960714</v>
      </c>
      <c r="O494" s="29" t="str">
        <f>IF(AND(Table2[[#This Row],[Profit]]&gt;0,N493&lt;0),MIN(Table2[Profit]),"")</f>
        <v/>
      </c>
    </row>
    <row r="495" spans="1:15" ht="20.100000000000001" customHeight="1" x14ac:dyDescent="0.25">
      <c r="A495" s="29">
        <v>2965</v>
      </c>
      <c r="B495" s="29">
        <f>IF(Table2[[#This Row],[Volume]]&lt;'Input Data'!$B$9,'Input Data'!$B$9,IF(Table2[[#This Row],[Volume]]&gt;'Input Data'!$B$10,'Input Data'!$B$10,Table2[[#This Row],[Volume]]))</f>
        <v>3000</v>
      </c>
      <c r="C495" s="30">
        <f>ROUNDDOWN((Table2[[#This Row],[Volume Used]]-'Input Data'!$B$9)/'Input Data'!$B$11,0)*'Input Data'!$B$12</f>
        <v>0</v>
      </c>
      <c r="D495" s="31">
        <f>-(Table2[[#This Row],[Volume]]*(1-Table2[[#This Row],[Discount]])*'Input Data'!$B$2)/Table2[[#This Row],[Volume]]</f>
        <v>500</v>
      </c>
      <c r="E495" s="29">
        <f>ROUNDUP(Table2[[#This Row],[Volume]]/'Input Data'!$B$13,0)</f>
        <v>3</v>
      </c>
      <c r="F495" s="29">
        <f>-Table2[[#This Row],[Multiplier]]*'Input Data'!$B$3</f>
        <v>150000</v>
      </c>
      <c r="G495" s="29">
        <f>(1 - (1 / (1 + EXP(-((Table2[[#This Row],[Volume]] / 1000) - 4.25))))) * 0.4 + 0.6</f>
        <v>0.91331987399561643</v>
      </c>
      <c r="H495" s="29">
        <f>Table2[[#This Row],[Sigmoid]]*'Input Data'!$B$7</f>
        <v>684.98990549671237</v>
      </c>
      <c r="I495" s="29">
        <f>Table2[[#This Row],[Price]]-Table2[[#This Row],[Variable Cost]]</f>
        <v>184.98990549671237</v>
      </c>
      <c r="J495" s="29">
        <f>Table2[[#This Row],[CM I (Unit)]]-(Table2[[#This Row],[Fixed Cost]]/Table2[[#This Row],[Volume]])</f>
        <v>134.39968627242905</v>
      </c>
      <c r="K495" s="29">
        <f>Table2[[#This Row],[CM II Unit)]]-(-'Input Data'!$B$4/Table2[[#This Row],[Volume]])</f>
        <v>50.08265423195688</v>
      </c>
      <c r="L495" s="29">
        <f>Table2[[#This Row],[CM I (Unit)]]*Table2[[#This Row],[Volume]]</f>
        <v>548495.06979775219</v>
      </c>
      <c r="M495" s="29">
        <f>Table2[[#This Row],[CM II Unit)]]*Table2[[#This Row],[Volume]]</f>
        <v>398495.06979775213</v>
      </c>
      <c r="N495" s="29">
        <f>Table2[[#This Row],[Profit (Unit)]]*Table2[[#This Row],[Volume]]</f>
        <v>148495.06979775216</v>
      </c>
      <c r="O495" s="29" t="str">
        <f>IF(AND(Table2[[#This Row],[Profit]]&gt;0,N494&lt;0),MIN(Table2[Profit]),"")</f>
        <v/>
      </c>
    </row>
    <row r="496" spans="1:15" ht="20.100000000000001" customHeight="1" x14ac:dyDescent="0.25">
      <c r="A496" s="29">
        <v>2970</v>
      </c>
      <c r="B496" s="29">
        <f>IF(Table2[[#This Row],[Volume]]&lt;'Input Data'!$B$9,'Input Data'!$B$9,IF(Table2[[#This Row],[Volume]]&gt;'Input Data'!$B$10,'Input Data'!$B$10,Table2[[#This Row],[Volume]]))</f>
        <v>3000</v>
      </c>
      <c r="C496" s="30">
        <f>ROUNDDOWN((Table2[[#This Row],[Volume Used]]-'Input Data'!$B$9)/'Input Data'!$B$11,0)*'Input Data'!$B$12</f>
        <v>0</v>
      </c>
      <c r="D496" s="31">
        <f>-(Table2[[#This Row],[Volume]]*(1-Table2[[#This Row],[Discount]])*'Input Data'!$B$2)/Table2[[#This Row],[Volume]]</f>
        <v>500</v>
      </c>
      <c r="E496" s="29">
        <f>ROUNDUP(Table2[[#This Row],[Volume]]/'Input Data'!$B$13,0)</f>
        <v>3</v>
      </c>
      <c r="F496" s="29">
        <f>-Table2[[#This Row],[Multiplier]]*'Input Data'!$B$3</f>
        <v>150000</v>
      </c>
      <c r="G496" s="29">
        <f>(1 - (1 / (1 + EXP(-((Table2[[#This Row],[Volume]] / 1000) - 4.25))))) * 0.4 + 0.6</f>
        <v>0.91297991056924499</v>
      </c>
      <c r="H496" s="29">
        <f>Table2[[#This Row],[Sigmoid]]*'Input Data'!$B$7</f>
        <v>684.73493292693377</v>
      </c>
      <c r="I496" s="29">
        <f>Table2[[#This Row],[Price]]-Table2[[#This Row],[Variable Cost]]</f>
        <v>184.73493292693377</v>
      </c>
      <c r="J496" s="29">
        <f>Table2[[#This Row],[CM I (Unit)]]-(Table2[[#This Row],[Fixed Cost]]/Table2[[#This Row],[Volume]])</f>
        <v>134.22988242188325</v>
      </c>
      <c r="K496" s="29">
        <f>Table2[[#This Row],[CM II Unit)]]-(-'Input Data'!$B$4/Table2[[#This Row],[Volume]])</f>
        <v>50.054798246799066</v>
      </c>
      <c r="L496" s="29">
        <f>Table2[[#This Row],[CM I (Unit)]]*Table2[[#This Row],[Volume]]</f>
        <v>548662.75079299323</v>
      </c>
      <c r="M496" s="29">
        <f>Table2[[#This Row],[CM II Unit)]]*Table2[[#This Row],[Volume]]</f>
        <v>398662.75079299323</v>
      </c>
      <c r="N496" s="29">
        <f>Table2[[#This Row],[Profit (Unit)]]*Table2[[#This Row],[Volume]]</f>
        <v>148662.75079299323</v>
      </c>
      <c r="O496" s="29" t="str">
        <f>IF(AND(Table2[[#This Row],[Profit]]&gt;0,N495&lt;0),MIN(Table2[Profit]),"")</f>
        <v/>
      </c>
    </row>
    <row r="497" spans="1:15" ht="20.100000000000001" customHeight="1" x14ac:dyDescent="0.25">
      <c r="A497" s="29">
        <v>2975</v>
      </c>
      <c r="B497" s="29">
        <f>IF(Table2[[#This Row],[Volume]]&lt;'Input Data'!$B$9,'Input Data'!$B$9,IF(Table2[[#This Row],[Volume]]&gt;'Input Data'!$B$10,'Input Data'!$B$10,Table2[[#This Row],[Volume]]))</f>
        <v>3000</v>
      </c>
      <c r="C497" s="30">
        <f>ROUNDDOWN((Table2[[#This Row],[Volume Used]]-'Input Data'!$B$9)/'Input Data'!$B$11,0)*'Input Data'!$B$12</f>
        <v>0</v>
      </c>
      <c r="D497" s="31">
        <f>-(Table2[[#This Row],[Volume]]*(1-Table2[[#This Row],[Discount]])*'Input Data'!$B$2)/Table2[[#This Row],[Volume]]</f>
        <v>500</v>
      </c>
      <c r="E497" s="29">
        <f>ROUNDUP(Table2[[#This Row],[Volume]]/'Input Data'!$B$13,0)</f>
        <v>3</v>
      </c>
      <c r="F497" s="29">
        <f>-Table2[[#This Row],[Multiplier]]*'Input Data'!$B$3</f>
        <v>150000</v>
      </c>
      <c r="G497" s="29">
        <f>(1 - (1 / (1 + EXP(-((Table2[[#This Row],[Volume]] / 1000) - 4.25))))) * 0.4 + 0.6</f>
        <v>0.91263898556094625</v>
      </c>
      <c r="H497" s="29">
        <f>Table2[[#This Row],[Sigmoid]]*'Input Data'!$B$7</f>
        <v>684.47923917070966</v>
      </c>
      <c r="I497" s="29">
        <f>Table2[[#This Row],[Price]]-Table2[[#This Row],[Variable Cost]]</f>
        <v>184.47923917070966</v>
      </c>
      <c r="J497" s="29">
        <f>Table2[[#This Row],[CM I (Unit)]]-(Table2[[#This Row],[Fixed Cost]]/Table2[[#This Row],[Volume]])</f>
        <v>134.05907110348278</v>
      </c>
      <c r="K497" s="29">
        <f>Table2[[#This Row],[CM II Unit)]]-(-'Input Data'!$B$4/Table2[[#This Row],[Volume]])</f>
        <v>50.025457658104628</v>
      </c>
      <c r="L497" s="29">
        <f>Table2[[#This Row],[CM I (Unit)]]*Table2[[#This Row],[Volume]]</f>
        <v>548825.73653286125</v>
      </c>
      <c r="M497" s="29">
        <f>Table2[[#This Row],[CM II Unit)]]*Table2[[#This Row],[Volume]]</f>
        <v>398825.73653286125</v>
      </c>
      <c r="N497" s="29">
        <f>Table2[[#This Row],[Profit (Unit)]]*Table2[[#This Row],[Volume]]</f>
        <v>148825.73653286128</v>
      </c>
      <c r="O497" s="29" t="str">
        <f>IF(AND(Table2[[#This Row],[Profit]]&gt;0,N496&lt;0),MIN(Table2[Profit]),"")</f>
        <v/>
      </c>
    </row>
    <row r="498" spans="1:15" ht="20.100000000000001" customHeight="1" x14ac:dyDescent="0.25">
      <c r="A498" s="29">
        <v>2980</v>
      </c>
      <c r="B498" s="29">
        <f>IF(Table2[[#This Row],[Volume]]&lt;'Input Data'!$B$9,'Input Data'!$B$9,IF(Table2[[#This Row],[Volume]]&gt;'Input Data'!$B$10,'Input Data'!$B$10,Table2[[#This Row],[Volume]]))</f>
        <v>3000</v>
      </c>
      <c r="C498" s="30">
        <f>ROUNDDOWN((Table2[[#This Row],[Volume Used]]-'Input Data'!$B$9)/'Input Data'!$B$11,0)*'Input Data'!$B$12</f>
        <v>0</v>
      </c>
      <c r="D498" s="31">
        <f>-(Table2[[#This Row],[Volume]]*(1-Table2[[#This Row],[Discount]])*'Input Data'!$B$2)/Table2[[#This Row],[Volume]]</f>
        <v>500</v>
      </c>
      <c r="E498" s="29">
        <f>ROUNDUP(Table2[[#This Row],[Volume]]/'Input Data'!$B$13,0)</f>
        <v>3</v>
      </c>
      <c r="F498" s="29">
        <f>-Table2[[#This Row],[Multiplier]]*'Input Data'!$B$3</f>
        <v>150000</v>
      </c>
      <c r="G498" s="29">
        <f>(1 - (1 / (1 + EXP(-((Table2[[#This Row],[Volume]] / 1000) - 4.25))))) * 0.4 + 0.6</f>
        <v>0.91229709916485136</v>
      </c>
      <c r="H498" s="29">
        <f>Table2[[#This Row],[Sigmoid]]*'Input Data'!$B$7</f>
        <v>684.22282437363856</v>
      </c>
      <c r="I498" s="29">
        <f>Table2[[#This Row],[Price]]-Table2[[#This Row],[Variable Cost]]</f>
        <v>184.22282437363856</v>
      </c>
      <c r="J498" s="29">
        <f>Table2[[#This Row],[CM I (Unit)]]-(Table2[[#This Row],[Fixed Cost]]/Table2[[#This Row],[Volume]])</f>
        <v>133.88725390383991</v>
      </c>
      <c r="K498" s="29">
        <f>Table2[[#This Row],[CM II Unit)]]-(-'Input Data'!$B$4/Table2[[#This Row],[Volume]])</f>
        <v>49.994636454175478</v>
      </c>
      <c r="L498" s="29">
        <f>Table2[[#This Row],[CM I (Unit)]]*Table2[[#This Row],[Volume]]</f>
        <v>548984.01663344295</v>
      </c>
      <c r="M498" s="29">
        <f>Table2[[#This Row],[CM II Unit)]]*Table2[[#This Row],[Volume]]</f>
        <v>398984.01663344289</v>
      </c>
      <c r="N498" s="29">
        <f>Table2[[#This Row],[Profit (Unit)]]*Table2[[#This Row],[Volume]]</f>
        <v>148984.01663344292</v>
      </c>
      <c r="O498" s="29" t="str">
        <f>IF(AND(Table2[[#This Row],[Profit]]&gt;0,N497&lt;0),MIN(Table2[Profit]),"")</f>
        <v/>
      </c>
    </row>
    <row r="499" spans="1:15" ht="20.100000000000001" customHeight="1" x14ac:dyDescent="0.25">
      <c r="A499" s="29">
        <v>2985</v>
      </c>
      <c r="B499" s="29">
        <f>IF(Table2[[#This Row],[Volume]]&lt;'Input Data'!$B$9,'Input Data'!$B$9,IF(Table2[[#This Row],[Volume]]&gt;'Input Data'!$B$10,'Input Data'!$B$10,Table2[[#This Row],[Volume]]))</f>
        <v>3000</v>
      </c>
      <c r="C499" s="30">
        <f>ROUNDDOWN((Table2[[#This Row],[Volume Used]]-'Input Data'!$B$9)/'Input Data'!$B$11,0)*'Input Data'!$B$12</f>
        <v>0</v>
      </c>
      <c r="D499" s="31">
        <f>-(Table2[[#This Row],[Volume]]*(1-Table2[[#This Row],[Discount]])*'Input Data'!$B$2)/Table2[[#This Row],[Volume]]</f>
        <v>500</v>
      </c>
      <c r="E499" s="29">
        <f>ROUNDUP(Table2[[#This Row],[Volume]]/'Input Data'!$B$13,0)</f>
        <v>3</v>
      </c>
      <c r="F499" s="29">
        <f>-Table2[[#This Row],[Multiplier]]*'Input Data'!$B$3</f>
        <v>150000</v>
      </c>
      <c r="G499" s="29">
        <f>(1 - (1 / (1 + EXP(-((Table2[[#This Row],[Volume]] / 1000) - 4.25))))) * 0.4 + 0.6</f>
        <v>0.91195425160029031</v>
      </c>
      <c r="H499" s="29">
        <f>Table2[[#This Row],[Sigmoid]]*'Input Data'!$B$7</f>
        <v>683.9656887002177</v>
      </c>
      <c r="I499" s="29">
        <f>Table2[[#This Row],[Price]]-Table2[[#This Row],[Variable Cost]]</f>
        <v>183.9656887002177</v>
      </c>
      <c r="J499" s="29">
        <f>Table2[[#This Row],[CM I (Unit)]]-(Table2[[#This Row],[Fixed Cost]]/Table2[[#This Row],[Volume]])</f>
        <v>133.71443241881065</v>
      </c>
      <c r="K499" s="29">
        <f>Table2[[#This Row],[CM II Unit)]]-(-'Input Data'!$B$4/Table2[[#This Row],[Volume]])</f>
        <v>49.962338616465587</v>
      </c>
      <c r="L499" s="29">
        <f>Table2[[#This Row],[CM I (Unit)]]*Table2[[#This Row],[Volume]]</f>
        <v>549137.58077014983</v>
      </c>
      <c r="M499" s="29">
        <f>Table2[[#This Row],[CM II Unit)]]*Table2[[#This Row],[Volume]]</f>
        <v>399137.58077014977</v>
      </c>
      <c r="N499" s="29">
        <f>Table2[[#This Row],[Profit (Unit)]]*Table2[[#This Row],[Volume]]</f>
        <v>149137.58077014977</v>
      </c>
      <c r="O499" s="29" t="str">
        <f>IF(AND(Table2[[#This Row],[Profit]]&gt;0,N498&lt;0),MIN(Table2[Profit]),"")</f>
        <v/>
      </c>
    </row>
    <row r="500" spans="1:15" ht="20.100000000000001" customHeight="1" x14ac:dyDescent="0.25">
      <c r="A500" s="29">
        <v>2990</v>
      </c>
      <c r="B500" s="29">
        <f>IF(Table2[[#This Row],[Volume]]&lt;'Input Data'!$B$9,'Input Data'!$B$9,IF(Table2[[#This Row],[Volume]]&gt;'Input Data'!$B$10,'Input Data'!$B$10,Table2[[#This Row],[Volume]]))</f>
        <v>3000</v>
      </c>
      <c r="C500" s="30">
        <f>ROUNDDOWN((Table2[[#This Row],[Volume Used]]-'Input Data'!$B$9)/'Input Data'!$B$11,0)*'Input Data'!$B$12</f>
        <v>0</v>
      </c>
      <c r="D500" s="31">
        <f>-(Table2[[#This Row],[Volume]]*(1-Table2[[#This Row],[Discount]])*'Input Data'!$B$2)/Table2[[#This Row],[Volume]]</f>
        <v>500</v>
      </c>
      <c r="E500" s="29">
        <f>ROUNDUP(Table2[[#This Row],[Volume]]/'Input Data'!$B$13,0)</f>
        <v>3</v>
      </c>
      <c r="F500" s="29">
        <f>-Table2[[#This Row],[Multiplier]]*'Input Data'!$B$3</f>
        <v>150000</v>
      </c>
      <c r="G500" s="29">
        <f>(1 - (1 / (1 + EXP(-((Table2[[#This Row],[Volume]] / 1000) - 4.25))))) * 0.4 + 0.6</f>
        <v>0.91161044311192485</v>
      </c>
      <c r="H500" s="29">
        <f>Table2[[#This Row],[Sigmoid]]*'Input Data'!$B$7</f>
        <v>683.70783233394366</v>
      </c>
      <c r="I500" s="29">
        <f>Table2[[#This Row],[Price]]-Table2[[#This Row],[Variable Cost]]</f>
        <v>183.70783233394366</v>
      </c>
      <c r="J500" s="29">
        <f>Table2[[#This Row],[CM I (Unit)]]-(Table2[[#This Row],[Fixed Cost]]/Table2[[#This Row],[Volume]])</f>
        <v>133.54060825367611</v>
      </c>
      <c r="K500" s="29">
        <f>Table2[[#This Row],[CM II Unit)]]-(-'Input Data'!$B$4/Table2[[#This Row],[Volume]])</f>
        <v>49.928568119896852</v>
      </c>
      <c r="L500" s="29">
        <f>Table2[[#This Row],[CM I (Unit)]]*Table2[[#This Row],[Volume]]</f>
        <v>549286.41867849149</v>
      </c>
      <c r="M500" s="29">
        <f>Table2[[#This Row],[CM II Unit)]]*Table2[[#This Row],[Volume]]</f>
        <v>399286.41867849155</v>
      </c>
      <c r="N500" s="29">
        <f>Table2[[#This Row],[Profit (Unit)]]*Table2[[#This Row],[Volume]]</f>
        <v>149286.41867849158</v>
      </c>
      <c r="O500" s="29" t="str">
        <f>IF(AND(Table2[[#This Row],[Profit]]&gt;0,N499&lt;0),MIN(Table2[Profit]),"")</f>
        <v/>
      </c>
    </row>
    <row r="501" spans="1:15" ht="20.100000000000001" customHeight="1" x14ac:dyDescent="0.25">
      <c r="A501" s="29">
        <v>2995</v>
      </c>
      <c r="B501" s="29">
        <f>IF(Table2[[#This Row],[Volume]]&lt;'Input Data'!$B$9,'Input Data'!$B$9,IF(Table2[[#This Row],[Volume]]&gt;'Input Data'!$B$10,'Input Data'!$B$10,Table2[[#This Row],[Volume]]))</f>
        <v>3000</v>
      </c>
      <c r="C501" s="30">
        <f>ROUNDDOWN((Table2[[#This Row],[Volume Used]]-'Input Data'!$B$9)/'Input Data'!$B$11,0)*'Input Data'!$B$12</f>
        <v>0</v>
      </c>
      <c r="D501" s="31">
        <f>-(Table2[[#This Row],[Volume]]*(1-Table2[[#This Row],[Discount]])*'Input Data'!$B$2)/Table2[[#This Row],[Volume]]</f>
        <v>500</v>
      </c>
      <c r="E501" s="29">
        <f>ROUNDUP(Table2[[#This Row],[Volume]]/'Input Data'!$B$13,0)</f>
        <v>3</v>
      </c>
      <c r="F501" s="29">
        <f>-Table2[[#This Row],[Multiplier]]*'Input Data'!$B$3</f>
        <v>150000</v>
      </c>
      <c r="G501" s="29">
        <f>(1 - (1 / (1 + EXP(-((Table2[[#This Row],[Volume]] / 1000) - 4.25))))) * 0.4 + 0.6</f>
        <v>0.91126567396988023</v>
      </c>
      <c r="H501" s="29">
        <f>Table2[[#This Row],[Sigmoid]]*'Input Data'!$B$7</f>
        <v>683.44925547741013</v>
      </c>
      <c r="I501" s="29">
        <f>Table2[[#This Row],[Price]]-Table2[[#This Row],[Variable Cost]]</f>
        <v>183.44925547741013</v>
      </c>
      <c r="J501" s="29">
        <f>Table2[[#This Row],[CM I (Unit)]]-(Table2[[#This Row],[Fixed Cost]]/Table2[[#This Row],[Volume]])</f>
        <v>133.36578302331998</v>
      </c>
      <c r="K501" s="29">
        <f>Table2[[#This Row],[CM II Unit)]]-(-'Input Data'!$B$4/Table2[[#This Row],[Volume]])</f>
        <v>49.893328933169727</v>
      </c>
      <c r="L501" s="29">
        <f>Table2[[#This Row],[CM I (Unit)]]*Table2[[#This Row],[Volume]]</f>
        <v>549430.52015484334</v>
      </c>
      <c r="M501" s="29">
        <f>Table2[[#This Row],[CM II Unit)]]*Table2[[#This Row],[Volume]]</f>
        <v>399430.52015484334</v>
      </c>
      <c r="N501" s="29">
        <f>Table2[[#This Row],[Profit (Unit)]]*Table2[[#This Row],[Volume]]</f>
        <v>149430.52015484334</v>
      </c>
      <c r="O501" s="29" t="str">
        <f>IF(AND(Table2[[#This Row],[Profit]]&gt;0,N500&lt;0),MIN(Table2[Profit]),"")</f>
        <v/>
      </c>
    </row>
    <row r="502" spans="1:15" ht="20.100000000000001" customHeight="1" x14ac:dyDescent="0.25">
      <c r="A502" s="29">
        <v>3000</v>
      </c>
      <c r="B502" s="29">
        <f>IF(Table2[[#This Row],[Volume]]&lt;'Input Data'!$B$9,'Input Data'!$B$9,IF(Table2[[#This Row],[Volume]]&gt;'Input Data'!$B$10,'Input Data'!$B$10,Table2[[#This Row],[Volume]]))</f>
        <v>3000</v>
      </c>
      <c r="C502" s="30">
        <f>ROUNDDOWN((Table2[[#This Row],[Volume Used]]-'Input Data'!$B$9)/'Input Data'!$B$11,0)*'Input Data'!$B$12</f>
        <v>0</v>
      </c>
      <c r="D502" s="31">
        <f>-(Table2[[#This Row],[Volume]]*(1-Table2[[#This Row],[Discount]])*'Input Data'!$B$2)/Table2[[#This Row],[Volume]]</f>
        <v>500</v>
      </c>
      <c r="E502" s="29">
        <f>ROUNDUP(Table2[[#This Row],[Volume]]/'Input Data'!$B$13,0)</f>
        <v>3</v>
      </c>
      <c r="F502" s="29">
        <f>-Table2[[#This Row],[Multiplier]]*'Input Data'!$B$3</f>
        <v>150000</v>
      </c>
      <c r="G502" s="29">
        <f>(1 - (1 / (1 + EXP(-((Table2[[#This Row],[Volume]] / 1000) - 4.25))))) * 0.4 + 0.6</f>
        <v>0.91091994446987645</v>
      </c>
      <c r="H502" s="29">
        <f>Table2[[#This Row],[Sigmoid]]*'Input Data'!$B$7</f>
        <v>683.1899583524073</v>
      </c>
      <c r="I502" s="29">
        <f>Table2[[#This Row],[Price]]-Table2[[#This Row],[Variable Cost]]</f>
        <v>183.1899583524073</v>
      </c>
      <c r="J502" s="29">
        <f>Table2[[#This Row],[CM I (Unit)]]-(Table2[[#This Row],[Fixed Cost]]/Table2[[#This Row],[Volume]])</f>
        <v>133.1899583524073</v>
      </c>
      <c r="K502" s="29">
        <f>Table2[[#This Row],[CM II Unit)]]-(-'Input Data'!$B$4/Table2[[#This Row],[Volume]])</f>
        <v>49.856625019073974</v>
      </c>
      <c r="L502" s="29">
        <f>Table2[[#This Row],[CM I (Unit)]]*Table2[[#This Row],[Volume]]</f>
        <v>549569.87505722186</v>
      </c>
      <c r="M502" s="29">
        <f>Table2[[#This Row],[CM II Unit)]]*Table2[[#This Row],[Volume]]</f>
        <v>399569.87505722191</v>
      </c>
      <c r="N502" s="29">
        <f>Table2[[#This Row],[Profit (Unit)]]*Table2[[#This Row],[Volume]]</f>
        <v>149569.87505722191</v>
      </c>
      <c r="O502" s="29" t="str">
        <f>IF(AND(Table2[[#This Row],[Profit]]&gt;0,N501&lt;0),MIN(Table2[Profit]),"")</f>
        <v/>
      </c>
    </row>
    <row r="503" spans="1:15" ht="20.100000000000001" customHeight="1" x14ac:dyDescent="0.25">
      <c r="A503" s="29">
        <v>3005</v>
      </c>
      <c r="B503" s="29">
        <f>IF(Table2[[#This Row],[Volume]]&lt;'Input Data'!$B$9,'Input Data'!$B$9,IF(Table2[[#This Row],[Volume]]&gt;'Input Data'!$B$10,'Input Data'!$B$10,Table2[[#This Row],[Volume]]))</f>
        <v>3005</v>
      </c>
      <c r="C503" s="30">
        <f>ROUNDDOWN((Table2[[#This Row],[Volume Used]]-'Input Data'!$B$9)/'Input Data'!$B$11,0)*'Input Data'!$B$12</f>
        <v>0</v>
      </c>
      <c r="D503" s="31">
        <f>-(Table2[[#This Row],[Volume]]*(1-Table2[[#This Row],[Discount]])*'Input Data'!$B$2)/Table2[[#This Row],[Volume]]</f>
        <v>500</v>
      </c>
      <c r="E503" s="29">
        <f>ROUNDUP(Table2[[#This Row],[Volume]]/'Input Data'!$B$13,0)</f>
        <v>4</v>
      </c>
      <c r="F503" s="29">
        <f>-Table2[[#This Row],[Multiplier]]*'Input Data'!$B$3</f>
        <v>200000</v>
      </c>
      <c r="G503" s="29">
        <f>(1 - (1 / (1 + EXP(-((Table2[[#This Row],[Volume]] / 1000) - 4.25))))) * 0.4 + 0.6</f>
        <v>0.91057325493335928</v>
      </c>
      <c r="H503" s="29">
        <f>Table2[[#This Row],[Sigmoid]]*'Input Data'!$B$7</f>
        <v>682.92994120001947</v>
      </c>
      <c r="I503" s="29">
        <f>Table2[[#This Row],[Price]]-Table2[[#This Row],[Variable Cost]]</f>
        <v>182.92994120001947</v>
      </c>
      <c r="J503" s="29">
        <f>Table2[[#This Row],[CM I (Unit)]]-(Table2[[#This Row],[Fixed Cost]]/Table2[[#This Row],[Volume]])</f>
        <v>116.37420076740716</v>
      </c>
      <c r="K503" s="29">
        <f>Table2[[#This Row],[CM II Unit)]]-(-'Input Data'!$B$4/Table2[[#This Row],[Volume]])</f>
        <v>33.179525226641772</v>
      </c>
      <c r="L503" s="29">
        <f>Table2[[#This Row],[CM I (Unit)]]*Table2[[#This Row],[Volume]]</f>
        <v>549704.47330605856</v>
      </c>
      <c r="M503" s="29">
        <f>Table2[[#This Row],[CM II Unit)]]*Table2[[#This Row],[Volume]]</f>
        <v>349704.4733060585</v>
      </c>
      <c r="N503" s="29">
        <f>Table2[[#This Row],[Profit (Unit)]]*Table2[[#This Row],[Volume]]</f>
        <v>99704.473306058528</v>
      </c>
      <c r="O503" s="29" t="str">
        <f>IF(AND(Table2[[#This Row],[Profit]]&gt;0,N502&lt;0),MIN(Table2[Profit]),"")</f>
        <v/>
      </c>
    </row>
    <row r="504" spans="1:15" ht="20.100000000000001" customHeight="1" x14ac:dyDescent="0.25">
      <c r="A504" s="29">
        <v>3010</v>
      </c>
      <c r="B504" s="29">
        <f>IF(Table2[[#This Row],[Volume]]&lt;'Input Data'!$B$9,'Input Data'!$B$9,IF(Table2[[#This Row],[Volume]]&gt;'Input Data'!$B$10,'Input Data'!$B$10,Table2[[#This Row],[Volume]]))</f>
        <v>3010</v>
      </c>
      <c r="C504" s="30">
        <f>ROUNDDOWN((Table2[[#This Row],[Volume Used]]-'Input Data'!$B$9)/'Input Data'!$B$11,0)*'Input Data'!$B$12</f>
        <v>0</v>
      </c>
      <c r="D504" s="31">
        <f>-(Table2[[#This Row],[Volume]]*(1-Table2[[#This Row],[Discount]])*'Input Data'!$B$2)/Table2[[#This Row],[Volume]]</f>
        <v>500</v>
      </c>
      <c r="E504" s="29">
        <f>ROUNDUP(Table2[[#This Row],[Volume]]/'Input Data'!$B$13,0)</f>
        <v>4</v>
      </c>
      <c r="F504" s="29">
        <f>-Table2[[#This Row],[Multiplier]]*'Input Data'!$B$3</f>
        <v>200000</v>
      </c>
      <c r="G504" s="29">
        <f>(1 - (1 / (1 + EXP(-((Table2[[#This Row],[Volume]] / 1000) - 4.25))))) * 0.4 + 0.6</f>
        <v>0.91022560570762945</v>
      </c>
      <c r="H504" s="29">
        <f>Table2[[#This Row],[Sigmoid]]*'Input Data'!$B$7</f>
        <v>682.66920428072206</v>
      </c>
      <c r="I504" s="29">
        <f>Table2[[#This Row],[Price]]-Table2[[#This Row],[Variable Cost]]</f>
        <v>182.66920428072206</v>
      </c>
      <c r="J504" s="29">
        <f>Table2[[#This Row],[CM I (Unit)]]-(Table2[[#This Row],[Fixed Cost]]/Table2[[#This Row],[Volume]])</f>
        <v>116.22402155646957</v>
      </c>
      <c r="K504" s="29">
        <f>Table2[[#This Row],[CM II Unit)]]-(-'Input Data'!$B$4/Table2[[#This Row],[Volume]])</f>
        <v>33.16754315115395</v>
      </c>
      <c r="L504" s="29">
        <f>Table2[[#This Row],[CM I (Unit)]]*Table2[[#This Row],[Volume]]</f>
        <v>549834.30488497333</v>
      </c>
      <c r="M504" s="29">
        <f>Table2[[#This Row],[CM II Unit)]]*Table2[[#This Row],[Volume]]</f>
        <v>349834.30488497339</v>
      </c>
      <c r="N504" s="29">
        <f>Table2[[#This Row],[Profit (Unit)]]*Table2[[#This Row],[Volume]]</f>
        <v>99834.30488497339</v>
      </c>
      <c r="O504" s="29" t="str">
        <f>IF(AND(Table2[[#This Row],[Profit]]&gt;0,N503&lt;0),MIN(Table2[Profit]),"")</f>
        <v/>
      </c>
    </row>
    <row r="505" spans="1:15" ht="20.100000000000001" customHeight="1" x14ac:dyDescent="0.25">
      <c r="A505" s="29">
        <v>3015</v>
      </c>
      <c r="B505" s="29">
        <f>IF(Table2[[#This Row],[Volume]]&lt;'Input Data'!$B$9,'Input Data'!$B$9,IF(Table2[[#This Row],[Volume]]&gt;'Input Data'!$B$10,'Input Data'!$B$10,Table2[[#This Row],[Volume]]))</f>
        <v>3015</v>
      </c>
      <c r="C505" s="30">
        <f>ROUNDDOWN((Table2[[#This Row],[Volume Used]]-'Input Data'!$B$9)/'Input Data'!$B$11,0)*'Input Data'!$B$12</f>
        <v>0</v>
      </c>
      <c r="D505" s="31">
        <f>-(Table2[[#This Row],[Volume]]*(1-Table2[[#This Row],[Discount]])*'Input Data'!$B$2)/Table2[[#This Row],[Volume]]</f>
        <v>500</v>
      </c>
      <c r="E505" s="29">
        <f>ROUNDUP(Table2[[#This Row],[Volume]]/'Input Data'!$B$13,0)</f>
        <v>4</v>
      </c>
      <c r="F505" s="29">
        <f>-Table2[[#This Row],[Multiplier]]*'Input Data'!$B$3</f>
        <v>200000</v>
      </c>
      <c r="G505" s="29">
        <f>(1 - (1 / (1 + EXP(-((Table2[[#This Row],[Volume]] / 1000) - 4.25))))) * 0.4 + 0.6</f>
        <v>0.90987699716597126</v>
      </c>
      <c r="H505" s="29">
        <f>Table2[[#This Row],[Sigmoid]]*'Input Data'!$B$7</f>
        <v>682.40774787447845</v>
      </c>
      <c r="I505" s="29">
        <f>Table2[[#This Row],[Price]]-Table2[[#This Row],[Variable Cost]]</f>
        <v>182.40774787447845</v>
      </c>
      <c r="J505" s="29">
        <f>Table2[[#This Row],[CM I (Unit)]]-(Table2[[#This Row],[Fixed Cost]]/Table2[[#This Row],[Volume]])</f>
        <v>116.07275616635241</v>
      </c>
      <c r="K505" s="29">
        <f>Table2[[#This Row],[CM II Unit)]]-(-'Input Data'!$B$4/Table2[[#This Row],[Volume]])</f>
        <v>33.154016531194856</v>
      </c>
      <c r="L505" s="29">
        <f>Table2[[#This Row],[CM I (Unit)]]*Table2[[#This Row],[Volume]]</f>
        <v>549959.35984155256</v>
      </c>
      <c r="M505" s="29">
        <f>Table2[[#This Row],[CM II Unit)]]*Table2[[#This Row],[Volume]]</f>
        <v>349959.3598415525</v>
      </c>
      <c r="N505" s="29">
        <f>Table2[[#This Row],[Profit (Unit)]]*Table2[[#This Row],[Volume]]</f>
        <v>99959.35984155249</v>
      </c>
      <c r="O505" s="29" t="str">
        <f>IF(AND(Table2[[#This Row],[Profit]]&gt;0,N504&lt;0),MIN(Table2[Profit]),"")</f>
        <v/>
      </c>
    </row>
    <row r="506" spans="1:15" ht="20.100000000000001" customHeight="1" x14ac:dyDescent="0.25">
      <c r="A506" s="29">
        <v>3020</v>
      </c>
      <c r="B506" s="29">
        <f>IF(Table2[[#This Row],[Volume]]&lt;'Input Data'!$B$9,'Input Data'!$B$9,IF(Table2[[#This Row],[Volume]]&gt;'Input Data'!$B$10,'Input Data'!$B$10,Table2[[#This Row],[Volume]]))</f>
        <v>3020</v>
      </c>
      <c r="C506" s="30">
        <f>ROUNDDOWN((Table2[[#This Row],[Volume Used]]-'Input Data'!$B$9)/'Input Data'!$B$11,0)*'Input Data'!$B$12</f>
        <v>0</v>
      </c>
      <c r="D506" s="31">
        <f>-(Table2[[#This Row],[Volume]]*(1-Table2[[#This Row],[Discount]])*'Input Data'!$B$2)/Table2[[#This Row],[Volume]]</f>
        <v>500</v>
      </c>
      <c r="E506" s="29">
        <f>ROUNDUP(Table2[[#This Row],[Volume]]/'Input Data'!$B$13,0)</f>
        <v>4</v>
      </c>
      <c r="F506" s="29">
        <f>-Table2[[#This Row],[Multiplier]]*'Input Data'!$B$3</f>
        <v>200000</v>
      </c>
      <c r="G506" s="29">
        <f>(1 - (1 / (1 + EXP(-((Table2[[#This Row],[Volume]] / 1000) - 4.25))))) * 0.4 + 0.6</f>
        <v>0.90952742970778155</v>
      </c>
      <c r="H506" s="29">
        <f>Table2[[#This Row],[Sigmoid]]*'Input Data'!$B$7</f>
        <v>682.14557228083618</v>
      </c>
      <c r="I506" s="29">
        <f>Table2[[#This Row],[Price]]-Table2[[#This Row],[Variable Cost]]</f>
        <v>182.14557228083618</v>
      </c>
      <c r="J506" s="29">
        <f>Table2[[#This Row],[CM I (Unit)]]-(Table2[[#This Row],[Fixed Cost]]/Table2[[#This Row],[Volume]])</f>
        <v>115.92040671792228</v>
      </c>
      <c r="K506" s="29">
        <f>Table2[[#This Row],[CM II Unit)]]-(-'Input Data'!$B$4/Table2[[#This Row],[Volume]])</f>
        <v>33.138949764279886</v>
      </c>
      <c r="L506" s="29">
        <f>Table2[[#This Row],[CM I (Unit)]]*Table2[[#This Row],[Volume]]</f>
        <v>550079.62828812527</v>
      </c>
      <c r="M506" s="29">
        <f>Table2[[#This Row],[CM II Unit)]]*Table2[[#This Row],[Volume]]</f>
        <v>350079.62828812527</v>
      </c>
      <c r="N506" s="29">
        <f>Table2[[#This Row],[Profit (Unit)]]*Table2[[#This Row],[Volume]]</f>
        <v>100079.62828812526</v>
      </c>
      <c r="O506" s="29" t="str">
        <f>IF(AND(Table2[[#This Row],[Profit]]&gt;0,N505&lt;0),MIN(Table2[Profit]),"")</f>
        <v/>
      </c>
    </row>
    <row r="507" spans="1:15" ht="20.100000000000001" customHeight="1" x14ac:dyDescent="0.25">
      <c r="A507" s="29">
        <v>3025</v>
      </c>
      <c r="B507" s="29">
        <f>IF(Table2[[#This Row],[Volume]]&lt;'Input Data'!$B$9,'Input Data'!$B$9,IF(Table2[[#This Row],[Volume]]&gt;'Input Data'!$B$10,'Input Data'!$B$10,Table2[[#This Row],[Volume]]))</f>
        <v>3025</v>
      </c>
      <c r="C507" s="30">
        <f>ROUNDDOWN((Table2[[#This Row],[Volume Used]]-'Input Data'!$B$9)/'Input Data'!$B$11,0)*'Input Data'!$B$12</f>
        <v>0</v>
      </c>
      <c r="D507" s="31">
        <f>-(Table2[[#This Row],[Volume]]*(1-Table2[[#This Row],[Discount]])*'Input Data'!$B$2)/Table2[[#This Row],[Volume]]</f>
        <v>500</v>
      </c>
      <c r="E507" s="29">
        <f>ROUNDUP(Table2[[#This Row],[Volume]]/'Input Data'!$B$13,0)</f>
        <v>4</v>
      </c>
      <c r="F507" s="29">
        <f>-Table2[[#This Row],[Multiplier]]*'Input Data'!$B$3</f>
        <v>200000</v>
      </c>
      <c r="G507" s="29">
        <f>(1 - (1 / (1 + EXP(-((Table2[[#This Row],[Volume]] / 1000) - 4.25))))) * 0.4 + 0.6</f>
        <v>0.90917690375869542</v>
      </c>
      <c r="H507" s="29">
        <f>Table2[[#This Row],[Sigmoid]]*'Input Data'!$B$7</f>
        <v>681.88267781902152</v>
      </c>
      <c r="I507" s="29">
        <f>Table2[[#This Row],[Price]]-Table2[[#This Row],[Variable Cost]]</f>
        <v>181.88267781902152</v>
      </c>
      <c r="J507" s="29">
        <f>Table2[[#This Row],[CM I (Unit)]]-(Table2[[#This Row],[Fixed Cost]]/Table2[[#This Row],[Volume]])</f>
        <v>115.76697533968269</v>
      </c>
      <c r="K507" s="29">
        <f>Table2[[#This Row],[CM II Unit)]]-(-'Input Data'!$B$4/Table2[[#This Row],[Volume]])</f>
        <v>33.122347240509129</v>
      </c>
      <c r="L507" s="29">
        <f>Table2[[#This Row],[CM I (Unit)]]*Table2[[#This Row],[Volume]]</f>
        <v>550195.10040254006</v>
      </c>
      <c r="M507" s="29">
        <f>Table2[[#This Row],[CM II Unit)]]*Table2[[#This Row],[Volume]]</f>
        <v>350195.10040254012</v>
      </c>
      <c r="N507" s="29">
        <f>Table2[[#This Row],[Profit (Unit)]]*Table2[[#This Row],[Volume]]</f>
        <v>100195.10040254012</v>
      </c>
      <c r="O507" s="29" t="str">
        <f>IF(AND(Table2[[#This Row],[Profit]]&gt;0,N506&lt;0),MIN(Table2[Profit]),"")</f>
        <v/>
      </c>
    </row>
    <row r="508" spans="1:15" ht="20.100000000000001" customHeight="1" x14ac:dyDescent="0.25">
      <c r="A508" s="29">
        <v>3030</v>
      </c>
      <c r="B508" s="29">
        <f>IF(Table2[[#This Row],[Volume]]&lt;'Input Data'!$B$9,'Input Data'!$B$9,IF(Table2[[#This Row],[Volume]]&gt;'Input Data'!$B$10,'Input Data'!$B$10,Table2[[#This Row],[Volume]]))</f>
        <v>3030</v>
      </c>
      <c r="C508" s="30">
        <f>ROUNDDOWN((Table2[[#This Row],[Volume Used]]-'Input Data'!$B$9)/'Input Data'!$B$11,0)*'Input Data'!$B$12</f>
        <v>0</v>
      </c>
      <c r="D508" s="31">
        <f>-(Table2[[#This Row],[Volume]]*(1-Table2[[#This Row],[Discount]])*'Input Data'!$B$2)/Table2[[#This Row],[Volume]]</f>
        <v>500</v>
      </c>
      <c r="E508" s="29">
        <f>ROUNDUP(Table2[[#This Row],[Volume]]/'Input Data'!$B$13,0)</f>
        <v>4</v>
      </c>
      <c r="F508" s="29">
        <f>-Table2[[#This Row],[Multiplier]]*'Input Data'!$B$3</f>
        <v>200000</v>
      </c>
      <c r="G508" s="29">
        <f>(1 - (1 / (1 + EXP(-((Table2[[#This Row],[Volume]] / 1000) - 4.25))))) * 0.4 + 0.6</f>
        <v>0.90882541977071352</v>
      </c>
      <c r="H508" s="29">
        <f>Table2[[#This Row],[Sigmoid]]*'Input Data'!$B$7</f>
        <v>681.61906482803511</v>
      </c>
      <c r="I508" s="29">
        <f>Table2[[#This Row],[Price]]-Table2[[#This Row],[Variable Cost]]</f>
        <v>181.61906482803511</v>
      </c>
      <c r="J508" s="29">
        <f>Table2[[#This Row],[CM I (Unit)]]-(Table2[[#This Row],[Fixed Cost]]/Table2[[#This Row],[Volume]])</f>
        <v>115.61246416796909</v>
      </c>
      <c r="K508" s="29">
        <f>Table2[[#This Row],[CM II Unit)]]-(-'Input Data'!$B$4/Table2[[#This Row],[Volume]])</f>
        <v>33.104213342886581</v>
      </c>
      <c r="L508" s="29">
        <f>Table2[[#This Row],[CM I (Unit)]]*Table2[[#This Row],[Volume]]</f>
        <v>550305.7664289464</v>
      </c>
      <c r="M508" s="29">
        <f>Table2[[#This Row],[CM II Unit)]]*Table2[[#This Row],[Volume]]</f>
        <v>350305.76642894634</v>
      </c>
      <c r="N508" s="29">
        <f>Table2[[#This Row],[Profit (Unit)]]*Table2[[#This Row],[Volume]]</f>
        <v>100305.76642894634</v>
      </c>
      <c r="O508" s="29" t="str">
        <f>IF(AND(Table2[[#This Row],[Profit]]&gt;0,N507&lt;0),MIN(Table2[Profit]),"")</f>
        <v/>
      </c>
    </row>
    <row r="509" spans="1:15" ht="20.100000000000001" customHeight="1" x14ac:dyDescent="0.25">
      <c r="A509" s="29">
        <v>3035</v>
      </c>
      <c r="B509" s="29">
        <f>IF(Table2[[#This Row],[Volume]]&lt;'Input Data'!$B$9,'Input Data'!$B$9,IF(Table2[[#This Row],[Volume]]&gt;'Input Data'!$B$10,'Input Data'!$B$10,Table2[[#This Row],[Volume]]))</f>
        <v>3035</v>
      </c>
      <c r="C509" s="30">
        <f>ROUNDDOWN((Table2[[#This Row],[Volume Used]]-'Input Data'!$B$9)/'Input Data'!$B$11,0)*'Input Data'!$B$12</f>
        <v>0</v>
      </c>
      <c r="D509" s="31">
        <f>-(Table2[[#This Row],[Volume]]*(1-Table2[[#This Row],[Discount]])*'Input Data'!$B$2)/Table2[[#This Row],[Volume]]</f>
        <v>500</v>
      </c>
      <c r="E509" s="29">
        <f>ROUNDUP(Table2[[#This Row],[Volume]]/'Input Data'!$B$13,0)</f>
        <v>4</v>
      </c>
      <c r="F509" s="29">
        <f>-Table2[[#This Row],[Multiplier]]*'Input Data'!$B$3</f>
        <v>200000</v>
      </c>
      <c r="G509" s="29">
        <f>(1 - (1 / (1 + EXP(-((Table2[[#This Row],[Volume]] / 1000) - 4.25))))) * 0.4 + 0.6</f>
        <v>0.90847297822232675</v>
      </c>
      <c r="H509" s="29">
        <f>Table2[[#This Row],[Sigmoid]]*'Input Data'!$B$7</f>
        <v>681.35473366674512</v>
      </c>
      <c r="I509" s="29">
        <f>Table2[[#This Row],[Price]]-Table2[[#This Row],[Variable Cost]]</f>
        <v>181.35473366674512</v>
      </c>
      <c r="J509" s="29">
        <f>Table2[[#This Row],[CM I (Unit)]]-(Table2[[#This Row],[Fixed Cost]]/Table2[[#This Row],[Volume]])</f>
        <v>115.45687534714051</v>
      </c>
      <c r="K509" s="29">
        <f>Table2[[#This Row],[CM II Unit)]]-(-'Input Data'!$B$4/Table2[[#This Row],[Volume]])</f>
        <v>33.084552447634749</v>
      </c>
      <c r="L509" s="29">
        <f>Table2[[#This Row],[CM I (Unit)]]*Table2[[#This Row],[Volume]]</f>
        <v>550411.61667857144</v>
      </c>
      <c r="M509" s="29">
        <f>Table2[[#This Row],[CM II Unit)]]*Table2[[#This Row],[Volume]]</f>
        <v>350411.61667857144</v>
      </c>
      <c r="N509" s="29">
        <f>Table2[[#This Row],[Profit (Unit)]]*Table2[[#This Row],[Volume]]</f>
        <v>100411.61667857146</v>
      </c>
      <c r="O509" s="29" t="str">
        <f>IF(AND(Table2[[#This Row],[Profit]]&gt;0,N508&lt;0),MIN(Table2[Profit]),"")</f>
        <v/>
      </c>
    </row>
    <row r="510" spans="1:15" ht="20.100000000000001" customHeight="1" x14ac:dyDescent="0.25">
      <c r="A510" s="29">
        <v>3040</v>
      </c>
      <c r="B510" s="29">
        <f>IF(Table2[[#This Row],[Volume]]&lt;'Input Data'!$B$9,'Input Data'!$B$9,IF(Table2[[#This Row],[Volume]]&gt;'Input Data'!$B$10,'Input Data'!$B$10,Table2[[#This Row],[Volume]]))</f>
        <v>3040</v>
      </c>
      <c r="C510" s="30">
        <f>ROUNDDOWN((Table2[[#This Row],[Volume Used]]-'Input Data'!$B$9)/'Input Data'!$B$11,0)*'Input Data'!$B$12</f>
        <v>0</v>
      </c>
      <c r="D510" s="31">
        <f>-(Table2[[#This Row],[Volume]]*(1-Table2[[#This Row],[Discount]])*'Input Data'!$B$2)/Table2[[#This Row],[Volume]]</f>
        <v>500</v>
      </c>
      <c r="E510" s="29">
        <f>ROUNDUP(Table2[[#This Row],[Volume]]/'Input Data'!$B$13,0)</f>
        <v>4</v>
      </c>
      <c r="F510" s="29">
        <f>-Table2[[#This Row],[Multiplier]]*'Input Data'!$B$3</f>
        <v>200000</v>
      </c>
      <c r="G510" s="29">
        <f>(1 - (1 / (1 + EXP(-((Table2[[#This Row],[Volume]] / 1000) - 4.25))))) * 0.4 + 0.6</f>
        <v>0.90811957961864076</v>
      </c>
      <c r="H510" s="29">
        <f>Table2[[#This Row],[Sigmoid]]*'Input Data'!$B$7</f>
        <v>681.08968471398055</v>
      </c>
      <c r="I510" s="29">
        <f>Table2[[#This Row],[Price]]-Table2[[#This Row],[Variable Cost]]</f>
        <v>181.08968471398055</v>
      </c>
      <c r="J510" s="29">
        <f>Table2[[#This Row],[CM I (Unit)]]-(Table2[[#This Row],[Fixed Cost]]/Table2[[#This Row],[Volume]])</f>
        <v>115.30021102977003</v>
      </c>
      <c r="K510" s="29">
        <f>Table2[[#This Row],[CM II Unit)]]-(-'Input Data'!$B$4/Table2[[#This Row],[Volume]])</f>
        <v>33.063368924506861</v>
      </c>
      <c r="L510" s="29">
        <f>Table2[[#This Row],[CM I (Unit)]]*Table2[[#This Row],[Volume]]</f>
        <v>550512.64153050084</v>
      </c>
      <c r="M510" s="29">
        <f>Table2[[#This Row],[CM II Unit)]]*Table2[[#This Row],[Volume]]</f>
        <v>350512.6415305009</v>
      </c>
      <c r="N510" s="29">
        <f>Table2[[#This Row],[Profit (Unit)]]*Table2[[#This Row],[Volume]]</f>
        <v>100512.64153050086</v>
      </c>
      <c r="O510" s="29" t="str">
        <f>IF(AND(Table2[[#This Row],[Profit]]&gt;0,N509&lt;0),MIN(Table2[Profit]),"")</f>
        <v/>
      </c>
    </row>
    <row r="511" spans="1:15" ht="20.100000000000001" customHeight="1" x14ac:dyDescent="0.25">
      <c r="A511" s="29">
        <v>3045</v>
      </c>
      <c r="B511" s="29">
        <f>IF(Table2[[#This Row],[Volume]]&lt;'Input Data'!$B$9,'Input Data'!$B$9,IF(Table2[[#This Row],[Volume]]&gt;'Input Data'!$B$10,'Input Data'!$B$10,Table2[[#This Row],[Volume]]))</f>
        <v>3045</v>
      </c>
      <c r="C511" s="30">
        <f>ROUNDDOWN((Table2[[#This Row],[Volume Used]]-'Input Data'!$B$9)/'Input Data'!$B$11,0)*'Input Data'!$B$12</f>
        <v>0</v>
      </c>
      <c r="D511" s="31">
        <f>-(Table2[[#This Row],[Volume]]*(1-Table2[[#This Row],[Discount]])*'Input Data'!$B$2)/Table2[[#This Row],[Volume]]</f>
        <v>500</v>
      </c>
      <c r="E511" s="29">
        <f>ROUNDUP(Table2[[#This Row],[Volume]]/'Input Data'!$B$13,0)</f>
        <v>4</v>
      </c>
      <c r="F511" s="29">
        <f>-Table2[[#This Row],[Multiplier]]*'Input Data'!$B$3</f>
        <v>200000</v>
      </c>
      <c r="G511" s="29">
        <f>(1 - (1 / (1 + EXP(-((Table2[[#This Row],[Volume]] / 1000) - 4.25))))) * 0.4 + 0.6</f>
        <v>0.90776522449149943</v>
      </c>
      <c r="H511" s="29">
        <f>Table2[[#This Row],[Sigmoid]]*'Input Data'!$B$7</f>
        <v>680.82391836862462</v>
      </c>
      <c r="I511" s="29">
        <f>Table2[[#This Row],[Price]]-Table2[[#This Row],[Variable Cost]]</f>
        <v>180.82391836862462</v>
      </c>
      <c r="J511" s="29">
        <f>Table2[[#This Row],[CM I (Unit)]]-(Table2[[#This Row],[Fixed Cost]]/Table2[[#This Row],[Volume]])</f>
        <v>115.1424733768348</v>
      </c>
      <c r="K511" s="29">
        <f>Table2[[#This Row],[CM II Unit)]]-(-'Input Data'!$B$4/Table2[[#This Row],[Volume]])</f>
        <v>33.040667137097529</v>
      </c>
      <c r="L511" s="29">
        <f>Table2[[#This Row],[CM I (Unit)]]*Table2[[#This Row],[Volume]]</f>
        <v>550608.83143246197</v>
      </c>
      <c r="M511" s="29">
        <f>Table2[[#This Row],[CM II Unit)]]*Table2[[#This Row],[Volume]]</f>
        <v>350608.83143246197</v>
      </c>
      <c r="N511" s="29">
        <f>Table2[[#This Row],[Profit (Unit)]]*Table2[[#This Row],[Volume]]</f>
        <v>100608.83143246197</v>
      </c>
      <c r="O511" s="29" t="str">
        <f>IF(AND(Table2[[#This Row],[Profit]]&gt;0,N510&lt;0),MIN(Table2[Profit]),"")</f>
        <v/>
      </c>
    </row>
    <row r="512" spans="1:15" ht="20.100000000000001" customHeight="1" x14ac:dyDescent="0.25">
      <c r="A512" s="29">
        <v>3050</v>
      </c>
      <c r="B512" s="29">
        <f>IF(Table2[[#This Row],[Volume]]&lt;'Input Data'!$B$9,'Input Data'!$B$9,IF(Table2[[#This Row],[Volume]]&gt;'Input Data'!$B$10,'Input Data'!$B$10,Table2[[#This Row],[Volume]]))</f>
        <v>3050</v>
      </c>
      <c r="C512" s="30">
        <f>ROUNDDOWN((Table2[[#This Row],[Volume Used]]-'Input Data'!$B$9)/'Input Data'!$B$11,0)*'Input Data'!$B$12</f>
        <v>0</v>
      </c>
      <c r="D512" s="31">
        <f>-(Table2[[#This Row],[Volume]]*(1-Table2[[#This Row],[Discount]])*'Input Data'!$B$2)/Table2[[#This Row],[Volume]]</f>
        <v>500</v>
      </c>
      <c r="E512" s="29">
        <f>ROUNDUP(Table2[[#This Row],[Volume]]/'Input Data'!$B$13,0)</f>
        <v>4</v>
      </c>
      <c r="F512" s="29">
        <f>-Table2[[#This Row],[Multiplier]]*'Input Data'!$B$3</f>
        <v>200000</v>
      </c>
      <c r="G512" s="29">
        <f>(1 - (1 / (1 + EXP(-((Table2[[#This Row],[Volume]] / 1000) - 4.25))))) * 0.4 + 0.6</f>
        <v>0.90740991339960708</v>
      </c>
      <c r="H512" s="29">
        <f>Table2[[#This Row],[Sigmoid]]*'Input Data'!$B$7</f>
        <v>680.5574350497053</v>
      </c>
      <c r="I512" s="29">
        <f>Table2[[#This Row],[Price]]-Table2[[#This Row],[Variable Cost]]</f>
        <v>180.5574350497053</v>
      </c>
      <c r="J512" s="29">
        <f>Table2[[#This Row],[CM I (Unit)]]-(Table2[[#This Row],[Fixed Cost]]/Table2[[#This Row],[Volume]])</f>
        <v>114.98366455790203</v>
      </c>
      <c r="K512" s="29">
        <f>Table2[[#This Row],[CM II Unit)]]-(-'Input Data'!$B$4/Table2[[#This Row],[Volume]])</f>
        <v>33.016451443147929</v>
      </c>
      <c r="L512" s="29">
        <f>Table2[[#This Row],[CM I (Unit)]]*Table2[[#This Row],[Volume]]</f>
        <v>550700.17690160114</v>
      </c>
      <c r="M512" s="29">
        <f>Table2[[#This Row],[CM II Unit)]]*Table2[[#This Row],[Volume]]</f>
        <v>350700.1769016012</v>
      </c>
      <c r="N512" s="29">
        <f>Table2[[#This Row],[Profit (Unit)]]*Table2[[#This Row],[Volume]]</f>
        <v>100700.17690160118</v>
      </c>
      <c r="O512" s="29" t="str">
        <f>IF(AND(Table2[[#This Row],[Profit]]&gt;0,N511&lt;0),MIN(Table2[Profit]),"")</f>
        <v/>
      </c>
    </row>
    <row r="513" spans="1:15" ht="20.100000000000001" customHeight="1" x14ac:dyDescent="0.25">
      <c r="A513" s="29">
        <v>3055</v>
      </c>
      <c r="B513" s="29">
        <f>IF(Table2[[#This Row],[Volume]]&lt;'Input Data'!$B$9,'Input Data'!$B$9,IF(Table2[[#This Row],[Volume]]&gt;'Input Data'!$B$10,'Input Data'!$B$10,Table2[[#This Row],[Volume]]))</f>
        <v>3055</v>
      </c>
      <c r="C513" s="30">
        <f>ROUNDDOWN((Table2[[#This Row],[Volume Used]]-'Input Data'!$B$9)/'Input Data'!$B$11,0)*'Input Data'!$B$12</f>
        <v>0</v>
      </c>
      <c r="D513" s="31">
        <f>-(Table2[[#This Row],[Volume]]*(1-Table2[[#This Row],[Discount]])*'Input Data'!$B$2)/Table2[[#This Row],[Volume]]</f>
        <v>500</v>
      </c>
      <c r="E513" s="29">
        <f>ROUNDUP(Table2[[#This Row],[Volume]]/'Input Data'!$B$13,0)</f>
        <v>4</v>
      </c>
      <c r="F513" s="29">
        <f>-Table2[[#This Row],[Multiplier]]*'Input Data'!$B$3</f>
        <v>200000</v>
      </c>
      <c r="G513" s="29">
        <f>(1 - (1 / (1 + EXP(-((Table2[[#This Row],[Volume]] / 1000) - 4.25))))) * 0.4 + 0.6</f>
        <v>0.90705364692865009</v>
      </c>
      <c r="H513" s="29">
        <f>Table2[[#This Row],[Sigmoid]]*'Input Data'!$B$7</f>
        <v>680.29023519648752</v>
      </c>
      <c r="I513" s="29">
        <f>Table2[[#This Row],[Price]]-Table2[[#This Row],[Variable Cost]]</f>
        <v>180.29023519648752</v>
      </c>
      <c r="J513" s="29">
        <f>Table2[[#This Row],[CM I (Unit)]]-(Table2[[#This Row],[Fixed Cost]]/Table2[[#This Row],[Volume]])</f>
        <v>114.82378675131567</v>
      </c>
      <c r="K513" s="29">
        <f>Table2[[#This Row],[CM II Unit)]]-(-'Input Data'!$B$4/Table2[[#This Row],[Volume]])</f>
        <v>32.990726194850851</v>
      </c>
      <c r="L513" s="29">
        <f>Table2[[#This Row],[CM I (Unit)]]*Table2[[#This Row],[Volume]]</f>
        <v>550786.66852526937</v>
      </c>
      <c r="M513" s="29">
        <f>Table2[[#This Row],[CM II Unit)]]*Table2[[#This Row],[Volume]]</f>
        <v>350786.66852526937</v>
      </c>
      <c r="N513" s="29">
        <f>Table2[[#This Row],[Profit (Unit)]]*Table2[[#This Row],[Volume]]</f>
        <v>100786.66852526934</v>
      </c>
      <c r="O513" s="29" t="str">
        <f>IF(AND(Table2[[#This Row],[Profit]]&gt;0,N512&lt;0),MIN(Table2[Profit]),"")</f>
        <v/>
      </c>
    </row>
    <row r="514" spans="1:15" ht="20.100000000000001" customHeight="1" x14ac:dyDescent="0.25">
      <c r="A514" s="29">
        <v>3060</v>
      </c>
      <c r="B514" s="29">
        <f>IF(Table2[[#This Row],[Volume]]&lt;'Input Data'!$B$9,'Input Data'!$B$9,IF(Table2[[#This Row],[Volume]]&gt;'Input Data'!$B$10,'Input Data'!$B$10,Table2[[#This Row],[Volume]]))</f>
        <v>3060</v>
      </c>
      <c r="C514" s="30">
        <f>ROUNDDOWN((Table2[[#This Row],[Volume Used]]-'Input Data'!$B$9)/'Input Data'!$B$11,0)*'Input Data'!$B$12</f>
        <v>0</v>
      </c>
      <c r="D514" s="31">
        <f>-(Table2[[#This Row],[Volume]]*(1-Table2[[#This Row],[Discount]])*'Input Data'!$B$2)/Table2[[#This Row],[Volume]]</f>
        <v>500</v>
      </c>
      <c r="E514" s="29">
        <f>ROUNDUP(Table2[[#This Row],[Volume]]/'Input Data'!$B$13,0)</f>
        <v>4</v>
      </c>
      <c r="F514" s="29">
        <f>-Table2[[#This Row],[Multiplier]]*'Input Data'!$B$3</f>
        <v>200000</v>
      </c>
      <c r="G514" s="29">
        <f>(1 - (1 / (1 + EXP(-((Table2[[#This Row],[Volume]] / 1000) - 4.25))))) * 0.4 + 0.6</f>
        <v>0.90669642569141706</v>
      </c>
      <c r="H514" s="29">
        <f>Table2[[#This Row],[Sigmoid]]*'Input Data'!$B$7</f>
        <v>680.0223192685628</v>
      </c>
      <c r="I514" s="29">
        <f>Table2[[#This Row],[Price]]-Table2[[#This Row],[Variable Cost]]</f>
        <v>180.0223192685628</v>
      </c>
      <c r="J514" s="29">
        <f>Table2[[#This Row],[CM I (Unit)]]-(Table2[[#This Row],[Fixed Cost]]/Table2[[#This Row],[Volume]])</f>
        <v>114.66284214437979</v>
      </c>
      <c r="K514" s="29">
        <f>Table2[[#This Row],[CM II Unit)]]-(-'Input Data'!$B$4/Table2[[#This Row],[Volume]])</f>
        <v>32.963495739151043</v>
      </c>
      <c r="L514" s="29">
        <f>Table2[[#This Row],[CM I (Unit)]]*Table2[[#This Row],[Volume]]</f>
        <v>550868.29696180217</v>
      </c>
      <c r="M514" s="29">
        <f>Table2[[#This Row],[CM II Unit)]]*Table2[[#This Row],[Volume]]</f>
        <v>350868.29696180217</v>
      </c>
      <c r="N514" s="29">
        <f>Table2[[#This Row],[Profit (Unit)]]*Table2[[#This Row],[Volume]]</f>
        <v>100868.29696180219</v>
      </c>
      <c r="O514" s="29" t="str">
        <f>IF(AND(Table2[[#This Row],[Profit]]&gt;0,N513&lt;0),MIN(Table2[Profit]),"")</f>
        <v/>
      </c>
    </row>
    <row r="515" spans="1:15" ht="20.100000000000001" customHeight="1" x14ac:dyDescent="0.25">
      <c r="A515" s="29">
        <v>3065</v>
      </c>
      <c r="B515" s="29">
        <f>IF(Table2[[#This Row],[Volume]]&lt;'Input Data'!$B$9,'Input Data'!$B$9,IF(Table2[[#This Row],[Volume]]&gt;'Input Data'!$B$10,'Input Data'!$B$10,Table2[[#This Row],[Volume]]))</f>
        <v>3065</v>
      </c>
      <c r="C515" s="30">
        <f>ROUNDDOWN((Table2[[#This Row],[Volume Used]]-'Input Data'!$B$9)/'Input Data'!$B$11,0)*'Input Data'!$B$12</f>
        <v>0</v>
      </c>
      <c r="D515" s="31">
        <f>-(Table2[[#This Row],[Volume]]*(1-Table2[[#This Row],[Discount]])*'Input Data'!$B$2)/Table2[[#This Row],[Volume]]</f>
        <v>500</v>
      </c>
      <c r="E515" s="29">
        <f>ROUNDUP(Table2[[#This Row],[Volume]]/'Input Data'!$B$13,0)</f>
        <v>4</v>
      </c>
      <c r="F515" s="29">
        <f>-Table2[[#This Row],[Multiplier]]*'Input Data'!$B$3</f>
        <v>200000</v>
      </c>
      <c r="G515" s="29">
        <f>(1 - (1 / (1 + EXP(-((Table2[[#This Row],[Volume]] / 1000) - 4.25))))) * 0.4 + 0.6</f>
        <v>0.90633825032791882</v>
      </c>
      <c r="H515" s="29">
        <f>Table2[[#This Row],[Sigmoid]]*'Input Data'!$B$7</f>
        <v>679.75368774593915</v>
      </c>
      <c r="I515" s="29">
        <f>Table2[[#This Row],[Price]]-Table2[[#This Row],[Variable Cost]]</f>
        <v>179.75368774593915</v>
      </c>
      <c r="J515" s="29">
        <f>Table2[[#This Row],[CM I (Unit)]]-(Table2[[#This Row],[Fixed Cost]]/Table2[[#This Row],[Volume]])</f>
        <v>114.5008329335411</v>
      </c>
      <c r="K515" s="29">
        <f>Table2[[#This Row],[CM II Unit)]]-(-'Input Data'!$B$4/Table2[[#This Row],[Volume]])</f>
        <v>32.934764418043557</v>
      </c>
      <c r="L515" s="29">
        <f>Table2[[#This Row],[CM I (Unit)]]*Table2[[#This Row],[Volume]]</f>
        <v>550945.05294130347</v>
      </c>
      <c r="M515" s="29">
        <f>Table2[[#This Row],[CM II Unit)]]*Table2[[#This Row],[Volume]]</f>
        <v>350945.05294130347</v>
      </c>
      <c r="N515" s="29">
        <f>Table2[[#This Row],[Profit (Unit)]]*Table2[[#This Row],[Volume]]</f>
        <v>100945.0529413035</v>
      </c>
      <c r="O515" s="29" t="str">
        <f>IF(AND(Table2[[#This Row],[Profit]]&gt;0,N514&lt;0),MIN(Table2[Profit]),"")</f>
        <v/>
      </c>
    </row>
    <row r="516" spans="1:15" ht="20.100000000000001" customHeight="1" x14ac:dyDescent="0.25">
      <c r="A516" s="29">
        <v>3070</v>
      </c>
      <c r="B516" s="29">
        <f>IF(Table2[[#This Row],[Volume]]&lt;'Input Data'!$B$9,'Input Data'!$B$9,IF(Table2[[#This Row],[Volume]]&gt;'Input Data'!$B$10,'Input Data'!$B$10,Table2[[#This Row],[Volume]]))</f>
        <v>3070</v>
      </c>
      <c r="C516" s="30">
        <f>ROUNDDOWN((Table2[[#This Row],[Volume Used]]-'Input Data'!$B$9)/'Input Data'!$B$11,0)*'Input Data'!$B$12</f>
        <v>0</v>
      </c>
      <c r="D516" s="31">
        <f>-(Table2[[#This Row],[Volume]]*(1-Table2[[#This Row],[Discount]])*'Input Data'!$B$2)/Table2[[#This Row],[Volume]]</f>
        <v>500</v>
      </c>
      <c r="E516" s="29">
        <f>ROUNDUP(Table2[[#This Row],[Volume]]/'Input Data'!$B$13,0)</f>
        <v>4</v>
      </c>
      <c r="F516" s="29">
        <f>-Table2[[#This Row],[Multiplier]]*'Input Data'!$B$3</f>
        <v>200000</v>
      </c>
      <c r="G516" s="29">
        <f>(1 - (1 / (1 + EXP(-((Table2[[#This Row],[Volume]] / 1000) - 4.25))))) * 0.4 + 0.6</f>
        <v>0.90597912150550586</v>
      </c>
      <c r="H516" s="29">
        <f>Table2[[#This Row],[Sigmoid]]*'Input Data'!$B$7</f>
        <v>679.48434112912935</v>
      </c>
      <c r="I516" s="29">
        <f>Table2[[#This Row],[Price]]-Table2[[#This Row],[Variable Cost]]</f>
        <v>179.48434112912935</v>
      </c>
      <c r="J516" s="29">
        <f>Table2[[#This Row],[CM I (Unit)]]-(Table2[[#This Row],[Fixed Cost]]/Table2[[#This Row],[Volume]])</f>
        <v>114.33776132456909</v>
      </c>
      <c r="K516" s="29">
        <f>Table2[[#This Row],[CM II Unit)]]-(-'Input Data'!$B$4/Table2[[#This Row],[Volume]])</f>
        <v>32.904536568868764</v>
      </c>
      <c r="L516" s="29">
        <f>Table2[[#This Row],[CM I (Unit)]]*Table2[[#This Row],[Volume]]</f>
        <v>551016.92726642708</v>
      </c>
      <c r="M516" s="29">
        <f>Table2[[#This Row],[CM II Unit)]]*Table2[[#This Row],[Volume]]</f>
        <v>351016.92726642708</v>
      </c>
      <c r="N516" s="29">
        <f>Table2[[#This Row],[Profit (Unit)]]*Table2[[#This Row],[Volume]]</f>
        <v>101016.92726642711</v>
      </c>
      <c r="O516" s="29" t="str">
        <f>IF(AND(Table2[[#This Row],[Profit]]&gt;0,N515&lt;0),MIN(Table2[Profit]),"")</f>
        <v/>
      </c>
    </row>
    <row r="517" spans="1:15" ht="20.100000000000001" customHeight="1" x14ac:dyDescent="0.25">
      <c r="A517" s="29">
        <v>3075</v>
      </c>
      <c r="B517" s="29">
        <f>IF(Table2[[#This Row],[Volume]]&lt;'Input Data'!$B$9,'Input Data'!$B$9,IF(Table2[[#This Row],[Volume]]&gt;'Input Data'!$B$10,'Input Data'!$B$10,Table2[[#This Row],[Volume]]))</f>
        <v>3075</v>
      </c>
      <c r="C517" s="30">
        <f>ROUNDDOWN((Table2[[#This Row],[Volume Used]]-'Input Data'!$B$9)/'Input Data'!$B$11,0)*'Input Data'!$B$12</f>
        <v>0</v>
      </c>
      <c r="D517" s="31">
        <f>-(Table2[[#This Row],[Volume]]*(1-Table2[[#This Row],[Discount]])*'Input Data'!$B$2)/Table2[[#This Row],[Volume]]</f>
        <v>500</v>
      </c>
      <c r="E517" s="29">
        <f>ROUNDUP(Table2[[#This Row],[Volume]]/'Input Data'!$B$13,0)</f>
        <v>4</v>
      </c>
      <c r="F517" s="29">
        <f>-Table2[[#This Row],[Multiplier]]*'Input Data'!$B$3</f>
        <v>200000</v>
      </c>
      <c r="G517" s="29">
        <f>(1 - (1 / (1 + EXP(-((Table2[[#This Row],[Volume]] / 1000) - 4.25))))) * 0.4 + 0.6</f>
        <v>0.9056190399189864</v>
      </c>
      <c r="H517" s="29">
        <f>Table2[[#This Row],[Sigmoid]]*'Input Data'!$B$7</f>
        <v>679.21427993923976</v>
      </c>
      <c r="I517" s="29">
        <f>Table2[[#This Row],[Price]]-Table2[[#This Row],[Variable Cost]]</f>
        <v>179.21427993923976</v>
      </c>
      <c r="J517" s="29">
        <f>Table2[[#This Row],[CM I (Unit)]]-(Table2[[#This Row],[Fixed Cost]]/Table2[[#This Row],[Volume]])</f>
        <v>114.17362953273569</v>
      </c>
      <c r="K517" s="29">
        <f>Table2[[#This Row],[CM II Unit)]]-(-'Input Data'!$B$4/Table2[[#This Row],[Volume]])</f>
        <v>32.872816524605611</v>
      </c>
      <c r="L517" s="29">
        <f>Table2[[#This Row],[CM I (Unit)]]*Table2[[#This Row],[Volume]]</f>
        <v>551083.91081316222</v>
      </c>
      <c r="M517" s="29">
        <f>Table2[[#This Row],[CM II Unit)]]*Table2[[#This Row],[Volume]]</f>
        <v>351083.91081316222</v>
      </c>
      <c r="N517" s="29">
        <f>Table2[[#This Row],[Profit (Unit)]]*Table2[[#This Row],[Volume]]</f>
        <v>101083.91081316225</v>
      </c>
      <c r="O517" s="29" t="str">
        <f>IF(AND(Table2[[#This Row],[Profit]]&gt;0,N516&lt;0),MIN(Table2[Profit]),"")</f>
        <v/>
      </c>
    </row>
    <row r="518" spans="1:15" ht="20.100000000000001" customHeight="1" x14ac:dyDescent="0.25">
      <c r="A518" s="29">
        <v>3080</v>
      </c>
      <c r="B518" s="29">
        <f>IF(Table2[[#This Row],[Volume]]&lt;'Input Data'!$B$9,'Input Data'!$B$9,IF(Table2[[#This Row],[Volume]]&gt;'Input Data'!$B$10,'Input Data'!$B$10,Table2[[#This Row],[Volume]]))</f>
        <v>3080</v>
      </c>
      <c r="C518" s="30">
        <f>ROUNDDOWN((Table2[[#This Row],[Volume Used]]-'Input Data'!$B$9)/'Input Data'!$B$11,0)*'Input Data'!$B$12</f>
        <v>0</v>
      </c>
      <c r="D518" s="31">
        <f>-(Table2[[#This Row],[Volume]]*(1-Table2[[#This Row],[Discount]])*'Input Data'!$B$2)/Table2[[#This Row],[Volume]]</f>
        <v>500</v>
      </c>
      <c r="E518" s="29">
        <f>ROUNDUP(Table2[[#This Row],[Volume]]/'Input Data'!$B$13,0)</f>
        <v>4</v>
      </c>
      <c r="F518" s="29">
        <f>-Table2[[#This Row],[Multiplier]]*'Input Data'!$B$3</f>
        <v>200000</v>
      </c>
      <c r="G518" s="29">
        <f>(1 - (1 / (1 + EXP(-((Table2[[#This Row],[Volume]] / 1000) - 4.25))))) * 0.4 + 0.6</f>
        <v>0.90525800629074216</v>
      </c>
      <c r="H518" s="29">
        <f>Table2[[#This Row],[Sigmoid]]*'Input Data'!$B$7</f>
        <v>678.9435047180566</v>
      </c>
      <c r="I518" s="29">
        <f>Table2[[#This Row],[Price]]-Table2[[#This Row],[Variable Cost]]</f>
        <v>178.9435047180566</v>
      </c>
      <c r="J518" s="29">
        <f>Table2[[#This Row],[CM I (Unit)]]-(Table2[[#This Row],[Fixed Cost]]/Table2[[#This Row],[Volume]])</f>
        <v>114.00843978299167</v>
      </c>
      <c r="K518" s="29">
        <f>Table2[[#This Row],[CM II Unit)]]-(-'Input Data'!$B$4/Table2[[#This Row],[Volume]])</f>
        <v>32.839608614160497</v>
      </c>
      <c r="L518" s="29">
        <f>Table2[[#This Row],[CM I (Unit)]]*Table2[[#This Row],[Volume]]</f>
        <v>551145.99453161436</v>
      </c>
      <c r="M518" s="29">
        <f>Table2[[#This Row],[CM II Unit)]]*Table2[[#This Row],[Volume]]</f>
        <v>351145.99453161436</v>
      </c>
      <c r="N518" s="29">
        <f>Table2[[#This Row],[Profit (Unit)]]*Table2[[#This Row],[Volume]]</f>
        <v>101145.99453161433</v>
      </c>
      <c r="O518" s="29" t="str">
        <f>IF(AND(Table2[[#This Row],[Profit]]&gt;0,N517&lt;0),MIN(Table2[Profit]),"")</f>
        <v/>
      </c>
    </row>
    <row r="519" spans="1:15" ht="20.100000000000001" customHeight="1" x14ac:dyDescent="0.25">
      <c r="A519" s="29">
        <v>3085</v>
      </c>
      <c r="B519" s="29">
        <f>IF(Table2[[#This Row],[Volume]]&lt;'Input Data'!$B$9,'Input Data'!$B$9,IF(Table2[[#This Row],[Volume]]&gt;'Input Data'!$B$10,'Input Data'!$B$10,Table2[[#This Row],[Volume]]))</f>
        <v>3085</v>
      </c>
      <c r="C519" s="30">
        <f>ROUNDDOWN((Table2[[#This Row],[Volume Used]]-'Input Data'!$B$9)/'Input Data'!$B$11,0)*'Input Data'!$B$12</f>
        <v>0</v>
      </c>
      <c r="D519" s="31">
        <f>-(Table2[[#This Row],[Volume]]*(1-Table2[[#This Row],[Discount]])*'Input Data'!$B$2)/Table2[[#This Row],[Volume]]</f>
        <v>500</v>
      </c>
      <c r="E519" s="29">
        <f>ROUNDUP(Table2[[#This Row],[Volume]]/'Input Data'!$B$13,0)</f>
        <v>4</v>
      </c>
      <c r="F519" s="29">
        <f>-Table2[[#This Row],[Multiplier]]*'Input Data'!$B$3</f>
        <v>200000</v>
      </c>
      <c r="G519" s="29">
        <f>(1 - (1 / (1 + EXP(-((Table2[[#This Row],[Volume]] / 1000) - 4.25))))) * 0.4 + 0.6</f>
        <v>0.90489602137084368</v>
      </c>
      <c r="H519" s="29">
        <f>Table2[[#This Row],[Sigmoid]]*'Input Data'!$B$7</f>
        <v>678.67201602813282</v>
      </c>
      <c r="I519" s="29">
        <f>Table2[[#This Row],[Price]]-Table2[[#This Row],[Variable Cost]]</f>
        <v>178.67201602813282</v>
      </c>
      <c r="J519" s="29">
        <f>Table2[[#This Row],[CM I (Unit)]]-(Table2[[#This Row],[Fixed Cost]]/Table2[[#This Row],[Volume]])</f>
        <v>113.84219431014255</v>
      </c>
      <c r="K519" s="29">
        <f>Table2[[#This Row],[CM II Unit)]]-(-'Input Data'!$B$4/Table2[[#This Row],[Volume]])</f>
        <v>32.804917162654704</v>
      </c>
      <c r="L519" s="29">
        <f>Table2[[#This Row],[CM I (Unit)]]*Table2[[#This Row],[Volume]]</f>
        <v>551203.16944678978</v>
      </c>
      <c r="M519" s="29">
        <f>Table2[[#This Row],[CM II Unit)]]*Table2[[#This Row],[Volume]]</f>
        <v>351203.16944678978</v>
      </c>
      <c r="N519" s="29">
        <f>Table2[[#This Row],[Profit (Unit)]]*Table2[[#This Row],[Volume]]</f>
        <v>101203.16944678976</v>
      </c>
      <c r="O519" s="29" t="str">
        <f>IF(AND(Table2[[#This Row],[Profit]]&gt;0,N518&lt;0),MIN(Table2[Profit]),"")</f>
        <v/>
      </c>
    </row>
    <row r="520" spans="1:15" ht="20.100000000000001" customHeight="1" x14ac:dyDescent="0.25">
      <c r="A520" s="29">
        <v>3090</v>
      </c>
      <c r="B520" s="29">
        <f>IF(Table2[[#This Row],[Volume]]&lt;'Input Data'!$B$9,'Input Data'!$B$9,IF(Table2[[#This Row],[Volume]]&gt;'Input Data'!$B$10,'Input Data'!$B$10,Table2[[#This Row],[Volume]]))</f>
        <v>3090</v>
      </c>
      <c r="C520" s="30">
        <f>ROUNDDOWN((Table2[[#This Row],[Volume Used]]-'Input Data'!$B$9)/'Input Data'!$B$11,0)*'Input Data'!$B$12</f>
        <v>0</v>
      </c>
      <c r="D520" s="31">
        <f>-(Table2[[#This Row],[Volume]]*(1-Table2[[#This Row],[Discount]])*'Input Data'!$B$2)/Table2[[#This Row],[Volume]]</f>
        <v>500</v>
      </c>
      <c r="E520" s="29">
        <f>ROUNDUP(Table2[[#This Row],[Volume]]/'Input Data'!$B$13,0)</f>
        <v>4</v>
      </c>
      <c r="F520" s="29">
        <f>-Table2[[#This Row],[Multiplier]]*'Input Data'!$B$3</f>
        <v>200000</v>
      </c>
      <c r="G520" s="29">
        <f>(1 - (1 / (1 + EXP(-((Table2[[#This Row],[Volume]] / 1000) - 4.25))))) * 0.4 + 0.6</f>
        <v>0.90453308593716419</v>
      </c>
      <c r="H520" s="29">
        <f>Table2[[#This Row],[Sigmoid]]*'Input Data'!$B$7</f>
        <v>678.3998144528731</v>
      </c>
      <c r="I520" s="29">
        <f>Table2[[#This Row],[Price]]-Table2[[#This Row],[Variable Cost]]</f>
        <v>178.3998144528731</v>
      </c>
      <c r="J520" s="29">
        <f>Table2[[#This Row],[CM I (Unit)]]-(Table2[[#This Row],[Fixed Cost]]/Table2[[#This Row],[Volume]])</f>
        <v>113.67489535902197</v>
      </c>
      <c r="K520" s="29">
        <f>Table2[[#This Row],[CM II Unit)]]-(-'Input Data'!$B$4/Table2[[#This Row],[Volume]])</f>
        <v>32.768746491708058</v>
      </c>
      <c r="L520" s="29">
        <f>Table2[[#This Row],[CM I (Unit)]]*Table2[[#This Row],[Volume]]</f>
        <v>551255.42665937787</v>
      </c>
      <c r="M520" s="29">
        <f>Table2[[#This Row],[CM II Unit)]]*Table2[[#This Row],[Volume]]</f>
        <v>351255.42665937787</v>
      </c>
      <c r="N520" s="29">
        <f>Table2[[#This Row],[Profit (Unit)]]*Table2[[#This Row],[Volume]]</f>
        <v>101255.4266593779</v>
      </c>
      <c r="O520" s="29" t="str">
        <f>IF(AND(Table2[[#This Row],[Profit]]&gt;0,N519&lt;0),MIN(Table2[Profit]),"")</f>
        <v/>
      </c>
    </row>
    <row r="521" spans="1:15" ht="20.100000000000001" customHeight="1" x14ac:dyDescent="0.25">
      <c r="A521" s="29">
        <v>3095</v>
      </c>
      <c r="B521" s="29">
        <f>IF(Table2[[#This Row],[Volume]]&lt;'Input Data'!$B$9,'Input Data'!$B$9,IF(Table2[[#This Row],[Volume]]&gt;'Input Data'!$B$10,'Input Data'!$B$10,Table2[[#This Row],[Volume]]))</f>
        <v>3095</v>
      </c>
      <c r="C521" s="30">
        <f>ROUNDDOWN((Table2[[#This Row],[Volume Used]]-'Input Data'!$B$9)/'Input Data'!$B$11,0)*'Input Data'!$B$12</f>
        <v>0</v>
      </c>
      <c r="D521" s="31">
        <f>-(Table2[[#This Row],[Volume]]*(1-Table2[[#This Row],[Discount]])*'Input Data'!$B$2)/Table2[[#This Row],[Volume]]</f>
        <v>500</v>
      </c>
      <c r="E521" s="29">
        <f>ROUNDUP(Table2[[#This Row],[Volume]]/'Input Data'!$B$13,0)</f>
        <v>4</v>
      </c>
      <c r="F521" s="29">
        <f>-Table2[[#This Row],[Multiplier]]*'Input Data'!$B$3</f>
        <v>200000</v>
      </c>
      <c r="G521" s="29">
        <f>(1 - (1 / (1 + EXP(-((Table2[[#This Row],[Volume]] / 1000) - 4.25))))) * 0.4 + 0.6</f>
        <v>0.90416920079549246</v>
      </c>
      <c r="H521" s="29">
        <f>Table2[[#This Row],[Sigmoid]]*'Input Data'!$B$7</f>
        <v>678.12690059661929</v>
      </c>
      <c r="I521" s="29">
        <f>Table2[[#This Row],[Price]]-Table2[[#This Row],[Variable Cost]]</f>
        <v>178.12690059661929</v>
      </c>
      <c r="J521" s="29">
        <f>Table2[[#This Row],[CM I (Unit)]]-(Table2[[#This Row],[Fixed Cost]]/Table2[[#This Row],[Volume]])</f>
        <v>113.50654518466453</v>
      </c>
      <c r="K521" s="29">
        <f>Table2[[#This Row],[CM II Unit)]]-(-'Input Data'!$B$4/Table2[[#This Row],[Volume]])</f>
        <v>32.731100919721072</v>
      </c>
      <c r="L521" s="29">
        <f>Table2[[#This Row],[CM I (Unit)]]*Table2[[#This Row],[Volume]]</f>
        <v>551302.75734653673</v>
      </c>
      <c r="M521" s="29">
        <f>Table2[[#This Row],[CM II Unit)]]*Table2[[#This Row],[Volume]]</f>
        <v>351302.75734653673</v>
      </c>
      <c r="N521" s="29">
        <f>Table2[[#This Row],[Profit (Unit)]]*Table2[[#This Row],[Volume]]</f>
        <v>101302.75734653672</v>
      </c>
      <c r="O521" s="29" t="str">
        <f>IF(AND(Table2[[#This Row],[Profit]]&gt;0,N520&lt;0),MIN(Table2[Profit]),"")</f>
        <v/>
      </c>
    </row>
    <row r="522" spans="1:15" ht="20.100000000000001" customHeight="1" x14ac:dyDescent="0.25">
      <c r="A522" s="29">
        <v>3100</v>
      </c>
      <c r="B522" s="29">
        <f>IF(Table2[[#This Row],[Volume]]&lt;'Input Data'!$B$9,'Input Data'!$B$9,IF(Table2[[#This Row],[Volume]]&gt;'Input Data'!$B$10,'Input Data'!$B$10,Table2[[#This Row],[Volume]]))</f>
        <v>3100</v>
      </c>
      <c r="C522" s="30">
        <f>ROUNDDOWN((Table2[[#This Row],[Volume Used]]-'Input Data'!$B$9)/'Input Data'!$B$11,0)*'Input Data'!$B$12</f>
        <v>0</v>
      </c>
      <c r="D522" s="31">
        <f>-(Table2[[#This Row],[Volume]]*(1-Table2[[#This Row],[Discount]])*'Input Data'!$B$2)/Table2[[#This Row],[Volume]]</f>
        <v>500</v>
      </c>
      <c r="E522" s="29">
        <f>ROUNDUP(Table2[[#This Row],[Volume]]/'Input Data'!$B$13,0)</f>
        <v>4</v>
      </c>
      <c r="F522" s="29">
        <f>-Table2[[#This Row],[Multiplier]]*'Input Data'!$B$3</f>
        <v>200000</v>
      </c>
      <c r="G522" s="29">
        <f>(1 - (1 / (1 + EXP(-((Table2[[#This Row],[Volume]] / 1000) - 4.25))))) * 0.4 + 0.6</f>
        <v>0.90380436677964437</v>
      </c>
      <c r="H522" s="29">
        <f>Table2[[#This Row],[Sigmoid]]*'Input Data'!$B$7</f>
        <v>677.85327508473324</v>
      </c>
      <c r="I522" s="29">
        <f>Table2[[#This Row],[Price]]-Table2[[#This Row],[Variable Cost]]</f>
        <v>177.85327508473324</v>
      </c>
      <c r="J522" s="29">
        <f>Table2[[#This Row],[CM I (Unit)]]-(Table2[[#This Row],[Fixed Cost]]/Table2[[#This Row],[Volume]])</f>
        <v>113.33714605247518</v>
      </c>
      <c r="K522" s="29">
        <f>Table2[[#This Row],[CM II Unit)]]-(-'Input Data'!$B$4/Table2[[#This Row],[Volume]])</f>
        <v>32.6919847621526</v>
      </c>
      <c r="L522" s="29">
        <f>Table2[[#This Row],[CM I (Unit)]]*Table2[[#This Row],[Volume]]</f>
        <v>551345.1527626731</v>
      </c>
      <c r="M522" s="29">
        <f>Table2[[#This Row],[CM II Unit)]]*Table2[[#This Row],[Volume]]</f>
        <v>351345.15276267304</v>
      </c>
      <c r="N522" s="29">
        <f>Table2[[#This Row],[Profit (Unit)]]*Table2[[#This Row],[Volume]]</f>
        <v>101345.15276267307</v>
      </c>
      <c r="O522" s="29" t="str">
        <f>IF(AND(Table2[[#This Row],[Profit]]&gt;0,N521&lt;0),MIN(Table2[Profit]),"")</f>
        <v/>
      </c>
    </row>
    <row r="523" spans="1:15" ht="20.100000000000001" customHeight="1" x14ac:dyDescent="0.25">
      <c r="A523" s="29">
        <v>3105</v>
      </c>
      <c r="B523" s="29">
        <f>IF(Table2[[#This Row],[Volume]]&lt;'Input Data'!$B$9,'Input Data'!$B$9,IF(Table2[[#This Row],[Volume]]&gt;'Input Data'!$B$10,'Input Data'!$B$10,Table2[[#This Row],[Volume]]))</f>
        <v>3105</v>
      </c>
      <c r="C523" s="30">
        <f>ROUNDDOWN((Table2[[#This Row],[Volume Used]]-'Input Data'!$B$9)/'Input Data'!$B$11,0)*'Input Data'!$B$12</f>
        <v>0</v>
      </c>
      <c r="D523" s="31">
        <f>-(Table2[[#This Row],[Volume]]*(1-Table2[[#This Row],[Discount]])*'Input Data'!$B$2)/Table2[[#This Row],[Volume]]</f>
        <v>500</v>
      </c>
      <c r="E523" s="29">
        <f>ROUNDUP(Table2[[#This Row],[Volume]]/'Input Data'!$B$13,0)</f>
        <v>4</v>
      </c>
      <c r="F523" s="29">
        <f>-Table2[[#This Row],[Multiplier]]*'Input Data'!$B$3</f>
        <v>200000</v>
      </c>
      <c r="G523" s="29">
        <f>(1 - (1 / (1 + EXP(-((Table2[[#This Row],[Volume]] / 1000) - 4.25))))) * 0.4 + 0.6</f>
        <v>0.90343858475157401</v>
      </c>
      <c r="H523" s="29">
        <f>Table2[[#This Row],[Sigmoid]]*'Input Data'!$B$7</f>
        <v>677.57893856368048</v>
      </c>
      <c r="I523" s="29">
        <f>Table2[[#This Row],[Price]]-Table2[[#This Row],[Variable Cost]]</f>
        <v>177.57893856368048</v>
      </c>
      <c r="J523" s="29">
        <f>Table2[[#This Row],[CM I (Unit)]]-(Table2[[#This Row],[Fixed Cost]]/Table2[[#This Row],[Volume]])</f>
        <v>113.16670023839868</v>
      </c>
      <c r="K523" s="29">
        <f>Table2[[#This Row],[CM II Unit)]]-(-'Input Data'!$B$4/Table2[[#This Row],[Volume]])</f>
        <v>32.651402331796419</v>
      </c>
      <c r="L523" s="29">
        <f>Table2[[#This Row],[CM I (Unit)]]*Table2[[#This Row],[Volume]]</f>
        <v>551382.60424022784</v>
      </c>
      <c r="M523" s="29">
        <f>Table2[[#This Row],[CM II Unit)]]*Table2[[#This Row],[Volume]]</f>
        <v>351382.6042402279</v>
      </c>
      <c r="N523" s="29">
        <f>Table2[[#This Row],[Profit (Unit)]]*Table2[[#This Row],[Volume]]</f>
        <v>101382.60424022788</v>
      </c>
      <c r="O523" s="29" t="str">
        <f>IF(AND(Table2[[#This Row],[Profit]]&gt;0,N522&lt;0),MIN(Table2[Profit]),"")</f>
        <v/>
      </c>
    </row>
    <row r="524" spans="1:15" ht="20.100000000000001" customHeight="1" x14ac:dyDescent="0.25">
      <c r="A524" s="29">
        <v>3110</v>
      </c>
      <c r="B524" s="29">
        <f>IF(Table2[[#This Row],[Volume]]&lt;'Input Data'!$B$9,'Input Data'!$B$9,IF(Table2[[#This Row],[Volume]]&gt;'Input Data'!$B$10,'Input Data'!$B$10,Table2[[#This Row],[Volume]]))</f>
        <v>3110</v>
      </c>
      <c r="C524" s="30">
        <f>ROUNDDOWN((Table2[[#This Row],[Volume Used]]-'Input Data'!$B$9)/'Input Data'!$B$11,0)*'Input Data'!$B$12</f>
        <v>0</v>
      </c>
      <c r="D524" s="31">
        <f>-(Table2[[#This Row],[Volume]]*(1-Table2[[#This Row],[Discount]])*'Input Data'!$B$2)/Table2[[#This Row],[Volume]]</f>
        <v>500</v>
      </c>
      <c r="E524" s="29">
        <f>ROUNDUP(Table2[[#This Row],[Volume]]/'Input Data'!$B$13,0)</f>
        <v>4</v>
      </c>
      <c r="F524" s="29">
        <f>-Table2[[#This Row],[Multiplier]]*'Input Data'!$B$3</f>
        <v>200000</v>
      </c>
      <c r="G524" s="29">
        <f>(1 - (1 / (1 + EXP(-((Table2[[#This Row],[Volume]] / 1000) - 4.25))))) * 0.4 + 0.6</f>
        <v>0.90307185560148195</v>
      </c>
      <c r="H524" s="29">
        <f>Table2[[#This Row],[Sigmoid]]*'Input Data'!$B$7</f>
        <v>677.30389170111141</v>
      </c>
      <c r="I524" s="29">
        <f>Table2[[#This Row],[Price]]-Table2[[#This Row],[Variable Cost]]</f>
        <v>177.30389170111141</v>
      </c>
      <c r="J524" s="29">
        <f>Table2[[#This Row],[CM I (Unit)]]-(Table2[[#This Row],[Fixed Cost]]/Table2[[#This Row],[Volume]])</f>
        <v>112.99521002908568</v>
      </c>
      <c r="K524" s="29">
        <f>Table2[[#This Row],[CM II Unit)]]-(-'Input Data'!$B$4/Table2[[#This Row],[Volume]])</f>
        <v>32.609357939053524</v>
      </c>
      <c r="L524" s="29">
        <f>Table2[[#This Row],[CM I (Unit)]]*Table2[[#This Row],[Volume]]</f>
        <v>551415.10319045652</v>
      </c>
      <c r="M524" s="29">
        <f>Table2[[#This Row],[CM II Unit)]]*Table2[[#This Row],[Volume]]</f>
        <v>351415.10319045646</v>
      </c>
      <c r="N524" s="29">
        <f>Table2[[#This Row],[Profit (Unit)]]*Table2[[#This Row],[Volume]]</f>
        <v>101415.10319045646</v>
      </c>
      <c r="O524" s="29" t="str">
        <f>IF(AND(Table2[[#This Row],[Profit]]&gt;0,N523&lt;0),MIN(Table2[Profit]),"")</f>
        <v/>
      </c>
    </row>
    <row r="525" spans="1:15" ht="20.100000000000001" customHeight="1" x14ac:dyDescent="0.25">
      <c r="A525" s="29">
        <v>3115</v>
      </c>
      <c r="B525" s="29">
        <f>IF(Table2[[#This Row],[Volume]]&lt;'Input Data'!$B$9,'Input Data'!$B$9,IF(Table2[[#This Row],[Volume]]&gt;'Input Data'!$B$10,'Input Data'!$B$10,Table2[[#This Row],[Volume]]))</f>
        <v>3115</v>
      </c>
      <c r="C525" s="30">
        <f>ROUNDDOWN((Table2[[#This Row],[Volume Used]]-'Input Data'!$B$9)/'Input Data'!$B$11,0)*'Input Data'!$B$12</f>
        <v>0</v>
      </c>
      <c r="D525" s="31">
        <f>-(Table2[[#This Row],[Volume]]*(1-Table2[[#This Row],[Discount]])*'Input Data'!$B$2)/Table2[[#This Row],[Volume]]</f>
        <v>500</v>
      </c>
      <c r="E525" s="29">
        <f>ROUNDUP(Table2[[#This Row],[Volume]]/'Input Data'!$B$13,0)</f>
        <v>4</v>
      </c>
      <c r="F525" s="29">
        <f>-Table2[[#This Row],[Multiplier]]*'Input Data'!$B$3</f>
        <v>200000</v>
      </c>
      <c r="G525" s="29">
        <f>(1 - (1 / (1 + EXP(-((Table2[[#This Row],[Volume]] / 1000) - 4.25))))) * 0.4 + 0.6</f>
        <v>0.9027041802479242</v>
      </c>
      <c r="H525" s="29">
        <f>Table2[[#This Row],[Sigmoid]]*'Input Data'!$B$7</f>
        <v>677.02813518594314</v>
      </c>
      <c r="I525" s="29">
        <f>Table2[[#This Row],[Price]]-Table2[[#This Row],[Variable Cost]]</f>
        <v>177.02813518594314</v>
      </c>
      <c r="J525" s="29">
        <f>Table2[[#This Row],[CM I (Unit)]]-(Table2[[#This Row],[Fixed Cost]]/Table2[[#This Row],[Volume]])</f>
        <v>112.82267772205871</v>
      </c>
      <c r="K525" s="29">
        <f>Table2[[#This Row],[CM II Unit)]]-(-'Input Data'!$B$4/Table2[[#This Row],[Volume]])</f>
        <v>32.565855892203174</v>
      </c>
      <c r="L525" s="29">
        <f>Table2[[#This Row],[CM I (Unit)]]*Table2[[#This Row],[Volume]]</f>
        <v>551442.64110421285</v>
      </c>
      <c r="M525" s="29">
        <f>Table2[[#This Row],[CM II Unit)]]*Table2[[#This Row],[Volume]]</f>
        <v>351442.6411042129</v>
      </c>
      <c r="N525" s="29">
        <f>Table2[[#This Row],[Profit (Unit)]]*Table2[[#This Row],[Volume]]</f>
        <v>101442.64110421289</v>
      </c>
      <c r="O525" s="29" t="str">
        <f>IF(AND(Table2[[#This Row],[Profit]]&gt;0,N524&lt;0),MIN(Table2[Profit]),"")</f>
        <v/>
      </c>
    </row>
    <row r="526" spans="1:15" ht="20.100000000000001" customHeight="1" x14ac:dyDescent="0.25">
      <c r="A526" s="29">
        <v>3120</v>
      </c>
      <c r="B526" s="29">
        <f>IF(Table2[[#This Row],[Volume]]&lt;'Input Data'!$B$9,'Input Data'!$B$9,IF(Table2[[#This Row],[Volume]]&gt;'Input Data'!$B$10,'Input Data'!$B$10,Table2[[#This Row],[Volume]]))</f>
        <v>3120</v>
      </c>
      <c r="C526" s="30">
        <f>ROUNDDOWN((Table2[[#This Row],[Volume Used]]-'Input Data'!$B$9)/'Input Data'!$B$11,0)*'Input Data'!$B$12</f>
        <v>0</v>
      </c>
      <c r="D526" s="31">
        <f>-(Table2[[#This Row],[Volume]]*(1-Table2[[#This Row],[Discount]])*'Input Data'!$B$2)/Table2[[#This Row],[Volume]]</f>
        <v>500</v>
      </c>
      <c r="E526" s="29">
        <f>ROUNDUP(Table2[[#This Row],[Volume]]/'Input Data'!$B$13,0)</f>
        <v>4</v>
      </c>
      <c r="F526" s="29">
        <f>-Table2[[#This Row],[Multiplier]]*'Input Data'!$B$3</f>
        <v>200000</v>
      </c>
      <c r="G526" s="29">
        <f>(1 - (1 / (1 + EXP(-((Table2[[#This Row],[Volume]] / 1000) - 4.25))))) * 0.4 + 0.6</f>
        <v>0.90233555963791878</v>
      </c>
      <c r="H526" s="29">
        <f>Table2[[#This Row],[Sigmoid]]*'Input Data'!$B$7</f>
        <v>676.75166972843908</v>
      </c>
      <c r="I526" s="29">
        <f>Table2[[#This Row],[Price]]-Table2[[#This Row],[Variable Cost]]</f>
        <v>176.75166972843908</v>
      </c>
      <c r="J526" s="29">
        <f>Table2[[#This Row],[CM I (Unit)]]-(Table2[[#This Row],[Fixed Cost]]/Table2[[#This Row],[Volume]])</f>
        <v>112.64910562587498</v>
      </c>
      <c r="K526" s="29">
        <f>Table2[[#This Row],[CM II Unit)]]-(-'Input Data'!$B$4/Table2[[#This Row],[Volume]])</f>
        <v>32.520900497669857</v>
      </c>
      <c r="L526" s="29">
        <f>Table2[[#This Row],[CM I (Unit)]]*Table2[[#This Row],[Volume]]</f>
        <v>551465.20955272997</v>
      </c>
      <c r="M526" s="29">
        <f>Table2[[#This Row],[CM II Unit)]]*Table2[[#This Row],[Volume]]</f>
        <v>351465.20955272997</v>
      </c>
      <c r="N526" s="29">
        <f>Table2[[#This Row],[Profit (Unit)]]*Table2[[#This Row],[Volume]]</f>
        <v>101465.20955272995</v>
      </c>
      <c r="O526" s="29" t="str">
        <f>IF(AND(Table2[[#This Row],[Profit]]&gt;0,N525&lt;0),MIN(Table2[Profit]),"")</f>
        <v/>
      </c>
    </row>
    <row r="527" spans="1:15" ht="20.100000000000001" customHeight="1" x14ac:dyDescent="0.25">
      <c r="A527" s="29">
        <v>3125</v>
      </c>
      <c r="B527" s="29">
        <f>IF(Table2[[#This Row],[Volume]]&lt;'Input Data'!$B$9,'Input Data'!$B$9,IF(Table2[[#This Row],[Volume]]&gt;'Input Data'!$B$10,'Input Data'!$B$10,Table2[[#This Row],[Volume]]))</f>
        <v>3125</v>
      </c>
      <c r="C527" s="30">
        <f>ROUNDDOWN((Table2[[#This Row],[Volume Used]]-'Input Data'!$B$9)/'Input Data'!$B$11,0)*'Input Data'!$B$12</f>
        <v>0</v>
      </c>
      <c r="D527" s="31">
        <f>-(Table2[[#This Row],[Volume]]*(1-Table2[[#This Row],[Discount]])*'Input Data'!$B$2)/Table2[[#This Row],[Volume]]</f>
        <v>500</v>
      </c>
      <c r="E527" s="29">
        <f>ROUNDUP(Table2[[#This Row],[Volume]]/'Input Data'!$B$13,0)</f>
        <v>4</v>
      </c>
      <c r="F527" s="29">
        <f>-Table2[[#This Row],[Multiplier]]*'Input Data'!$B$3</f>
        <v>200000</v>
      </c>
      <c r="G527" s="29">
        <f>(1 - (1 / (1 + EXP(-((Table2[[#This Row],[Volume]] / 1000) - 4.25))))) * 0.4 + 0.6</f>
        <v>0.9019659947470513</v>
      </c>
      <c r="H527" s="29">
        <f>Table2[[#This Row],[Sigmoid]]*'Input Data'!$B$7</f>
        <v>676.47449606028852</v>
      </c>
      <c r="I527" s="29">
        <f>Table2[[#This Row],[Price]]-Table2[[#This Row],[Variable Cost]]</f>
        <v>176.47449606028852</v>
      </c>
      <c r="J527" s="29">
        <f>Table2[[#This Row],[CM I (Unit)]]-(Table2[[#This Row],[Fixed Cost]]/Table2[[#This Row],[Volume]])</f>
        <v>112.47449606028852</v>
      </c>
      <c r="K527" s="29">
        <f>Table2[[#This Row],[CM II Unit)]]-(-'Input Data'!$B$4/Table2[[#This Row],[Volume]])</f>
        <v>32.474496060288516</v>
      </c>
      <c r="L527" s="29">
        <f>Table2[[#This Row],[CM I (Unit)]]*Table2[[#This Row],[Volume]]</f>
        <v>551482.8001884016</v>
      </c>
      <c r="M527" s="29">
        <f>Table2[[#This Row],[CM II Unit)]]*Table2[[#This Row],[Volume]]</f>
        <v>351482.8001884016</v>
      </c>
      <c r="N527" s="29">
        <f>Table2[[#This Row],[Profit (Unit)]]*Table2[[#This Row],[Volume]]</f>
        <v>101482.80018840161</v>
      </c>
      <c r="O527" s="29" t="str">
        <f>IF(AND(Table2[[#This Row],[Profit]]&gt;0,N526&lt;0),MIN(Table2[Profit]),"")</f>
        <v/>
      </c>
    </row>
    <row r="528" spans="1:15" ht="20.100000000000001" customHeight="1" x14ac:dyDescent="0.25">
      <c r="A528" s="29">
        <v>3130</v>
      </c>
      <c r="B528" s="29">
        <f>IF(Table2[[#This Row],[Volume]]&lt;'Input Data'!$B$9,'Input Data'!$B$9,IF(Table2[[#This Row],[Volume]]&gt;'Input Data'!$B$10,'Input Data'!$B$10,Table2[[#This Row],[Volume]]))</f>
        <v>3130</v>
      </c>
      <c r="C528" s="30">
        <f>ROUNDDOWN((Table2[[#This Row],[Volume Used]]-'Input Data'!$B$9)/'Input Data'!$B$11,0)*'Input Data'!$B$12</f>
        <v>0</v>
      </c>
      <c r="D528" s="31">
        <f>-(Table2[[#This Row],[Volume]]*(1-Table2[[#This Row],[Discount]])*'Input Data'!$B$2)/Table2[[#This Row],[Volume]]</f>
        <v>500</v>
      </c>
      <c r="E528" s="29">
        <f>ROUNDUP(Table2[[#This Row],[Volume]]/'Input Data'!$B$13,0)</f>
        <v>4</v>
      </c>
      <c r="F528" s="29">
        <f>-Table2[[#This Row],[Multiplier]]*'Input Data'!$B$3</f>
        <v>200000</v>
      </c>
      <c r="G528" s="29">
        <f>(1 - (1 / (1 + EXP(-((Table2[[#This Row],[Volume]] / 1000) - 4.25))))) * 0.4 + 0.6</f>
        <v>0.90159548657957922</v>
      </c>
      <c r="H528" s="29">
        <f>Table2[[#This Row],[Sigmoid]]*'Input Data'!$B$7</f>
        <v>676.19661493468436</v>
      </c>
      <c r="I528" s="29">
        <f>Table2[[#This Row],[Price]]-Table2[[#This Row],[Variable Cost]]</f>
        <v>176.19661493468436</v>
      </c>
      <c r="J528" s="29">
        <f>Table2[[#This Row],[CM I (Unit)]]-(Table2[[#This Row],[Fixed Cost]]/Table2[[#This Row],[Volume]])</f>
        <v>112.2988513564096</v>
      </c>
      <c r="K528" s="29">
        <f>Table2[[#This Row],[CM II Unit)]]-(-'Input Data'!$B$4/Table2[[#This Row],[Volume]])</f>
        <v>32.42664688356615</v>
      </c>
      <c r="L528" s="29">
        <f>Table2[[#This Row],[CM I (Unit)]]*Table2[[#This Row],[Volume]]</f>
        <v>551495.404745562</v>
      </c>
      <c r="M528" s="29">
        <f>Table2[[#This Row],[CM II Unit)]]*Table2[[#This Row],[Volume]]</f>
        <v>351495.40474556206</v>
      </c>
      <c r="N528" s="29">
        <f>Table2[[#This Row],[Profit (Unit)]]*Table2[[#This Row],[Volume]]</f>
        <v>101495.40474556205</v>
      </c>
      <c r="O528" s="29" t="str">
        <f>IF(AND(Table2[[#This Row],[Profit]]&gt;0,N527&lt;0),MIN(Table2[Profit]),"")</f>
        <v/>
      </c>
    </row>
    <row r="529" spans="1:15" ht="20.100000000000001" customHeight="1" x14ac:dyDescent="0.25">
      <c r="A529" s="29">
        <v>3135</v>
      </c>
      <c r="B529" s="29">
        <f>IF(Table2[[#This Row],[Volume]]&lt;'Input Data'!$B$9,'Input Data'!$B$9,IF(Table2[[#This Row],[Volume]]&gt;'Input Data'!$B$10,'Input Data'!$B$10,Table2[[#This Row],[Volume]]))</f>
        <v>3135</v>
      </c>
      <c r="C529" s="30">
        <f>ROUNDDOWN((Table2[[#This Row],[Volume Used]]-'Input Data'!$B$9)/'Input Data'!$B$11,0)*'Input Data'!$B$12</f>
        <v>0</v>
      </c>
      <c r="D529" s="31">
        <f>-(Table2[[#This Row],[Volume]]*(1-Table2[[#This Row],[Discount]])*'Input Data'!$B$2)/Table2[[#This Row],[Volume]]</f>
        <v>500</v>
      </c>
      <c r="E529" s="29">
        <f>ROUNDUP(Table2[[#This Row],[Volume]]/'Input Data'!$B$13,0)</f>
        <v>4</v>
      </c>
      <c r="F529" s="29">
        <f>-Table2[[#This Row],[Multiplier]]*'Input Data'!$B$3</f>
        <v>200000</v>
      </c>
      <c r="G529" s="29">
        <f>(1 - (1 / (1 + EXP(-((Table2[[#This Row],[Volume]] / 1000) - 4.25))))) * 0.4 + 0.6</f>
        <v>0.90122403616853508</v>
      </c>
      <c r="H529" s="29">
        <f>Table2[[#This Row],[Sigmoid]]*'Input Data'!$B$7</f>
        <v>675.91802712640128</v>
      </c>
      <c r="I529" s="29">
        <f>Table2[[#This Row],[Price]]-Table2[[#This Row],[Variable Cost]]</f>
        <v>175.91802712640128</v>
      </c>
      <c r="J529" s="29">
        <f>Table2[[#This Row],[CM I (Unit)]]-(Table2[[#This Row],[Fixed Cost]]/Table2[[#This Row],[Volume]])</f>
        <v>112.12217385686381</v>
      </c>
      <c r="K529" s="29">
        <f>Table2[[#This Row],[CM II Unit)]]-(-'Input Data'!$B$4/Table2[[#This Row],[Volume]])</f>
        <v>32.377357269941953</v>
      </c>
      <c r="L529" s="29">
        <f>Table2[[#This Row],[CM I (Unit)]]*Table2[[#This Row],[Volume]]</f>
        <v>551503.01504126808</v>
      </c>
      <c r="M529" s="29">
        <f>Table2[[#This Row],[CM II Unit)]]*Table2[[#This Row],[Volume]]</f>
        <v>351503.01504126802</v>
      </c>
      <c r="N529" s="29">
        <f>Table2[[#This Row],[Profit (Unit)]]*Table2[[#This Row],[Volume]]</f>
        <v>101503.01504126802</v>
      </c>
      <c r="O529" s="29" t="str">
        <f>IF(AND(Table2[[#This Row],[Profit]]&gt;0,N528&lt;0),MIN(Table2[Profit]),"")</f>
        <v/>
      </c>
    </row>
    <row r="530" spans="1:15" ht="20.100000000000001" customHeight="1" x14ac:dyDescent="0.25">
      <c r="A530" s="29">
        <v>3140</v>
      </c>
      <c r="B530" s="29">
        <f>IF(Table2[[#This Row],[Volume]]&lt;'Input Data'!$B$9,'Input Data'!$B$9,IF(Table2[[#This Row],[Volume]]&gt;'Input Data'!$B$10,'Input Data'!$B$10,Table2[[#This Row],[Volume]]))</f>
        <v>3140</v>
      </c>
      <c r="C530" s="30">
        <f>ROUNDDOWN((Table2[[#This Row],[Volume Used]]-'Input Data'!$B$9)/'Input Data'!$B$11,0)*'Input Data'!$B$12</f>
        <v>0</v>
      </c>
      <c r="D530" s="31">
        <f>-(Table2[[#This Row],[Volume]]*(1-Table2[[#This Row],[Discount]])*'Input Data'!$B$2)/Table2[[#This Row],[Volume]]</f>
        <v>500</v>
      </c>
      <c r="E530" s="29">
        <f>ROUNDUP(Table2[[#This Row],[Volume]]/'Input Data'!$B$13,0)</f>
        <v>4</v>
      </c>
      <c r="F530" s="29">
        <f>-Table2[[#This Row],[Multiplier]]*'Input Data'!$B$3</f>
        <v>200000</v>
      </c>
      <c r="G530" s="29">
        <f>(1 - (1 / (1 + EXP(-((Table2[[#This Row],[Volume]] / 1000) - 4.25))))) * 0.4 + 0.6</f>
        <v>0.90085164457582811</v>
      </c>
      <c r="H530" s="29">
        <f>Table2[[#This Row],[Sigmoid]]*'Input Data'!$B$7</f>
        <v>675.63873343187106</v>
      </c>
      <c r="I530" s="29">
        <f>Table2[[#This Row],[Price]]-Table2[[#This Row],[Variable Cost]]</f>
        <v>175.63873343187106</v>
      </c>
      <c r="J530" s="29">
        <f>Table2[[#This Row],[CM I (Unit)]]-(Table2[[#This Row],[Fixed Cost]]/Table2[[#This Row],[Volume]])</f>
        <v>111.94446591594749</v>
      </c>
      <c r="K530" s="29">
        <f>Table2[[#This Row],[CM II Unit)]]-(-'Input Data'!$B$4/Table2[[#This Row],[Volume]])</f>
        <v>32.326631521043026</v>
      </c>
      <c r="L530" s="29">
        <f>Table2[[#This Row],[CM I (Unit)]]*Table2[[#This Row],[Volume]]</f>
        <v>551505.62297607516</v>
      </c>
      <c r="M530" s="29">
        <f>Table2[[#This Row],[CM II Unit)]]*Table2[[#This Row],[Volume]]</f>
        <v>351505.6229760751</v>
      </c>
      <c r="N530" s="29">
        <f>Table2[[#This Row],[Profit (Unit)]]*Table2[[#This Row],[Volume]]</f>
        <v>101505.6229760751</v>
      </c>
      <c r="O530" s="29" t="str">
        <f>IF(AND(Table2[[#This Row],[Profit]]&gt;0,N529&lt;0),MIN(Table2[Profit]),"")</f>
        <v/>
      </c>
    </row>
    <row r="531" spans="1:15" ht="20.100000000000001" customHeight="1" x14ac:dyDescent="0.25">
      <c r="A531" s="29">
        <v>3145</v>
      </c>
      <c r="B531" s="29">
        <f>IF(Table2[[#This Row],[Volume]]&lt;'Input Data'!$B$9,'Input Data'!$B$9,IF(Table2[[#This Row],[Volume]]&gt;'Input Data'!$B$10,'Input Data'!$B$10,Table2[[#This Row],[Volume]]))</f>
        <v>3145</v>
      </c>
      <c r="C531" s="30">
        <f>ROUNDDOWN((Table2[[#This Row],[Volume Used]]-'Input Data'!$B$9)/'Input Data'!$B$11,0)*'Input Data'!$B$12</f>
        <v>0</v>
      </c>
      <c r="D531" s="31">
        <f>-(Table2[[#This Row],[Volume]]*(1-Table2[[#This Row],[Discount]])*'Input Data'!$B$2)/Table2[[#This Row],[Volume]]</f>
        <v>500</v>
      </c>
      <c r="E531" s="29">
        <f>ROUNDUP(Table2[[#This Row],[Volume]]/'Input Data'!$B$13,0)</f>
        <v>4</v>
      </c>
      <c r="F531" s="29">
        <f>-Table2[[#This Row],[Multiplier]]*'Input Data'!$B$3</f>
        <v>200000</v>
      </c>
      <c r="G531" s="29">
        <f>(1 - (1 / (1 + EXP(-((Table2[[#This Row],[Volume]] / 1000) - 4.25))))) * 0.4 + 0.6</f>
        <v>0.90047831289234459</v>
      </c>
      <c r="H531" s="29">
        <f>Table2[[#This Row],[Sigmoid]]*'Input Data'!$B$7</f>
        <v>675.35873466925841</v>
      </c>
      <c r="I531" s="29">
        <f>Table2[[#This Row],[Price]]-Table2[[#This Row],[Variable Cost]]</f>
        <v>175.35873466925841</v>
      </c>
      <c r="J531" s="29">
        <f>Table2[[#This Row],[CM I (Unit)]]-(Table2[[#This Row],[Fixed Cost]]/Table2[[#This Row],[Volume]])</f>
        <v>111.76572989978305</v>
      </c>
      <c r="K531" s="29">
        <f>Table2[[#This Row],[CM II Unit)]]-(-'Input Data'!$B$4/Table2[[#This Row],[Volume]])</f>
        <v>32.274473937938851</v>
      </c>
      <c r="L531" s="29">
        <f>Table2[[#This Row],[CM I (Unit)]]*Table2[[#This Row],[Volume]]</f>
        <v>551503.22053481766</v>
      </c>
      <c r="M531" s="29">
        <f>Table2[[#This Row],[CM II Unit)]]*Table2[[#This Row],[Volume]]</f>
        <v>351503.22053481772</v>
      </c>
      <c r="N531" s="29">
        <f>Table2[[#This Row],[Profit (Unit)]]*Table2[[#This Row],[Volume]]</f>
        <v>101503.22053481768</v>
      </c>
      <c r="O531" s="29" t="str">
        <f>IF(AND(Table2[[#This Row],[Profit]]&gt;0,N530&lt;0),MIN(Table2[Profit]),"")</f>
        <v/>
      </c>
    </row>
    <row r="532" spans="1:15" ht="20.100000000000001" customHeight="1" x14ac:dyDescent="0.25">
      <c r="A532" s="29">
        <v>3150</v>
      </c>
      <c r="B532" s="29">
        <f>IF(Table2[[#This Row],[Volume]]&lt;'Input Data'!$B$9,'Input Data'!$B$9,IF(Table2[[#This Row],[Volume]]&gt;'Input Data'!$B$10,'Input Data'!$B$10,Table2[[#This Row],[Volume]]))</f>
        <v>3150</v>
      </c>
      <c r="C532" s="30">
        <f>ROUNDDOWN((Table2[[#This Row],[Volume Used]]-'Input Data'!$B$9)/'Input Data'!$B$11,0)*'Input Data'!$B$12</f>
        <v>0</v>
      </c>
      <c r="D532" s="31">
        <f>-(Table2[[#This Row],[Volume]]*(1-Table2[[#This Row],[Discount]])*'Input Data'!$B$2)/Table2[[#This Row],[Volume]]</f>
        <v>500</v>
      </c>
      <c r="E532" s="29">
        <f>ROUNDUP(Table2[[#This Row],[Volume]]/'Input Data'!$B$13,0)</f>
        <v>4</v>
      </c>
      <c r="F532" s="29">
        <f>-Table2[[#This Row],[Multiplier]]*'Input Data'!$B$3</f>
        <v>200000</v>
      </c>
      <c r="G532" s="29">
        <f>(1 - (1 / (1 + EXP(-((Table2[[#This Row],[Volume]] / 1000) - 4.25))))) * 0.4 + 0.6</f>
        <v>0.90010404223804708</v>
      </c>
      <c r="H532" s="29">
        <f>Table2[[#This Row],[Sigmoid]]*'Input Data'!$B$7</f>
        <v>675.07803167853535</v>
      </c>
      <c r="I532" s="29">
        <f>Table2[[#This Row],[Price]]-Table2[[#This Row],[Variable Cost]]</f>
        <v>175.07803167853535</v>
      </c>
      <c r="J532" s="29">
        <f>Table2[[#This Row],[CM I (Unit)]]-(Table2[[#This Row],[Fixed Cost]]/Table2[[#This Row],[Volume]])</f>
        <v>111.58596818647186</v>
      </c>
      <c r="K532" s="29">
        <f>Table2[[#This Row],[CM II Unit)]]-(-'Input Data'!$B$4/Table2[[#This Row],[Volume]])</f>
        <v>32.220888821392492</v>
      </c>
      <c r="L532" s="29">
        <f>Table2[[#This Row],[CM I (Unit)]]*Table2[[#This Row],[Volume]]</f>
        <v>551495.79978738632</v>
      </c>
      <c r="M532" s="29">
        <f>Table2[[#This Row],[CM II Unit)]]*Table2[[#This Row],[Volume]]</f>
        <v>351495.79978738638</v>
      </c>
      <c r="N532" s="29">
        <f>Table2[[#This Row],[Profit (Unit)]]*Table2[[#This Row],[Volume]]</f>
        <v>101495.79978738635</v>
      </c>
      <c r="O532" s="29" t="str">
        <f>IF(AND(Table2[[#This Row],[Profit]]&gt;0,N531&lt;0),MIN(Table2[Profit]),"")</f>
        <v/>
      </c>
    </row>
    <row r="533" spans="1:15" ht="20.100000000000001" customHeight="1" x14ac:dyDescent="0.25">
      <c r="A533" s="29">
        <v>3155</v>
      </c>
      <c r="B533" s="29">
        <f>IF(Table2[[#This Row],[Volume]]&lt;'Input Data'!$B$9,'Input Data'!$B$9,IF(Table2[[#This Row],[Volume]]&gt;'Input Data'!$B$10,'Input Data'!$B$10,Table2[[#This Row],[Volume]]))</f>
        <v>3155</v>
      </c>
      <c r="C533" s="30">
        <f>ROUNDDOWN((Table2[[#This Row],[Volume Used]]-'Input Data'!$B$9)/'Input Data'!$B$11,0)*'Input Data'!$B$12</f>
        <v>0</v>
      </c>
      <c r="D533" s="31">
        <f>-(Table2[[#This Row],[Volume]]*(1-Table2[[#This Row],[Discount]])*'Input Data'!$B$2)/Table2[[#This Row],[Volume]]</f>
        <v>500</v>
      </c>
      <c r="E533" s="29">
        <f>ROUNDUP(Table2[[#This Row],[Volume]]/'Input Data'!$B$13,0)</f>
        <v>4</v>
      </c>
      <c r="F533" s="29">
        <f>-Table2[[#This Row],[Multiplier]]*'Input Data'!$B$3</f>
        <v>200000</v>
      </c>
      <c r="G533" s="29">
        <f>(1 - (1 / (1 + EXP(-((Table2[[#This Row],[Volume]] / 1000) - 4.25))))) * 0.4 + 0.6</f>
        <v>0.89972883376207191</v>
      </c>
      <c r="H533" s="29">
        <f>Table2[[#This Row],[Sigmoid]]*'Input Data'!$B$7</f>
        <v>674.79662532155396</v>
      </c>
      <c r="I533" s="29">
        <f>Table2[[#This Row],[Price]]-Table2[[#This Row],[Variable Cost]]</f>
        <v>174.79662532155396</v>
      </c>
      <c r="J533" s="29">
        <f>Table2[[#This Row],[CM I (Unit)]]-(Table2[[#This Row],[Fixed Cost]]/Table2[[#This Row],[Volume]])</f>
        <v>111.40518316624492</v>
      </c>
      <c r="K533" s="29">
        <f>Table2[[#This Row],[CM II Unit)]]-(-'Input Data'!$B$4/Table2[[#This Row],[Volume]])</f>
        <v>32.16588047210864</v>
      </c>
      <c r="L533" s="29">
        <f>Table2[[#This Row],[CM I (Unit)]]*Table2[[#This Row],[Volume]]</f>
        <v>551483.35288950277</v>
      </c>
      <c r="M533" s="29">
        <f>Table2[[#This Row],[CM II Unit)]]*Table2[[#This Row],[Volume]]</f>
        <v>351483.35288950271</v>
      </c>
      <c r="N533" s="29">
        <f>Table2[[#This Row],[Profit (Unit)]]*Table2[[#This Row],[Volume]]</f>
        <v>101483.35288950276</v>
      </c>
      <c r="O533" s="29" t="str">
        <f>IF(AND(Table2[[#This Row],[Profit]]&gt;0,N532&lt;0),MIN(Table2[Profit]),"")</f>
        <v/>
      </c>
    </row>
    <row r="534" spans="1:15" ht="20.100000000000001" customHeight="1" x14ac:dyDescent="0.25">
      <c r="A534" s="29">
        <v>3160</v>
      </c>
      <c r="B534" s="29">
        <f>IF(Table2[[#This Row],[Volume]]&lt;'Input Data'!$B$9,'Input Data'!$B$9,IF(Table2[[#This Row],[Volume]]&gt;'Input Data'!$B$10,'Input Data'!$B$10,Table2[[#This Row],[Volume]]))</f>
        <v>3160</v>
      </c>
      <c r="C534" s="30">
        <f>ROUNDDOWN((Table2[[#This Row],[Volume Used]]-'Input Data'!$B$9)/'Input Data'!$B$11,0)*'Input Data'!$B$12</f>
        <v>0</v>
      </c>
      <c r="D534" s="31">
        <f>-(Table2[[#This Row],[Volume]]*(1-Table2[[#This Row],[Discount]])*'Input Data'!$B$2)/Table2[[#This Row],[Volume]]</f>
        <v>500</v>
      </c>
      <c r="E534" s="29">
        <f>ROUNDUP(Table2[[#This Row],[Volume]]/'Input Data'!$B$13,0)</f>
        <v>4</v>
      </c>
      <c r="F534" s="29">
        <f>-Table2[[#This Row],[Multiplier]]*'Input Data'!$B$3</f>
        <v>200000</v>
      </c>
      <c r="G534" s="29">
        <f>(1 - (1 / (1 + EXP(-((Table2[[#This Row],[Volume]] / 1000) - 4.25))))) * 0.4 + 0.6</f>
        <v>0.89935268864282558</v>
      </c>
      <c r="H534" s="29">
        <f>Table2[[#This Row],[Sigmoid]]*'Input Data'!$B$7</f>
        <v>674.51451648211923</v>
      </c>
      <c r="I534" s="29">
        <f>Table2[[#This Row],[Price]]-Table2[[#This Row],[Variable Cost]]</f>
        <v>174.51451648211923</v>
      </c>
      <c r="J534" s="29">
        <f>Table2[[#This Row],[CM I (Unit)]]-(Table2[[#This Row],[Fixed Cost]]/Table2[[#This Row],[Volume]])</f>
        <v>111.22337724161289</v>
      </c>
      <c r="K534" s="29">
        <f>Table2[[#This Row],[CM II Unit)]]-(-'Input Data'!$B$4/Table2[[#This Row],[Volume]])</f>
        <v>32.109453190979977</v>
      </c>
      <c r="L534" s="29">
        <f>Table2[[#This Row],[CM I (Unit)]]*Table2[[#This Row],[Volume]]</f>
        <v>551465.87208349677</v>
      </c>
      <c r="M534" s="29">
        <f>Table2[[#This Row],[CM II Unit)]]*Table2[[#This Row],[Volume]]</f>
        <v>351465.87208349677</v>
      </c>
      <c r="N534" s="29">
        <f>Table2[[#This Row],[Profit (Unit)]]*Table2[[#This Row],[Volume]]</f>
        <v>101465.87208349672</v>
      </c>
      <c r="O534" s="29" t="str">
        <f>IF(AND(Table2[[#This Row],[Profit]]&gt;0,N533&lt;0),MIN(Table2[Profit]),"")</f>
        <v/>
      </c>
    </row>
    <row r="535" spans="1:15" ht="20.100000000000001" customHeight="1" x14ac:dyDescent="0.25">
      <c r="A535" s="29">
        <v>3165</v>
      </c>
      <c r="B535" s="29">
        <f>IF(Table2[[#This Row],[Volume]]&lt;'Input Data'!$B$9,'Input Data'!$B$9,IF(Table2[[#This Row],[Volume]]&gt;'Input Data'!$B$10,'Input Data'!$B$10,Table2[[#This Row],[Volume]]))</f>
        <v>3165</v>
      </c>
      <c r="C535" s="30">
        <f>ROUNDDOWN((Table2[[#This Row],[Volume Used]]-'Input Data'!$B$9)/'Input Data'!$B$11,0)*'Input Data'!$B$12</f>
        <v>0</v>
      </c>
      <c r="D535" s="31">
        <f>-(Table2[[#This Row],[Volume]]*(1-Table2[[#This Row],[Discount]])*'Input Data'!$B$2)/Table2[[#This Row],[Volume]]</f>
        <v>500</v>
      </c>
      <c r="E535" s="29">
        <f>ROUNDUP(Table2[[#This Row],[Volume]]/'Input Data'!$B$13,0)</f>
        <v>4</v>
      </c>
      <c r="F535" s="29">
        <f>-Table2[[#This Row],[Multiplier]]*'Input Data'!$B$3</f>
        <v>200000</v>
      </c>
      <c r="G535" s="29">
        <f>(1 - (1 / (1 + EXP(-((Table2[[#This Row],[Volume]] / 1000) - 4.25))))) * 0.4 + 0.6</f>
        <v>0.89897560808807997</v>
      </c>
      <c r="H535" s="29">
        <f>Table2[[#This Row],[Sigmoid]]*'Input Data'!$B$7</f>
        <v>674.23170606605993</v>
      </c>
      <c r="I535" s="29">
        <f>Table2[[#This Row],[Price]]-Table2[[#This Row],[Variable Cost]]</f>
        <v>174.23170606605993</v>
      </c>
      <c r="J535" s="29">
        <f>Table2[[#This Row],[CM I (Unit)]]-(Table2[[#This Row],[Fixed Cost]]/Table2[[#This Row],[Volume]])</f>
        <v>111.04055282751332</v>
      </c>
      <c r="K535" s="29">
        <f>Table2[[#This Row],[CM II Unit)]]-(-'Input Data'!$B$4/Table2[[#This Row],[Volume]])</f>
        <v>32.051611279330075</v>
      </c>
      <c r="L535" s="29">
        <f>Table2[[#This Row],[CM I (Unit)]]*Table2[[#This Row],[Volume]]</f>
        <v>551443.34969907964</v>
      </c>
      <c r="M535" s="29">
        <f>Table2[[#This Row],[CM II Unit)]]*Table2[[#This Row],[Volume]]</f>
        <v>351443.34969907964</v>
      </c>
      <c r="N535" s="29">
        <f>Table2[[#This Row],[Profit (Unit)]]*Table2[[#This Row],[Volume]]</f>
        <v>101443.34969907968</v>
      </c>
      <c r="O535" s="29" t="str">
        <f>IF(AND(Table2[[#This Row],[Profit]]&gt;0,N534&lt;0),MIN(Table2[Profit]),"")</f>
        <v/>
      </c>
    </row>
    <row r="536" spans="1:15" ht="20.100000000000001" customHeight="1" x14ac:dyDescent="0.25">
      <c r="A536" s="29">
        <v>3170</v>
      </c>
      <c r="B536" s="29">
        <f>IF(Table2[[#This Row],[Volume]]&lt;'Input Data'!$B$9,'Input Data'!$B$9,IF(Table2[[#This Row],[Volume]]&gt;'Input Data'!$B$10,'Input Data'!$B$10,Table2[[#This Row],[Volume]]))</f>
        <v>3170</v>
      </c>
      <c r="C536" s="30">
        <f>ROUNDDOWN((Table2[[#This Row],[Volume Used]]-'Input Data'!$B$9)/'Input Data'!$B$11,0)*'Input Data'!$B$12</f>
        <v>0</v>
      </c>
      <c r="D536" s="31">
        <f>-(Table2[[#This Row],[Volume]]*(1-Table2[[#This Row],[Discount]])*'Input Data'!$B$2)/Table2[[#This Row],[Volume]]</f>
        <v>500</v>
      </c>
      <c r="E536" s="29">
        <f>ROUNDUP(Table2[[#This Row],[Volume]]/'Input Data'!$B$13,0)</f>
        <v>4</v>
      </c>
      <c r="F536" s="29">
        <f>-Table2[[#This Row],[Multiplier]]*'Input Data'!$B$3</f>
        <v>200000</v>
      </c>
      <c r="G536" s="29">
        <f>(1 - (1 / (1 + EXP(-((Table2[[#This Row],[Volume]] / 1000) - 4.25))))) * 0.4 + 0.6</f>
        <v>0.89859759333506495</v>
      </c>
      <c r="H536" s="29">
        <f>Table2[[#This Row],[Sigmoid]]*'Input Data'!$B$7</f>
        <v>673.9481950012987</v>
      </c>
      <c r="I536" s="29">
        <f>Table2[[#This Row],[Price]]-Table2[[#This Row],[Variable Cost]]</f>
        <v>173.9481950012987</v>
      </c>
      <c r="J536" s="29">
        <f>Table2[[#This Row],[CM I (Unit)]]-(Table2[[#This Row],[Fixed Cost]]/Table2[[#This Row],[Volume]])</f>
        <v>110.85671235145642</v>
      </c>
      <c r="K536" s="29">
        <f>Table2[[#This Row],[CM II Unit)]]-(-'Input Data'!$B$4/Table2[[#This Row],[Volume]])</f>
        <v>31.992359039153584</v>
      </c>
      <c r="L536" s="29">
        <f>Table2[[#This Row],[CM I (Unit)]]*Table2[[#This Row],[Volume]]</f>
        <v>551415.77815411682</v>
      </c>
      <c r="M536" s="29">
        <f>Table2[[#This Row],[CM II Unit)]]*Table2[[#This Row],[Volume]]</f>
        <v>351415.77815411688</v>
      </c>
      <c r="N536" s="29">
        <f>Table2[[#This Row],[Profit (Unit)]]*Table2[[#This Row],[Volume]]</f>
        <v>101415.77815411687</v>
      </c>
      <c r="O536" s="29" t="str">
        <f>IF(AND(Table2[[#This Row],[Profit]]&gt;0,N535&lt;0),MIN(Table2[Profit]),"")</f>
        <v/>
      </c>
    </row>
    <row r="537" spans="1:15" ht="20.100000000000001" customHeight="1" x14ac:dyDescent="0.25">
      <c r="A537" s="29">
        <v>3175</v>
      </c>
      <c r="B537" s="29">
        <f>IF(Table2[[#This Row],[Volume]]&lt;'Input Data'!$B$9,'Input Data'!$B$9,IF(Table2[[#This Row],[Volume]]&gt;'Input Data'!$B$10,'Input Data'!$B$10,Table2[[#This Row],[Volume]]))</f>
        <v>3175</v>
      </c>
      <c r="C537" s="30">
        <f>ROUNDDOWN((Table2[[#This Row],[Volume Used]]-'Input Data'!$B$9)/'Input Data'!$B$11,0)*'Input Data'!$B$12</f>
        <v>0</v>
      </c>
      <c r="D537" s="31">
        <f>-(Table2[[#This Row],[Volume]]*(1-Table2[[#This Row],[Discount]])*'Input Data'!$B$2)/Table2[[#This Row],[Volume]]</f>
        <v>500</v>
      </c>
      <c r="E537" s="29">
        <f>ROUNDUP(Table2[[#This Row],[Volume]]/'Input Data'!$B$13,0)</f>
        <v>4</v>
      </c>
      <c r="F537" s="29">
        <f>-Table2[[#This Row],[Multiplier]]*'Input Data'!$B$3</f>
        <v>200000</v>
      </c>
      <c r="G537" s="29">
        <f>(1 - (1 / (1 + EXP(-((Table2[[#This Row],[Volume]] / 1000) - 4.25))))) * 0.4 + 0.6</f>
        <v>0.89821864565056098</v>
      </c>
      <c r="H537" s="29">
        <f>Table2[[#This Row],[Sigmoid]]*'Input Data'!$B$7</f>
        <v>673.66398423792077</v>
      </c>
      <c r="I537" s="29">
        <f>Table2[[#This Row],[Price]]-Table2[[#This Row],[Variable Cost]]</f>
        <v>173.66398423792077</v>
      </c>
      <c r="J537" s="29">
        <f>Table2[[#This Row],[CM I (Unit)]]-(Table2[[#This Row],[Fixed Cost]]/Table2[[#This Row],[Volume]])</f>
        <v>110.6718582536688</v>
      </c>
      <c r="K537" s="29">
        <f>Table2[[#This Row],[CM II Unit)]]-(-'Input Data'!$B$4/Table2[[#This Row],[Volume]])</f>
        <v>31.931700773353839</v>
      </c>
      <c r="L537" s="29">
        <f>Table2[[#This Row],[CM I (Unit)]]*Table2[[#This Row],[Volume]]</f>
        <v>551383.1499553984</v>
      </c>
      <c r="M537" s="29">
        <f>Table2[[#This Row],[CM II Unit)]]*Table2[[#This Row],[Volume]]</f>
        <v>351383.14995539846</v>
      </c>
      <c r="N537" s="29">
        <f>Table2[[#This Row],[Profit (Unit)]]*Table2[[#This Row],[Volume]]</f>
        <v>101383.14995539843</v>
      </c>
      <c r="O537" s="29" t="str">
        <f>IF(AND(Table2[[#This Row],[Profit]]&gt;0,N536&lt;0),MIN(Table2[Profit]),"")</f>
        <v/>
      </c>
    </row>
    <row r="538" spans="1:15" ht="20.100000000000001" customHeight="1" x14ac:dyDescent="0.25">
      <c r="A538" s="29">
        <v>3180</v>
      </c>
      <c r="B538" s="29">
        <f>IF(Table2[[#This Row],[Volume]]&lt;'Input Data'!$B$9,'Input Data'!$B$9,IF(Table2[[#This Row],[Volume]]&gt;'Input Data'!$B$10,'Input Data'!$B$10,Table2[[#This Row],[Volume]]))</f>
        <v>3180</v>
      </c>
      <c r="C538" s="30">
        <f>ROUNDDOWN((Table2[[#This Row],[Volume Used]]-'Input Data'!$B$9)/'Input Data'!$B$11,0)*'Input Data'!$B$12</f>
        <v>0</v>
      </c>
      <c r="D538" s="31">
        <f>-(Table2[[#This Row],[Volume]]*(1-Table2[[#This Row],[Discount]])*'Input Data'!$B$2)/Table2[[#This Row],[Volume]]</f>
        <v>500</v>
      </c>
      <c r="E538" s="29">
        <f>ROUNDUP(Table2[[#This Row],[Volume]]/'Input Data'!$B$13,0)</f>
        <v>4</v>
      </c>
      <c r="F538" s="29">
        <f>-Table2[[#This Row],[Multiplier]]*'Input Data'!$B$3</f>
        <v>200000</v>
      </c>
      <c r="G538" s="29">
        <f>(1 - (1 / (1 + EXP(-((Table2[[#This Row],[Volume]] / 1000) - 4.25))))) * 0.4 + 0.6</f>
        <v>0.89783876633099036</v>
      </c>
      <c r="H538" s="29">
        <f>Table2[[#This Row],[Sigmoid]]*'Input Data'!$B$7</f>
        <v>673.37907474824272</v>
      </c>
      <c r="I538" s="29">
        <f>Table2[[#This Row],[Price]]-Table2[[#This Row],[Variable Cost]]</f>
        <v>173.37907474824272</v>
      </c>
      <c r="J538" s="29">
        <f>Table2[[#This Row],[CM I (Unit)]]-(Table2[[#This Row],[Fixed Cost]]/Table2[[#This Row],[Volume]])</f>
        <v>110.48599298723643</v>
      </c>
      <c r="K538" s="29">
        <f>Table2[[#This Row],[CM II Unit)]]-(-'Input Data'!$B$4/Table2[[#This Row],[Volume]])</f>
        <v>31.869640785978561</v>
      </c>
      <c r="L538" s="29">
        <f>Table2[[#This Row],[CM I (Unit)]]*Table2[[#This Row],[Volume]]</f>
        <v>551345.45769941178</v>
      </c>
      <c r="M538" s="29">
        <f>Table2[[#This Row],[CM II Unit)]]*Table2[[#This Row],[Volume]]</f>
        <v>351345.45769941184</v>
      </c>
      <c r="N538" s="29">
        <f>Table2[[#This Row],[Profit (Unit)]]*Table2[[#This Row],[Volume]]</f>
        <v>101345.45769941183</v>
      </c>
      <c r="O538" s="29" t="str">
        <f>IF(AND(Table2[[#This Row],[Profit]]&gt;0,N537&lt;0),MIN(Table2[Profit]),"")</f>
        <v/>
      </c>
    </row>
    <row r="539" spans="1:15" ht="20.100000000000001" customHeight="1" x14ac:dyDescent="0.25">
      <c r="A539" s="29">
        <v>3185</v>
      </c>
      <c r="B539" s="29">
        <f>IF(Table2[[#This Row],[Volume]]&lt;'Input Data'!$B$9,'Input Data'!$B$9,IF(Table2[[#This Row],[Volume]]&gt;'Input Data'!$B$10,'Input Data'!$B$10,Table2[[#This Row],[Volume]]))</f>
        <v>3185</v>
      </c>
      <c r="C539" s="30">
        <f>ROUNDDOWN((Table2[[#This Row],[Volume Used]]-'Input Data'!$B$9)/'Input Data'!$B$11,0)*'Input Data'!$B$12</f>
        <v>0</v>
      </c>
      <c r="D539" s="31">
        <f>-(Table2[[#This Row],[Volume]]*(1-Table2[[#This Row],[Discount]])*'Input Data'!$B$2)/Table2[[#This Row],[Volume]]</f>
        <v>500</v>
      </c>
      <c r="E539" s="29">
        <f>ROUNDUP(Table2[[#This Row],[Volume]]/'Input Data'!$B$13,0)</f>
        <v>4</v>
      </c>
      <c r="F539" s="29">
        <f>-Table2[[#This Row],[Multiplier]]*'Input Data'!$B$3</f>
        <v>200000</v>
      </c>
      <c r="G539" s="29">
        <f>(1 - (1 / (1 + EXP(-((Table2[[#This Row],[Volume]] / 1000) - 4.25))))) * 0.4 + 0.6</f>
        <v>0.89745795670250483</v>
      </c>
      <c r="H539" s="29">
        <f>Table2[[#This Row],[Sigmoid]]*'Input Data'!$B$7</f>
        <v>673.09346752687861</v>
      </c>
      <c r="I539" s="29">
        <f>Table2[[#This Row],[Price]]-Table2[[#This Row],[Variable Cost]]</f>
        <v>173.09346752687861</v>
      </c>
      <c r="J539" s="29">
        <f>Table2[[#This Row],[CM I (Unit)]]-(Table2[[#This Row],[Fixed Cost]]/Table2[[#This Row],[Volume]])</f>
        <v>110.2991190182444</v>
      </c>
      <c r="K539" s="29">
        <f>Table2[[#This Row],[CM II Unit)]]-(-'Input Data'!$B$4/Table2[[#This Row],[Volume]])</f>
        <v>31.806183382451621</v>
      </c>
      <c r="L539" s="29">
        <f>Table2[[#This Row],[CM I (Unit)]]*Table2[[#This Row],[Volume]]</f>
        <v>551302.69407310837</v>
      </c>
      <c r="M539" s="29">
        <f>Table2[[#This Row],[CM II Unit)]]*Table2[[#This Row],[Volume]]</f>
        <v>351302.69407310843</v>
      </c>
      <c r="N539" s="29">
        <f>Table2[[#This Row],[Profit (Unit)]]*Table2[[#This Row],[Volume]]</f>
        <v>101302.69407310842</v>
      </c>
      <c r="O539" s="29" t="str">
        <f>IF(AND(Table2[[#This Row],[Profit]]&gt;0,N538&lt;0),MIN(Table2[Profit]),"")</f>
        <v/>
      </c>
    </row>
    <row r="540" spans="1:15" ht="20.100000000000001" customHeight="1" x14ac:dyDescent="0.25">
      <c r="A540" s="29">
        <v>3190</v>
      </c>
      <c r="B540" s="29">
        <f>IF(Table2[[#This Row],[Volume]]&lt;'Input Data'!$B$9,'Input Data'!$B$9,IF(Table2[[#This Row],[Volume]]&gt;'Input Data'!$B$10,'Input Data'!$B$10,Table2[[#This Row],[Volume]]))</f>
        <v>3190</v>
      </c>
      <c r="C540" s="30">
        <f>ROUNDDOWN((Table2[[#This Row],[Volume Used]]-'Input Data'!$B$9)/'Input Data'!$B$11,0)*'Input Data'!$B$12</f>
        <v>0</v>
      </c>
      <c r="D540" s="31">
        <f>-(Table2[[#This Row],[Volume]]*(1-Table2[[#This Row],[Discount]])*'Input Data'!$B$2)/Table2[[#This Row],[Volume]]</f>
        <v>500</v>
      </c>
      <c r="E540" s="29">
        <f>ROUNDUP(Table2[[#This Row],[Volume]]/'Input Data'!$B$13,0)</f>
        <v>4</v>
      </c>
      <c r="F540" s="29">
        <f>-Table2[[#This Row],[Multiplier]]*'Input Data'!$B$3</f>
        <v>200000</v>
      </c>
      <c r="G540" s="29">
        <f>(1 - (1 / (1 + EXP(-((Table2[[#This Row],[Volume]] / 1000) - 4.25))))) * 0.4 + 0.6</f>
        <v>0.8970762181210743</v>
      </c>
      <c r="H540" s="29">
        <f>Table2[[#This Row],[Sigmoid]]*'Input Data'!$B$7</f>
        <v>672.80716359080577</v>
      </c>
      <c r="I540" s="29">
        <f>Table2[[#This Row],[Price]]-Table2[[#This Row],[Variable Cost]]</f>
        <v>172.80716359080577</v>
      </c>
      <c r="J540" s="29">
        <f>Table2[[#This Row],[CM I (Unit)]]-(Table2[[#This Row],[Fixed Cost]]/Table2[[#This Row],[Volume]])</f>
        <v>110.11123882591549</v>
      </c>
      <c r="K540" s="29">
        <f>Table2[[#This Row],[CM II Unit)]]-(-'Input Data'!$B$4/Table2[[#This Row],[Volume]])</f>
        <v>31.741332869802633</v>
      </c>
      <c r="L540" s="29">
        <f>Table2[[#This Row],[CM I (Unit)]]*Table2[[#This Row],[Volume]]</f>
        <v>551254.85185467044</v>
      </c>
      <c r="M540" s="29">
        <f>Table2[[#This Row],[CM II Unit)]]*Table2[[#This Row],[Volume]]</f>
        <v>351254.85185467044</v>
      </c>
      <c r="N540" s="29">
        <f>Table2[[#This Row],[Profit (Unit)]]*Table2[[#This Row],[Volume]]</f>
        <v>101254.8518546704</v>
      </c>
      <c r="O540" s="29" t="str">
        <f>IF(AND(Table2[[#This Row],[Profit]]&gt;0,N539&lt;0),MIN(Table2[Profit]),"")</f>
        <v/>
      </c>
    </row>
    <row r="541" spans="1:15" ht="20.100000000000001" customHeight="1" x14ac:dyDescent="0.25">
      <c r="A541" s="29">
        <v>3195</v>
      </c>
      <c r="B541" s="29">
        <f>IF(Table2[[#This Row],[Volume]]&lt;'Input Data'!$B$9,'Input Data'!$B$9,IF(Table2[[#This Row],[Volume]]&gt;'Input Data'!$B$10,'Input Data'!$B$10,Table2[[#This Row],[Volume]]))</f>
        <v>3195</v>
      </c>
      <c r="C541" s="30">
        <f>ROUNDDOWN((Table2[[#This Row],[Volume Used]]-'Input Data'!$B$9)/'Input Data'!$B$11,0)*'Input Data'!$B$12</f>
        <v>0</v>
      </c>
      <c r="D541" s="31">
        <f>-(Table2[[#This Row],[Volume]]*(1-Table2[[#This Row],[Discount]])*'Input Data'!$B$2)/Table2[[#This Row],[Volume]]</f>
        <v>500</v>
      </c>
      <c r="E541" s="29">
        <f>ROUNDUP(Table2[[#This Row],[Volume]]/'Input Data'!$B$13,0)</f>
        <v>4</v>
      </c>
      <c r="F541" s="29">
        <f>-Table2[[#This Row],[Multiplier]]*'Input Data'!$B$3</f>
        <v>200000</v>
      </c>
      <c r="G541" s="29">
        <f>(1 - (1 / (1 + EXP(-((Table2[[#This Row],[Volume]] / 1000) - 4.25))))) * 0.4 + 0.6</f>
        <v>0.8966935519725725</v>
      </c>
      <c r="H541" s="29">
        <f>Table2[[#This Row],[Sigmoid]]*'Input Data'!$B$7</f>
        <v>672.52016397942941</v>
      </c>
      <c r="I541" s="29">
        <f>Table2[[#This Row],[Price]]-Table2[[#This Row],[Variable Cost]]</f>
        <v>172.52016397942941</v>
      </c>
      <c r="J541" s="29">
        <f>Table2[[#This Row],[CM I (Unit)]]-(Table2[[#This Row],[Fixed Cost]]/Table2[[#This Row],[Volume]])</f>
        <v>109.92235490274709</v>
      </c>
      <c r="K541" s="29">
        <f>Table2[[#This Row],[CM II Unit)]]-(-'Input Data'!$B$4/Table2[[#This Row],[Volume]])</f>
        <v>31.675093556894197</v>
      </c>
      <c r="L541" s="29">
        <f>Table2[[#This Row],[CM I (Unit)]]*Table2[[#This Row],[Volume]]</f>
        <v>551201.92391427699</v>
      </c>
      <c r="M541" s="29">
        <f>Table2[[#This Row],[CM II Unit)]]*Table2[[#This Row],[Volume]]</f>
        <v>351201.92391427694</v>
      </c>
      <c r="N541" s="29">
        <f>Table2[[#This Row],[Profit (Unit)]]*Table2[[#This Row],[Volume]]</f>
        <v>101201.92391427697</v>
      </c>
      <c r="O541" s="29" t="str">
        <f>IF(AND(Table2[[#This Row],[Profit]]&gt;0,N540&lt;0),MIN(Table2[Profit]),"")</f>
        <v/>
      </c>
    </row>
    <row r="542" spans="1:15" ht="20.100000000000001" customHeight="1" x14ac:dyDescent="0.25">
      <c r="A542" s="29">
        <v>3200</v>
      </c>
      <c r="B542" s="29">
        <f>IF(Table2[[#This Row],[Volume]]&lt;'Input Data'!$B$9,'Input Data'!$B$9,IF(Table2[[#This Row],[Volume]]&gt;'Input Data'!$B$10,'Input Data'!$B$10,Table2[[#This Row],[Volume]]))</f>
        <v>3200</v>
      </c>
      <c r="C542" s="30">
        <f>ROUNDDOWN((Table2[[#This Row],[Volume Used]]-'Input Data'!$B$9)/'Input Data'!$B$11,0)*'Input Data'!$B$12</f>
        <v>0</v>
      </c>
      <c r="D542" s="31">
        <f>-(Table2[[#This Row],[Volume]]*(1-Table2[[#This Row],[Discount]])*'Input Data'!$B$2)/Table2[[#This Row],[Volume]]</f>
        <v>500</v>
      </c>
      <c r="E542" s="29">
        <f>ROUNDUP(Table2[[#This Row],[Volume]]/'Input Data'!$B$13,0)</f>
        <v>4</v>
      </c>
      <c r="F542" s="29">
        <f>-Table2[[#This Row],[Multiplier]]*'Input Data'!$B$3</f>
        <v>200000</v>
      </c>
      <c r="G542" s="29">
        <f>(1 - (1 / (1 + EXP(-((Table2[[#This Row],[Volume]] / 1000) - 4.25))))) * 0.4 + 0.6</f>
        <v>0.89630995967286153</v>
      </c>
      <c r="H542" s="29">
        <f>Table2[[#This Row],[Sigmoid]]*'Input Data'!$B$7</f>
        <v>672.2324697546461</v>
      </c>
      <c r="I542" s="29">
        <f>Table2[[#This Row],[Price]]-Table2[[#This Row],[Variable Cost]]</f>
        <v>172.2324697546461</v>
      </c>
      <c r="J542" s="29">
        <f>Table2[[#This Row],[CM I (Unit)]]-(Table2[[#This Row],[Fixed Cost]]/Table2[[#This Row],[Volume]])</f>
        <v>109.7324697546461</v>
      </c>
      <c r="K542" s="29">
        <f>Table2[[#This Row],[CM II Unit)]]-(-'Input Data'!$B$4/Table2[[#This Row],[Volume]])</f>
        <v>31.607469754646104</v>
      </c>
      <c r="L542" s="29">
        <f>Table2[[#This Row],[CM I (Unit)]]*Table2[[#This Row],[Volume]]</f>
        <v>551143.90321486758</v>
      </c>
      <c r="M542" s="29">
        <f>Table2[[#This Row],[CM II Unit)]]*Table2[[#This Row],[Volume]]</f>
        <v>351143.90321486752</v>
      </c>
      <c r="N542" s="29">
        <f>Table2[[#This Row],[Profit (Unit)]]*Table2[[#This Row],[Volume]]</f>
        <v>101143.90321486753</v>
      </c>
      <c r="O542" s="29" t="str">
        <f>IF(AND(Table2[[#This Row],[Profit]]&gt;0,N541&lt;0),MIN(Table2[Profit]),"")</f>
        <v/>
      </c>
    </row>
    <row r="543" spans="1:15" ht="20.100000000000001" customHeight="1" x14ac:dyDescent="0.25">
      <c r="A543" s="29">
        <v>3205</v>
      </c>
      <c r="B543" s="29">
        <f>IF(Table2[[#This Row],[Volume]]&lt;'Input Data'!$B$9,'Input Data'!$B$9,IF(Table2[[#This Row],[Volume]]&gt;'Input Data'!$B$10,'Input Data'!$B$10,Table2[[#This Row],[Volume]]))</f>
        <v>3205</v>
      </c>
      <c r="C543" s="30">
        <f>ROUNDDOWN((Table2[[#This Row],[Volume Used]]-'Input Data'!$B$9)/'Input Data'!$B$11,0)*'Input Data'!$B$12</f>
        <v>0</v>
      </c>
      <c r="D543" s="31">
        <f>-(Table2[[#This Row],[Volume]]*(1-Table2[[#This Row],[Discount]])*'Input Data'!$B$2)/Table2[[#This Row],[Volume]]</f>
        <v>500</v>
      </c>
      <c r="E543" s="29">
        <f>ROUNDUP(Table2[[#This Row],[Volume]]/'Input Data'!$B$13,0)</f>
        <v>4</v>
      </c>
      <c r="F543" s="29">
        <f>-Table2[[#This Row],[Multiplier]]*'Input Data'!$B$3</f>
        <v>200000</v>
      </c>
      <c r="G543" s="29">
        <f>(1 - (1 / (1 + EXP(-((Table2[[#This Row],[Volume]] / 1000) - 4.25))))) * 0.4 + 0.6</f>
        <v>0.8959254426678751</v>
      </c>
      <c r="H543" s="29">
        <f>Table2[[#This Row],[Sigmoid]]*'Input Data'!$B$7</f>
        <v>671.94408200090629</v>
      </c>
      <c r="I543" s="29">
        <f>Table2[[#This Row],[Price]]-Table2[[#This Row],[Variable Cost]]</f>
        <v>171.94408200090629</v>
      </c>
      <c r="J543" s="29">
        <f>Table2[[#This Row],[CM I (Unit)]]-(Table2[[#This Row],[Fixed Cost]]/Table2[[#This Row],[Volume]])</f>
        <v>109.54158590106229</v>
      </c>
      <c r="K543" s="29">
        <f>Table2[[#This Row],[CM II Unit)]]-(-'Input Data'!$B$4/Table2[[#This Row],[Volume]])</f>
        <v>31.538465776257297</v>
      </c>
      <c r="L543" s="29">
        <f>Table2[[#This Row],[CM I (Unit)]]*Table2[[#This Row],[Volume]]</f>
        <v>551080.78281290468</v>
      </c>
      <c r="M543" s="29">
        <f>Table2[[#This Row],[CM II Unit)]]*Table2[[#This Row],[Volume]]</f>
        <v>351080.78281290462</v>
      </c>
      <c r="N543" s="29">
        <f>Table2[[#This Row],[Profit (Unit)]]*Table2[[#This Row],[Volume]]</f>
        <v>101080.78281290464</v>
      </c>
      <c r="O543" s="29" t="str">
        <f>IF(AND(Table2[[#This Row],[Profit]]&gt;0,N542&lt;0),MIN(Table2[Profit]),"")</f>
        <v/>
      </c>
    </row>
    <row r="544" spans="1:15" ht="20.100000000000001" customHeight="1" x14ac:dyDescent="0.25">
      <c r="A544" s="29">
        <v>3210</v>
      </c>
      <c r="B544" s="29">
        <f>IF(Table2[[#This Row],[Volume]]&lt;'Input Data'!$B$9,'Input Data'!$B$9,IF(Table2[[#This Row],[Volume]]&gt;'Input Data'!$B$10,'Input Data'!$B$10,Table2[[#This Row],[Volume]]))</f>
        <v>3210</v>
      </c>
      <c r="C544" s="30">
        <f>ROUNDDOWN((Table2[[#This Row],[Volume Used]]-'Input Data'!$B$9)/'Input Data'!$B$11,0)*'Input Data'!$B$12</f>
        <v>0</v>
      </c>
      <c r="D544" s="31">
        <f>-(Table2[[#This Row],[Volume]]*(1-Table2[[#This Row],[Discount]])*'Input Data'!$B$2)/Table2[[#This Row],[Volume]]</f>
        <v>500</v>
      </c>
      <c r="E544" s="29">
        <f>ROUNDUP(Table2[[#This Row],[Volume]]/'Input Data'!$B$13,0)</f>
        <v>4</v>
      </c>
      <c r="F544" s="29">
        <f>-Table2[[#This Row],[Multiplier]]*'Input Data'!$B$3</f>
        <v>200000</v>
      </c>
      <c r="G544" s="29">
        <f>(1 - (1 / (1 + EXP(-((Table2[[#This Row],[Volume]] / 1000) - 4.25))))) * 0.4 + 0.6</f>
        <v>0.89554000243369958</v>
      </c>
      <c r="H544" s="29">
        <f>Table2[[#This Row],[Sigmoid]]*'Input Data'!$B$7</f>
        <v>671.65500182527467</v>
      </c>
      <c r="I544" s="29">
        <f>Table2[[#This Row],[Price]]-Table2[[#This Row],[Variable Cost]]</f>
        <v>171.65500182527467</v>
      </c>
      <c r="J544" s="29">
        <f>Table2[[#This Row],[CM I (Unit)]]-(Table2[[#This Row],[Fixed Cost]]/Table2[[#This Row],[Volume]])</f>
        <v>109.3497058751189</v>
      </c>
      <c r="K544" s="29">
        <f>Table2[[#This Row],[CM II Unit)]]-(-'Input Data'!$B$4/Table2[[#This Row],[Volume]])</f>
        <v>31.468085937424192</v>
      </c>
      <c r="L544" s="29">
        <f>Table2[[#This Row],[CM I (Unit)]]*Table2[[#This Row],[Volume]]</f>
        <v>551012.55585913174</v>
      </c>
      <c r="M544" s="29">
        <f>Table2[[#This Row],[CM II Unit)]]*Table2[[#This Row],[Volume]]</f>
        <v>351012.55585913168</v>
      </c>
      <c r="N544" s="29">
        <f>Table2[[#This Row],[Profit (Unit)]]*Table2[[#This Row],[Volume]]</f>
        <v>101012.55585913165</v>
      </c>
      <c r="O544" s="29" t="str">
        <f>IF(AND(Table2[[#This Row],[Profit]]&gt;0,N543&lt;0),MIN(Table2[Profit]),"")</f>
        <v/>
      </c>
    </row>
    <row r="545" spans="1:15" ht="20.100000000000001" customHeight="1" x14ac:dyDescent="0.25">
      <c r="A545" s="29">
        <v>3215</v>
      </c>
      <c r="B545" s="29">
        <f>IF(Table2[[#This Row],[Volume]]&lt;'Input Data'!$B$9,'Input Data'!$B$9,IF(Table2[[#This Row],[Volume]]&gt;'Input Data'!$B$10,'Input Data'!$B$10,Table2[[#This Row],[Volume]]))</f>
        <v>3215</v>
      </c>
      <c r="C545" s="30">
        <f>ROUNDDOWN((Table2[[#This Row],[Volume Used]]-'Input Data'!$B$9)/'Input Data'!$B$11,0)*'Input Data'!$B$12</f>
        <v>0</v>
      </c>
      <c r="D545" s="31">
        <f>-(Table2[[#This Row],[Volume]]*(1-Table2[[#This Row],[Discount]])*'Input Data'!$B$2)/Table2[[#This Row],[Volume]]</f>
        <v>500</v>
      </c>
      <c r="E545" s="29">
        <f>ROUNDUP(Table2[[#This Row],[Volume]]/'Input Data'!$B$13,0)</f>
        <v>4</v>
      </c>
      <c r="F545" s="29">
        <f>-Table2[[#This Row],[Multiplier]]*'Input Data'!$B$3</f>
        <v>200000</v>
      </c>
      <c r="G545" s="29">
        <f>(1 - (1 / (1 + EXP(-((Table2[[#This Row],[Volume]] / 1000) - 4.25))))) * 0.4 + 0.6</f>
        <v>0.89515364047665391</v>
      </c>
      <c r="H545" s="29">
        <f>Table2[[#This Row],[Sigmoid]]*'Input Data'!$B$7</f>
        <v>671.36523035749042</v>
      </c>
      <c r="I545" s="29">
        <f>Table2[[#This Row],[Price]]-Table2[[#This Row],[Variable Cost]]</f>
        <v>171.36523035749042</v>
      </c>
      <c r="J545" s="29">
        <f>Table2[[#This Row],[CM I (Unit)]]-(Table2[[#This Row],[Fixed Cost]]/Table2[[#This Row],[Volume]])</f>
        <v>109.15683222374236</v>
      </c>
      <c r="K545" s="29">
        <f>Table2[[#This Row],[CM II Unit)]]-(-'Input Data'!$B$4/Table2[[#This Row],[Volume]])</f>
        <v>31.396334556557292</v>
      </c>
      <c r="L545" s="29">
        <f>Table2[[#This Row],[CM I (Unit)]]*Table2[[#This Row],[Volume]]</f>
        <v>550939.21559933166</v>
      </c>
      <c r="M545" s="29">
        <f>Table2[[#This Row],[CM II Unit)]]*Table2[[#This Row],[Volume]]</f>
        <v>350939.21559933166</v>
      </c>
      <c r="N545" s="29">
        <f>Table2[[#This Row],[Profit (Unit)]]*Table2[[#This Row],[Volume]]</f>
        <v>100939.2155993317</v>
      </c>
      <c r="O545" s="29" t="str">
        <f>IF(AND(Table2[[#This Row],[Profit]]&gt;0,N544&lt;0),MIN(Table2[Profit]),"")</f>
        <v/>
      </c>
    </row>
    <row r="546" spans="1:15" ht="20.100000000000001" customHeight="1" x14ac:dyDescent="0.25">
      <c r="A546" s="29">
        <v>3220</v>
      </c>
      <c r="B546" s="29">
        <f>IF(Table2[[#This Row],[Volume]]&lt;'Input Data'!$B$9,'Input Data'!$B$9,IF(Table2[[#This Row],[Volume]]&gt;'Input Data'!$B$10,'Input Data'!$B$10,Table2[[#This Row],[Volume]]))</f>
        <v>3220</v>
      </c>
      <c r="C546" s="30">
        <f>ROUNDDOWN((Table2[[#This Row],[Volume Used]]-'Input Data'!$B$9)/'Input Data'!$B$11,0)*'Input Data'!$B$12</f>
        <v>0</v>
      </c>
      <c r="D546" s="31">
        <f>-(Table2[[#This Row],[Volume]]*(1-Table2[[#This Row],[Discount]])*'Input Data'!$B$2)/Table2[[#This Row],[Volume]]</f>
        <v>500</v>
      </c>
      <c r="E546" s="29">
        <f>ROUNDUP(Table2[[#This Row],[Volume]]/'Input Data'!$B$13,0)</f>
        <v>4</v>
      </c>
      <c r="F546" s="29">
        <f>-Table2[[#This Row],[Multiplier]]*'Input Data'!$B$3</f>
        <v>200000</v>
      </c>
      <c r="G546" s="29">
        <f>(1 - (1 / (1 + EXP(-((Table2[[#This Row],[Volume]] / 1000) - 4.25))))) * 0.4 + 0.6</f>
        <v>0.89476635833336804</v>
      </c>
      <c r="H546" s="29">
        <f>Table2[[#This Row],[Sigmoid]]*'Input Data'!$B$7</f>
        <v>671.07476875002601</v>
      </c>
      <c r="I546" s="29">
        <f>Table2[[#This Row],[Price]]-Table2[[#This Row],[Variable Cost]]</f>
        <v>171.07476875002601</v>
      </c>
      <c r="J546" s="29">
        <f>Table2[[#This Row],[CM I (Unit)]]-(Table2[[#This Row],[Fixed Cost]]/Table2[[#This Row],[Volume]])</f>
        <v>108.96296750778998</v>
      </c>
      <c r="K546" s="29">
        <f>Table2[[#This Row],[CM II Unit)]]-(-'Input Data'!$B$4/Table2[[#This Row],[Volume]])</f>
        <v>31.32321595499495</v>
      </c>
      <c r="L546" s="29">
        <f>Table2[[#This Row],[CM I (Unit)]]*Table2[[#This Row],[Volume]]</f>
        <v>550860.75537508377</v>
      </c>
      <c r="M546" s="29">
        <f>Table2[[#This Row],[CM II Unit)]]*Table2[[#This Row],[Volume]]</f>
        <v>350860.75537508377</v>
      </c>
      <c r="N546" s="29">
        <f>Table2[[#This Row],[Profit (Unit)]]*Table2[[#This Row],[Volume]]</f>
        <v>100860.75537508374</v>
      </c>
      <c r="O546" s="29" t="str">
        <f>IF(AND(Table2[[#This Row],[Profit]]&gt;0,N545&lt;0),MIN(Table2[Profit]),"")</f>
        <v/>
      </c>
    </row>
    <row r="547" spans="1:15" ht="20.100000000000001" customHeight="1" x14ac:dyDescent="0.25">
      <c r="A547" s="29">
        <v>3225</v>
      </c>
      <c r="B547" s="29">
        <f>IF(Table2[[#This Row],[Volume]]&lt;'Input Data'!$B$9,'Input Data'!$B$9,IF(Table2[[#This Row],[Volume]]&gt;'Input Data'!$B$10,'Input Data'!$B$10,Table2[[#This Row],[Volume]]))</f>
        <v>3225</v>
      </c>
      <c r="C547" s="30">
        <f>ROUNDDOWN((Table2[[#This Row],[Volume Used]]-'Input Data'!$B$9)/'Input Data'!$B$11,0)*'Input Data'!$B$12</f>
        <v>0</v>
      </c>
      <c r="D547" s="31">
        <f>-(Table2[[#This Row],[Volume]]*(1-Table2[[#This Row],[Discount]])*'Input Data'!$B$2)/Table2[[#This Row],[Volume]]</f>
        <v>500</v>
      </c>
      <c r="E547" s="29">
        <f>ROUNDUP(Table2[[#This Row],[Volume]]/'Input Data'!$B$13,0)</f>
        <v>4</v>
      </c>
      <c r="F547" s="29">
        <f>-Table2[[#This Row],[Multiplier]]*'Input Data'!$B$3</f>
        <v>200000</v>
      </c>
      <c r="G547" s="29">
        <f>(1 - (1 / (1 + EXP(-((Table2[[#This Row],[Volume]] / 1000) - 4.25))))) * 0.4 + 0.6</f>
        <v>0.89437815757085937</v>
      </c>
      <c r="H547" s="29">
        <f>Table2[[#This Row],[Sigmoid]]*'Input Data'!$B$7</f>
        <v>670.78361817814448</v>
      </c>
      <c r="I547" s="29">
        <f>Table2[[#This Row],[Price]]-Table2[[#This Row],[Variable Cost]]</f>
        <v>170.78361817814448</v>
      </c>
      <c r="J547" s="29">
        <f>Table2[[#This Row],[CM I (Unit)]]-(Table2[[#This Row],[Fixed Cost]]/Table2[[#This Row],[Volume]])</f>
        <v>108.76811430217549</v>
      </c>
      <c r="K547" s="29">
        <f>Table2[[#This Row],[CM II Unit)]]-(-'Input Data'!$B$4/Table2[[#This Row],[Volume]])</f>
        <v>31.248734457214255</v>
      </c>
      <c r="L547" s="29">
        <f>Table2[[#This Row],[CM I (Unit)]]*Table2[[#This Row],[Volume]]</f>
        <v>550777.16862451599</v>
      </c>
      <c r="M547" s="29">
        <f>Table2[[#This Row],[CM II Unit)]]*Table2[[#This Row],[Volume]]</f>
        <v>350777.16862451594</v>
      </c>
      <c r="N547" s="29">
        <f>Table2[[#This Row],[Profit (Unit)]]*Table2[[#This Row],[Volume]]</f>
        <v>100777.16862451597</v>
      </c>
      <c r="O547" s="29" t="str">
        <f>IF(AND(Table2[[#This Row],[Profit]]&gt;0,N546&lt;0),MIN(Table2[Profit]),"")</f>
        <v/>
      </c>
    </row>
    <row r="548" spans="1:15" ht="20.100000000000001" customHeight="1" x14ac:dyDescent="0.25">
      <c r="A548" s="29">
        <v>3230</v>
      </c>
      <c r="B548" s="29">
        <f>IF(Table2[[#This Row],[Volume]]&lt;'Input Data'!$B$9,'Input Data'!$B$9,IF(Table2[[#This Row],[Volume]]&gt;'Input Data'!$B$10,'Input Data'!$B$10,Table2[[#This Row],[Volume]]))</f>
        <v>3230</v>
      </c>
      <c r="C548" s="30">
        <f>ROUNDDOWN((Table2[[#This Row],[Volume Used]]-'Input Data'!$B$9)/'Input Data'!$B$11,0)*'Input Data'!$B$12</f>
        <v>0</v>
      </c>
      <c r="D548" s="31">
        <f>-(Table2[[#This Row],[Volume]]*(1-Table2[[#This Row],[Discount]])*'Input Data'!$B$2)/Table2[[#This Row],[Volume]]</f>
        <v>500</v>
      </c>
      <c r="E548" s="29">
        <f>ROUNDUP(Table2[[#This Row],[Volume]]/'Input Data'!$B$13,0)</f>
        <v>4</v>
      </c>
      <c r="F548" s="29">
        <f>-Table2[[#This Row],[Multiplier]]*'Input Data'!$B$3</f>
        <v>200000</v>
      </c>
      <c r="G548" s="29">
        <f>(1 - (1 / (1 + EXP(-((Table2[[#This Row],[Volume]] / 1000) - 4.25))))) * 0.4 + 0.6</f>
        <v>0.89398903978660749</v>
      </c>
      <c r="H548" s="29">
        <f>Table2[[#This Row],[Sigmoid]]*'Input Data'!$B$7</f>
        <v>670.4917798399556</v>
      </c>
      <c r="I548" s="29">
        <f>Table2[[#This Row],[Price]]-Table2[[#This Row],[Variable Cost]]</f>
        <v>170.4917798399556</v>
      </c>
      <c r="J548" s="29">
        <f>Table2[[#This Row],[CM I (Unit)]]-(Table2[[#This Row],[Fixed Cost]]/Table2[[#This Row],[Volume]])</f>
        <v>108.57227519599275</v>
      </c>
      <c r="K548" s="29">
        <f>Table2[[#This Row],[CM II Unit)]]-(-'Input Data'!$B$4/Table2[[#This Row],[Volume]])</f>
        <v>31.172894391039179</v>
      </c>
      <c r="L548" s="29">
        <f>Table2[[#This Row],[CM I (Unit)]]*Table2[[#This Row],[Volume]]</f>
        <v>550688.44888305652</v>
      </c>
      <c r="M548" s="29">
        <f>Table2[[#This Row],[CM II Unit)]]*Table2[[#This Row],[Volume]]</f>
        <v>350688.44888305658</v>
      </c>
      <c r="N548" s="29">
        <f>Table2[[#This Row],[Profit (Unit)]]*Table2[[#This Row],[Volume]]</f>
        <v>100688.44888305655</v>
      </c>
      <c r="O548" s="29" t="str">
        <f>IF(AND(Table2[[#This Row],[Profit]]&gt;0,N547&lt;0),MIN(Table2[Profit]),"")</f>
        <v/>
      </c>
    </row>
    <row r="549" spans="1:15" ht="20.100000000000001" customHeight="1" x14ac:dyDescent="0.25">
      <c r="A549" s="29">
        <v>3235</v>
      </c>
      <c r="B549" s="29">
        <f>IF(Table2[[#This Row],[Volume]]&lt;'Input Data'!$B$9,'Input Data'!$B$9,IF(Table2[[#This Row],[Volume]]&gt;'Input Data'!$B$10,'Input Data'!$B$10,Table2[[#This Row],[Volume]]))</f>
        <v>3235</v>
      </c>
      <c r="C549" s="30">
        <f>ROUNDDOWN((Table2[[#This Row],[Volume Used]]-'Input Data'!$B$9)/'Input Data'!$B$11,0)*'Input Data'!$B$12</f>
        <v>0</v>
      </c>
      <c r="D549" s="31">
        <f>-(Table2[[#This Row],[Volume]]*(1-Table2[[#This Row],[Discount]])*'Input Data'!$B$2)/Table2[[#This Row],[Volume]]</f>
        <v>500</v>
      </c>
      <c r="E549" s="29">
        <f>ROUNDUP(Table2[[#This Row],[Volume]]/'Input Data'!$B$13,0)</f>
        <v>4</v>
      </c>
      <c r="F549" s="29">
        <f>-Table2[[#This Row],[Multiplier]]*'Input Data'!$B$3</f>
        <v>200000</v>
      </c>
      <c r="G549" s="29">
        <f>(1 - (1 / (1 + EXP(-((Table2[[#This Row],[Volume]] / 1000) - 4.25))))) * 0.4 + 0.6</f>
        <v>0.8935990066086279</v>
      </c>
      <c r="H549" s="29">
        <f>Table2[[#This Row],[Sigmoid]]*'Input Data'!$B$7</f>
        <v>670.1992549564709</v>
      </c>
      <c r="I549" s="29">
        <f>Table2[[#This Row],[Price]]-Table2[[#This Row],[Variable Cost]]</f>
        <v>170.1992549564709</v>
      </c>
      <c r="J549" s="29">
        <f>Table2[[#This Row],[CM I (Unit)]]-(Table2[[#This Row],[Fixed Cost]]/Table2[[#This Row],[Volume]])</f>
        <v>108.37545279263782</v>
      </c>
      <c r="K549" s="29">
        <f>Table2[[#This Row],[CM II Unit)]]-(-'Input Data'!$B$4/Table2[[#This Row],[Volume]])</f>
        <v>31.095700087846467</v>
      </c>
      <c r="L549" s="29">
        <f>Table2[[#This Row],[CM I (Unit)]]*Table2[[#This Row],[Volume]]</f>
        <v>550594.58978418331</v>
      </c>
      <c r="M549" s="29">
        <f>Table2[[#This Row],[CM II Unit)]]*Table2[[#This Row],[Volume]]</f>
        <v>350594.58978418331</v>
      </c>
      <c r="N549" s="29">
        <f>Table2[[#This Row],[Profit (Unit)]]*Table2[[#This Row],[Volume]]</f>
        <v>100594.58978418332</v>
      </c>
      <c r="O549" s="29" t="str">
        <f>IF(AND(Table2[[#This Row],[Profit]]&gt;0,N548&lt;0),MIN(Table2[Profit]),"")</f>
        <v/>
      </c>
    </row>
    <row r="550" spans="1:15" ht="20.100000000000001" customHeight="1" x14ac:dyDescent="0.25">
      <c r="A550" s="29">
        <v>3240</v>
      </c>
      <c r="B550" s="29">
        <f>IF(Table2[[#This Row],[Volume]]&lt;'Input Data'!$B$9,'Input Data'!$B$9,IF(Table2[[#This Row],[Volume]]&gt;'Input Data'!$B$10,'Input Data'!$B$10,Table2[[#This Row],[Volume]]))</f>
        <v>3240</v>
      </c>
      <c r="C550" s="30">
        <f>ROUNDDOWN((Table2[[#This Row],[Volume Used]]-'Input Data'!$B$9)/'Input Data'!$B$11,0)*'Input Data'!$B$12</f>
        <v>0</v>
      </c>
      <c r="D550" s="31">
        <f>-(Table2[[#This Row],[Volume]]*(1-Table2[[#This Row],[Discount]])*'Input Data'!$B$2)/Table2[[#This Row],[Volume]]</f>
        <v>500</v>
      </c>
      <c r="E550" s="29">
        <f>ROUNDUP(Table2[[#This Row],[Volume]]/'Input Data'!$B$13,0)</f>
        <v>4</v>
      </c>
      <c r="F550" s="29">
        <f>-Table2[[#This Row],[Multiplier]]*'Input Data'!$B$3</f>
        <v>200000</v>
      </c>
      <c r="G550" s="29">
        <f>(1 - (1 / (1 + EXP(-((Table2[[#This Row],[Volume]] / 1000) - 4.25))))) * 0.4 + 0.6</f>
        <v>0.89320805969554296</v>
      </c>
      <c r="H550" s="29">
        <f>Table2[[#This Row],[Sigmoid]]*'Input Data'!$B$7</f>
        <v>669.90604477165721</v>
      </c>
      <c r="I550" s="29">
        <f>Table2[[#This Row],[Price]]-Table2[[#This Row],[Variable Cost]]</f>
        <v>169.90604477165721</v>
      </c>
      <c r="J550" s="29">
        <f>Table2[[#This Row],[CM I (Unit)]]-(Table2[[#This Row],[Fixed Cost]]/Table2[[#This Row],[Volume]])</f>
        <v>108.17764970992882</v>
      </c>
      <c r="K550" s="29">
        <f>Table2[[#This Row],[CM II Unit)]]-(-'Input Data'!$B$4/Table2[[#This Row],[Volume]])</f>
        <v>31.017155882768321</v>
      </c>
      <c r="L550" s="29">
        <f>Table2[[#This Row],[CM I (Unit)]]*Table2[[#This Row],[Volume]]</f>
        <v>550495.58506016934</v>
      </c>
      <c r="M550" s="29">
        <f>Table2[[#This Row],[CM II Unit)]]*Table2[[#This Row],[Volume]]</f>
        <v>350495.58506016934</v>
      </c>
      <c r="N550" s="29">
        <f>Table2[[#This Row],[Profit (Unit)]]*Table2[[#This Row],[Volume]]</f>
        <v>100495.58506016937</v>
      </c>
      <c r="O550" s="29" t="str">
        <f>IF(AND(Table2[[#This Row],[Profit]]&gt;0,N549&lt;0),MIN(Table2[Profit]),"")</f>
        <v/>
      </c>
    </row>
    <row r="551" spans="1:15" ht="20.100000000000001" customHeight="1" x14ac:dyDescent="0.25">
      <c r="A551" s="29">
        <v>3245</v>
      </c>
      <c r="B551" s="29">
        <f>IF(Table2[[#This Row],[Volume]]&lt;'Input Data'!$B$9,'Input Data'!$B$9,IF(Table2[[#This Row],[Volume]]&gt;'Input Data'!$B$10,'Input Data'!$B$10,Table2[[#This Row],[Volume]]))</f>
        <v>3245</v>
      </c>
      <c r="C551" s="30">
        <f>ROUNDDOWN((Table2[[#This Row],[Volume Used]]-'Input Data'!$B$9)/'Input Data'!$B$11,0)*'Input Data'!$B$12</f>
        <v>0</v>
      </c>
      <c r="D551" s="31">
        <f>-(Table2[[#This Row],[Volume]]*(1-Table2[[#This Row],[Discount]])*'Input Data'!$B$2)/Table2[[#This Row],[Volume]]</f>
        <v>500</v>
      </c>
      <c r="E551" s="29">
        <f>ROUNDUP(Table2[[#This Row],[Volume]]/'Input Data'!$B$13,0)</f>
        <v>4</v>
      </c>
      <c r="F551" s="29">
        <f>-Table2[[#This Row],[Multiplier]]*'Input Data'!$B$3</f>
        <v>200000</v>
      </c>
      <c r="G551" s="29">
        <f>(1 - (1 / (1 + EXP(-((Table2[[#This Row],[Volume]] / 1000) - 4.25))))) * 0.4 + 0.6</f>
        <v>0.89281620073665269</v>
      </c>
      <c r="H551" s="29">
        <f>Table2[[#This Row],[Sigmoid]]*'Input Data'!$B$7</f>
        <v>669.61215055248954</v>
      </c>
      <c r="I551" s="29">
        <f>Table2[[#This Row],[Price]]-Table2[[#This Row],[Variable Cost]]</f>
        <v>169.61215055248954</v>
      </c>
      <c r="J551" s="29">
        <f>Table2[[#This Row],[CM I (Unit)]]-(Table2[[#This Row],[Fixed Cost]]/Table2[[#This Row],[Volume]])</f>
        <v>107.97886858022451</v>
      </c>
      <c r="K551" s="29">
        <f>Table2[[#This Row],[CM II Unit)]]-(-'Input Data'!$B$4/Table2[[#This Row],[Volume]])</f>
        <v>30.937266114893234</v>
      </c>
      <c r="L551" s="29">
        <f>Table2[[#This Row],[CM I (Unit)]]*Table2[[#This Row],[Volume]]</f>
        <v>550391.42854282854</v>
      </c>
      <c r="M551" s="29">
        <f>Table2[[#This Row],[CM II Unit)]]*Table2[[#This Row],[Volume]]</f>
        <v>350391.42854282854</v>
      </c>
      <c r="N551" s="29">
        <f>Table2[[#This Row],[Profit (Unit)]]*Table2[[#This Row],[Volume]]</f>
        <v>100391.42854282854</v>
      </c>
      <c r="O551" s="29" t="str">
        <f>IF(AND(Table2[[#This Row],[Profit]]&gt;0,N550&lt;0),MIN(Table2[Profit]),"")</f>
        <v/>
      </c>
    </row>
    <row r="552" spans="1:15" ht="20.100000000000001" customHeight="1" x14ac:dyDescent="0.25">
      <c r="A552" s="29">
        <v>3250</v>
      </c>
      <c r="B552" s="29">
        <f>IF(Table2[[#This Row],[Volume]]&lt;'Input Data'!$B$9,'Input Data'!$B$9,IF(Table2[[#This Row],[Volume]]&gt;'Input Data'!$B$10,'Input Data'!$B$10,Table2[[#This Row],[Volume]]))</f>
        <v>3250</v>
      </c>
      <c r="C552" s="30">
        <f>ROUNDDOWN((Table2[[#This Row],[Volume Used]]-'Input Data'!$B$9)/'Input Data'!$B$11,0)*'Input Data'!$B$12</f>
        <v>0</v>
      </c>
      <c r="D552" s="31">
        <f>-(Table2[[#This Row],[Volume]]*(1-Table2[[#This Row],[Discount]])*'Input Data'!$B$2)/Table2[[#This Row],[Volume]]</f>
        <v>500</v>
      </c>
      <c r="E552" s="29">
        <f>ROUNDUP(Table2[[#This Row],[Volume]]/'Input Data'!$B$13,0)</f>
        <v>4</v>
      </c>
      <c r="F552" s="29">
        <f>-Table2[[#This Row],[Multiplier]]*'Input Data'!$B$3</f>
        <v>200000</v>
      </c>
      <c r="G552" s="29">
        <f>(1 - (1 / (1 + EXP(-((Table2[[#This Row],[Volume]] / 1000) - 4.25))))) * 0.4 + 0.6</f>
        <v>0.89242343145200187</v>
      </c>
      <c r="H552" s="29">
        <f>Table2[[#This Row],[Sigmoid]]*'Input Data'!$B$7</f>
        <v>669.31757358900143</v>
      </c>
      <c r="I552" s="29">
        <f>Table2[[#This Row],[Price]]-Table2[[#This Row],[Variable Cost]]</f>
        <v>169.31757358900143</v>
      </c>
      <c r="J552" s="29">
        <f>Table2[[#This Row],[CM I (Unit)]]-(Table2[[#This Row],[Fixed Cost]]/Table2[[#This Row],[Volume]])</f>
        <v>107.77911205053988</v>
      </c>
      <c r="K552" s="29">
        <f>Table2[[#This Row],[CM II Unit)]]-(-'Input Data'!$B$4/Table2[[#This Row],[Volume]])</f>
        <v>30.85603512746296</v>
      </c>
      <c r="L552" s="29">
        <f>Table2[[#This Row],[CM I (Unit)]]*Table2[[#This Row],[Volume]]</f>
        <v>550282.11416425463</v>
      </c>
      <c r="M552" s="29">
        <f>Table2[[#This Row],[CM II Unit)]]*Table2[[#This Row],[Volume]]</f>
        <v>350282.11416425463</v>
      </c>
      <c r="N552" s="29">
        <f>Table2[[#This Row],[Profit (Unit)]]*Table2[[#This Row],[Volume]]</f>
        <v>100282.11416425461</v>
      </c>
      <c r="O552" s="29" t="str">
        <f>IF(AND(Table2[[#This Row],[Profit]]&gt;0,N551&lt;0),MIN(Table2[Profit]),"")</f>
        <v/>
      </c>
    </row>
    <row r="553" spans="1:15" ht="20.100000000000001" customHeight="1" x14ac:dyDescent="0.25">
      <c r="A553" s="29">
        <v>3255</v>
      </c>
      <c r="B553" s="29">
        <f>IF(Table2[[#This Row],[Volume]]&lt;'Input Data'!$B$9,'Input Data'!$B$9,IF(Table2[[#This Row],[Volume]]&gt;'Input Data'!$B$10,'Input Data'!$B$10,Table2[[#This Row],[Volume]]))</f>
        <v>3255</v>
      </c>
      <c r="C553" s="30">
        <f>ROUNDDOWN((Table2[[#This Row],[Volume Used]]-'Input Data'!$B$9)/'Input Data'!$B$11,0)*'Input Data'!$B$12</f>
        <v>0</v>
      </c>
      <c r="D553" s="31">
        <f>-(Table2[[#This Row],[Volume]]*(1-Table2[[#This Row],[Discount]])*'Input Data'!$B$2)/Table2[[#This Row],[Volume]]</f>
        <v>500</v>
      </c>
      <c r="E553" s="29">
        <f>ROUNDUP(Table2[[#This Row],[Volume]]/'Input Data'!$B$13,0)</f>
        <v>4</v>
      </c>
      <c r="F553" s="29">
        <f>-Table2[[#This Row],[Multiplier]]*'Input Data'!$B$3</f>
        <v>200000</v>
      </c>
      <c r="G553" s="29">
        <f>(1 - (1 / (1 + EXP(-((Table2[[#This Row],[Volume]] / 1000) - 4.25))))) * 0.4 + 0.6</f>
        <v>0.89202975359244752</v>
      </c>
      <c r="H553" s="29">
        <f>Table2[[#This Row],[Sigmoid]]*'Input Data'!$B$7</f>
        <v>669.02231519433565</v>
      </c>
      <c r="I553" s="29">
        <f>Table2[[#This Row],[Price]]-Table2[[#This Row],[Variable Cost]]</f>
        <v>169.02231519433565</v>
      </c>
      <c r="J553" s="29">
        <f>Table2[[#This Row],[CM I (Unit)]]-(Table2[[#This Row],[Fixed Cost]]/Table2[[#This Row],[Volume]])</f>
        <v>107.57838278266129</v>
      </c>
      <c r="K553" s="29">
        <f>Table2[[#This Row],[CM II Unit)]]-(-'Input Data'!$B$4/Table2[[#This Row],[Volume]])</f>
        <v>30.773467268068359</v>
      </c>
      <c r="L553" s="29">
        <f>Table2[[#This Row],[CM I (Unit)]]*Table2[[#This Row],[Volume]]</f>
        <v>550167.63595756248</v>
      </c>
      <c r="M553" s="29">
        <f>Table2[[#This Row],[CM II Unit)]]*Table2[[#This Row],[Volume]]</f>
        <v>350167.63595756254</v>
      </c>
      <c r="N553" s="29">
        <f>Table2[[#This Row],[Profit (Unit)]]*Table2[[#This Row],[Volume]]</f>
        <v>100167.63595756251</v>
      </c>
      <c r="O553" s="29" t="str">
        <f>IF(AND(Table2[[#This Row],[Profit]]&gt;0,N552&lt;0),MIN(Table2[Profit]),"")</f>
        <v/>
      </c>
    </row>
    <row r="554" spans="1:15" ht="20.100000000000001" customHeight="1" x14ac:dyDescent="0.25">
      <c r="A554" s="29">
        <v>3260</v>
      </c>
      <c r="B554" s="29">
        <f>IF(Table2[[#This Row],[Volume]]&lt;'Input Data'!$B$9,'Input Data'!$B$9,IF(Table2[[#This Row],[Volume]]&gt;'Input Data'!$B$10,'Input Data'!$B$10,Table2[[#This Row],[Volume]]))</f>
        <v>3260</v>
      </c>
      <c r="C554" s="30">
        <f>ROUNDDOWN((Table2[[#This Row],[Volume Used]]-'Input Data'!$B$9)/'Input Data'!$B$11,0)*'Input Data'!$B$12</f>
        <v>0</v>
      </c>
      <c r="D554" s="31">
        <f>-(Table2[[#This Row],[Volume]]*(1-Table2[[#This Row],[Discount]])*'Input Data'!$B$2)/Table2[[#This Row],[Volume]]</f>
        <v>500</v>
      </c>
      <c r="E554" s="29">
        <f>ROUNDUP(Table2[[#This Row],[Volume]]/'Input Data'!$B$13,0)</f>
        <v>4</v>
      </c>
      <c r="F554" s="29">
        <f>-Table2[[#This Row],[Multiplier]]*'Input Data'!$B$3</f>
        <v>200000</v>
      </c>
      <c r="G554" s="29">
        <f>(1 - (1 / (1 + EXP(-((Table2[[#This Row],[Volume]] / 1000) - 4.25))))) * 0.4 + 0.6</f>
        <v>0.89163516893972261</v>
      </c>
      <c r="H554" s="29">
        <f>Table2[[#This Row],[Sigmoid]]*'Input Data'!$B$7</f>
        <v>668.72637670479196</v>
      </c>
      <c r="I554" s="29">
        <f>Table2[[#This Row],[Price]]-Table2[[#This Row],[Variable Cost]]</f>
        <v>168.72637670479196</v>
      </c>
      <c r="J554" s="29">
        <f>Table2[[#This Row],[CM I (Unit)]]-(Table2[[#This Row],[Fixed Cost]]/Table2[[#This Row],[Volume]])</f>
        <v>107.37668345325821</v>
      </c>
      <c r="K554" s="29">
        <f>Table2[[#This Row],[CM II Unit)]]-(-'Input Data'!$B$4/Table2[[#This Row],[Volume]])</f>
        <v>30.689566888841028</v>
      </c>
      <c r="L554" s="29">
        <f>Table2[[#This Row],[CM I (Unit)]]*Table2[[#This Row],[Volume]]</f>
        <v>550047.98805762175</v>
      </c>
      <c r="M554" s="29">
        <f>Table2[[#This Row],[CM II Unit)]]*Table2[[#This Row],[Volume]]</f>
        <v>350047.98805762175</v>
      </c>
      <c r="N554" s="29">
        <f>Table2[[#This Row],[Profit (Unit)]]*Table2[[#This Row],[Volume]]</f>
        <v>100047.98805762175</v>
      </c>
      <c r="O554" s="29" t="str">
        <f>IF(AND(Table2[[#This Row],[Profit]]&gt;0,N553&lt;0),MIN(Table2[Profit]),"")</f>
        <v/>
      </c>
    </row>
    <row r="555" spans="1:15" ht="20.100000000000001" customHeight="1" x14ac:dyDescent="0.25">
      <c r="A555" s="29">
        <v>3265</v>
      </c>
      <c r="B555" s="29">
        <f>IF(Table2[[#This Row],[Volume]]&lt;'Input Data'!$B$9,'Input Data'!$B$9,IF(Table2[[#This Row],[Volume]]&gt;'Input Data'!$B$10,'Input Data'!$B$10,Table2[[#This Row],[Volume]]))</f>
        <v>3265</v>
      </c>
      <c r="C555" s="30">
        <f>ROUNDDOWN((Table2[[#This Row],[Volume Used]]-'Input Data'!$B$9)/'Input Data'!$B$11,0)*'Input Data'!$B$12</f>
        <v>0</v>
      </c>
      <c r="D555" s="31">
        <f>-(Table2[[#This Row],[Volume]]*(1-Table2[[#This Row],[Discount]])*'Input Data'!$B$2)/Table2[[#This Row],[Volume]]</f>
        <v>500</v>
      </c>
      <c r="E555" s="29">
        <f>ROUNDUP(Table2[[#This Row],[Volume]]/'Input Data'!$B$13,0)</f>
        <v>4</v>
      </c>
      <c r="F555" s="29">
        <f>-Table2[[#This Row],[Multiplier]]*'Input Data'!$B$3</f>
        <v>200000</v>
      </c>
      <c r="G555" s="29">
        <f>(1 - (1 / (1 + EXP(-((Table2[[#This Row],[Volume]] / 1000) - 4.25))))) * 0.4 + 0.6</f>
        <v>0.89123967930649961</v>
      </c>
      <c r="H555" s="29">
        <f>Table2[[#This Row],[Sigmoid]]*'Input Data'!$B$7</f>
        <v>668.42975947987475</v>
      </c>
      <c r="I555" s="29">
        <f>Table2[[#This Row],[Price]]-Table2[[#This Row],[Variable Cost]]</f>
        <v>168.42975947987475</v>
      </c>
      <c r="J555" s="29">
        <f>Table2[[#This Row],[CM I (Unit)]]-(Table2[[#This Row],[Fixed Cost]]/Table2[[#This Row],[Volume]])</f>
        <v>107.1740167539942</v>
      </c>
      <c r="K555" s="29">
        <f>Table2[[#This Row],[CM II Unit)]]-(-'Input Data'!$B$4/Table2[[#This Row],[Volume]])</f>
        <v>30.604338346643502</v>
      </c>
      <c r="L555" s="29">
        <f>Table2[[#This Row],[CM I (Unit)]]*Table2[[#This Row],[Volume]]</f>
        <v>549923.16470179101</v>
      </c>
      <c r="M555" s="29">
        <f>Table2[[#This Row],[CM II Unit)]]*Table2[[#This Row],[Volume]]</f>
        <v>349923.16470179107</v>
      </c>
      <c r="N555" s="29">
        <f>Table2[[#This Row],[Profit (Unit)]]*Table2[[#This Row],[Volume]]</f>
        <v>99923.164701791029</v>
      </c>
      <c r="O555" s="29" t="str">
        <f>IF(AND(Table2[[#This Row],[Profit]]&gt;0,N554&lt;0),MIN(Table2[Profit]),"")</f>
        <v/>
      </c>
    </row>
    <row r="556" spans="1:15" ht="20.100000000000001" customHeight="1" x14ac:dyDescent="0.25">
      <c r="A556" s="29">
        <v>3270</v>
      </c>
      <c r="B556" s="29">
        <f>IF(Table2[[#This Row],[Volume]]&lt;'Input Data'!$B$9,'Input Data'!$B$9,IF(Table2[[#This Row],[Volume]]&gt;'Input Data'!$B$10,'Input Data'!$B$10,Table2[[#This Row],[Volume]]))</f>
        <v>3270</v>
      </c>
      <c r="C556" s="30">
        <f>ROUNDDOWN((Table2[[#This Row],[Volume Used]]-'Input Data'!$B$9)/'Input Data'!$B$11,0)*'Input Data'!$B$12</f>
        <v>0</v>
      </c>
      <c r="D556" s="31">
        <f>-(Table2[[#This Row],[Volume]]*(1-Table2[[#This Row],[Discount]])*'Input Data'!$B$2)/Table2[[#This Row],[Volume]]</f>
        <v>500</v>
      </c>
      <c r="E556" s="29">
        <f>ROUNDUP(Table2[[#This Row],[Volume]]/'Input Data'!$B$13,0)</f>
        <v>4</v>
      </c>
      <c r="F556" s="29">
        <f>-Table2[[#This Row],[Multiplier]]*'Input Data'!$B$3</f>
        <v>200000</v>
      </c>
      <c r="G556" s="29">
        <f>(1 - (1 / (1 + EXP(-((Table2[[#This Row],[Volume]] / 1000) - 4.25))))) * 0.4 + 0.6</f>
        <v>0.89084328653645173</v>
      </c>
      <c r="H556" s="29">
        <f>Table2[[#This Row],[Sigmoid]]*'Input Data'!$B$7</f>
        <v>668.13246490233882</v>
      </c>
      <c r="I556" s="29">
        <f>Table2[[#This Row],[Price]]-Table2[[#This Row],[Variable Cost]]</f>
        <v>168.13246490233882</v>
      </c>
      <c r="J556" s="29">
        <f>Table2[[#This Row],[CM I (Unit)]]-(Table2[[#This Row],[Fixed Cost]]/Table2[[#This Row],[Volume]])</f>
        <v>106.97038539163546</v>
      </c>
      <c r="K556" s="29">
        <f>Table2[[#This Row],[CM II Unit)]]-(-'Input Data'!$B$4/Table2[[#This Row],[Volume]])</f>
        <v>30.517786003256262</v>
      </c>
      <c r="L556" s="29">
        <f>Table2[[#This Row],[CM I (Unit)]]*Table2[[#This Row],[Volume]]</f>
        <v>549793.16023064801</v>
      </c>
      <c r="M556" s="29">
        <f>Table2[[#This Row],[CM II Unit)]]*Table2[[#This Row],[Volume]]</f>
        <v>349793.16023064795</v>
      </c>
      <c r="N556" s="29">
        <f>Table2[[#This Row],[Profit (Unit)]]*Table2[[#This Row],[Volume]]</f>
        <v>99793.160230647976</v>
      </c>
      <c r="O556" s="29" t="str">
        <f>IF(AND(Table2[[#This Row],[Profit]]&gt;0,N555&lt;0),MIN(Table2[Profit]),"")</f>
        <v/>
      </c>
    </row>
    <row r="557" spans="1:15" ht="20.100000000000001" customHeight="1" x14ac:dyDescent="0.25">
      <c r="A557" s="29">
        <v>3275</v>
      </c>
      <c r="B557" s="29">
        <f>IF(Table2[[#This Row],[Volume]]&lt;'Input Data'!$B$9,'Input Data'!$B$9,IF(Table2[[#This Row],[Volume]]&gt;'Input Data'!$B$10,'Input Data'!$B$10,Table2[[#This Row],[Volume]]))</f>
        <v>3275</v>
      </c>
      <c r="C557" s="30">
        <f>ROUNDDOWN((Table2[[#This Row],[Volume Used]]-'Input Data'!$B$9)/'Input Data'!$B$11,0)*'Input Data'!$B$12</f>
        <v>0</v>
      </c>
      <c r="D557" s="31">
        <f>-(Table2[[#This Row],[Volume]]*(1-Table2[[#This Row],[Discount]])*'Input Data'!$B$2)/Table2[[#This Row],[Volume]]</f>
        <v>500</v>
      </c>
      <c r="E557" s="29">
        <f>ROUNDUP(Table2[[#This Row],[Volume]]/'Input Data'!$B$13,0)</f>
        <v>4</v>
      </c>
      <c r="F557" s="29">
        <f>-Table2[[#This Row],[Multiplier]]*'Input Data'!$B$3</f>
        <v>200000</v>
      </c>
      <c r="G557" s="29">
        <f>(1 - (1 / (1 + EXP(-((Table2[[#This Row],[Volume]] / 1000) - 4.25))))) * 0.4 + 0.6</f>
        <v>0.89044599250431167</v>
      </c>
      <c r="H557" s="29">
        <f>Table2[[#This Row],[Sigmoid]]*'Input Data'!$B$7</f>
        <v>667.83449437823379</v>
      </c>
      <c r="I557" s="29">
        <f>Table2[[#This Row],[Price]]-Table2[[#This Row],[Variable Cost]]</f>
        <v>167.83449437823379</v>
      </c>
      <c r="J557" s="29">
        <f>Table2[[#This Row],[CM I (Unit)]]-(Table2[[#This Row],[Fixed Cost]]/Table2[[#This Row],[Volume]])</f>
        <v>106.76579208815744</v>
      </c>
      <c r="K557" s="29">
        <f>Table2[[#This Row],[CM II Unit)]]-(-'Input Data'!$B$4/Table2[[#This Row],[Volume]])</f>
        <v>30.429914225562015</v>
      </c>
      <c r="L557" s="29">
        <f>Table2[[#This Row],[CM I (Unit)]]*Table2[[#This Row],[Volume]]</f>
        <v>549657.96908871562</v>
      </c>
      <c r="M557" s="29">
        <f>Table2[[#This Row],[CM II Unit)]]*Table2[[#This Row],[Volume]]</f>
        <v>349657.96908871562</v>
      </c>
      <c r="N557" s="29">
        <f>Table2[[#This Row],[Profit (Unit)]]*Table2[[#This Row],[Volume]]</f>
        <v>99657.969088715603</v>
      </c>
      <c r="O557" s="29" t="str">
        <f>IF(AND(Table2[[#This Row],[Profit]]&gt;0,N556&lt;0),MIN(Table2[Profit]),"")</f>
        <v/>
      </c>
    </row>
    <row r="558" spans="1:15" ht="20.100000000000001" customHeight="1" x14ac:dyDescent="0.25">
      <c r="A558" s="29">
        <v>3280</v>
      </c>
      <c r="B558" s="29">
        <f>IF(Table2[[#This Row],[Volume]]&lt;'Input Data'!$B$9,'Input Data'!$B$9,IF(Table2[[#This Row],[Volume]]&gt;'Input Data'!$B$10,'Input Data'!$B$10,Table2[[#This Row],[Volume]]))</f>
        <v>3280</v>
      </c>
      <c r="C558" s="30">
        <f>ROUNDDOWN((Table2[[#This Row],[Volume Used]]-'Input Data'!$B$9)/'Input Data'!$B$11,0)*'Input Data'!$B$12</f>
        <v>0</v>
      </c>
      <c r="D558" s="31">
        <f>-(Table2[[#This Row],[Volume]]*(1-Table2[[#This Row],[Discount]])*'Input Data'!$B$2)/Table2[[#This Row],[Volume]]</f>
        <v>500</v>
      </c>
      <c r="E558" s="29">
        <f>ROUNDUP(Table2[[#This Row],[Volume]]/'Input Data'!$B$13,0)</f>
        <v>4</v>
      </c>
      <c r="F558" s="29">
        <f>-Table2[[#This Row],[Multiplier]]*'Input Data'!$B$3</f>
        <v>200000</v>
      </c>
      <c r="G558" s="29">
        <f>(1 - (1 / (1 + EXP(-((Table2[[#This Row],[Volume]] / 1000) - 4.25))))) * 0.4 + 0.6</f>
        <v>0.89004779911592924</v>
      </c>
      <c r="H558" s="29">
        <f>Table2[[#This Row],[Sigmoid]]*'Input Data'!$B$7</f>
        <v>667.53584933694697</v>
      </c>
      <c r="I558" s="29">
        <f>Table2[[#This Row],[Price]]-Table2[[#This Row],[Variable Cost]]</f>
        <v>167.53584933694697</v>
      </c>
      <c r="J558" s="29">
        <f>Table2[[#This Row],[CM I (Unit)]]-(Table2[[#This Row],[Fixed Cost]]/Table2[[#This Row],[Volume]])</f>
        <v>106.56023958084941</v>
      </c>
      <c r="K558" s="29">
        <f>Table2[[#This Row],[CM II Unit)]]-(-'Input Data'!$B$4/Table2[[#This Row],[Volume]])</f>
        <v>30.340727385727462</v>
      </c>
      <c r="L558" s="29">
        <f>Table2[[#This Row],[CM I (Unit)]]*Table2[[#This Row],[Volume]]</f>
        <v>549517.58582518611</v>
      </c>
      <c r="M558" s="29">
        <f>Table2[[#This Row],[CM II Unit)]]*Table2[[#This Row],[Volume]]</f>
        <v>349517.58582518605</v>
      </c>
      <c r="N558" s="29">
        <f>Table2[[#This Row],[Profit (Unit)]]*Table2[[#This Row],[Volume]]</f>
        <v>99517.585825186077</v>
      </c>
      <c r="O558" s="29" t="str">
        <f>IF(AND(Table2[[#This Row],[Profit]]&gt;0,N557&lt;0),MIN(Table2[Profit]),"")</f>
        <v/>
      </c>
    </row>
    <row r="559" spans="1:15" ht="20.100000000000001" customHeight="1" x14ac:dyDescent="0.25">
      <c r="A559" s="29">
        <v>3285</v>
      </c>
      <c r="B559" s="29">
        <f>IF(Table2[[#This Row],[Volume]]&lt;'Input Data'!$B$9,'Input Data'!$B$9,IF(Table2[[#This Row],[Volume]]&gt;'Input Data'!$B$10,'Input Data'!$B$10,Table2[[#This Row],[Volume]]))</f>
        <v>3285</v>
      </c>
      <c r="C559" s="30">
        <f>ROUNDDOWN((Table2[[#This Row],[Volume Used]]-'Input Data'!$B$9)/'Input Data'!$B$11,0)*'Input Data'!$B$12</f>
        <v>0</v>
      </c>
      <c r="D559" s="31">
        <f>-(Table2[[#This Row],[Volume]]*(1-Table2[[#This Row],[Discount]])*'Input Data'!$B$2)/Table2[[#This Row],[Volume]]</f>
        <v>500</v>
      </c>
      <c r="E559" s="29">
        <f>ROUNDUP(Table2[[#This Row],[Volume]]/'Input Data'!$B$13,0)</f>
        <v>4</v>
      </c>
      <c r="F559" s="29">
        <f>-Table2[[#This Row],[Multiplier]]*'Input Data'!$B$3</f>
        <v>200000</v>
      </c>
      <c r="G559" s="29">
        <f>(1 - (1 / (1 + EXP(-((Table2[[#This Row],[Volume]] / 1000) - 4.25))))) * 0.4 + 0.6</f>
        <v>0.88964870830832743</v>
      </c>
      <c r="H559" s="29">
        <f>Table2[[#This Row],[Sigmoid]]*'Input Data'!$B$7</f>
        <v>667.23653123124552</v>
      </c>
      <c r="I559" s="29">
        <f>Table2[[#This Row],[Price]]-Table2[[#This Row],[Variable Cost]]</f>
        <v>167.23653123124552</v>
      </c>
      <c r="J559" s="29">
        <f>Table2[[#This Row],[CM I (Unit)]]-(Table2[[#This Row],[Fixed Cost]]/Table2[[#This Row],[Volume]])</f>
        <v>106.35373062241752</v>
      </c>
      <c r="K559" s="29">
        <f>Table2[[#This Row],[CM II Unit)]]-(-'Input Data'!$B$4/Table2[[#This Row],[Volume]])</f>
        <v>30.250229861382508</v>
      </c>
      <c r="L559" s="29">
        <f>Table2[[#This Row],[CM I (Unit)]]*Table2[[#This Row],[Volume]]</f>
        <v>549372.00509464159</v>
      </c>
      <c r="M559" s="29">
        <f>Table2[[#This Row],[CM II Unit)]]*Table2[[#This Row],[Volume]]</f>
        <v>349372.00509464153</v>
      </c>
      <c r="N559" s="29">
        <f>Table2[[#This Row],[Profit (Unit)]]*Table2[[#This Row],[Volume]]</f>
        <v>99372.005094641543</v>
      </c>
      <c r="O559" s="29" t="str">
        <f>IF(AND(Table2[[#This Row],[Profit]]&gt;0,N558&lt;0),MIN(Table2[Profit]),"")</f>
        <v/>
      </c>
    </row>
    <row r="560" spans="1:15" ht="20.100000000000001" customHeight="1" x14ac:dyDescent="0.25">
      <c r="A560" s="29">
        <v>3290</v>
      </c>
      <c r="B560" s="29">
        <f>IF(Table2[[#This Row],[Volume]]&lt;'Input Data'!$B$9,'Input Data'!$B$9,IF(Table2[[#This Row],[Volume]]&gt;'Input Data'!$B$10,'Input Data'!$B$10,Table2[[#This Row],[Volume]]))</f>
        <v>3290</v>
      </c>
      <c r="C560" s="30">
        <f>ROUNDDOWN((Table2[[#This Row],[Volume Used]]-'Input Data'!$B$9)/'Input Data'!$B$11,0)*'Input Data'!$B$12</f>
        <v>0</v>
      </c>
      <c r="D560" s="31">
        <f>-(Table2[[#This Row],[Volume]]*(1-Table2[[#This Row],[Discount]])*'Input Data'!$B$2)/Table2[[#This Row],[Volume]]</f>
        <v>500</v>
      </c>
      <c r="E560" s="29">
        <f>ROUNDUP(Table2[[#This Row],[Volume]]/'Input Data'!$B$13,0)</f>
        <v>4</v>
      </c>
      <c r="F560" s="29">
        <f>-Table2[[#This Row],[Multiplier]]*'Input Data'!$B$3</f>
        <v>200000</v>
      </c>
      <c r="G560" s="29">
        <f>(1 - (1 / (1 + EXP(-((Table2[[#This Row],[Volume]] / 1000) - 4.25))))) * 0.4 + 0.6</f>
        <v>0.88924872204975591</v>
      </c>
      <c r="H560" s="29">
        <f>Table2[[#This Row],[Sigmoid]]*'Input Data'!$B$7</f>
        <v>666.93654153731688</v>
      </c>
      <c r="I560" s="29">
        <f>Table2[[#This Row],[Price]]-Table2[[#This Row],[Variable Cost]]</f>
        <v>166.93654153731688</v>
      </c>
      <c r="J560" s="29">
        <f>Table2[[#This Row],[CM I (Unit)]]-(Table2[[#This Row],[Fixed Cost]]/Table2[[#This Row],[Volume]])</f>
        <v>106.14626798108588</v>
      </c>
      <c r="K560" s="29">
        <f>Table2[[#This Row],[CM II Unit)]]-(-'Input Data'!$B$4/Table2[[#This Row],[Volume]])</f>
        <v>30.158426035797135</v>
      </c>
      <c r="L560" s="29">
        <f>Table2[[#This Row],[CM I (Unit)]]*Table2[[#This Row],[Volume]]</f>
        <v>549221.22165777255</v>
      </c>
      <c r="M560" s="29">
        <f>Table2[[#This Row],[CM II Unit)]]*Table2[[#This Row],[Volume]]</f>
        <v>349221.22165777255</v>
      </c>
      <c r="N560" s="29">
        <f>Table2[[#This Row],[Profit (Unit)]]*Table2[[#This Row],[Volume]]</f>
        <v>99221.221657772578</v>
      </c>
      <c r="O560" s="29" t="str">
        <f>IF(AND(Table2[[#This Row],[Profit]]&gt;0,N559&lt;0),MIN(Table2[Profit]),"")</f>
        <v/>
      </c>
    </row>
    <row r="561" spans="1:15" ht="20.100000000000001" customHeight="1" x14ac:dyDescent="0.25">
      <c r="A561" s="29">
        <v>3295</v>
      </c>
      <c r="B561" s="29">
        <f>IF(Table2[[#This Row],[Volume]]&lt;'Input Data'!$B$9,'Input Data'!$B$9,IF(Table2[[#This Row],[Volume]]&gt;'Input Data'!$B$10,'Input Data'!$B$10,Table2[[#This Row],[Volume]]))</f>
        <v>3295</v>
      </c>
      <c r="C561" s="30">
        <f>ROUNDDOWN((Table2[[#This Row],[Volume Used]]-'Input Data'!$B$9)/'Input Data'!$B$11,0)*'Input Data'!$B$12</f>
        <v>0</v>
      </c>
      <c r="D561" s="31">
        <f>-(Table2[[#This Row],[Volume]]*(1-Table2[[#This Row],[Discount]])*'Input Data'!$B$2)/Table2[[#This Row],[Volume]]</f>
        <v>500</v>
      </c>
      <c r="E561" s="29">
        <f>ROUNDUP(Table2[[#This Row],[Volume]]/'Input Data'!$B$13,0)</f>
        <v>4</v>
      </c>
      <c r="F561" s="29">
        <f>-Table2[[#This Row],[Multiplier]]*'Input Data'!$B$3</f>
        <v>200000</v>
      </c>
      <c r="G561" s="29">
        <f>(1 - (1 / (1 + EXP(-((Table2[[#This Row],[Volume]] / 1000) - 4.25))))) * 0.4 + 0.6</f>
        <v>0.8888478423397429</v>
      </c>
      <c r="H561" s="29">
        <f>Table2[[#This Row],[Sigmoid]]*'Input Data'!$B$7</f>
        <v>666.6358817548072</v>
      </c>
      <c r="I561" s="29">
        <f>Table2[[#This Row],[Price]]-Table2[[#This Row],[Variable Cost]]</f>
        <v>166.6358817548072</v>
      </c>
      <c r="J561" s="29">
        <f>Table2[[#This Row],[CM I (Unit)]]-(Table2[[#This Row],[Fixed Cost]]/Table2[[#This Row],[Volume]])</f>
        <v>105.93785444069491</v>
      </c>
      <c r="K561" s="29">
        <f>Table2[[#This Row],[CM II Unit)]]-(-'Input Data'!$B$4/Table2[[#This Row],[Volume]])</f>
        <v>30.065320298054544</v>
      </c>
      <c r="L561" s="29">
        <f>Table2[[#This Row],[CM I (Unit)]]*Table2[[#This Row],[Volume]]</f>
        <v>549065.23038208974</v>
      </c>
      <c r="M561" s="29">
        <f>Table2[[#This Row],[CM II Unit)]]*Table2[[#This Row],[Volume]]</f>
        <v>349065.23038208974</v>
      </c>
      <c r="N561" s="29">
        <f>Table2[[#This Row],[Profit (Unit)]]*Table2[[#This Row],[Volume]]</f>
        <v>99065.230382089721</v>
      </c>
      <c r="O561" s="29" t="str">
        <f>IF(AND(Table2[[#This Row],[Profit]]&gt;0,N560&lt;0),MIN(Table2[Profit]),"")</f>
        <v/>
      </c>
    </row>
    <row r="562" spans="1:15" ht="20.100000000000001" customHeight="1" x14ac:dyDescent="0.25">
      <c r="A562" s="29">
        <v>3300</v>
      </c>
      <c r="B562" s="29">
        <f>IF(Table2[[#This Row],[Volume]]&lt;'Input Data'!$B$9,'Input Data'!$B$9,IF(Table2[[#This Row],[Volume]]&gt;'Input Data'!$B$10,'Input Data'!$B$10,Table2[[#This Row],[Volume]]))</f>
        <v>3300</v>
      </c>
      <c r="C562" s="30">
        <f>ROUNDDOWN((Table2[[#This Row],[Volume Used]]-'Input Data'!$B$9)/'Input Data'!$B$11,0)*'Input Data'!$B$12</f>
        <v>0</v>
      </c>
      <c r="D562" s="31">
        <f>-(Table2[[#This Row],[Volume]]*(1-Table2[[#This Row],[Discount]])*'Input Data'!$B$2)/Table2[[#This Row],[Volume]]</f>
        <v>500</v>
      </c>
      <c r="E562" s="29">
        <f>ROUNDUP(Table2[[#This Row],[Volume]]/'Input Data'!$B$13,0)</f>
        <v>4</v>
      </c>
      <c r="F562" s="29">
        <f>-Table2[[#This Row],[Multiplier]]*'Input Data'!$B$3</f>
        <v>200000</v>
      </c>
      <c r="G562" s="29">
        <f>(1 - (1 / (1 + EXP(-((Table2[[#This Row],[Volume]] / 1000) - 4.25))))) * 0.4 + 0.6</f>
        <v>0.88844607120914521</v>
      </c>
      <c r="H562" s="29">
        <f>Table2[[#This Row],[Sigmoid]]*'Input Data'!$B$7</f>
        <v>666.33455340685896</v>
      </c>
      <c r="I562" s="29">
        <f>Table2[[#This Row],[Price]]-Table2[[#This Row],[Variable Cost]]</f>
        <v>166.33455340685896</v>
      </c>
      <c r="J562" s="29">
        <f>Table2[[#This Row],[CM I (Unit)]]-(Table2[[#This Row],[Fixed Cost]]/Table2[[#This Row],[Volume]])</f>
        <v>105.72849280079835</v>
      </c>
      <c r="K562" s="29">
        <f>Table2[[#This Row],[CM II Unit)]]-(-'Input Data'!$B$4/Table2[[#This Row],[Volume]])</f>
        <v>29.970917043222599</v>
      </c>
      <c r="L562" s="29">
        <f>Table2[[#This Row],[CM I (Unit)]]*Table2[[#This Row],[Volume]]</f>
        <v>548904.02624263451</v>
      </c>
      <c r="M562" s="29">
        <f>Table2[[#This Row],[CM II Unit)]]*Table2[[#This Row],[Volume]]</f>
        <v>348904.02624263457</v>
      </c>
      <c r="N562" s="29">
        <f>Table2[[#This Row],[Profit (Unit)]]*Table2[[#This Row],[Volume]]</f>
        <v>98904.026242634573</v>
      </c>
      <c r="O562" s="29" t="str">
        <f>IF(AND(Table2[[#This Row],[Profit]]&gt;0,N561&lt;0),MIN(Table2[Profit]),"")</f>
        <v/>
      </c>
    </row>
    <row r="563" spans="1:15" ht="20.100000000000001" customHeight="1" x14ac:dyDescent="0.25">
      <c r="A563" s="29">
        <v>3305</v>
      </c>
      <c r="B563" s="29">
        <f>IF(Table2[[#This Row],[Volume]]&lt;'Input Data'!$B$9,'Input Data'!$B$9,IF(Table2[[#This Row],[Volume]]&gt;'Input Data'!$B$10,'Input Data'!$B$10,Table2[[#This Row],[Volume]]))</f>
        <v>3305</v>
      </c>
      <c r="C563" s="30">
        <f>ROUNDDOWN((Table2[[#This Row],[Volume Used]]-'Input Data'!$B$9)/'Input Data'!$B$11,0)*'Input Data'!$B$12</f>
        <v>0</v>
      </c>
      <c r="D563" s="31">
        <f>-(Table2[[#This Row],[Volume]]*(1-Table2[[#This Row],[Discount]])*'Input Data'!$B$2)/Table2[[#This Row],[Volume]]</f>
        <v>500</v>
      </c>
      <c r="E563" s="29">
        <f>ROUNDUP(Table2[[#This Row],[Volume]]/'Input Data'!$B$13,0)</f>
        <v>4</v>
      </c>
      <c r="F563" s="29">
        <f>-Table2[[#This Row],[Multiplier]]*'Input Data'!$B$3</f>
        <v>200000</v>
      </c>
      <c r="G563" s="29">
        <f>(1 - (1 / (1 + EXP(-((Table2[[#This Row],[Volume]] / 1000) - 4.25))))) * 0.4 + 0.6</f>
        <v>0.88804341072019655</v>
      </c>
      <c r="H563" s="29">
        <f>Table2[[#This Row],[Sigmoid]]*'Input Data'!$B$7</f>
        <v>666.03255804014736</v>
      </c>
      <c r="I563" s="29">
        <f>Table2[[#This Row],[Price]]-Table2[[#This Row],[Variable Cost]]</f>
        <v>166.03255804014736</v>
      </c>
      <c r="J563" s="29">
        <f>Table2[[#This Row],[CM I (Unit)]]-(Table2[[#This Row],[Fixed Cost]]/Table2[[#This Row],[Volume]])</f>
        <v>105.51818587675857</v>
      </c>
      <c r="K563" s="29">
        <f>Table2[[#This Row],[CM II Unit)]]-(-'Input Data'!$B$4/Table2[[#This Row],[Volume]])</f>
        <v>29.875220672522559</v>
      </c>
      <c r="L563" s="29">
        <f>Table2[[#This Row],[CM I (Unit)]]*Table2[[#This Row],[Volume]]</f>
        <v>548737.60432268702</v>
      </c>
      <c r="M563" s="29">
        <f>Table2[[#This Row],[CM II Unit)]]*Table2[[#This Row],[Volume]]</f>
        <v>348737.60432268708</v>
      </c>
      <c r="N563" s="29">
        <f>Table2[[#This Row],[Profit (Unit)]]*Table2[[#This Row],[Volume]]</f>
        <v>98737.604322687053</v>
      </c>
      <c r="O563" s="29" t="str">
        <f>IF(AND(Table2[[#This Row],[Profit]]&gt;0,N562&lt;0),MIN(Table2[Profit]),"")</f>
        <v/>
      </c>
    </row>
    <row r="564" spans="1:15" ht="20.100000000000001" customHeight="1" x14ac:dyDescent="0.25">
      <c r="A564" s="29">
        <v>3310</v>
      </c>
      <c r="B564" s="29">
        <f>IF(Table2[[#This Row],[Volume]]&lt;'Input Data'!$B$9,'Input Data'!$B$9,IF(Table2[[#This Row],[Volume]]&gt;'Input Data'!$B$10,'Input Data'!$B$10,Table2[[#This Row],[Volume]]))</f>
        <v>3310</v>
      </c>
      <c r="C564" s="30">
        <f>ROUNDDOWN((Table2[[#This Row],[Volume Used]]-'Input Data'!$B$9)/'Input Data'!$B$11,0)*'Input Data'!$B$12</f>
        <v>0</v>
      </c>
      <c r="D564" s="31">
        <f>-(Table2[[#This Row],[Volume]]*(1-Table2[[#This Row],[Discount]])*'Input Data'!$B$2)/Table2[[#This Row],[Volume]]</f>
        <v>500</v>
      </c>
      <c r="E564" s="29">
        <f>ROUNDUP(Table2[[#This Row],[Volume]]/'Input Data'!$B$13,0)</f>
        <v>4</v>
      </c>
      <c r="F564" s="29">
        <f>-Table2[[#This Row],[Multiplier]]*'Input Data'!$B$3</f>
        <v>200000</v>
      </c>
      <c r="G564" s="29">
        <f>(1 - (1 / (1 + EXP(-((Table2[[#This Row],[Volume]] / 1000) - 4.25))))) * 0.4 + 0.6</f>
        <v>0.88763986296655362</v>
      </c>
      <c r="H564" s="29">
        <f>Table2[[#This Row],[Sigmoid]]*'Input Data'!$B$7</f>
        <v>665.72989722491525</v>
      </c>
      <c r="I564" s="29">
        <f>Table2[[#This Row],[Price]]-Table2[[#This Row],[Variable Cost]]</f>
        <v>165.72989722491525</v>
      </c>
      <c r="J564" s="29">
        <f>Table2[[#This Row],[CM I (Unit)]]-(Table2[[#This Row],[Fixed Cost]]/Table2[[#This Row],[Volume]])</f>
        <v>105.30693649983972</v>
      </c>
      <c r="K564" s="29">
        <f>Table2[[#This Row],[CM II Unit)]]-(-'Input Data'!$B$4/Table2[[#This Row],[Volume]])</f>
        <v>29.77823559349531</v>
      </c>
      <c r="L564" s="29">
        <f>Table2[[#This Row],[CM I (Unit)]]*Table2[[#This Row],[Volume]]</f>
        <v>548565.95981446945</v>
      </c>
      <c r="M564" s="29">
        <f>Table2[[#This Row],[CM II Unit)]]*Table2[[#This Row],[Volume]]</f>
        <v>348565.9598144695</v>
      </c>
      <c r="N564" s="29">
        <f>Table2[[#This Row],[Profit (Unit)]]*Table2[[#This Row],[Volume]]</f>
        <v>98565.959814469476</v>
      </c>
      <c r="O564" s="29" t="str">
        <f>IF(AND(Table2[[#This Row],[Profit]]&gt;0,N563&lt;0),MIN(Table2[Profit]),"")</f>
        <v/>
      </c>
    </row>
    <row r="565" spans="1:15" ht="20.100000000000001" customHeight="1" x14ac:dyDescent="0.25">
      <c r="A565" s="29">
        <v>3315</v>
      </c>
      <c r="B565" s="29">
        <f>IF(Table2[[#This Row],[Volume]]&lt;'Input Data'!$B$9,'Input Data'!$B$9,IF(Table2[[#This Row],[Volume]]&gt;'Input Data'!$B$10,'Input Data'!$B$10,Table2[[#This Row],[Volume]]))</f>
        <v>3315</v>
      </c>
      <c r="C565" s="30">
        <f>ROUNDDOWN((Table2[[#This Row],[Volume Used]]-'Input Data'!$B$9)/'Input Data'!$B$11,0)*'Input Data'!$B$12</f>
        <v>0</v>
      </c>
      <c r="D565" s="31">
        <f>-(Table2[[#This Row],[Volume]]*(1-Table2[[#This Row],[Discount]])*'Input Data'!$B$2)/Table2[[#This Row],[Volume]]</f>
        <v>500</v>
      </c>
      <c r="E565" s="29">
        <f>ROUNDUP(Table2[[#This Row],[Volume]]/'Input Data'!$B$13,0)</f>
        <v>4</v>
      </c>
      <c r="F565" s="29">
        <f>-Table2[[#This Row],[Multiplier]]*'Input Data'!$B$3</f>
        <v>200000</v>
      </c>
      <c r="G565" s="29">
        <f>(1 - (1 / (1 + EXP(-((Table2[[#This Row],[Volume]] / 1000) - 4.25))))) * 0.4 + 0.6</f>
        <v>0.88723543007333994</v>
      </c>
      <c r="H565" s="29">
        <f>Table2[[#This Row],[Sigmoid]]*'Input Data'!$B$7</f>
        <v>665.42657255500501</v>
      </c>
      <c r="I565" s="29">
        <f>Table2[[#This Row],[Price]]-Table2[[#This Row],[Variable Cost]]</f>
        <v>165.42657255500501</v>
      </c>
      <c r="J565" s="29">
        <f>Table2[[#This Row],[CM I (Unit)]]-(Table2[[#This Row],[Fixed Cost]]/Table2[[#This Row],[Volume]])</f>
        <v>105.09474751729762</v>
      </c>
      <c r="K565" s="29">
        <f>Table2[[#This Row],[CM II Unit)]]-(-'Input Data'!$B$4/Table2[[#This Row],[Volume]])</f>
        <v>29.679966220163379</v>
      </c>
      <c r="L565" s="29">
        <f>Table2[[#This Row],[CM I (Unit)]]*Table2[[#This Row],[Volume]]</f>
        <v>548389.08801984158</v>
      </c>
      <c r="M565" s="29">
        <f>Table2[[#This Row],[CM II Unit)]]*Table2[[#This Row],[Volume]]</f>
        <v>348389.08801984158</v>
      </c>
      <c r="N565" s="29">
        <f>Table2[[#This Row],[Profit (Unit)]]*Table2[[#This Row],[Volume]]</f>
        <v>98389.088019841598</v>
      </c>
      <c r="O565" s="29" t="str">
        <f>IF(AND(Table2[[#This Row],[Profit]]&gt;0,N564&lt;0),MIN(Table2[Profit]),"")</f>
        <v/>
      </c>
    </row>
    <row r="566" spans="1:15" ht="20.100000000000001" customHeight="1" x14ac:dyDescent="0.25">
      <c r="A566" s="29">
        <v>3320</v>
      </c>
      <c r="B566" s="29">
        <f>IF(Table2[[#This Row],[Volume]]&lt;'Input Data'!$B$9,'Input Data'!$B$9,IF(Table2[[#This Row],[Volume]]&gt;'Input Data'!$B$10,'Input Data'!$B$10,Table2[[#This Row],[Volume]]))</f>
        <v>3320</v>
      </c>
      <c r="C566" s="30">
        <f>ROUNDDOWN((Table2[[#This Row],[Volume Used]]-'Input Data'!$B$9)/'Input Data'!$B$11,0)*'Input Data'!$B$12</f>
        <v>0</v>
      </c>
      <c r="D566" s="31">
        <f>-(Table2[[#This Row],[Volume]]*(1-Table2[[#This Row],[Discount]])*'Input Data'!$B$2)/Table2[[#This Row],[Volume]]</f>
        <v>500</v>
      </c>
      <c r="E566" s="29">
        <f>ROUNDUP(Table2[[#This Row],[Volume]]/'Input Data'!$B$13,0)</f>
        <v>4</v>
      </c>
      <c r="F566" s="29">
        <f>-Table2[[#This Row],[Multiplier]]*'Input Data'!$B$3</f>
        <v>200000</v>
      </c>
      <c r="G566" s="29">
        <f>(1 - (1 / (1 + EXP(-((Table2[[#This Row],[Volume]] / 1000) - 4.25))))) * 0.4 + 0.6</f>
        <v>0.88683011419718905</v>
      </c>
      <c r="H566" s="29">
        <f>Table2[[#This Row],[Sigmoid]]*'Input Data'!$B$7</f>
        <v>665.12258564789181</v>
      </c>
      <c r="I566" s="29">
        <f>Table2[[#This Row],[Price]]-Table2[[#This Row],[Variable Cost]]</f>
        <v>165.12258564789181</v>
      </c>
      <c r="J566" s="29">
        <f>Table2[[#This Row],[CM I (Unit)]]-(Table2[[#This Row],[Fixed Cost]]/Table2[[#This Row],[Volume]])</f>
        <v>104.88162179247013</v>
      </c>
      <c r="K566" s="29">
        <f>Table2[[#This Row],[CM II Unit)]]-(-'Input Data'!$B$4/Table2[[#This Row],[Volume]])</f>
        <v>29.580416973193024</v>
      </c>
      <c r="L566" s="29">
        <f>Table2[[#This Row],[CM I (Unit)]]*Table2[[#This Row],[Volume]]</f>
        <v>548206.98435100086</v>
      </c>
      <c r="M566" s="29">
        <f>Table2[[#This Row],[CM II Unit)]]*Table2[[#This Row],[Volume]]</f>
        <v>348206.98435100081</v>
      </c>
      <c r="N566" s="29">
        <f>Table2[[#This Row],[Profit (Unit)]]*Table2[[#This Row],[Volume]]</f>
        <v>98206.984351000836</v>
      </c>
      <c r="O566" s="29" t="str">
        <f>IF(AND(Table2[[#This Row],[Profit]]&gt;0,N565&lt;0),MIN(Table2[Profit]),"")</f>
        <v/>
      </c>
    </row>
    <row r="567" spans="1:15" ht="20.100000000000001" customHeight="1" x14ac:dyDescent="0.25">
      <c r="A567" s="29">
        <v>3325</v>
      </c>
      <c r="B567" s="29">
        <f>IF(Table2[[#This Row],[Volume]]&lt;'Input Data'!$B$9,'Input Data'!$B$9,IF(Table2[[#This Row],[Volume]]&gt;'Input Data'!$B$10,'Input Data'!$B$10,Table2[[#This Row],[Volume]]))</f>
        <v>3325</v>
      </c>
      <c r="C567" s="30">
        <f>ROUNDDOWN((Table2[[#This Row],[Volume Used]]-'Input Data'!$B$9)/'Input Data'!$B$11,0)*'Input Data'!$B$12</f>
        <v>0</v>
      </c>
      <c r="D567" s="31">
        <f>-(Table2[[#This Row],[Volume]]*(1-Table2[[#This Row],[Discount]])*'Input Data'!$B$2)/Table2[[#This Row],[Volume]]</f>
        <v>500</v>
      </c>
      <c r="E567" s="29">
        <f>ROUNDUP(Table2[[#This Row],[Volume]]/'Input Data'!$B$13,0)</f>
        <v>4</v>
      </c>
      <c r="F567" s="29">
        <f>-Table2[[#This Row],[Multiplier]]*'Input Data'!$B$3</f>
        <v>200000</v>
      </c>
      <c r="G567" s="29">
        <f>(1 - (1 / (1 + EXP(-((Table2[[#This Row],[Volume]] / 1000) - 4.25))))) * 0.4 + 0.6</f>
        <v>0.88642391752628391</v>
      </c>
      <c r="H567" s="29">
        <f>Table2[[#This Row],[Sigmoid]]*'Input Data'!$B$7</f>
        <v>664.81793814471291</v>
      </c>
      <c r="I567" s="29">
        <f>Table2[[#This Row],[Price]]-Table2[[#This Row],[Variable Cost]]</f>
        <v>164.81793814471291</v>
      </c>
      <c r="J567" s="29">
        <f>Table2[[#This Row],[CM I (Unit)]]-(Table2[[#This Row],[Fixed Cost]]/Table2[[#This Row],[Volume]])</f>
        <v>104.66756220486329</v>
      </c>
      <c r="K567" s="29">
        <f>Table2[[#This Row],[CM II Unit)]]-(-'Input Data'!$B$4/Table2[[#This Row],[Volume]])</f>
        <v>29.479592280051264</v>
      </c>
      <c r="L567" s="29">
        <f>Table2[[#This Row],[CM I (Unit)]]*Table2[[#This Row],[Volume]]</f>
        <v>548019.64433117048</v>
      </c>
      <c r="M567" s="29">
        <f>Table2[[#This Row],[CM II Unit)]]*Table2[[#This Row],[Volume]]</f>
        <v>348019.64433117042</v>
      </c>
      <c r="N567" s="29">
        <f>Table2[[#This Row],[Profit (Unit)]]*Table2[[#This Row],[Volume]]</f>
        <v>98019.64433117045</v>
      </c>
      <c r="O567" s="29" t="str">
        <f>IF(AND(Table2[[#This Row],[Profit]]&gt;0,N566&lt;0),MIN(Table2[Profit]),"")</f>
        <v/>
      </c>
    </row>
    <row r="568" spans="1:15" ht="20.100000000000001" customHeight="1" x14ac:dyDescent="0.25">
      <c r="A568" s="29">
        <v>3330</v>
      </c>
      <c r="B568" s="29">
        <f>IF(Table2[[#This Row],[Volume]]&lt;'Input Data'!$B$9,'Input Data'!$B$9,IF(Table2[[#This Row],[Volume]]&gt;'Input Data'!$B$10,'Input Data'!$B$10,Table2[[#This Row],[Volume]]))</f>
        <v>3330</v>
      </c>
      <c r="C568" s="30">
        <f>ROUNDDOWN((Table2[[#This Row],[Volume Used]]-'Input Data'!$B$9)/'Input Data'!$B$11,0)*'Input Data'!$B$12</f>
        <v>0</v>
      </c>
      <c r="D568" s="31">
        <f>-(Table2[[#This Row],[Volume]]*(1-Table2[[#This Row],[Discount]])*'Input Data'!$B$2)/Table2[[#This Row],[Volume]]</f>
        <v>500</v>
      </c>
      <c r="E568" s="29">
        <f>ROUNDUP(Table2[[#This Row],[Volume]]/'Input Data'!$B$13,0)</f>
        <v>4</v>
      </c>
      <c r="F568" s="29">
        <f>-Table2[[#This Row],[Multiplier]]*'Input Data'!$B$3</f>
        <v>200000</v>
      </c>
      <c r="G568" s="29">
        <f>(1 - (1 / (1 + EXP(-((Table2[[#This Row],[Volume]] / 1000) - 4.25))))) * 0.4 + 0.6</f>
        <v>0.88601684228039579</v>
      </c>
      <c r="H568" s="29">
        <f>Table2[[#This Row],[Sigmoid]]*'Input Data'!$B$7</f>
        <v>664.51263171029689</v>
      </c>
      <c r="I568" s="29">
        <f>Table2[[#This Row],[Price]]-Table2[[#This Row],[Variable Cost]]</f>
        <v>164.51263171029689</v>
      </c>
      <c r="J568" s="29">
        <f>Table2[[#This Row],[CM I (Unit)]]-(Table2[[#This Row],[Fixed Cost]]/Table2[[#This Row],[Volume]])</f>
        <v>104.45257165023682</v>
      </c>
      <c r="K568" s="29">
        <f>Table2[[#This Row],[CM II Unit)]]-(-'Input Data'!$B$4/Table2[[#This Row],[Volume]])</f>
        <v>29.377496575161743</v>
      </c>
      <c r="L568" s="29">
        <f>Table2[[#This Row],[CM I (Unit)]]*Table2[[#This Row],[Volume]]</f>
        <v>547827.06359528867</v>
      </c>
      <c r="M568" s="29">
        <f>Table2[[#This Row],[CM II Unit)]]*Table2[[#This Row],[Volume]]</f>
        <v>347827.06359528861</v>
      </c>
      <c r="N568" s="29">
        <f>Table2[[#This Row],[Profit (Unit)]]*Table2[[#This Row],[Volume]]</f>
        <v>97827.063595288608</v>
      </c>
      <c r="O568" s="29" t="str">
        <f>IF(AND(Table2[[#This Row],[Profit]]&gt;0,N567&lt;0),MIN(Table2[Profit]),"")</f>
        <v/>
      </c>
    </row>
    <row r="569" spans="1:15" ht="20.100000000000001" customHeight="1" x14ac:dyDescent="0.25">
      <c r="A569" s="29">
        <v>3335</v>
      </c>
      <c r="B569" s="29">
        <f>IF(Table2[[#This Row],[Volume]]&lt;'Input Data'!$B$9,'Input Data'!$B$9,IF(Table2[[#This Row],[Volume]]&gt;'Input Data'!$B$10,'Input Data'!$B$10,Table2[[#This Row],[Volume]]))</f>
        <v>3335</v>
      </c>
      <c r="C569" s="30">
        <f>ROUNDDOWN((Table2[[#This Row],[Volume Used]]-'Input Data'!$B$9)/'Input Data'!$B$11,0)*'Input Data'!$B$12</f>
        <v>0</v>
      </c>
      <c r="D569" s="31">
        <f>-(Table2[[#This Row],[Volume]]*(1-Table2[[#This Row],[Discount]])*'Input Data'!$B$2)/Table2[[#This Row],[Volume]]</f>
        <v>500</v>
      </c>
      <c r="E569" s="29">
        <f>ROUNDUP(Table2[[#This Row],[Volume]]/'Input Data'!$B$13,0)</f>
        <v>4</v>
      </c>
      <c r="F569" s="29">
        <f>-Table2[[#This Row],[Multiplier]]*'Input Data'!$B$3</f>
        <v>200000</v>
      </c>
      <c r="G569" s="29">
        <f>(1 - (1 / (1 + EXP(-((Table2[[#This Row],[Volume]] / 1000) - 4.25))))) * 0.4 + 0.6</f>
        <v>0.88560889071092064</v>
      </c>
      <c r="H569" s="29">
        <f>Table2[[#This Row],[Sigmoid]]*'Input Data'!$B$7</f>
        <v>664.20666803319045</v>
      </c>
      <c r="I569" s="29">
        <f>Table2[[#This Row],[Price]]-Table2[[#This Row],[Variable Cost]]</f>
        <v>164.20666803319045</v>
      </c>
      <c r="J569" s="29">
        <f>Table2[[#This Row],[CM I (Unit)]]-(Table2[[#This Row],[Fixed Cost]]/Table2[[#This Row],[Volume]])</f>
        <v>104.2366530406867</v>
      </c>
      <c r="K569" s="29">
        <f>Table2[[#This Row],[CM II Unit)]]-(-'Input Data'!$B$4/Table2[[#This Row],[Volume]])</f>
        <v>29.274134300057014</v>
      </c>
      <c r="L569" s="29">
        <f>Table2[[#This Row],[CM I (Unit)]]*Table2[[#This Row],[Volume]]</f>
        <v>547629.23789069022</v>
      </c>
      <c r="M569" s="29">
        <f>Table2[[#This Row],[CM II Unit)]]*Table2[[#This Row],[Volume]]</f>
        <v>347629.23789069016</v>
      </c>
      <c r="N569" s="29">
        <f>Table2[[#This Row],[Profit (Unit)]]*Table2[[#This Row],[Volume]]</f>
        <v>97629.237890690143</v>
      </c>
      <c r="O569" s="29" t="str">
        <f>IF(AND(Table2[[#This Row],[Profit]]&gt;0,N568&lt;0),MIN(Table2[Profit]),"")</f>
        <v/>
      </c>
    </row>
    <row r="570" spans="1:15" ht="20.100000000000001" customHeight="1" x14ac:dyDescent="0.25">
      <c r="A570" s="29">
        <v>3340</v>
      </c>
      <c r="B570" s="29">
        <f>IF(Table2[[#This Row],[Volume]]&lt;'Input Data'!$B$9,'Input Data'!$B$9,IF(Table2[[#This Row],[Volume]]&gt;'Input Data'!$B$10,'Input Data'!$B$10,Table2[[#This Row],[Volume]]))</f>
        <v>3340</v>
      </c>
      <c r="C570" s="30">
        <f>ROUNDDOWN((Table2[[#This Row],[Volume Used]]-'Input Data'!$B$9)/'Input Data'!$B$11,0)*'Input Data'!$B$12</f>
        <v>0</v>
      </c>
      <c r="D570" s="31">
        <f>-(Table2[[#This Row],[Volume]]*(1-Table2[[#This Row],[Discount]])*'Input Data'!$B$2)/Table2[[#This Row],[Volume]]</f>
        <v>500</v>
      </c>
      <c r="E570" s="29">
        <f>ROUNDUP(Table2[[#This Row],[Volume]]/'Input Data'!$B$13,0)</f>
        <v>4</v>
      </c>
      <c r="F570" s="29">
        <f>-Table2[[#This Row],[Multiplier]]*'Input Data'!$B$3</f>
        <v>200000</v>
      </c>
      <c r="G570" s="29">
        <f>(1 - (1 / (1 + EXP(-((Table2[[#This Row],[Volume]] / 1000) - 4.25))))) * 0.4 + 0.6</f>
        <v>0.88520006510091265</v>
      </c>
      <c r="H570" s="29">
        <f>Table2[[#This Row],[Sigmoid]]*'Input Data'!$B$7</f>
        <v>663.90004882568451</v>
      </c>
      <c r="I570" s="29">
        <f>Table2[[#This Row],[Price]]-Table2[[#This Row],[Variable Cost]]</f>
        <v>163.90004882568451</v>
      </c>
      <c r="J570" s="29">
        <f>Table2[[#This Row],[CM I (Unit)]]-(Table2[[#This Row],[Fixed Cost]]/Table2[[#This Row],[Volume]])</f>
        <v>104.01980930472642</v>
      </c>
      <c r="K570" s="29">
        <f>Table2[[#This Row],[CM II Unit)]]-(-'Input Data'!$B$4/Table2[[#This Row],[Volume]])</f>
        <v>29.169509903528819</v>
      </c>
      <c r="L570" s="29">
        <f>Table2[[#This Row],[CM I (Unit)]]*Table2[[#This Row],[Volume]]</f>
        <v>547426.16307778622</v>
      </c>
      <c r="M570" s="29">
        <f>Table2[[#This Row],[CM II Unit)]]*Table2[[#This Row],[Volume]]</f>
        <v>347426.16307778627</v>
      </c>
      <c r="N570" s="29">
        <f>Table2[[#This Row],[Profit (Unit)]]*Table2[[#This Row],[Volume]]</f>
        <v>97426.163077786259</v>
      </c>
      <c r="O570" s="29" t="str">
        <f>IF(AND(Table2[[#This Row],[Profit]]&gt;0,N569&lt;0),MIN(Table2[Profit]),"")</f>
        <v/>
      </c>
    </row>
    <row r="571" spans="1:15" ht="20.100000000000001" customHeight="1" x14ac:dyDescent="0.25">
      <c r="A571" s="29">
        <v>3345</v>
      </c>
      <c r="B571" s="29">
        <f>IF(Table2[[#This Row],[Volume]]&lt;'Input Data'!$B$9,'Input Data'!$B$9,IF(Table2[[#This Row],[Volume]]&gt;'Input Data'!$B$10,'Input Data'!$B$10,Table2[[#This Row],[Volume]]))</f>
        <v>3345</v>
      </c>
      <c r="C571" s="30">
        <f>ROUNDDOWN((Table2[[#This Row],[Volume Used]]-'Input Data'!$B$9)/'Input Data'!$B$11,0)*'Input Data'!$B$12</f>
        <v>0</v>
      </c>
      <c r="D571" s="31">
        <f>-(Table2[[#This Row],[Volume]]*(1-Table2[[#This Row],[Discount]])*'Input Data'!$B$2)/Table2[[#This Row],[Volume]]</f>
        <v>500</v>
      </c>
      <c r="E571" s="29">
        <f>ROUNDUP(Table2[[#This Row],[Volume]]/'Input Data'!$B$13,0)</f>
        <v>4</v>
      </c>
      <c r="F571" s="29">
        <f>-Table2[[#This Row],[Multiplier]]*'Input Data'!$B$3</f>
        <v>200000</v>
      </c>
      <c r="G571" s="29">
        <f>(1 - (1 / (1 + EXP(-((Table2[[#This Row],[Volume]] / 1000) - 4.25))))) * 0.4 + 0.6</f>
        <v>0.88479036776511744</v>
      </c>
      <c r="H571" s="29">
        <f>Table2[[#This Row],[Sigmoid]]*'Input Data'!$B$7</f>
        <v>663.59277582383811</v>
      </c>
      <c r="I571" s="29">
        <f>Table2[[#This Row],[Price]]-Table2[[#This Row],[Variable Cost]]</f>
        <v>163.59277582383811</v>
      </c>
      <c r="J571" s="29">
        <f>Table2[[#This Row],[CM I (Unit)]]-(Table2[[#This Row],[Fixed Cost]]/Table2[[#This Row],[Volume]])</f>
        <v>103.80204338736576</v>
      </c>
      <c r="K571" s="29">
        <f>Table2[[#This Row],[CM II Unit)]]-(-'Input Data'!$B$4/Table2[[#This Row],[Volume]])</f>
        <v>29.063627841775329</v>
      </c>
      <c r="L571" s="29">
        <f>Table2[[#This Row],[CM I (Unit)]]*Table2[[#This Row],[Volume]]</f>
        <v>547217.83513073844</v>
      </c>
      <c r="M571" s="29">
        <f>Table2[[#This Row],[CM II Unit)]]*Table2[[#This Row],[Volume]]</f>
        <v>347217.83513073844</v>
      </c>
      <c r="N571" s="29">
        <f>Table2[[#This Row],[Profit (Unit)]]*Table2[[#This Row],[Volume]]</f>
        <v>97217.835130738473</v>
      </c>
      <c r="O571" s="29" t="str">
        <f>IF(AND(Table2[[#This Row],[Profit]]&gt;0,N570&lt;0),MIN(Table2[Profit]),"")</f>
        <v/>
      </c>
    </row>
    <row r="572" spans="1:15" ht="20.100000000000001" customHeight="1" x14ac:dyDescent="0.25">
      <c r="A572" s="29">
        <v>3350</v>
      </c>
      <c r="B572" s="29">
        <f>IF(Table2[[#This Row],[Volume]]&lt;'Input Data'!$B$9,'Input Data'!$B$9,IF(Table2[[#This Row],[Volume]]&gt;'Input Data'!$B$10,'Input Data'!$B$10,Table2[[#This Row],[Volume]]))</f>
        <v>3350</v>
      </c>
      <c r="C572" s="30">
        <f>ROUNDDOWN((Table2[[#This Row],[Volume Used]]-'Input Data'!$B$9)/'Input Data'!$B$11,0)*'Input Data'!$B$12</f>
        <v>0</v>
      </c>
      <c r="D572" s="31">
        <f>-(Table2[[#This Row],[Volume]]*(1-Table2[[#This Row],[Discount]])*'Input Data'!$B$2)/Table2[[#This Row],[Volume]]</f>
        <v>500</v>
      </c>
      <c r="E572" s="29">
        <f>ROUNDUP(Table2[[#This Row],[Volume]]/'Input Data'!$B$13,0)</f>
        <v>4</v>
      </c>
      <c r="F572" s="29">
        <f>-Table2[[#This Row],[Multiplier]]*'Input Data'!$B$3</f>
        <v>200000</v>
      </c>
      <c r="G572" s="29">
        <f>(1 - (1 / (1 + EXP(-((Table2[[#This Row],[Volume]] / 1000) - 4.25))))) * 0.4 + 0.6</f>
        <v>0.88437980105000147</v>
      </c>
      <c r="H572" s="29">
        <f>Table2[[#This Row],[Sigmoid]]*'Input Data'!$B$7</f>
        <v>663.28485078750111</v>
      </c>
      <c r="I572" s="29">
        <f>Table2[[#This Row],[Price]]-Table2[[#This Row],[Variable Cost]]</f>
        <v>163.28485078750111</v>
      </c>
      <c r="J572" s="29">
        <f>Table2[[#This Row],[CM I (Unit)]]-(Table2[[#This Row],[Fixed Cost]]/Table2[[#This Row],[Volume]])</f>
        <v>103.58335825018767</v>
      </c>
      <c r="K572" s="29">
        <f>Table2[[#This Row],[CM II Unit)]]-(-'Input Data'!$B$4/Table2[[#This Row],[Volume]])</f>
        <v>28.956492578545877</v>
      </c>
      <c r="L572" s="29">
        <f>Table2[[#This Row],[CM I (Unit)]]*Table2[[#This Row],[Volume]]</f>
        <v>547004.25013812876</v>
      </c>
      <c r="M572" s="29">
        <f>Table2[[#This Row],[CM II Unit)]]*Table2[[#This Row],[Volume]]</f>
        <v>347004.2501381287</v>
      </c>
      <c r="N572" s="29">
        <f>Table2[[#This Row],[Profit (Unit)]]*Table2[[#This Row],[Volume]]</f>
        <v>97004.250138128686</v>
      </c>
      <c r="O572" s="29" t="str">
        <f>IF(AND(Table2[[#This Row],[Profit]]&gt;0,N571&lt;0),MIN(Table2[Profit]),"")</f>
        <v/>
      </c>
    </row>
    <row r="573" spans="1:15" ht="20.100000000000001" customHeight="1" x14ac:dyDescent="0.25">
      <c r="A573" s="29">
        <v>3355</v>
      </c>
      <c r="B573" s="29">
        <f>IF(Table2[[#This Row],[Volume]]&lt;'Input Data'!$B$9,'Input Data'!$B$9,IF(Table2[[#This Row],[Volume]]&gt;'Input Data'!$B$10,'Input Data'!$B$10,Table2[[#This Row],[Volume]]))</f>
        <v>3355</v>
      </c>
      <c r="C573" s="30">
        <f>ROUNDDOWN((Table2[[#This Row],[Volume Used]]-'Input Data'!$B$9)/'Input Data'!$B$11,0)*'Input Data'!$B$12</f>
        <v>0</v>
      </c>
      <c r="D573" s="31">
        <f>-(Table2[[#This Row],[Volume]]*(1-Table2[[#This Row],[Discount]])*'Input Data'!$B$2)/Table2[[#This Row],[Volume]]</f>
        <v>500</v>
      </c>
      <c r="E573" s="29">
        <f>ROUNDUP(Table2[[#This Row],[Volume]]/'Input Data'!$B$13,0)</f>
        <v>4</v>
      </c>
      <c r="F573" s="29">
        <f>-Table2[[#This Row],[Multiplier]]*'Input Data'!$B$3</f>
        <v>200000</v>
      </c>
      <c r="G573" s="29">
        <f>(1 - (1 / (1 + EXP(-((Table2[[#This Row],[Volume]] / 1000) - 4.25))))) * 0.4 + 0.6</f>
        <v>0.88396836733378126</v>
      </c>
      <c r="H573" s="29">
        <f>Table2[[#This Row],[Sigmoid]]*'Input Data'!$B$7</f>
        <v>662.97627550033599</v>
      </c>
      <c r="I573" s="29">
        <f>Table2[[#This Row],[Price]]-Table2[[#This Row],[Variable Cost]]</f>
        <v>162.97627550033599</v>
      </c>
      <c r="J573" s="29">
        <f>Table2[[#This Row],[CM I (Unit)]]-(Table2[[#This Row],[Fixed Cost]]/Table2[[#This Row],[Volume]])</f>
        <v>103.36375687142392</v>
      </c>
      <c r="K573" s="29">
        <f>Table2[[#This Row],[CM II Unit)]]-(-'Input Data'!$B$4/Table2[[#This Row],[Volume]])</f>
        <v>28.848108585283825</v>
      </c>
      <c r="L573" s="29">
        <f>Table2[[#This Row],[CM I (Unit)]]*Table2[[#This Row],[Volume]]</f>
        <v>546785.40430362721</v>
      </c>
      <c r="M573" s="29">
        <f>Table2[[#This Row],[CM II Unit)]]*Table2[[#This Row],[Volume]]</f>
        <v>346785.40430362726</v>
      </c>
      <c r="N573" s="29">
        <f>Table2[[#This Row],[Profit (Unit)]]*Table2[[#This Row],[Volume]]</f>
        <v>96785.404303627234</v>
      </c>
      <c r="O573" s="29" t="str">
        <f>IF(AND(Table2[[#This Row],[Profit]]&gt;0,N572&lt;0),MIN(Table2[Profit]),"")</f>
        <v/>
      </c>
    </row>
    <row r="574" spans="1:15" ht="20.100000000000001" customHeight="1" x14ac:dyDescent="0.25">
      <c r="A574" s="29">
        <v>3360</v>
      </c>
      <c r="B574" s="29">
        <f>IF(Table2[[#This Row],[Volume]]&lt;'Input Data'!$B$9,'Input Data'!$B$9,IF(Table2[[#This Row],[Volume]]&gt;'Input Data'!$B$10,'Input Data'!$B$10,Table2[[#This Row],[Volume]]))</f>
        <v>3360</v>
      </c>
      <c r="C574" s="30">
        <f>ROUNDDOWN((Table2[[#This Row],[Volume Used]]-'Input Data'!$B$9)/'Input Data'!$B$11,0)*'Input Data'!$B$12</f>
        <v>0</v>
      </c>
      <c r="D574" s="31">
        <f>-(Table2[[#This Row],[Volume]]*(1-Table2[[#This Row],[Discount]])*'Input Data'!$B$2)/Table2[[#This Row],[Volume]]</f>
        <v>500</v>
      </c>
      <c r="E574" s="29">
        <f>ROUNDUP(Table2[[#This Row],[Volume]]/'Input Data'!$B$13,0)</f>
        <v>4</v>
      </c>
      <c r="F574" s="29">
        <f>-Table2[[#This Row],[Multiplier]]*'Input Data'!$B$3</f>
        <v>200000</v>
      </c>
      <c r="G574" s="29">
        <f>(1 - (1 / (1 + EXP(-((Table2[[#This Row],[Volume]] / 1000) - 4.25))))) * 0.4 + 0.6</f>
        <v>0.8835560690264479</v>
      </c>
      <c r="H574" s="29">
        <f>Table2[[#This Row],[Sigmoid]]*'Input Data'!$B$7</f>
        <v>662.66705176983589</v>
      </c>
      <c r="I574" s="29">
        <f>Table2[[#This Row],[Price]]-Table2[[#This Row],[Variable Cost]]</f>
        <v>162.66705176983589</v>
      </c>
      <c r="J574" s="29">
        <f>Table2[[#This Row],[CM I (Unit)]]-(Table2[[#This Row],[Fixed Cost]]/Table2[[#This Row],[Volume]])</f>
        <v>103.14324224602638</v>
      </c>
      <c r="K574" s="29">
        <f>Table2[[#This Row],[CM II Unit)]]-(-'Input Data'!$B$4/Table2[[#This Row],[Volume]])</f>
        <v>28.738480341264477</v>
      </c>
      <c r="L574" s="29">
        <f>Table2[[#This Row],[CM I (Unit)]]*Table2[[#This Row],[Volume]]</f>
        <v>546561.2939466486</v>
      </c>
      <c r="M574" s="29">
        <f>Table2[[#This Row],[CM II Unit)]]*Table2[[#This Row],[Volume]]</f>
        <v>346561.2939466486</v>
      </c>
      <c r="N574" s="29">
        <f>Table2[[#This Row],[Profit (Unit)]]*Table2[[#This Row],[Volume]]</f>
        <v>96561.293946648642</v>
      </c>
      <c r="O574" s="29" t="str">
        <f>IF(AND(Table2[[#This Row],[Profit]]&gt;0,N573&lt;0),MIN(Table2[Profit]),"")</f>
        <v/>
      </c>
    </row>
    <row r="575" spans="1:15" ht="20.100000000000001" customHeight="1" x14ac:dyDescent="0.25">
      <c r="A575" s="29">
        <v>3365</v>
      </c>
      <c r="B575" s="29">
        <f>IF(Table2[[#This Row],[Volume]]&lt;'Input Data'!$B$9,'Input Data'!$B$9,IF(Table2[[#This Row],[Volume]]&gt;'Input Data'!$B$10,'Input Data'!$B$10,Table2[[#This Row],[Volume]]))</f>
        <v>3365</v>
      </c>
      <c r="C575" s="30">
        <f>ROUNDDOWN((Table2[[#This Row],[Volume Used]]-'Input Data'!$B$9)/'Input Data'!$B$11,0)*'Input Data'!$B$12</f>
        <v>0</v>
      </c>
      <c r="D575" s="31">
        <f>-(Table2[[#This Row],[Volume]]*(1-Table2[[#This Row],[Discount]])*'Input Data'!$B$2)/Table2[[#This Row],[Volume]]</f>
        <v>500</v>
      </c>
      <c r="E575" s="29">
        <f>ROUNDUP(Table2[[#This Row],[Volume]]/'Input Data'!$B$13,0)</f>
        <v>4</v>
      </c>
      <c r="F575" s="29">
        <f>-Table2[[#This Row],[Multiplier]]*'Input Data'!$B$3</f>
        <v>200000</v>
      </c>
      <c r="G575" s="29">
        <f>(1 - (1 / (1 + EXP(-((Table2[[#This Row],[Volume]] / 1000) - 4.25))))) * 0.4 + 0.6</f>
        <v>0.8831429085697925</v>
      </c>
      <c r="H575" s="29">
        <f>Table2[[#This Row],[Sigmoid]]*'Input Data'!$B$7</f>
        <v>662.35718142734436</v>
      </c>
      <c r="I575" s="29">
        <f>Table2[[#This Row],[Price]]-Table2[[#This Row],[Variable Cost]]</f>
        <v>162.35718142734436</v>
      </c>
      <c r="J575" s="29">
        <f>Table2[[#This Row],[CM I (Unit)]]-(Table2[[#This Row],[Fixed Cost]]/Table2[[#This Row],[Volume]])</f>
        <v>102.9218173857396</v>
      </c>
      <c r="K575" s="29">
        <f>Table2[[#This Row],[CM II Unit)]]-(-'Input Data'!$B$4/Table2[[#This Row],[Volume]])</f>
        <v>28.627612333733651</v>
      </c>
      <c r="L575" s="29">
        <f>Table2[[#This Row],[CM I (Unit)]]*Table2[[#This Row],[Volume]]</f>
        <v>546331.91550301376</v>
      </c>
      <c r="M575" s="29">
        <f>Table2[[#This Row],[CM II Unit)]]*Table2[[#This Row],[Volume]]</f>
        <v>346331.91550301376</v>
      </c>
      <c r="N575" s="29">
        <f>Table2[[#This Row],[Profit (Unit)]]*Table2[[#This Row],[Volume]]</f>
        <v>96331.915503013734</v>
      </c>
      <c r="O575" s="29" t="str">
        <f>IF(AND(Table2[[#This Row],[Profit]]&gt;0,N574&lt;0),MIN(Table2[Profit]),"")</f>
        <v/>
      </c>
    </row>
    <row r="576" spans="1:15" ht="20.100000000000001" customHeight="1" x14ac:dyDescent="0.25">
      <c r="A576" s="29">
        <v>3370</v>
      </c>
      <c r="B576" s="29">
        <f>IF(Table2[[#This Row],[Volume]]&lt;'Input Data'!$B$9,'Input Data'!$B$9,IF(Table2[[#This Row],[Volume]]&gt;'Input Data'!$B$10,'Input Data'!$B$10,Table2[[#This Row],[Volume]]))</f>
        <v>3370</v>
      </c>
      <c r="C576" s="30">
        <f>ROUNDDOWN((Table2[[#This Row],[Volume Used]]-'Input Data'!$B$9)/'Input Data'!$B$11,0)*'Input Data'!$B$12</f>
        <v>0</v>
      </c>
      <c r="D576" s="31">
        <f>-(Table2[[#This Row],[Volume]]*(1-Table2[[#This Row],[Discount]])*'Input Data'!$B$2)/Table2[[#This Row],[Volume]]</f>
        <v>500</v>
      </c>
      <c r="E576" s="29">
        <f>ROUNDUP(Table2[[#This Row],[Volume]]/'Input Data'!$B$13,0)</f>
        <v>4</v>
      </c>
      <c r="F576" s="29">
        <f>-Table2[[#This Row],[Multiplier]]*'Input Data'!$B$3</f>
        <v>200000</v>
      </c>
      <c r="G576" s="29">
        <f>(1 - (1 / (1 + EXP(-((Table2[[#This Row],[Volume]] / 1000) - 4.25))))) * 0.4 + 0.6</f>
        <v>0.88272888843742692</v>
      </c>
      <c r="H576" s="29">
        <f>Table2[[#This Row],[Sigmoid]]*'Input Data'!$B$7</f>
        <v>662.04666632807016</v>
      </c>
      <c r="I576" s="29">
        <f>Table2[[#This Row],[Price]]-Table2[[#This Row],[Variable Cost]]</f>
        <v>162.04666632807016</v>
      </c>
      <c r="J576" s="29">
        <f>Table2[[#This Row],[CM I (Unit)]]-(Table2[[#This Row],[Fixed Cost]]/Table2[[#This Row],[Volume]])</f>
        <v>102.69948531916808</v>
      </c>
      <c r="K576" s="29">
        <f>Table2[[#This Row],[CM II Unit)]]-(-'Input Data'!$B$4/Table2[[#This Row],[Volume]])</f>
        <v>28.515509058040479</v>
      </c>
      <c r="L576" s="29">
        <f>Table2[[#This Row],[CM I (Unit)]]*Table2[[#This Row],[Volume]]</f>
        <v>546097.26552559645</v>
      </c>
      <c r="M576" s="29">
        <f>Table2[[#This Row],[CM II Unit)]]*Table2[[#This Row],[Volume]]</f>
        <v>346097.26552559639</v>
      </c>
      <c r="N576" s="29">
        <f>Table2[[#This Row],[Profit (Unit)]]*Table2[[#This Row],[Volume]]</f>
        <v>96097.26552559642</v>
      </c>
      <c r="O576" s="29" t="str">
        <f>IF(AND(Table2[[#This Row],[Profit]]&gt;0,N575&lt;0),MIN(Table2[Profit]),"")</f>
        <v/>
      </c>
    </row>
    <row r="577" spans="1:15" ht="20.100000000000001" customHeight="1" x14ac:dyDescent="0.25">
      <c r="A577" s="29">
        <v>3375</v>
      </c>
      <c r="B577" s="29">
        <f>IF(Table2[[#This Row],[Volume]]&lt;'Input Data'!$B$9,'Input Data'!$B$9,IF(Table2[[#This Row],[Volume]]&gt;'Input Data'!$B$10,'Input Data'!$B$10,Table2[[#This Row],[Volume]]))</f>
        <v>3375</v>
      </c>
      <c r="C577" s="30">
        <f>ROUNDDOWN((Table2[[#This Row],[Volume Used]]-'Input Data'!$B$9)/'Input Data'!$B$11,0)*'Input Data'!$B$12</f>
        <v>0</v>
      </c>
      <c r="D577" s="31">
        <f>-(Table2[[#This Row],[Volume]]*(1-Table2[[#This Row],[Discount]])*'Input Data'!$B$2)/Table2[[#This Row],[Volume]]</f>
        <v>500</v>
      </c>
      <c r="E577" s="29">
        <f>ROUNDUP(Table2[[#This Row],[Volume]]/'Input Data'!$B$13,0)</f>
        <v>4</v>
      </c>
      <c r="F577" s="29">
        <f>-Table2[[#This Row],[Multiplier]]*'Input Data'!$B$3</f>
        <v>200000</v>
      </c>
      <c r="G577" s="29">
        <f>(1 - (1 / (1 + EXP(-((Table2[[#This Row],[Volume]] / 1000) - 4.25))))) * 0.4 + 0.6</f>
        <v>0.88231401113480445</v>
      </c>
      <c r="H577" s="29">
        <f>Table2[[#This Row],[Sigmoid]]*'Input Data'!$B$7</f>
        <v>661.73550835110336</v>
      </c>
      <c r="I577" s="29">
        <f>Table2[[#This Row],[Price]]-Table2[[#This Row],[Variable Cost]]</f>
        <v>161.73550835110336</v>
      </c>
      <c r="J577" s="29">
        <f>Table2[[#This Row],[CM I (Unit)]]-(Table2[[#This Row],[Fixed Cost]]/Table2[[#This Row],[Volume]])</f>
        <v>102.4762490918441</v>
      </c>
      <c r="K577" s="29">
        <f>Table2[[#This Row],[CM II Unit)]]-(-'Input Data'!$B$4/Table2[[#This Row],[Volume]])</f>
        <v>28.40217501777002</v>
      </c>
      <c r="L577" s="29">
        <f>Table2[[#This Row],[CM I (Unit)]]*Table2[[#This Row],[Volume]]</f>
        <v>545857.34068497387</v>
      </c>
      <c r="M577" s="29">
        <f>Table2[[#This Row],[CM II Unit)]]*Table2[[#This Row],[Volume]]</f>
        <v>345857.34068497381</v>
      </c>
      <c r="N577" s="29">
        <f>Table2[[#This Row],[Profit (Unit)]]*Table2[[#This Row],[Volume]]</f>
        <v>95857.340684973824</v>
      </c>
      <c r="O577" s="29" t="str">
        <f>IF(AND(Table2[[#This Row],[Profit]]&gt;0,N576&lt;0),MIN(Table2[Profit]),"")</f>
        <v/>
      </c>
    </row>
    <row r="578" spans="1:15" ht="20.100000000000001" customHeight="1" x14ac:dyDescent="0.25">
      <c r="A578" s="29">
        <v>3380</v>
      </c>
      <c r="B578" s="29">
        <f>IF(Table2[[#This Row],[Volume]]&lt;'Input Data'!$B$9,'Input Data'!$B$9,IF(Table2[[#This Row],[Volume]]&gt;'Input Data'!$B$10,'Input Data'!$B$10,Table2[[#This Row],[Volume]]))</f>
        <v>3380</v>
      </c>
      <c r="C578" s="30">
        <f>ROUNDDOWN((Table2[[#This Row],[Volume Used]]-'Input Data'!$B$9)/'Input Data'!$B$11,0)*'Input Data'!$B$12</f>
        <v>0</v>
      </c>
      <c r="D578" s="31">
        <f>-(Table2[[#This Row],[Volume]]*(1-Table2[[#This Row],[Discount]])*'Input Data'!$B$2)/Table2[[#This Row],[Volume]]</f>
        <v>500</v>
      </c>
      <c r="E578" s="29">
        <f>ROUNDUP(Table2[[#This Row],[Volume]]/'Input Data'!$B$13,0)</f>
        <v>4</v>
      </c>
      <c r="F578" s="29">
        <f>-Table2[[#This Row],[Multiplier]]*'Input Data'!$B$3</f>
        <v>200000</v>
      </c>
      <c r="G578" s="29">
        <f>(1 - (1 / (1 + EXP(-((Table2[[#This Row],[Volume]] / 1000) - 4.25))))) * 0.4 + 0.6</f>
        <v>0.88189827919923647</v>
      </c>
      <c r="H578" s="29">
        <f>Table2[[#This Row],[Sigmoid]]*'Input Data'!$B$7</f>
        <v>661.42370939942737</v>
      </c>
      <c r="I578" s="29">
        <f>Table2[[#This Row],[Price]]-Table2[[#This Row],[Variable Cost]]</f>
        <v>161.42370939942737</v>
      </c>
      <c r="J578" s="29">
        <f>Table2[[#This Row],[CM I (Unit)]]-(Table2[[#This Row],[Fixed Cost]]/Table2[[#This Row],[Volume]])</f>
        <v>102.25211176629128</v>
      </c>
      <c r="K578" s="29">
        <f>Table2[[#This Row],[CM II Unit)]]-(-'Input Data'!$B$4/Table2[[#This Row],[Volume]])</f>
        <v>28.287614724871162</v>
      </c>
      <c r="L578" s="29">
        <f>Table2[[#This Row],[CM I (Unit)]]*Table2[[#This Row],[Volume]]</f>
        <v>545612.13777006452</v>
      </c>
      <c r="M578" s="29">
        <f>Table2[[#This Row],[CM II Unit)]]*Table2[[#This Row],[Volume]]</f>
        <v>345612.13777006452</v>
      </c>
      <c r="N578" s="29">
        <f>Table2[[#This Row],[Profit (Unit)]]*Table2[[#This Row],[Volume]]</f>
        <v>95612.137770064524</v>
      </c>
      <c r="O578" s="29" t="str">
        <f>IF(AND(Table2[[#This Row],[Profit]]&gt;0,N577&lt;0),MIN(Table2[Profit]),"")</f>
        <v/>
      </c>
    </row>
    <row r="579" spans="1:15" ht="20.100000000000001" customHeight="1" x14ac:dyDescent="0.25">
      <c r="A579" s="29">
        <v>3385</v>
      </c>
      <c r="B579" s="29">
        <f>IF(Table2[[#This Row],[Volume]]&lt;'Input Data'!$B$9,'Input Data'!$B$9,IF(Table2[[#This Row],[Volume]]&gt;'Input Data'!$B$10,'Input Data'!$B$10,Table2[[#This Row],[Volume]]))</f>
        <v>3385</v>
      </c>
      <c r="C579" s="30">
        <f>ROUNDDOWN((Table2[[#This Row],[Volume Used]]-'Input Data'!$B$9)/'Input Data'!$B$11,0)*'Input Data'!$B$12</f>
        <v>0</v>
      </c>
      <c r="D579" s="31">
        <f>-(Table2[[#This Row],[Volume]]*(1-Table2[[#This Row],[Discount]])*'Input Data'!$B$2)/Table2[[#This Row],[Volume]]</f>
        <v>500</v>
      </c>
      <c r="E579" s="29">
        <f>ROUNDUP(Table2[[#This Row],[Volume]]/'Input Data'!$B$13,0)</f>
        <v>4</v>
      </c>
      <c r="F579" s="29">
        <f>-Table2[[#This Row],[Multiplier]]*'Input Data'!$B$3</f>
        <v>200000</v>
      </c>
      <c r="G579" s="29">
        <f>(1 - (1 / (1 + EXP(-((Table2[[#This Row],[Volume]] / 1000) - 4.25))))) * 0.4 + 0.6</f>
        <v>0.88148169519990827</v>
      </c>
      <c r="H579" s="29">
        <f>Table2[[#This Row],[Sigmoid]]*'Input Data'!$B$7</f>
        <v>661.11127139993118</v>
      </c>
      <c r="I579" s="29">
        <f>Table2[[#This Row],[Price]]-Table2[[#This Row],[Variable Cost]]</f>
        <v>161.11127139993118</v>
      </c>
      <c r="J579" s="29">
        <f>Table2[[#This Row],[CM I (Unit)]]-(Table2[[#This Row],[Fixed Cost]]/Table2[[#This Row],[Volume]])</f>
        <v>102.02707642208776</v>
      </c>
      <c r="K579" s="29">
        <f>Table2[[#This Row],[CM II Unit)]]-(-'Input Data'!$B$4/Table2[[#This Row],[Volume]])</f>
        <v>28.171832699783479</v>
      </c>
      <c r="L579" s="29">
        <f>Table2[[#This Row],[CM I (Unit)]]*Table2[[#This Row],[Volume]]</f>
        <v>545361.65368876711</v>
      </c>
      <c r="M579" s="29">
        <f>Table2[[#This Row],[CM II Unit)]]*Table2[[#This Row],[Volume]]</f>
        <v>345361.65368876705</v>
      </c>
      <c r="N579" s="29">
        <f>Table2[[#This Row],[Profit (Unit)]]*Table2[[#This Row],[Volume]]</f>
        <v>95361.653688767081</v>
      </c>
      <c r="O579" s="29" t="str">
        <f>IF(AND(Table2[[#This Row],[Profit]]&gt;0,N578&lt;0),MIN(Table2[Profit]),"")</f>
        <v/>
      </c>
    </row>
    <row r="580" spans="1:15" ht="20.100000000000001" customHeight="1" x14ac:dyDescent="0.25">
      <c r="A580" s="29">
        <v>3390</v>
      </c>
      <c r="B580" s="29">
        <f>IF(Table2[[#This Row],[Volume]]&lt;'Input Data'!$B$9,'Input Data'!$B$9,IF(Table2[[#This Row],[Volume]]&gt;'Input Data'!$B$10,'Input Data'!$B$10,Table2[[#This Row],[Volume]]))</f>
        <v>3390</v>
      </c>
      <c r="C580" s="30">
        <f>ROUNDDOWN((Table2[[#This Row],[Volume Used]]-'Input Data'!$B$9)/'Input Data'!$B$11,0)*'Input Data'!$B$12</f>
        <v>0</v>
      </c>
      <c r="D580" s="31">
        <f>-(Table2[[#This Row],[Volume]]*(1-Table2[[#This Row],[Discount]])*'Input Data'!$B$2)/Table2[[#This Row],[Volume]]</f>
        <v>500</v>
      </c>
      <c r="E580" s="29">
        <f>ROUNDUP(Table2[[#This Row],[Volume]]/'Input Data'!$B$13,0)</f>
        <v>4</v>
      </c>
      <c r="F580" s="29">
        <f>-Table2[[#This Row],[Multiplier]]*'Input Data'!$B$3</f>
        <v>200000</v>
      </c>
      <c r="G580" s="29">
        <f>(1 - (1 / (1 + EXP(-((Table2[[#This Row],[Volume]] / 1000) - 4.25))))) * 0.4 + 0.6</f>
        <v>0.88106426173789254</v>
      </c>
      <c r="H580" s="29">
        <f>Table2[[#This Row],[Sigmoid]]*'Input Data'!$B$7</f>
        <v>660.79819630341945</v>
      </c>
      <c r="I580" s="29">
        <f>Table2[[#This Row],[Price]]-Table2[[#This Row],[Variable Cost]]</f>
        <v>160.79819630341945</v>
      </c>
      <c r="J580" s="29">
        <f>Table2[[#This Row],[CM I (Unit)]]-(Table2[[#This Row],[Fixed Cost]]/Table2[[#This Row],[Volume]])</f>
        <v>101.80114615592683</v>
      </c>
      <c r="K580" s="29">
        <f>Table2[[#This Row],[CM II Unit)]]-(-'Input Data'!$B$4/Table2[[#This Row],[Volume]])</f>
        <v>28.054833471561054</v>
      </c>
      <c r="L580" s="29">
        <f>Table2[[#This Row],[CM I (Unit)]]*Table2[[#This Row],[Volume]]</f>
        <v>545105.88546859194</v>
      </c>
      <c r="M580" s="29">
        <f>Table2[[#This Row],[CM II Unit)]]*Table2[[#This Row],[Volume]]</f>
        <v>345105.88546859194</v>
      </c>
      <c r="N580" s="29">
        <f>Table2[[#This Row],[Profit (Unit)]]*Table2[[#This Row],[Volume]]</f>
        <v>95105.885468591965</v>
      </c>
      <c r="O580" s="29" t="str">
        <f>IF(AND(Table2[[#This Row],[Profit]]&gt;0,N579&lt;0),MIN(Table2[Profit]),"")</f>
        <v/>
      </c>
    </row>
    <row r="581" spans="1:15" ht="20.100000000000001" customHeight="1" x14ac:dyDescent="0.25">
      <c r="A581" s="29">
        <v>3395</v>
      </c>
      <c r="B581" s="29">
        <f>IF(Table2[[#This Row],[Volume]]&lt;'Input Data'!$B$9,'Input Data'!$B$9,IF(Table2[[#This Row],[Volume]]&gt;'Input Data'!$B$10,'Input Data'!$B$10,Table2[[#This Row],[Volume]]))</f>
        <v>3395</v>
      </c>
      <c r="C581" s="30">
        <f>ROUNDDOWN((Table2[[#This Row],[Volume Used]]-'Input Data'!$B$9)/'Input Data'!$B$11,0)*'Input Data'!$B$12</f>
        <v>0</v>
      </c>
      <c r="D581" s="31">
        <f>-(Table2[[#This Row],[Volume]]*(1-Table2[[#This Row],[Discount]])*'Input Data'!$B$2)/Table2[[#This Row],[Volume]]</f>
        <v>500</v>
      </c>
      <c r="E581" s="29">
        <f>ROUNDUP(Table2[[#This Row],[Volume]]/'Input Data'!$B$13,0)</f>
        <v>4</v>
      </c>
      <c r="F581" s="29">
        <f>-Table2[[#This Row],[Multiplier]]*'Input Data'!$B$3</f>
        <v>200000</v>
      </c>
      <c r="G581" s="29">
        <f>(1 - (1 / (1 + EXP(-((Table2[[#This Row],[Volume]] / 1000) - 4.25))))) * 0.4 + 0.6</f>
        <v>0.88064598144616024</v>
      </c>
      <c r="H581" s="29">
        <f>Table2[[#This Row],[Sigmoid]]*'Input Data'!$B$7</f>
        <v>660.48448608462013</v>
      </c>
      <c r="I581" s="29">
        <f>Table2[[#This Row],[Price]]-Table2[[#This Row],[Variable Cost]]</f>
        <v>160.48448608462013</v>
      </c>
      <c r="J581" s="29">
        <f>Table2[[#This Row],[CM I (Unit)]]-(Table2[[#This Row],[Fixed Cost]]/Table2[[#This Row],[Volume]])</f>
        <v>101.57432408167463</v>
      </c>
      <c r="K581" s="29">
        <f>Table2[[#This Row],[CM II Unit)]]-(-'Input Data'!$B$4/Table2[[#This Row],[Volume]])</f>
        <v>27.936621577992753</v>
      </c>
      <c r="L581" s="29">
        <f>Table2[[#This Row],[CM I (Unit)]]*Table2[[#This Row],[Volume]]</f>
        <v>544844.83025728539</v>
      </c>
      <c r="M581" s="29">
        <f>Table2[[#This Row],[CM II Unit)]]*Table2[[#This Row],[Volume]]</f>
        <v>344844.83025728539</v>
      </c>
      <c r="N581" s="29">
        <f>Table2[[#This Row],[Profit (Unit)]]*Table2[[#This Row],[Volume]]</f>
        <v>94844.830257285401</v>
      </c>
      <c r="O581" s="29" t="str">
        <f>IF(AND(Table2[[#This Row],[Profit]]&gt;0,N580&lt;0),MIN(Table2[Profit]),"")</f>
        <v/>
      </c>
    </row>
    <row r="582" spans="1:15" ht="20.100000000000001" customHeight="1" x14ac:dyDescent="0.25">
      <c r="A582" s="29">
        <v>3400</v>
      </c>
      <c r="B582" s="29">
        <f>IF(Table2[[#This Row],[Volume]]&lt;'Input Data'!$B$9,'Input Data'!$B$9,IF(Table2[[#This Row],[Volume]]&gt;'Input Data'!$B$10,'Input Data'!$B$10,Table2[[#This Row],[Volume]]))</f>
        <v>3400</v>
      </c>
      <c r="C582" s="30">
        <f>ROUNDDOWN((Table2[[#This Row],[Volume Used]]-'Input Data'!$B$9)/'Input Data'!$B$11,0)*'Input Data'!$B$12</f>
        <v>0</v>
      </c>
      <c r="D582" s="31">
        <f>-(Table2[[#This Row],[Volume]]*(1-Table2[[#This Row],[Discount]])*'Input Data'!$B$2)/Table2[[#This Row],[Volume]]</f>
        <v>500</v>
      </c>
      <c r="E582" s="29">
        <f>ROUNDUP(Table2[[#This Row],[Volume]]/'Input Data'!$B$13,0)</f>
        <v>4</v>
      </c>
      <c r="F582" s="29">
        <f>-Table2[[#This Row],[Multiplier]]*'Input Data'!$B$3</f>
        <v>200000</v>
      </c>
      <c r="G582" s="29">
        <f>(1 - (1 / (1 + EXP(-((Table2[[#This Row],[Volume]] / 1000) - 4.25))))) * 0.4 + 0.6</f>
        <v>0.88022685698958925</v>
      </c>
      <c r="H582" s="29">
        <f>Table2[[#This Row],[Sigmoid]]*'Input Data'!$B$7</f>
        <v>660.17014274219196</v>
      </c>
      <c r="I582" s="29">
        <f>Table2[[#This Row],[Price]]-Table2[[#This Row],[Variable Cost]]</f>
        <v>160.17014274219196</v>
      </c>
      <c r="J582" s="29">
        <f>Table2[[#This Row],[CM I (Unit)]]-(Table2[[#This Row],[Fixed Cost]]/Table2[[#This Row],[Volume]])</f>
        <v>101.34661333042726</v>
      </c>
      <c r="K582" s="29">
        <f>Table2[[#This Row],[CM II Unit)]]-(-'Input Data'!$B$4/Table2[[#This Row],[Volume]])</f>
        <v>27.817201565721376</v>
      </c>
      <c r="L582" s="29">
        <f>Table2[[#This Row],[CM I (Unit)]]*Table2[[#This Row],[Volume]]</f>
        <v>544578.48532345262</v>
      </c>
      <c r="M582" s="29">
        <f>Table2[[#This Row],[CM II Unit)]]*Table2[[#This Row],[Volume]]</f>
        <v>344578.48532345268</v>
      </c>
      <c r="N582" s="29">
        <f>Table2[[#This Row],[Profit (Unit)]]*Table2[[#This Row],[Volume]]</f>
        <v>94578.485323452682</v>
      </c>
      <c r="O582" s="29" t="str">
        <f>IF(AND(Table2[[#This Row],[Profit]]&gt;0,N581&lt;0),MIN(Table2[Profit]),"")</f>
        <v/>
      </c>
    </row>
    <row r="583" spans="1:15" ht="20.100000000000001" customHeight="1" x14ac:dyDescent="0.25">
      <c r="A583" s="29">
        <v>3405</v>
      </c>
      <c r="B583" s="29">
        <f>IF(Table2[[#This Row],[Volume]]&lt;'Input Data'!$B$9,'Input Data'!$B$9,IF(Table2[[#This Row],[Volume]]&gt;'Input Data'!$B$10,'Input Data'!$B$10,Table2[[#This Row],[Volume]]))</f>
        <v>3405</v>
      </c>
      <c r="C583" s="30">
        <f>ROUNDDOWN((Table2[[#This Row],[Volume Used]]-'Input Data'!$B$9)/'Input Data'!$B$11,0)*'Input Data'!$B$12</f>
        <v>0</v>
      </c>
      <c r="D583" s="31">
        <f>-(Table2[[#This Row],[Volume]]*(1-Table2[[#This Row],[Discount]])*'Input Data'!$B$2)/Table2[[#This Row],[Volume]]</f>
        <v>500</v>
      </c>
      <c r="E583" s="29">
        <f>ROUNDUP(Table2[[#This Row],[Volume]]/'Input Data'!$B$13,0)</f>
        <v>4</v>
      </c>
      <c r="F583" s="29">
        <f>-Table2[[#This Row],[Multiplier]]*'Input Data'!$B$3</f>
        <v>200000</v>
      </c>
      <c r="G583" s="29">
        <f>(1 - (1 / (1 + EXP(-((Table2[[#This Row],[Volume]] / 1000) - 4.25))))) * 0.4 + 0.6</f>
        <v>0.87980689106497101</v>
      </c>
      <c r="H583" s="29">
        <f>Table2[[#This Row],[Sigmoid]]*'Input Data'!$B$7</f>
        <v>659.85516829872824</v>
      </c>
      <c r="I583" s="29">
        <f>Table2[[#This Row],[Price]]-Table2[[#This Row],[Variable Cost]]</f>
        <v>159.85516829872824</v>
      </c>
      <c r="J583" s="29">
        <f>Table2[[#This Row],[CM I (Unit)]]-(Table2[[#This Row],[Fixed Cost]]/Table2[[#This Row],[Volume]])</f>
        <v>101.11801705056378</v>
      </c>
      <c r="K583" s="29">
        <f>Table2[[#This Row],[CM II Unit)]]-(-'Input Data'!$B$4/Table2[[#This Row],[Volume]])</f>
        <v>27.696577990358193</v>
      </c>
      <c r="L583" s="29">
        <f>Table2[[#This Row],[CM I (Unit)]]*Table2[[#This Row],[Volume]]</f>
        <v>544306.8480571697</v>
      </c>
      <c r="M583" s="29">
        <f>Table2[[#This Row],[CM II Unit)]]*Table2[[#This Row],[Volume]]</f>
        <v>344306.84805716964</v>
      </c>
      <c r="N583" s="29">
        <f>Table2[[#This Row],[Profit (Unit)]]*Table2[[#This Row],[Volume]]</f>
        <v>94306.848057169642</v>
      </c>
      <c r="O583" s="29" t="str">
        <f>IF(AND(Table2[[#This Row],[Profit]]&gt;0,N582&lt;0),MIN(Table2[Profit]),"")</f>
        <v/>
      </c>
    </row>
    <row r="584" spans="1:15" ht="20.100000000000001" customHeight="1" x14ac:dyDescent="0.25">
      <c r="A584" s="29">
        <v>3410</v>
      </c>
      <c r="B584" s="29">
        <f>IF(Table2[[#This Row],[Volume]]&lt;'Input Data'!$B$9,'Input Data'!$B$9,IF(Table2[[#This Row],[Volume]]&gt;'Input Data'!$B$10,'Input Data'!$B$10,Table2[[#This Row],[Volume]]))</f>
        <v>3410</v>
      </c>
      <c r="C584" s="30">
        <f>ROUNDDOWN((Table2[[#This Row],[Volume Used]]-'Input Data'!$B$9)/'Input Data'!$B$11,0)*'Input Data'!$B$12</f>
        <v>0</v>
      </c>
      <c r="D584" s="31">
        <f>-(Table2[[#This Row],[Volume]]*(1-Table2[[#This Row],[Discount]])*'Input Data'!$B$2)/Table2[[#This Row],[Volume]]</f>
        <v>500</v>
      </c>
      <c r="E584" s="29">
        <f>ROUNDUP(Table2[[#This Row],[Volume]]/'Input Data'!$B$13,0)</f>
        <v>4</v>
      </c>
      <c r="F584" s="29">
        <f>-Table2[[#This Row],[Multiplier]]*'Input Data'!$B$3</f>
        <v>200000</v>
      </c>
      <c r="G584" s="29">
        <f>(1 - (1 / (1 + EXP(-((Table2[[#This Row],[Volume]] / 1000) - 4.25))))) * 0.4 + 0.6</f>
        <v>0.87938608640101545</v>
      </c>
      <c r="H584" s="29">
        <f>Table2[[#This Row],[Sigmoid]]*'Input Data'!$B$7</f>
        <v>659.53956480076158</v>
      </c>
      <c r="I584" s="29">
        <f>Table2[[#This Row],[Price]]-Table2[[#This Row],[Variable Cost]]</f>
        <v>159.53956480076158</v>
      </c>
      <c r="J584" s="29">
        <f>Table2[[#This Row],[CM I (Unit)]]-(Table2[[#This Row],[Fixed Cost]]/Table2[[#This Row],[Volume]])</f>
        <v>100.8885384077997</v>
      </c>
      <c r="K584" s="29">
        <f>Table2[[#This Row],[CM II Unit)]]-(-'Input Data'!$B$4/Table2[[#This Row],[Volume]])</f>
        <v>27.574755416597355</v>
      </c>
      <c r="L584" s="29">
        <f>Table2[[#This Row],[CM I (Unit)]]*Table2[[#This Row],[Volume]]</f>
        <v>544029.91597059695</v>
      </c>
      <c r="M584" s="29">
        <f>Table2[[#This Row],[CM II Unit)]]*Table2[[#This Row],[Volume]]</f>
        <v>344029.91597059695</v>
      </c>
      <c r="N584" s="29">
        <f>Table2[[#This Row],[Profit (Unit)]]*Table2[[#This Row],[Volume]]</f>
        <v>94029.91597059698</v>
      </c>
      <c r="O584" s="29" t="str">
        <f>IF(AND(Table2[[#This Row],[Profit]]&gt;0,N583&lt;0),MIN(Table2[Profit]),"")</f>
        <v/>
      </c>
    </row>
    <row r="585" spans="1:15" ht="20.100000000000001" customHeight="1" x14ac:dyDescent="0.25">
      <c r="A585" s="29">
        <v>3415</v>
      </c>
      <c r="B585" s="29">
        <f>IF(Table2[[#This Row],[Volume]]&lt;'Input Data'!$B$9,'Input Data'!$B$9,IF(Table2[[#This Row],[Volume]]&gt;'Input Data'!$B$10,'Input Data'!$B$10,Table2[[#This Row],[Volume]]))</f>
        <v>3415</v>
      </c>
      <c r="C585" s="30">
        <f>ROUNDDOWN((Table2[[#This Row],[Volume Used]]-'Input Data'!$B$9)/'Input Data'!$B$11,0)*'Input Data'!$B$12</f>
        <v>0</v>
      </c>
      <c r="D585" s="31">
        <f>-(Table2[[#This Row],[Volume]]*(1-Table2[[#This Row],[Discount]])*'Input Data'!$B$2)/Table2[[#This Row],[Volume]]</f>
        <v>500</v>
      </c>
      <c r="E585" s="29">
        <f>ROUNDUP(Table2[[#This Row],[Volume]]/'Input Data'!$B$13,0)</f>
        <v>4</v>
      </c>
      <c r="F585" s="29">
        <f>-Table2[[#This Row],[Multiplier]]*'Input Data'!$B$3</f>
        <v>200000</v>
      </c>
      <c r="G585" s="29">
        <f>(1 - (1 / (1 + EXP(-((Table2[[#This Row],[Volume]] / 1000) - 4.25))))) * 0.4 + 0.6</f>
        <v>0.87896444575835297</v>
      </c>
      <c r="H585" s="29">
        <f>Table2[[#This Row],[Sigmoid]]*'Input Data'!$B$7</f>
        <v>659.22333431876473</v>
      </c>
      <c r="I585" s="29">
        <f>Table2[[#This Row],[Price]]-Table2[[#This Row],[Variable Cost]]</f>
        <v>159.22333431876473</v>
      </c>
      <c r="J585" s="29">
        <f>Table2[[#This Row],[CM I (Unit)]]-(Table2[[#This Row],[Fixed Cost]]/Table2[[#This Row],[Volume]])</f>
        <v>100.65818058523618</v>
      </c>
      <c r="K585" s="29">
        <f>Table2[[#This Row],[CM II Unit)]]-(-'Input Data'!$B$4/Table2[[#This Row],[Volume]])</f>
        <v>27.45173841832549</v>
      </c>
      <c r="L585" s="29">
        <f>Table2[[#This Row],[CM I (Unit)]]*Table2[[#This Row],[Volume]]</f>
        <v>543747.68669858156</v>
      </c>
      <c r="M585" s="29">
        <f>Table2[[#This Row],[CM II Unit)]]*Table2[[#This Row],[Volume]]</f>
        <v>343747.68669858156</v>
      </c>
      <c r="N585" s="29">
        <f>Table2[[#This Row],[Profit (Unit)]]*Table2[[#This Row],[Volume]]</f>
        <v>93747.686698581543</v>
      </c>
      <c r="O585" s="29" t="str">
        <f>IF(AND(Table2[[#This Row],[Profit]]&gt;0,N584&lt;0),MIN(Table2[Profit]),"")</f>
        <v/>
      </c>
    </row>
    <row r="586" spans="1:15" ht="20.100000000000001" customHeight="1" x14ac:dyDescent="0.25">
      <c r="A586" s="29">
        <v>3420</v>
      </c>
      <c r="B586" s="29">
        <f>IF(Table2[[#This Row],[Volume]]&lt;'Input Data'!$B$9,'Input Data'!$B$9,IF(Table2[[#This Row],[Volume]]&gt;'Input Data'!$B$10,'Input Data'!$B$10,Table2[[#This Row],[Volume]]))</f>
        <v>3420</v>
      </c>
      <c r="C586" s="30">
        <f>ROUNDDOWN((Table2[[#This Row],[Volume Used]]-'Input Data'!$B$9)/'Input Data'!$B$11,0)*'Input Data'!$B$12</f>
        <v>0</v>
      </c>
      <c r="D586" s="31">
        <f>-(Table2[[#This Row],[Volume]]*(1-Table2[[#This Row],[Discount]])*'Input Data'!$B$2)/Table2[[#This Row],[Volume]]</f>
        <v>500</v>
      </c>
      <c r="E586" s="29">
        <f>ROUNDUP(Table2[[#This Row],[Volume]]/'Input Data'!$B$13,0)</f>
        <v>4</v>
      </c>
      <c r="F586" s="29">
        <f>-Table2[[#This Row],[Multiplier]]*'Input Data'!$B$3</f>
        <v>200000</v>
      </c>
      <c r="G586" s="29">
        <f>(1 - (1 / (1 + EXP(-((Table2[[#This Row],[Volume]] / 1000) - 4.25))))) * 0.4 + 0.6</f>
        <v>0.87854197192953354</v>
      </c>
      <c r="H586" s="29">
        <f>Table2[[#This Row],[Sigmoid]]*'Input Data'!$B$7</f>
        <v>658.90647894715016</v>
      </c>
      <c r="I586" s="29">
        <f>Table2[[#This Row],[Price]]-Table2[[#This Row],[Variable Cost]]</f>
        <v>158.90647894715016</v>
      </c>
      <c r="J586" s="29">
        <f>Table2[[#This Row],[CM I (Unit)]]-(Table2[[#This Row],[Fixed Cost]]/Table2[[#This Row],[Volume]])</f>
        <v>100.42694678340747</v>
      </c>
      <c r="K586" s="29">
        <f>Table2[[#This Row],[CM II Unit)]]-(-'Input Data'!$B$4/Table2[[#This Row],[Volume]])</f>
        <v>27.327531578729108</v>
      </c>
      <c r="L586" s="29">
        <f>Table2[[#This Row],[CM I (Unit)]]*Table2[[#This Row],[Volume]]</f>
        <v>543460.1579992536</v>
      </c>
      <c r="M586" s="29">
        <f>Table2[[#This Row],[CM II Unit)]]*Table2[[#This Row],[Volume]]</f>
        <v>343460.15799925354</v>
      </c>
      <c r="N586" s="29">
        <f>Table2[[#This Row],[Profit (Unit)]]*Table2[[#This Row],[Volume]]</f>
        <v>93460.157999253555</v>
      </c>
      <c r="O586" s="29" t="str">
        <f>IF(AND(Table2[[#This Row],[Profit]]&gt;0,N585&lt;0),MIN(Table2[Profit]),"")</f>
        <v/>
      </c>
    </row>
    <row r="587" spans="1:15" ht="20.100000000000001" customHeight="1" x14ac:dyDescent="0.25">
      <c r="A587" s="29">
        <v>3425</v>
      </c>
      <c r="B587" s="29">
        <f>IF(Table2[[#This Row],[Volume]]&lt;'Input Data'!$B$9,'Input Data'!$B$9,IF(Table2[[#This Row],[Volume]]&gt;'Input Data'!$B$10,'Input Data'!$B$10,Table2[[#This Row],[Volume]]))</f>
        <v>3425</v>
      </c>
      <c r="C587" s="30">
        <f>ROUNDDOWN((Table2[[#This Row],[Volume Used]]-'Input Data'!$B$9)/'Input Data'!$B$11,0)*'Input Data'!$B$12</f>
        <v>0</v>
      </c>
      <c r="D587" s="31">
        <f>-(Table2[[#This Row],[Volume]]*(1-Table2[[#This Row],[Discount]])*'Input Data'!$B$2)/Table2[[#This Row],[Volume]]</f>
        <v>500</v>
      </c>
      <c r="E587" s="29">
        <f>ROUNDUP(Table2[[#This Row],[Volume]]/'Input Data'!$B$13,0)</f>
        <v>4</v>
      </c>
      <c r="F587" s="29">
        <f>-Table2[[#This Row],[Multiplier]]*'Input Data'!$B$3</f>
        <v>200000</v>
      </c>
      <c r="G587" s="29">
        <f>(1 - (1 / (1 + EXP(-((Table2[[#This Row],[Volume]] / 1000) - 4.25))))) * 0.4 + 0.6</f>
        <v>0.87811866773902614</v>
      </c>
      <c r="H587" s="29">
        <f>Table2[[#This Row],[Sigmoid]]*'Input Data'!$B$7</f>
        <v>658.58900080426963</v>
      </c>
      <c r="I587" s="29">
        <f>Table2[[#This Row],[Price]]-Table2[[#This Row],[Variable Cost]]</f>
        <v>158.58900080426963</v>
      </c>
      <c r="J587" s="29">
        <f>Table2[[#This Row],[CM I (Unit)]]-(Table2[[#This Row],[Fixed Cost]]/Table2[[#This Row],[Volume]])</f>
        <v>100.19484022032802</v>
      </c>
      <c r="K587" s="29">
        <f>Table2[[#This Row],[CM II Unit)]]-(-'Input Data'!$B$4/Table2[[#This Row],[Volume]])</f>
        <v>27.202139490401009</v>
      </c>
      <c r="L587" s="29">
        <f>Table2[[#This Row],[CM I (Unit)]]*Table2[[#This Row],[Volume]]</f>
        <v>543167.32775462349</v>
      </c>
      <c r="M587" s="29">
        <f>Table2[[#This Row],[CM II Unit)]]*Table2[[#This Row],[Volume]]</f>
        <v>343167.32775462349</v>
      </c>
      <c r="N587" s="29">
        <f>Table2[[#This Row],[Profit (Unit)]]*Table2[[#This Row],[Volume]]</f>
        <v>93167.32775462346</v>
      </c>
      <c r="O587" s="29" t="str">
        <f>IF(AND(Table2[[#This Row],[Profit]]&gt;0,N586&lt;0),MIN(Table2[Profit]),"")</f>
        <v/>
      </c>
    </row>
    <row r="588" spans="1:15" ht="20.100000000000001" customHeight="1" x14ac:dyDescent="0.25">
      <c r="A588" s="29">
        <v>3430</v>
      </c>
      <c r="B588" s="29">
        <f>IF(Table2[[#This Row],[Volume]]&lt;'Input Data'!$B$9,'Input Data'!$B$9,IF(Table2[[#This Row],[Volume]]&gt;'Input Data'!$B$10,'Input Data'!$B$10,Table2[[#This Row],[Volume]]))</f>
        <v>3430</v>
      </c>
      <c r="C588" s="30">
        <f>ROUNDDOWN((Table2[[#This Row],[Volume Used]]-'Input Data'!$B$9)/'Input Data'!$B$11,0)*'Input Data'!$B$12</f>
        <v>0</v>
      </c>
      <c r="D588" s="31">
        <f>-(Table2[[#This Row],[Volume]]*(1-Table2[[#This Row],[Discount]])*'Input Data'!$B$2)/Table2[[#This Row],[Volume]]</f>
        <v>500</v>
      </c>
      <c r="E588" s="29">
        <f>ROUNDUP(Table2[[#This Row],[Volume]]/'Input Data'!$B$13,0)</f>
        <v>4</v>
      </c>
      <c r="F588" s="29">
        <f>-Table2[[#This Row],[Multiplier]]*'Input Data'!$B$3</f>
        <v>200000</v>
      </c>
      <c r="G588" s="29">
        <f>(1 - (1 / (1 + EXP(-((Table2[[#This Row],[Volume]] / 1000) - 4.25))))) * 0.4 + 0.6</f>
        <v>0.87769453604321224</v>
      </c>
      <c r="H588" s="29">
        <f>Table2[[#This Row],[Sigmoid]]*'Input Data'!$B$7</f>
        <v>658.27090203240914</v>
      </c>
      <c r="I588" s="29">
        <f>Table2[[#This Row],[Price]]-Table2[[#This Row],[Variable Cost]]</f>
        <v>158.27090203240914</v>
      </c>
      <c r="J588" s="29">
        <f>Table2[[#This Row],[CM I (Unit)]]-(Table2[[#This Row],[Fixed Cost]]/Table2[[#This Row],[Volume]])</f>
        <v>99.961864131534497</v>
      </c>
      <c r="K588" s="29">
        <f>Table2[[#This Row],[CM II Unit)]]-(-'Input Data'!$B$4/Table2[[#This Row],[Volume]])</f>
        <v>27.075566755441201</v>
      </c>
      <c r="L588" s="29">
        <f>Table2[[#This Row],[CM I (Unit)]]*Table2[[#This Row],[Volume]]</f>
        <v>542869.19397116336</v>
      </c>
      <c r="M588" s="29">
        <f>Table2[[#This Row],[CM II Unit)]]*Table2[[#This Row],[Volume]]</f>
        <v>342869.1939711633</v>
      </c>
      <c r="N588" s="29">
        <f>Table2[[#This Row],[Profit (Unit)]]*Table2[[#This Row],[Volume]]</f>
        <v>92869.193971163317</v>
      </c>
      <c r="O588" s="29" t="str">
        <f>IF(AND(Table2[[#This Row],[Profit]]&gt;0,N587&lt;0),MIN(Table2[Profit]),"")</f>
        <v/>
      </c>
    </row>
    <row r="589" spans="1:15" ht="20.100000000000001" customHeight="1" x14ac:dyDescent="0.25">
      <c r="A589" s="29">
        <v>3435</v>
      </c>
      <c r="B589" s="29">
        <f>IF(Table2[[#This Row],[Volume]]&lt;'Input Data'!$B$9,'Input Data'!$B$9,IF(Table2[[#This Row],[Volume]]&gt;'Input Data'!$B$10,'Input Data'!$B$10,Table2[[#This Row],[Volume]]))</f>
        <v>3435</v>
      </c>
      <c r="C589" s="30">
        <f>ROUNDDOWN((Table2[[#This Row],[Volume Used]]-'Input Data'!$B$9)/'Input Data'!$B$11,0)*'Input Data'!$B$12</f>
        <v>0</v>
      </c>
      <c r="D589" s="31">
        <f>-(Table2[[#This Row],[Volume]]*(1-Table2[[#This Row],[Discount]])*'Input Data'!$B$2)/Table2[[#This Row],[Volume]]</f>
        <v>500</v>
      </c>
      <c r="E589" s="29">
        <f>ROUNDUP(Table2[[#This Row],[Volume]]/'Input Data'!$B$13,0)</f>
        <v>4</v>
      </c>
      <c r="F589" s="29">
        <f>-Table2[[#This Row],[Multiplier]]*'Input Data'!$B$3</f>
        <v>200000</v>
      </c>
      <c r="G589" s="29">
        <f>(1 - (1 / (1 + EXP(-((Table2[[#This Row],[Volume]] / 1000) - 4.25))))) * 0.4 + 0.6</f>
        <v>0.87726957973038</v>
      </c>
      <c r="H589" s="29">
        <f>Table2[[#This Row],[Sigmoid]]*'Input Data'!$B$7</f>
        <v>657.95218479778498</v>
      </c>
      <c r="I589" s="29">
        <f>Table2[[#This Row],[Price]]-Table2[[#This Row],[Variable Cost]]</f>
        <v>157.95218479778498</v>
      </c>
      <c r="J589" s="29">
        <f>Table2[[#This Row],[CM I (Unit)]]-(Table2[[#This Row],[Fixed Cost]]/Table2[[#This Row],[Volume]])</f>
        <v>99.728021770128493</v>
      </c>
      <c r="K589" s="29">
        <f>Table2[[#This Row],[CM II Unit)]]-(-'Input Data'!$B$4/Table2[[#This Row],[Volume]])</f>
        <v>26.94781798555789</v>
      </c>
      <c r="L589" s="29">
        <f>Table2[[#This Row],[CM I (Unit)]]*Table2[[#This Row],[Volume]]</f>
        <v>542565.75478039146</v>
      </c>
      <c r="M589" s="29">
        <f>Table2[[#This Row],[CM II Unit)]]*Table2[[#This Row],[Volume]]</f>
        <v>342565.75478039135</v>
      </c>
      <c r="N589" s="29">
        <f>Table2[[#This Row],[Profit (Unit)]]*Table2[[#This Row],[Volume]]</f>
        <v>92565.754780391348</v>
      </c>
      <c r="O589" s="29" t="str">
        <f>IF(AND(Table2[[#This Row],[Profit]]&gt;0,N588&lt;0),MIN(Table2[Profit]),"")</f>
        <v/>
      </c>
    </row>
    <row r="590" spans="1:15" ht="20.100000000000001" customHeight="1" x14ac:dyDescent="0.25">
      <c r="A590" s="29">
        <v>3440</v>
      </c>
      <c r="B590" s="29">
        <f>IF(Table2[[#This Row],[Volume]]&lt;'Input Data'!$B$9,'Input Data'!$B$9,IF(Table2[[#This Row],[Volume]]&gt;'Input Data'!$B$10,'Input Data'!$B$10,Table2[[#This Row],[Volume]]))</f>
        <v>3440</v>
      </c>
      <c r="C590" s="30">
        <f>ROUNDDOWN((Table2[[#This Row],[Volume Used]]-'Input Data'!$B$9)/'Input Data'!$B$11,0)*'Input Data'!$B$12</f>
        <v>0</v>
      </c>
      <c r="D590" s="31">
        <f>-(Table2[[#This Row],[Volume]]*(1-Table2[[#This Row],[Discount]])*'Input Data'!$B$2)/Table2[[#This Row],[Volume]]</f>
        <v>500</v>
      </c>
      <c r="E590" s="29">
        <f>ROUNDUP(Table2[[#This Row],[Volume]]/'Input Data'!$B$13,0)</f>
        <v>4</v>
      </c>
      <c r="F590" s="29">
        <f>-Table2[[#This Row],[Multiplier]]*'Input Data'!$B$3</f>
        <v>200000</v>
      </c>
      <c r="G590" s="29">
        <f>(1 - (1 / (1 + EXP(-((Table2[[#This Row],[Volume]] / 1000) - 4.25))))) * 0.4 + 0.6</f>
        <v>0.87684380172071519</v>
      </c>
      <c r="H590" s="29">
        <f>Table2[[#This Row],[Sigmoid]]*'Input Data'!$B$7</f>
        <v>657.63285129053634</v>
      </c>
      <c r="I590" s="29">
        <f>Table2[[#This Row],[Price]]-Table2[[#This Row],[Variable Cost]]</f>
        <v>157.63285129053634</v>
      </c>
      <c r="J590" s="29">
        <f>Table2[[#This Row],[CM I (Unit)]]-(Table2[[#This Row],[Fixed Cost]]/Table2[[#This Row],[Volume]])</f>
        <v>99.49331640681541</v>
      </c>
      <c r="K590" s="29">
        <f>Table2[[#This Row],[CM II Unit)]]-(-'Input Data'!$B$4/Table2[[#This Row],[Volume]])</f>
        <v>26.818897802164244</v>
      </c>
      <c r="L590" s="29">
        <f>Table2[[#This Row],[CM I (Unit)]]*Table2[[#This Row],[Volume]]</f>
        <v>542257.00843944505</v>
      </c>
      <c r="M590" s="29">
        <f>Table2[[#This Row],[CM II Unit)]]*Table2[[#This Row],[Volume]]</f>
        <v>342257.008439445</v>
      </c>
      <c r="N590" s="29">
        <f>Table2[[#This Row],[Profit (Unit)]]*Table2[[#This Row],[Volume]]</f>
        <v>92257.008439444995</v>
      </c>
      <c r="O590" s="29" t="str">
        <f>IF(AND(Table2[[#This Row],[Profit]]&gt;0,N589&lt;0),MIN(Table2[Profit]),"")</f>
        <v/>
      </c>
    </row>
    <row r="591" spans="1:15" ht="20.100000000000001" customHeight="1" x14ac:dyDescent="0.25">
      <c r="A591" s="29">
        <v>3445</v>
      </c>
      <c r="B591" s="29">
        <f>IF(Table2[[#This Row],[Volume]]&lt;'Input Data'!$B$9,'Input Data'!$B$9,IF(Table2[[#This Row],[Volume]]&gt;'Input Data'!$B$10,'Input Data'!$B$10,Table2[[#This Row],[Volume]]))</f>
        <v>3445</v>
      </c>
      <c r="C591" s="30">
        <f>ROUNDDOWN((Table2[[#This Row],[Volume Used]]-'Input Data'!$B$9)/'Input Data'!$B$11,0)*'Input Data'!$B$12</f>
        <v>0</v>
      </c>
      <c r="D591" s="31">
        <f>-(Table2[[#This Row],[Volume]]*(1-Table2[[#This Row],[Discount]])*'Input Data'!$B$2)/Table2[[#This Row],[Volume]]</f>
        <v>500</v>
      </c>
      <c r="E591" s="29">
        <f>ROUNDUP(Table2[[#This Row],[Volume]]/'Input Data'!$B$13,0)</f>
        <v>4</v>
      </c>
      <c r="F591" s="29">
        <f>-Table2[[#This Row],[Multiplier]]*'Input Data'!$B$3</f>
        <v>200000</v>
      </c>
      <c r="G591" s="29">
        <f>(1 - (1 / (1 + EXP(-((Table2[[#This Row],[Volume]] / 1000) - 4.25))))) * 0.4 + 0.6</f>
        <v>0.87641720496628917</v>
      </c>
      <c r="H591" s="29">
        <f>Table2[[#This Row],[Sigmoid]]*'Input Data'!$B$7</f>
        <v>657.31290372471688</v>
      </c>
      <c r="I591" s="29">
        <f>Table2[[#This Row],[Price]]-Table2[[#This Row],[Variable Cost]]</f>
        <v>157.31290372471688</v>
      </c>
      <c r="J591" s="29">
        <f>Table2[[#This Row],[CM I (Unit)]]-(Table2[[#This Row],[Fixed Cost]]/Table2[[#This Row],[Volume]])</f>
        <v>99.25775132994184</v>
      </c>
      <c r="K591" s="29">
        <f>Table2[[#This Row],[CM II Unit)]]-(-'Input Data'!$B$4/Table2[[#This Row],[Volume]])</f>
        <v>26.688810836473039</v>
      </c>
      <c r="L591" s="29">
        <f>Table2[[#This Row],[CM I (Unit)]]*Table2[[#This Row],[Volume]]</f>
        <v>541942.95333164965</v>
      </c>
      <c r="M591" s="29">
        <f>Table2[[#This Row],[CM II Unit)]]*Table2[[#This Row],[Volume]]</f>
        <v>341942.95333164965</v>
      </c>
      <c r="N591" s="29">
        <f>Table2[[#This Row],[Profit (Unit)]]*Table2[[#This Row],[Volume]]</f>
        <v>91942.953331649624</v>
      </c>
      <c r="O591" s="29" t="str">
        <f>IF(AND(Table2[[#This Row],[Profit]]&gt;0,N590&lt;0),MIN(Table2[Profit]),"")</f>
        <v/>
      </c>
    </row>
    <row r="592" spans="1:15" ht="20.100000000000001" customHeight="1" x14ac:dyDescent="0.25">
      <c r="A592" s="29">
        <v>3450</v>
      </c>
      <c r="B592" s="29">
        <f>IF(Table2[[#This Row],[Volume]]&lt;'Input Data'!$B$9,'Input Data'!$B$9,IF(Table2[[#This Row],[Volume]]&gt;'Input Data'!$B$10,'Input Data'!$B$10,Table2[[#This Row],[Volume]]))</f>
        <v>3450</v>
      </c>
      <c r="C592" s="30">
        <f>ROUNDDOWN((Table2[[#This Row],[Volume Used]]-'Input Data'!$B$9)/'Input Data'!$B$11,0)*'Input Data'!$B$12</f>
        <v>0</v>
      </c>
      <c r="D592" s="31">
        <f>-(Table2[[#This Row],[Volume]]*(1-Table2[[#This Row],[Discount]])*'Input Data'!$B$2)/Table2[[#This Row],[Volume]]</f>
        <v>500</v>
      </c>
      <c r="E592" s="29">
        <f>ROUNDUP(Table2[[#This Row],[Volume]]/'Input Data'!$B$13,0)</f>
        <v>4</v>
      </c>
      <c r="F592" s="29">
        <f>-Table2[[#This Row],[Multiplier]]*'Input Data'!$B$3</f>
        <v>200000</v>
      </c>
      <c r="G592" s="29">
        <f>(1 - (1 / (1 + EXP(-((Table2[[#This Row],[Volume]] / 1000) - 4.25))))) * 0.4 + 0.6</f>
        <v>0.87598979245104491</v>
      </c>
      <c r="H592" s="29">
        <f>Table2[[#This Row],[Sigmoid]]*'Input Data'!$B$7</f>
        <v>656.99234433828371</v>
      </c>
      <c r="I592" s="29">
        <f>Table2[[#This Row],[Price]]-Table2[[#This Row],[Variable Cost]]</f>
        <v>156.99234433828371</v>
      </c>
      <c r="J592" s="29">
        <f>Table2[[#This Row],[CM I (Unit)]]-(Table2[[#This Row],[Fixed Cost]]/Table2[[#This Row],[Volume]])</f>
        <v>99.02132984553009</v>
      </c>
      <c r="K592" s="29">
        <f>Table2[[#This Row],[CM II Unit)]]-(-'Input Data'!$B$4/Table2[[#This Row],[Volume]])</f>
        <v>26.557561729588059</v>
      </c>
      <c r="L592" s="29">
        <f>Table2[[#This Row],[CM I (Unit)]]*Table2[[#This Row],[Volume]]</f>
        <v>541623.58796707878</v>
      </c>
      <c r="M592" s="29">
        <f>Table2[[#This Row],[CM II Unit)]]*Table2[[#This Row],[Volume]]</f>
        <v>341623.58796707878</v>
      </c>
      <c r="N592" s="29">
        <f>Table2[[#This Row],[Profit (Unit)]]*Table2[[#This Row],[Volume]]</f>
        <v>91623.587967078798</v>
      </c>
      <c r="O592" s="29" t="str">
        <f>IF(AND(Table2[[#This Row],[Profit]]&gt;0,N591&lt;0),MIN(Table2[Profit]),"")</f>
        <v/>
      </c>
    </row>
    <row r="593" spans="1:15" ht="20.100000000000001" customHeight="1" x14ac:dyDescent="0.25">
      <c r="A593" s="29">
        <v>3455</v>
      </c>
      <c r="B593" s="29">
        <f>IF(Table2[[#This Row],[Volume]]&lt;'Input Data'!$B$9,'Input Data'!$B$9,IF(Table2[[#This Row],[Volume]]&gt;'Input Data'!$B$10,'Input Data'!$B$10,Table2[[#This Row],[Volume]]))</f>
        <v>3455</v>
      </c>
      <c r="C593" s="30">
        <f>ROUNDDOWN((Table2[[#This Row],[Volume Used]]-'Input Data'!$B$9)/'Input Data'!$B$11,0)*'Input Data'!$B$12</f>
        <v>0</v>
      </c>
      <c r="D593" s="31">
        <f>-(Table2[[#This Row],[Volume]]*(1-Table2[[#This Row],[Discount]])*'Input Data'!$B$2)/Table2[[#This Row],[Volume]]</f>
        <v>500</v>
      </c>
      <c r="E593" s="29">
        <f>ROUNDUP(Table2[[#This Row],[Volume]]/'Input Data'!$B$13,0)</f>
        <v>4</v>
      </c>
      <c r="F593" s="29">
        <f>-Table2[[#This Row],[Multiplier]]*'Input Data'!$B$3</f>
        <v>200000</v>
      </c>
      <c r="G593" s="29">
        <f>(1 - (1 / (1 + EXP(-((Table2[[#This Row],[Volume]] / 1000) - 4.25))))) * 0.4 + 0.6</f>
        <v>0.87556156719078182</v>
      </c>
      <c r="H593" s="29">
        <f>Table2[[#This Row],[Sigmoid]]*'Input Data'!$B$7</f>
        <v>656.6711753930864</v>
      </c>
      <c r="I593" s="29">
        <f>Table2[[#This Row],[Price]]-Table2[[#This Row],[Variable Cost]]</f>
        <v>156.6711753930864</v>
      </c>
      <c r="J593" s="29">
        <f>Table2[[#This Row],[CM I (Unit)]]-(Table2[[#This Row],[Fixed Cost]]/Table2[[#This Row],[Volume]])</f>
        <v>98.784055277312163</v>
      </c>
      <c r="K593" s="29">
        <f>Table2[[#This Row],[CM II Unit)]]-(-'Input Data'!$B$4/Table2[[#This Row],[Volume]])</f>
        <v>26.425155132594369</v>
      </c>
      <c r="L593" s="29">
        <f>Table2[[#This Row],[CM I (Unit)]]*Table2[[#This Row],[Volume]]</f>
        <v>541298.91098311357</v>
      </c>
      <c r="M593" s="29">
        <f>Table2[[#This Row],[CM II Unit)]]*Table2[[#This Row],[Volume]]</f>
        <v>341298.91098311351</v>
      </c>
      <c r="N593" s="29">
        <f>Table2[[#This Row],[Profit (Unit)]]*Table2[[#This Row],[Volume]]</f>
        <v>91298.910983113543</v>
      </c>
      <c r="O593" s="29" t="str">
        <f>IF(AND(Table2[[#This Row],[Profit]]&gt;0,N592&lt;0),MIN(Table2[Profit]),"")</f>
        <v/>
      </c>
    </row>
    <row r="594" spans="1:15" ht="20.100000000000001" customHeight="1" x14ac:dyDescent="0.25">
      <c r="A594" s="29">
        <v>3460</v>
      </c>
      <c r="B594" s="29">
        <f>IF(Table2[[#This Row],[Volume]]&lt;'Input Data'!$B$9,'Input Data'!$B$9,IF(Table2[[#This Row],[Volume]]&gt;'Input Data'!$B$10,'Input Data'!$B$10,Table2[[#This Row],[Volume]]))</f>
        <v>3460</v>
      </c>
      <c r="C594" s="30">
        <f>ROUNDDOWN((Table2[[#This Row],[Volume Used]]-'Input Data'!$B$9)/'Input Data'!$B$11,0)*'Input Data'!$B$12</f>
        <v>0</v>
      </c>
      <c r="D594" s="31">
        <f>-(Table2[[#This Row],[Volume]]*(1-Table2[[#This Row],[Discount]])*'Input Data'!$B$2)/Table2[[#This Row],[Volume]]</f>
        <v>500</v>
      </c>
      <c r="E594" s="29">
        <f>ROUNDUP(Table2[[#This Row],[Volume]]/'Input Data'!$B$13,0)</f>
        <v>4</v>
      </c>
      <c r="F594" s="29">
        <f>-Table2[[#This Row],[Multiplier]]*'Input Data'!$B$3</f>
        <v>200000</v>
      </c>
      <c r="G594" s="29">
        <f>(1 - (1 / (1 + EXP(-((Table2[[#This Row],[Volume]] / 1000) - 4.25))))) * 0.4 + 0.6</f>
        <v>0.87513253223313614</v>
      </c>
      <c r="H594" s="29">
        <f>Table2[[#This Row],[Sigmoid]]*'Input Data'!$B$7</f>
        <v>656.34939917485212</v>
      </c>
      <c r="I594" s="29">
        <f>Table2[[#This Row],[Price]]-Table2[[#This Row],[Variable Cost]]</f>
        <v>156.34939917485212</v>
      </c>
      <c r="J594" s="29">
        <f>Table2[[#This Row],[CM I (Unit)]]-(Table2[[#This Row],[Fixed Cost]]/Table2[[#This Row],[Volume]])</f>
        <v>98.545930966759641</v>
      </c>
      <c r="K594" s="29">
        <f>Table2[[#This Row],[CM II Unit)]]-(-'Input Data'!$B$4/Table2[[#This Row],[Volume]])</f>
        <v>26.291595706644031</v>
      </c>
      <c r="L594" s="29">
        <f>Table2[[#This Row],[CM I (Unit)]]*Table2[[#This Row],[Volume]]</f>
        <v>540968.92114498839</v>
      </c>
      <c r="M594" s="29">
        <f>Table2[[#This Row],[CM II Unit)]]*Table2[[#This Row],[Volume]]</f>
        <v>340968.92114498839</v>
      </c>
      <c r="N594" s="29">
        <f>Table2[[#This Row],[Profit (Unit)]]*Table2[[#This Row],[Volume]]</f>
        <v>90968.921144988344</v>
      </c>
      <c r="O594" s="29" t="str">
        <f>IF(AND(Table2[[#This Row],[Profit]]&gt;0,N593&lt;0),MIN(Table2[Profit]),"")</f>
        <v/>
      </c>
    </row>
    <row r="595" spans="1:15" ht="20.100000000000001" customHeight="1" x14ac:dyDescent="0.25">
      <c r="A595" s="29">
        <v>3465</v>
      </c>
      <c r="B595" s="29">
        <f>IF(Table2[[#This Row],[Volume]]&lt;'Input Data'!$B$9,'Input Data'!$B$9,IF(Table2[[#This Row],[Volume]]&gt;'Input Data'!$B$10,'Input Data'!$B$10,Table2[[#This Row],[Volume]]))</f>
        <v>3465</v>
      </c>
      <c r="C595" s="30">
        <f>ROUNDDOWN((Table2[[#This Row],[Volume Used]]-'Input Data'!$B$9)/'Input Data'!$B$11,0)*'Input Data'!$B$12</f>
        <v>0</v>
      </c>
      <c r="D595" s="31">
        <f>-(Table2[[#This Row],[Volume]]*(1-Table2[[#This Row],[Discount]])*'Input Data'!$B$2)/Table2[[#This Row],[Volume]]</f>
        <v>500</v>
      </c>
      <c r="E595" s="29">
        <f>ROUNDUP(Table2[[#This Row],[Volume]]/'Input Data'!$B$13,0)</f>
        <v>4</v>
      </c>
      <c r="F595" s="29">
        <f>-Table2[[#This Row],[Multiplier]]*'Input Data'!$B$3</f>
        <v>200000</v>
      </c>
      <c r="G595" s="29">
        <f>(1 - (1 / (1 + EXP(-((Table2[[#This Row],[Volume]] / 1000) - 4.25))))) * 0.4 + 0.6</f>
        <v>0.87470269065756068</v>
      </c>
      <c r="H595" s="29">
        <f>Table2[[#This Row],[Sigmoid]]*'Input Data'!$B$7</f>
        <v>656.02701799317049</v>
      </c>
      <c r="I595" s="29">
        <f>Table2[[#This Row],[Price]]-Table2[[#This Row],[Variable Cost]]</f>
        <v>156.02701799317049</v>
      </c>
      <c r="J595" s="29">
        <f>Table2[[#This Row],[CM I (Unit)]]-(Table2[[#This Row],[Fixed Cost]]/Table2[[#This Row],[Volume]])</f>
        <v>98.306960273112765</v>
      </c>
      <c r="K595" s="29">
        <f>Table2[[#This Row],[CM II Unit)]]-(-'Input Data'!$B$4/Table2[[#This Row],[Volume]])</f>
        <v>26.156888123040616</v>
      </c>
      <c r="L595" s="29">
        <f>Table2[[#This Row],[CM I (Unit)]]*Table2[[#This Row],[Volume]]</f>
        <v>540633.61734633578</v>
      </c>
      <c r="M595" s="29">
        <f>Table2[[#This Row],[CM II Unit)]]*Table2[[#This Row],[Volume]]</f>
        <v>340633.61734633573</v>
      </c>
      <c r="N595" s="29">
        <f>Table2[[#This Row],[Profit (Unit)]]*Table2[[#This Row],[Volume]]</f>
        <v>90633.617346335741</v>
      </c>
      <c r="O595" s="29" t="str">
        <f>IF(AND(Table2[[#This Row],[Profit]]&gt;0,N594&lt;0),MIN(Table2[Profit]),"")</f>
        <v/>
      </c>
    </row>
    <row r="596" spans="1:15" ht="20.100000000000001" customHeight="1" x14ac:dyDescent="0.25">
      <c r="A596" s="29">
        <v>3470</v>
      </c>
      <c r="B596" s="29">
        <f>IF(Table2[[#This Row],[Volume]]&lt;'Input Data'!$B$9,'Input Data'!$B$9,IF(Table2[[#This Row],[Volume]]&gt;'Input Data'!$B$10,'Input Data'!$B$10,Table2[[#This Row],[Volume]]))</f>
        <v>3470</v>
      </c>
      <c r="C596" s="30">
        <f>ROUNDDOWN((Table2[[#This Row],[Volume Used]]-'Input Data'!$B$9)/'Input Data'!$B$11,0)*'Input Data'!$B$12</f>
        <v>0</v>
      </c>
      <c r="D596" s="31">
        <f>-(Table2[[#This Row],[Volume]]*(1-Table2[[#This Row],[Discount]])*'Input Data'!$B$2)/Table2[[#This Row],[Volume]]</f>
        <v>500</v>
      </c>
      <c r="E596" s="29">
        <f>ROUNDUP(Table2[[#This Row],[Volume]]/'Input Data'!$B$13,0)</f>
        <v>4</v>
      </c>
      <c r="F596" s="29">
        <f>-Table2[[#This Row],[Multiplier]]*'Input Data'!$B$3</f>
        <v>200000</v>
      </c>
      <c r="G596" s="29">
        <f>(1 - (1 / (1 + EXP(-((Table2[[#This Row],[Volume]] / 1000) - 4.25))))) * 0.4 + 0.6</f>
        <v>0.87427204557530147</v>
      </c>
      <c r="H596" s="29">
        <f>Table2[[#This Row],[Sigmoid]]*'Input Data'!$B$7</f>
        <v>655.70403418147612</v>
      </c>
      <c r="I596" s="29">
        <f>Table2[[#This Row],[Price]]-Table2[[#This Row],[Variable Cost]]</f>
        <v>155.70403418147612</v>
      </c>
      <c r="J596" s="29">
        <f>Table2[[#This Row],[CM I (Unit)]]-(Table2[[#This Row],[Fixed Cost]]/Table2[[#This Row],[Volume]])</f>
        <v>98.067146573406944</v>
      </c>
      <c r="K596" s="29">
        <f>Table2[[#This Row],[CM II Unit)]]-(-'Input Data'!$B$4/Table2[[#This Row],[Volume]])</f>
        <v>26.021037063320492</v>
      </c>
      <c r="L596" s="29">
        <f>Table2[[#This Row],[CM I (Unit)]]*Table2[[#This Row],[Volume]]</f>
        <v>540292.99860972213</v>
      </c>
      <c r="M596" s="29">
        <f>Table2[[#This Row],[CM II Unit)]]*Table2[[#This Row],[Volume]]</f>
        <v>340292.99860972207</v>
      </c>
      <c r="N596" s="29">
        <f>Table2[[#This Row],[Profit (Unit)]]*Table2[[#This Row],[Volume]]</f>
        <v>90292.998609722112</v>
      </c>
      <c r="O596" s="29" t="str">
        <f>IF(AND(Table2[[#This Row],[Profit]]&gt;0,N595&lt;0),MIN(Table2[Profit]),"")</f>
        <v/>
      </c>
    </row>
    <row r="597" spans="1:15" ht="20.100000000000001" customHeight="1" x14ac:dyDescent="0.25">
      <c r="A597" s="29">
        <v>3475</v>
      </c>
      <c r="B597" s="29">
        <f>IF(Table2[[#This Row],[Volume]]&lt;'Input Data'!$B$9,'Input Data'!$B$9,IF(Table2[[#This Row],[Volume]]&gt;'Input Data'!$B$10,'Input Data'!$B$10,Table2[[#This Row],[Volume]]))</f>
        <v>3475</v>
      </c>
      <c r="C597" s="30">
        <f>ROUNDDOWN((Table2[[#This Row],[Volume Used]]-'Input Data'!$B$9)/'Input Data'!$B$11,0)*'Input Data'!$B$12</f>
        <v>0</v>
      </c>
      <c r="D597" s="31">
        <f>-(Table2[[#This Row],[Volume]]*(1-Table2[[#This Row],[Discount]])*'Input Data'!$B$2)/Table2[[#This Row],[Volume]]</f>
        <v>500</v>
      </c>
      <c r="E597" s="29">
        <f>ROUNDUP(Table2[[#This Row],[Volume]]/'Input Data'!$B$13,0)</f>
        <v>4</v>
      </c>
      <c r="F597" s="29">
        <f>-Table2[[#This Row],[Multiplier]]*'Input Data'!$B$3</f>
        <v>200000</v>
      </c>
      <c r="G597" s="29">
        <f>(1 - (1 / (1 + EXP(-((Table2[[#This Row],[Volume]] / 1000) - 4.25))))) * 0.4 + 0.6</f>
        <v>0.87384060012937226</v>
      </c>
      <c r="H597" s="29">
        <f>Table2[[#This Row],[Sigmoid]]*'Input Data'!$B$7</f>
        <v>655.38045009702921</v>
      </c>
      <c r="I597" s="29">
        <f>Table2[[#This Row],[Price]]-Table2[[#This Row],[Variable Cost]]</f>
        <v>155.38045009702921</v>
      </c>
      <c r="J597" s="29">
        <f>Table2[[#This Row],[CM I (Unit)]]-(Table2[[#This Row],[Fixed Cost]]/Table2[[#This Row],[Volume]])</f>
        <v>97.82649326249684</v>
      </c>
      <c r="K597" s="29">
        <f>Table2[[#This Row],[CM II Unit)]]-(-'Input Data'!$B$4/Table2[[#This Row],[Volume]])</f>
        <v>25.884047219331379</v>
      </c>
      <c r="L597" s="29">
        <f>Table2[[#This Row],[CM I (Unit)]]*Table2[[#This Row],[Volume]]</f>
        <v>539947.06408717646</v>
      </c>
      <c r="M597" s="29">
        <f>Table2[[#This Row],[CM II Unit)]]*Table2[[#This Row],[Volume]]</f>
        <v>339947.06408717652</v>
      </c>
      <c r="N597" s="29">
        <f>Table2[[#This Row],[Profit (Unit)]]*Table2[[#This Row],[Volume]]</f>
        <v>89947.064087176535</v>
      </c>
      <c r="O597" s="29" t="str">
        <f>IF(AND(Table2[[#This Row],[Profit]]&gt;0,N596&lt;0),MIN(Table2[Profit]),"")</f>
        <v/>
      </c>
    </row>
    <row r="598" spans="1:15" ht="20.100000000000001" customHeight="1" x14ac:dyDescent="0.25">
      <c r="A598" s="29">
        <v>3480</v>
      </c>
      <c r="B598" s="29">
        <f>IF(Table2[[#This Row],[Volume]]&lt;'Input Data'!$B$9,'Input Data'!$B$9,IF(Table2[[#This Row],[Volume]]&gt;'Input Data'!$B$10,'Input Data'!$B$10,Table2[[#This Row],[Volume]]))</f>
        <v>3480</v>
      </c>
      <c r="C598" s="30">
        <f>ROUNDDOWN((Table2[[#This Row],[Volume Used]]-'Input Data'!$B$9)/'Input Data'!$B$11,0)*'Input Data'!$B$12</f>
        <v>0</v>
      </c>
      <c r="D598" s="31">
        <f>-(Table2[[#This Row],[Volume]]*(1-Table2[[#This Row],[Discount]])*'Input Data'!$B$2)/Table2[[#This Row],[Volume]]</f>
        <v>500</v>
      </c>
      <c r="E598" s="29">
        <f>ROUNDUP(Table2[[#This Row],[Volume]]/'Input Data'!$B$13,0)</f>
        <v>4</v>
      </c>
      <c r="F598" s="29">
        <f>-Table2[[#This Row],[Multiplier]]*'Input Data'!$B$3</f>
        <v>200000</v>
      </c>
      <c r="G598" s="29">
        <f>(1 - (1 / (1 + EXP(-((Table2[[#This Row],[Volume]] / 1000) - 4.25))))) * 0.4 + 0.6</f>
        <v>0.87340835749452617</v>
      </c>
      <c r="H598" s="29">
        <f>Table2[[#This Row],[Sigmoid]]*'Input Data'!$B$7</f>
        <v>655.05626812089463</v>
      </c>
      <c r="I598" s="29">
        <f>Table2[[#This Row],[Price]]-Table2[[#This Row],[Variable Cost]]</f>
        <v>155.05626812089463</v>
      </c>
      <c r="J598" s="29">
        <f>Table2[[#This Row],[CM I (Unit)]]-(Table2[[#This Row],[Fixed Cost]]/Table2[[#This Row],[Volume]])</f>
        <v>97.585003753078539</v>
      </c>
      <c r="K598" s="29">
        <f>Table2[[#This Row],[CM II Unit)]]-(-'Input Data'!$B$4/Table2[[#This Row],[Volume]])</f>
        <v>25.745923293308422</v>
      </c>
      <c r="L598" s="29">
        <f>Table2[[#This Row],[CM I (Unit)]]*Table2[[#This Row],[Volume]]</f>
        <v>539595.81306071335</v>
      </c>
      <c r="M598" s="29">
        <f>Table2[[#This Row],[CM II Unit)]]*Table2[[#This Row],[Volume]]</f>
        <v>339595.81306071329</v>
      </c>
      <c r="N598" s="29">
        <f>Table2[[#This Row],[Profit (Unit)]]*Table2[[#This Row],[Volume]]</f>
        <v>89595.813060713306</v>
      </c>
      <c r="O598" s="29" t="str">
        <f>IF(AND(Table2[[#This Row],[Profit]]&gt;0,N597&lt;0),MIN(Table2[Profit]),"")</f>
        <v/>
      </c>
    </row>
    <row r="599" spans="1:15" ht="20.100000000000001" customHeight="1" x14ac:dyDescent="0.25">
      <c r="A599" s="29">
        <v>3485</v>
      </c>
      <c r="B599" s="29">
        <f>IF(Table2[[#This Row],[Volume]]&lt;'Input Data'!$B$9,'Input Data'!$B$9,IF(Table2[[#This Row],[Volume]]&gt;'Input Data'!$B$10,'Input Data'!$B$10,Table2[[#This Row],[Volume]]))</f>
        <v>3485</v>
      </c>
      <c r="C599" s="30">
        <f>ROUNDDOWN((Table2[[#This Row],[Volume Used]]-'Input Data'!$B$9)/'Input Data'!$B$11,0)*'Input Data'!$B$12</f>
        <v>0</v>
      </c>
      <c r="D599" s="31">
        <f>-(Table2[[#This Row],[Volume]]*(1-Table2[[#This Row],[Discount]])*'Input Data'!$B$2)/Table2[[#This Row],[Volume]]</f>
        <v>500</v>
      </c>
      <c r="E599" s="29">
        <f>ROUNDUP(Table2[[#This Row],[Volume]]/'Input Data'!$B$13,0)</f>
        <v>4</v>
      </c>
      <c r="F599" s="29">
        <f>-Table2[[#This Row],[Multiplier]]*'Input Data'!$B$3</f>
        <v>200000</v>
      </c>
      <c r="G599" s="29">
        <f>(1 - (1 / (1 + EXP(-((Table2[[#This Row],[Volume]] / 1000) - 4.25))))) * 0.4 + 0.6</f>
        <v>0.87297532087722596</v>
      </c>
      <c r="H599" s="29">
        <f>Table2[[#This Row],[Sigmoid]]*'Input Data'!$B$7</f>
        <v>654.73149065791949</v>
      </c>
      <c r="I599" s="29">
        <f>Table2[[#This Row],[Price]]-Table2[[#This Row],[Variable Cost]]</f>
        <v>154.73149065791949</v>
      </c>
      <c r="J599" s="29">
        <f>Table2[[#This Row],[CM I (Unit)]]-(Table2[[#This Row],[Fixed Cost]]/Table2[[#This Row],[Volume]])</f>
        <v>97.342681475710023</v>
      </c>
      <c r="K599" s="29">
        <f>Table2[[#This Row],[CM II Unit)]]-(-'Input Data'!$B$4/Table2[[#This Row],[Volume]])</f>
        <v>25.606669997948188</v>
      </c>
      <c r="L599" s="29">
        <f>Table2[[#This Row],[CM I (Unit)]]*Table2[[#This Row],[Volume]]</f>
        <v>539239.24494284939</v>
      </c>
      <c r="M599" s="29">
        <f>Table2[[#This Row],[CM II Unit)]]*Table2[[#This Row],[Volume]]</f>
        <v>339239.24494284944</v>
      </c>
      <c r="N599" s="29">
        <f>Table2[[#This Row],[Profit (Unit)]]*Table2[[#This Row],[Volume]]</f>
        <v>89239.244942849429</v>
      </c>
      <c r="O599" s="29" t="str">
        <f>IF(AND(Table2[[#This Row],[Profit]]&gt;0,N598&lt;0),MIN(Table2[Profit]),"")</f>
        <v/>
      </c>
    </row>
    <row r="600" spans="1:15" ht="20.100000000000001" customHeight="1" x14ac:dyDescent="0.25">
      <c r="A600" s="29">
        <v>3490</v>
      </c>
      <c r="B600" s="29">
        <f>IF(Table2[[#This Row],[Volume]]&lt;'Input Data'!$B$9,'Input Data'!$B$9,IF(Table2[[#This Row],[Volume]]&gt;'Input Data'!$B$10,'Input Data'!$B$10,Table2[[#This Row],[Volume]]))</f>
        <v>3490</v>
      </c>
      <c r="C600" s="30">
        <f>ROUNDDOWN((Table2[[#This Row],[Volume Used]]-'Input Data'!$B$9)/'Input Data'!$B$11,0)*'Input Data'!$B$12</f>
        <v>0</v>
      </c>
      <c r="D600" s="31">
        <f>-(Table2[[#This Row],[Volume]]*(1-Table2[[#This Row],[Discount]])*'Input Data'!$B$2)/Table2[[#This Row],[Volume]]</f>
        <v>500</v>
      </c>
      <c r="E600" s="29">
        <f>ROUNDUP(Table2[[#This Row],[Volume]]/'Input Data'!$B$13,0)</f>
        <v>4</v>
      </c>
      <c r="F600" s="29">
        <f>-Table2[[#This Row],[Multiplier]]*'Input Data'!$B$3</f>
        <v>200000</v>
      </c>
      <c r="G600" s="29">
        <f>(1 - (1 / (1 + EXP(-((Table2[[#This Row],[Volume]] / 1000) - 4.25))))) * 0.4 + 0.6</f>
        <v>0.87254149351561017</v>
      </c>
      <c r="H600" s="29">
        <f>Table2[[#This Row],[Sigmoid]]*'Input Data'!$B$7</f>
        <v>654.40612013670761</v>
      </c>
      <c r="I600" s="29">
        <f>Table2[[#This Row],[Price]]-Table2[[#This Row],[Variable Cost]]</f>
        <v>154.40612013670761</v>
      </c>
      <c r="J600" s="29">
        <f>Table2[[#This Row],[CM I (Unit)]]-(Table2[[#This Row],[Fixed Cost]]/Table2[[#This Row],[Volume]])</f>
        <v>97.099529878827951</v>
      </c>
      <c r="K600" s="29">
        <f>Table2[[#This Row],[CM II Unit)]]-(-'Input Data'!$B$4/Table2[[#This Row],[Volume]])</f>
        <v>25.46629205647838</v>
      </c>
      <c r="L600" s="29">
        <f>Table2[[#This Row],[CM I (Unit)]]*Table2[[#This Row],[Volume]]</f>
        <v>538877.35927710962</v>
      </c>
      <c r="M600" s="29">
        <f>Table2[[#This Row],[CM II Unit)]]*Table2[[#This Row],[Volume]]</f>
        <v>338877.35927710956</v>
      </c>
      <c r="N600" s="29">
        <f>Table2[[#This Row],[Profit (Unit)]]*Table2[[#This Row],[Volume]]</f>
        <v>88877.359277109543</v>
      </c>
      <c r="O600" s="29" t="str">
        <f>IF(AND(Table2[[#This Row],[Profit]]&gt;0,N599&lt;0),MIN(Table2[Profit]),"")</f>
        <v/>
      </c>
    </row>
    <row r="601" spans="1:15" ht="20.100000000000001" customHeight="1" x14ac:dyDescent="0.25">
      <c r="A601" s="29">
        <v>3495</v>
      </c>
      <c r="B601" s="29">
        <f>IF(Table2[[#This Row],[Volume]]&lt;'Input Data'!$B$9,'Input Data'!$B$9,IF(Table2[[#This Row],[Volume]]&gt;'Input Data'!$B$10,'Input Data'!$B$10,Table2[[#This Row],[Volume]]))</f>
        <v>3495</v>
      </c>
      <c r="C601" s="30">
        <f>ROUNDDOWN((Table2[[#This Row],[Volume Used]]-'Input Data'!$B$9)/'Input Data'!$B$11,0)*'Input Data'!$B$12</f>
        <v>0</v>
      </c>
      <c r="D601" s="31">
        <f>-(Table2[[#This Row],[Volume]]*(1-Table2[[#This Row],[Discount]])*'Input Data'!$B$2)/Table2[[#This Row],[Volume]]</f>
        <v>500</v>
      </c>
      <c r="E601" s="29">
        <f>ROUNDUP(Table2[[#This Row],[Volume]]/'Input Data'!$B$13,0)</f>
        <v>4</v>
      </c>
      <c r="F601" s="29">
        <f>-Table2[[#This Row],[Multiplier]]*'Input Data'!$B$3</f>
        <v>200000</v>
      </c>
      <c r="G601" s="29">
        <f>(1 - (1 / (1 + EXP(-((Table2[[#This Row],[Volume]] / 1000) - 4.25))))) * 0.4 + 0.6</f>
        <v>0.87210687867945935</v>
      </c>
      <c r="H601" s="29">
        <f>Table2[[#This Row],[Sigmoid]]*'Input Data'!$B$7</f>
        <v>654.08015900959447</v>
      </c>
      <c r="I601" s="29">
        <f>Table2[[#This Row],[Price]]-Table2[[#This Row],[Variable Cost]]</f>
        <v>154.08015900959447</v>
      </c>
      <c r="J601" s="29">
        <f>Table2[[#This Row],[CM I (Unit)]]-(Table2[[#This Row],[Fixed Cost]]/Table2[[#This Row],[Volume]])</f>
        <v>96.85555242876471</v>
      </c>
      <c r="K601" s="29">
        <f>Table2[[#This Row],[CM II Unit)]]-(-'Input Data'!$B$4/Table2[[#This Row],[Volume]])</f>
        <v>25.324794202727517</v>
      </c>
      <c r="L601" s="29">
        <f>Table2[[#This Row],[CM I (Unit)]]*Table2[[#This Row],[Volume]]</f>
        <v>538510.15573853266</v>
      </c>
      <c r="M601" s="29">
        <f>Table2[[#This Row],[CM II Unit)]]*Table2[[#This Row],[Volume]]</f>
        <v>338510.15573853266</v>
      </c>
      <c r="N601" s="29">
        <f>Table2[[#This Row],[Profit (Unit)]]*Table2[[#This Row],[Volume]]</f>
        <v>88510.155738532674</v>
      </c>
      <c r="O601" s="29" t="str">
        <f>IF(AND(Table2[[#This Row],[Profit]]&gt;0,N600&lt;0),MIN(Table2[Profit]),"")</f>
        <v/>
      </c>
    </row>
    <row r="602" spans="1:15" ht="20.100000000000001" customHeight="1" x14ac:dyDescent="0.25">
      <c r="A602" s="29">
        <v>3500</v>
      </c>
      <c r="B602" s="29">
        <f>IF(Table2[[#This Row],[Volume]]&lt;'Input Data'!$B$9,'Input Data'!$B$9,IF(Table2[[#This Row],[Volume]]&gt;'Input Data'!$B$10,'Input Data'!$B$10,Table2[[#This Row],[Volume]]))</f>
        <v>3500</v>
      </c>
      <c r="C602" s="30">
        <f>ROUNDDOWN((Table2[[#This Row],[Volume Used]]-'Input Data'!$B$9)/'Input Data'!$B$11,0)*'Input Data'!$B$12</f>
        <v>0</v>
      </c>
      <c r="D602" s="31">
        <f>-(Table2[[#This Row],[Volume]]*(1-Table2[[#This Row],[Discount]])*'Input Data'!$B$2)/Table2[[#This Row],[Volume]]</f>
        <v>500</v>
      </c>
      <c r="E602" s="29">
        <f>ROUNDUP(Table2[[#This Row],[Volume]]/'Input Data'!$B$13,0)</f>
        <v>4</v>
      </c>
      <c r="F602" s="29">
        <f>-Table2[[#This Row],[Multiplier]]*'Input Data'!$B$3</f>
        <v>200000</v>
      </c>
      <c r="G602" s="29">
        <f>(1 - (1 / (1 + EXP(-((Table2[[#This Row],[Volume]] / 1000) - 4.25))))) * 0.4 + 0.6</f>
        <v>0.87167147967015723</v>
      </c>
      <c r="H602" s="29">
        <f>Table2[[#This Row],[Sigmoid]]*'Input Data'!$B$7</f>
        <v>653.75360975261788</v>
      </c>
      <c r="I602" s="29">
        <f>Table2[[#This Row],[Price]]-Table2[[#This Row],[Variable Cost]]</f>
        <v>153.75360975261788</v>
      </c>
      <c r="J602" s="29">
        <f>Table2[[#This Row],[CM I (Unit)]]-(Table2[[#This Row],[Fixed Cost]]/Table2[[#This Row],[Volume]])</f>
        <v>96.610752609760738</v>
      </c>
      <c r="K602" s="29">
        <f>Table2[[#This Row],[CM II Unit)]]-(-'Input Data'!$B$4/Table2[[#This Row],[Volume]])</f>
        <v>25.182181181189307</v>
      </c>
      <c r="L602" s="29">
        <f>Table2[[#This Row],[CM I (Unit)]]*Table2[[#This Row],[Volume]]</f>
        <v>538137.63413416257</v>
      </c>
      <c r="M602" s="29">
        <f>Table2[[#This Row],[CM II Unit)]]*Table2[[#This Row],[Volume]]</f>
        <v>338137.63413416257</v>
      </c>
      <c r="N602" s="29">
        <f>Table2[[#This Row],[Profit (Unit)]]*Table2[[#This Row],[Volume]]</f>
        <v>88137.634134162581</v>
      </c>
      <c r="O602" s="29" t="str">
        <f>IF(AND(Table2[[#This Row],[Profit]]&gt;0,N601&lt;0),MIN(Table2[Profit]),"")</f>
        <v/>
      </c>
    </row>
    <row r="603" spans="1:15" ht="20.100000000000001" customHeight="1" x14ac:dyDescent="0.25">
      <c r="A603" s="29">
        <v>3505</v>
      </c>
      <c r="B603" s="29">
        <f>IF(Table2[[#This Row],[Volume]]&lt;'Input Data'!$B$9,'Input Data'!$B$9,IF(Table2[[#This Row],[Volume]]&gt;'Input Data'!$B$10,'Input Data'!$B$10,Table2[[#This Row],[Volume]]))</f>
        <v>3505</v>
      </c>
      <c r="C603" s="30">
        <f>ROUNDDOWN((Table2[[#This Row],[Volume Used]]-'Input Data'!$B$9)/'Input Data'!$B$11,0)*'Input Data'!$B$12</f>
        <v>0</v>
      </c>
      <c r="D603" s="31">
        <f>-(Table2[[#This Row],[Volume]]*(1-Table2[[#This Row],[Discount]])*'Input Data'!$B$2)/Table2[[#This Row],[Volume]]</f>
        <v>500</v>
      </c>
      <c r="E603" s="29">
        <f>ROUNDUP(Table2[[#This Row],[Volume]]/'Input Data'!$B$13,0)</f>
        <v>4</v>
      </c>
      <c r="F603" s="29">
        <f>-Table2[[#This Row],[Multiplier]]*'Input Data'!$B$3</f>
        <v>200000</v>
      </c>
      <c r="G603" s="29">
        <f>(1 - (1 / (1 + EXP(-((Table2[[#This Row],[Volume]] / 1000) - 4.25))))) * 0.4 + 0.6</f>
        <v>0.87123529982065095</v>
      </c>
      <c r="H603" s="29">
        <f>Table2[[#This Row],[Sigmoid]]*'Input Data'!$B$7</f>
        <v>653.42647486548822</v>
      </c>
      <c r="I603" s="29">
        <f>Table2[[#This Row],[Price]]-Table2[[#This Row],[Variable Cost]]</f>
        <v>153.42647486548822</v>
      </c>
      <c r="J603" s="29">
        <f>Table2[[#This Row],[CM I (Unit)]]-(Table2[[#This Row],[Fixed Cost]]/Table2[[#This Row],[Volume]])</f>
        <v>96.365133923976089</v>
      </c>
      <c r="K603" s="29">
        <f>Table2[[#This Row],[CM II Unit)]]-(-'Input Data'!$B$4/Table2[[#This Row],[Volume]])</f>
        <v>25.038457747085928</v>
      </c>
      <c r="L603" s="29">
        <f>Table2[[#This Row],[CM I (Unit)]]*Table2[[#This Row],[Volume]]</f>
        <v>537759.79440353625</v>
      </c>
      <c r="M603" s="29">
        <f>Table2[[#This Row],[CM II Unit)]]*Table2[[#This Row],[Volume]]</f>
        <v>337759.79440353619</v>
      </c>
      <c r="N603" s="29">
        <f>Table2[[#This Row],[Profit (Unit)]]*Table2[[#This Row],[Volume]]</f>
        <v>87759.794403536172</v>
      </c>
      <c r="O603" s="29" t="str">
        <f>IF(AND(Table2[[#This Row],[Profit]]&gt;0,N602&lt;0),MIN(Table2[Profit]),"")</f>
        <v/>
      </c>
    </row>
    <row r="604" spans="1:15" ht="20.100000000000001" customHeight="1" x14ac:dyDescent="0.25">
      <c r="A604" s="29">
        <v>3510</v>
      </c>
      <c r="B604" s="29">
        <f>IF(Table2[[#This Row],[Volume]]&lt;'Input Data'!$B$9,'Input Data'!$B$9,IF(Table2[[#This Row],[Volume]]&gt;'Input Data'!$B$10,'Input Data'!$B$10,Table2[[#This Row],[Volume]]))</f>
        <v>3510</v>
      </c>
      <c r="C604" s="30">
        <f>ROUNDDOWN((Table2[[#This Row],[Volume Used]]-'Input Data'!$B$9)/'Input Data'!$B$11,0)*'Input Data'!$B$12</f>
        <v>0</v>
      </c>
      <c r="D604" s="31">
        <f>-(Table2[[#This Row],[Volume]]*(1-Table2[[#This Row],[Discount]])*'Input Data'!$B$2)/Table2[[#This Row],[Volume]]</f>
        <v>500</v>
      </c>
      <c r="E604" s="29">
        <f>ROUNDUP(Table2[[#This Row],[Volume]]/'Input Data'!$B$13,0)</f>
        <v>4</v>
      </c>
      <c r="F604" s="29">
        <f>-Table2[[#This Row],[Multiplier]]*'Input Data'!$B$3</f>
        <v>200000</v>
      </c>
      <c r="G604" s="29">
        <f>(1 - (1 / (1 + EXP(-((Table2[[#This Row],[Volume]] / 1000) - 4.25))))) * 0.4 + 0.6</f>
        <v>0.87079834249540911</v>
      </c>
      <c r="H604" s="29">
        <f>Table2[[#This Row],[Sigmoid]]*'Input Data'!$B$7</f>
        <v>653.09875687155682</v>
      </c>
      <c r="I604" s="29">
        <f>Table2[[#This Row],[Price]]-Table2[[#This Row],[Variable Cost]]</f>
        <v>153.09875687155682</v>
      </c>
      <c r="J604" s="29">
        <f>Table2[[#This Row],[CM I (Unit)]]-(Table2[[#This Row],[Fixed Cost]]/Table2[[#This Row],[Volume]])</f>
        <v>96.11869989149983</v>
      </c>
      <c r="K604" s="29">
        <f>Table2[[#This Row],[CM II Unit)]]-(-'Input Data'!$B$4/Table2[[#This Row],[Volume]])</f>
        <v>24.893628666428611</v>
      </c>
      <c r="L604" s="29">
        <f>Table2[[#This Row],[CM I (Unit)]]*Table2[[#This Row],[Volume]]</f>
        <v>537376.63661916438</v>
      </c>
      <c r="M604" s="29">
        <f>Table2[[#This Row],[CM II Unit)]]*Table2[[#This Row],[Volume]]</f>
        <v>337376.63661916438</v>
      </c>
      <c r="N604" s="29">
        <f>Table2[[#This Row],[Profit (Unit)]]*Table2[[#This Row],[Volume]]</f>
        <v>87376.636619164419</v>
      </c>
      <c r="O604" s="29" t="str">
        <f>IF(AND(Table2[[#This Row],[Profit]]&gt;0,N603&lt;0),MIN(Table2[Profit]),"")</f>
        <v/>
      </c>
    </row>
    <row r="605" spans="1:15" ht="20.100000000000001" customHeight="1" x14ac:dyDescent="0.25">
      <c r="A605" s="29">
        <v>3515</v>
      </c>
      <c r="B605" s="29">
        <f>IF(Table2[[#This Row],[Volume]]&lt;'Input Data'!$B$9,'Input Data'!$B$9,IF(Table2[[#This Row],[Volume]]&gt;'Input Data'!$B$10,'Input Data'!$B$10,Table2[[#This Row],[Volume]]))</f>
        <v>3515</v>
      </c>
      <c r="C605" s="30">
        <f>ROUNDDOWN((Table2[[#This Row],[Volume Used]]-'Input Data'!$B$9)/'Input Data'!$B$11,0)*'Input Data'!$B$12</f>
        <v>0</v>
      </c>
      <c r="D605" s="31">
        <f>-(Table2[[#This Row],[Volume]]*(1-Table2[[#This Row],[Discount]])*'Input Data'!$B$2)/Table2[[#This Row],[Volume]]</f>
        <v>500</v>
      </c>
      <c r="E605" s="29">
        <f>ROUNDUP(Table2[[#This Row],[Volume]]/'Input Data'!$B$13,0)</f>
        <v>4</v>
      </c>
      <c r="F605" s="29">
        <f>-Table2[[#This Row],[Multiplier]]*'Input Data'!$B$3</f>
        <v>200000</v>
      </c>
      <c r="G605" s="29">
        <f>(1 - (1 / (1 + EXP(-((Table2[[#This Row],[Volume]] / 1000) - 4.25))))) * 0.4 + 0.6</f>
        <v>0.87036061109037632</v>
      </c>
      <c r="H605" s="29">
        <f>Table2[[#This Row],[Sigmoid]]*'Input Data'!$B$7</f>
        <v>652.77045831778219</v>
      </c>
      <c r="I605" s="29">
        <f>Table2[[#This Row],[Price]]-Table2[[#This Row],[Variable Cost]]</f>
        <v>152.77045831778219</v>
      </c>
      <c r="J605" s="29">
        <f>Table2[[#This Row],[CM I (Unit)]]-(Table2[[#This Row],[Fixed Cost]]/Table2[[#This Row],[Volume]])</f>
        <v>95.871454050356874</v>
      </c>
      <c r="K605" s="29">
        <f>Table2[[#This Row],[CM II Unit)]]-(-'Input Data'!$B$4/Table2[[#This Row],[Volume]])</f>
        <v>24.74769871607522</v>
      </c>
      <c r="L605" s="29">
        <f>Table2[[#This Row],[CM I (Unit)]]*Table2[[#This Row],[Volume]]</f>
        <v>536988.1609870044</v>
      </c>
      <c r="M605" s="29">
        <f>Table2[[#This Row],[CM II Unit)]]*Table2[[#This Row],[Volume]]</f>
        <v>336988.1609870044</v>
      </c>
      <c r="N605" s="29">
        <f>Table2[[#This Row],[Profit (Unit)]]*Table2[[#This Row],[Volume]]</f>
        <v>86988.160987004405</v>
      </c>
      <c r="O605" s="29" t="str">
        <f>IF(AND(Table2[[#This Row],[Profit]]&gt;0,N604&lt;0),MIN(Table2[Profit]),"")</f>
        <v/>
      </c>
    </row>
    <row r="606" spans="1:15" ht="20.100000000000001" customHeight="1" x14ac:dyDescent="0.25">
      <c r="A606" s="29">
        <v>3520</v>
      </c>
      <c r="B606" s="29">
        <f>IF(Table2[[#This Row],[Volume]]&lt;'Input Data'!$B$9,'Input Data'!$B$9,IF(Table2[[#This Row],[Volume]]&gt;'Input Data'!$B$10,'Input Data'!$B$10,Table2[[#This Row],[Volume]]))</f>
        <v>3520</v>
      </c>
      <c r="C606" s="30">
        <f>ROUNDDOWN((Table2[[#This Row],[Volume Used]]-'Input Data'!$B$9)/'Input Data'!$B$11,0)*'Input Data'!$B$12</f>
        <v>0</v>
      </c>
      <c r="D606" s="31">
        <f>-(Table2[[#This Row],[Volume]]*(1-Table2[[#This Row],[Discount]])*'Input Data'!$B$2)/Table2[[#This Row],[Volume]]</f>
        <v>500</v>
      </c>
      <c r="E606" s="29">
        <f>ROUNDUP(Table2[[#This Row],[Volume]]/'Input Data'!$B$13,0)</f>
        <v>4</v>
      </c>
      <c r="F606" s="29">
        <f>-Table2[[#This Row],[Multiplier]]*'Input Data'!$B$3</f>
        <v>200000</v>
      </c>
      <c r="G606" s="29">
        <f>(1 - (1 / (1 + EXP(-((Table2[[#This Row],[Volume]] / 1000) - 4.25))))) * 0.4 + 0.6</f>
        <v>0.86992210903292544</v>
      </c>
      <c r="H606" s="29">
        <f>Table2[[#This Row],[Sigmoid]]*'Input Data'!$B$7</f>
        <v>652.4415817746941</v>
      </c>
      <c r="I606" s="29">
        <f>Table2[[#This Row],[Price]]-Table2[[#This Row],[Variable Cost]]</f>
        <v>152.4415817746941</v>
      </c>
      <c r="J606" s="29">
        <f>Table2[[#This Row],[CM I (Unit)]]-(Table2[[#This Row],[Fixed Cost]]/Table2[[#This Row],[Volume]])</f>
        <v>95.623399956512287</v>
      </c>
      <c r="K606" s="29">
        <f>Table2[[#This Row],[CM II Unit)]]-(-'Input Data'!$B$4/Table2[[#This Row],[Volume]])</f>
        <v>24.600672683785021</v>
      </c>
      <c r="L606" s="29">
        <f>Table2[[#This Row],[CM I (Unit)]]*Table2[[#This Row],[Volume]]</f>
        <v>536594.36784692318</v>
      </c>
      <c r="M606" s="29">
        <f>Table2[[#This Row],[CM II Unit)]]*Table2[[#This Row],[Volume]]</f>
        <v>336594.36784692324</v>
      </c>
      <c r="N606" s="29">
        <f>Table2[[#This Row],[Profit (Unit)]]*Table2[[#This Row],[Volume]]</f>
        <v>86594.367846923269</v>
      </c>
      <c r="O606" s="29" t="str">
        <f>IF(AND(Table2[[#This Row],[Profit]]&gt;0,N605&lt;0),MIN(Table2[Profit]),"")</f>
        <v/>
      </c>
    </row>
    <row r="607" spans="1:15" ht="20.100000000000001" customHeight="1" x14ac:dyDescent="0.25">
      <c r="A607" s="29">
        <v>3525</v>
      </c>
      <c r="B607" s="29">
        <f>IF(Table2[[#This Row],[Volume]]&lt;'Input Data'!$B$9,'Input Data'!$B$9,IF(Table2[[#This Row],[Volume]]&gt;'Input Data'!$B$10,'Input Data'!$B$10,Table2[[#This Row],[Volume]]))</f>
        <v>3525</v>
      </c>
      <c r="C607" s="30">
        <f>ROUNDDOWN((Table2[[#This Row],[Volume Used]]-'Input Data'!$B$9)/'Input Data'!$B$11,0)*'Input Data'!$B$12</f>
        <v>0</v>
      </c>
      <c r="D607" s="31">
        <f>-(Table2[[#This Row],[Volume]]*(1-Table2[[#This Row],[Discount]])*'Input Data'!$B$2)/Table2[[#This Row],[Volume]]</f>
        <v>500</v>
      </c>
      <c r="E607" s="29">
        <f>ROUNDUP(Table2[[#This Row],[Volume]]/'Input Data'!$B$13,0)</f>
        <v>4</v>
      </c>
      <c r="F607" s="29">
        <f>-Table2[[#This Row],[Multiplier]]*'Input Data'!$B$3</f>
        <v>200000</v>
      </c>
      <c r="G607" s="29">
        <f>(1 - (1 / (1 + EXP(-((Table2[[#This Row],[Volume]] / 1000) - 4.25))))) * 0.4 + 0.6</f>
        <v>0.86948283978180863</v>
      </c>
      <c r="H607" s="29">
        <f>Table2[[#This Row],[Sigmoid]]*'Input Data'!$B$7</f>
        <v>652.11212983635642</v>
      </c>
      <c r="I607" s="29">
        <f>Table2[[#This Row],[Price]]-Table2[[#This Row],[Variable Cost]]</f>
        <v>152.11212983635642</v>
      </c>
      <c r="J607" s="29">
        <f>Table2[[#This Row],[CM I (Unit)]]-(Table2[[#This Row],[Fixed Cost]]/Table2[[#This Row],[Volume]])</f>
        <v>95.374541183874157</v>
      </c>
      <c r="K607" s="29">
        <f>Table2[[#This Row],[CM II Unit)]]-(-'Input Data'!$B$4/Table2[[#This Row],[Volume]])</f>
        <v>24.452555368271319</v>
      </c>
      <c r="L607" s="29">
        <f>Table2[[#This Row],[CM I (Unit)]]*Table2[[#This Row],[Volume]]</f>
        <v>536195.25767315633</v>
      </c>
      <c r="M607" s="29">
        <f>Table2[[#This Row],[CM II Unit)]]*Table2[[#This Row],[Volume]]</f>
        <v>336195.25767315639</v>
      </c>
      <c r="N607" s="29">
        <f>Table2[[#This Row],[Profit (Unit)]]*Table2[[#This Row],[Volume]]</f>
        <v>86195.257673156404</v>
      </c>
      <c r="O607" s="29" t="str">
        <f>IF(AND(Table2[[#This Row],[Profit]]&gt;0,N606&lt;0),MIN(Table2[Profit]),"")</f>
        <v/>
      </c>
    </row>
    <row r="608" spans="1:15" ht="20.100000000000001" customHeight="1" x14ac:dyDescent="0.25">
      <c r="A608" s="29">
        <v>3530</v>
      </c>
      <c r="B608" s="29">
        <f>IF(Table2[[#This Row],[Volume]]&lt;'Input Data'!$B$9,'Input Data'!$B$9,IF(Table2[[#This Row],[Volume]]&gt;'Input Data'!$B$10,'Input Data'!$B$10,Table2[[#This Row],[Volume]]))</f>
        <v>3530</v>
      </c>
      <c r="C608" s="30">
        <f>ROUNDDOWN((Table2[[#This Row],[Volume Used]]-'Input Data'!$B$9)/'Input Data'!$B$11,0)*'Input Data'!$B$12</f>
        <v>0</v>
      </c>
      <c r="D608" s="31">
        <f>-(Table2[[#This Row],[Volume]]*(1-Table2[[#This Row],[Discount]])*'Input Data'!$B$2)/Table2[[#This Row],[Volume]]</f>
        <v>500</v>
      </c>
      <c r="E608" s="29">
        <f>ROUNDUP(Table2[[#This Row],[Volume]]/'Input Data'!$B$13,0)</f>
        <v>4</v>
      </c>
      <c r="F608" s="29">
        <f>-Table2[[#This Row],[Multiplier]]*'Input Data'!$B$3</f>
        <v>200000</v>
      </c>
      <c r="G608" s="29">
        <f>(1 - (1 / (1 + EXP(-((Table2[[#This Row],[Volume]] / 1000) - 4.25))))) * 0.4 + 0.6</f>
        <v>0.86904280682710411</v>
      </c>
      <c r="H608" s="29">
        <f>Table2[[#This Row],[Sigmoid]]*'Input Data'!$B$7</f>
        <v>651.78210512032808</v>
      </c>
      <c r="I608" s="29">
        <f>Table2[[#This Row],[Price]]-Table2[[#This Row],[Variable Cost]]</f>
        <v>151.78210512032808</v>
      </c>
      <c r="J608" s="29">
        <f>Table2[[#This Row],[CM I (Unit)]]-(Table2[[#This Row],[Fixed Cost]]/Table2[[#This Row],[Volume]])</f>
        <v>95.12488132429408</v>
      </c>
      <c r="K608" s="29">
        <f>Table2[[#This Row],[CM II Unit)]]-(-'Input Data'!$B$4/Table2[[#This Row],[Volume]])</f>
        <v>24.303351579251583</v>
      </c>
      <c r="L608" s="29">
        <f>Table2[[#This Row],[CM I (Unit)]]*Table2[[#This Row],[Volume]]</f>
        <v>535790.83107475808</v>
      </c>
      <c r="M608" s="29">
        <f>Table2[[#This Row],[CM II Unit)]]*Table2[[#This Row],[Volume]]</f>
        <v>335790.83107475808</v>
      </c>
      <c r="N608" s="29">
        <f>Table2[[#This Row],[Profit (Unit)]]*Table2[[#This Row],[Volume]]</f>
        <v>85790.831074758084</v>
      </c>
      <c r="O608" s="29" t="str">
        <f>IF(AND(Table2[[#This Row],[Profit]]&gt;0,N607&lt;0),MIN(Table2[Profit]),"")</f>
        <v/>
      </c>
    </row>
    <row r="609" spans="1:15" ht="20.100000000000001" customHeight="1" x14ac:dyDescent="0.25">
      <c r="A609" s="29">
        <v>3535</v>
      </c>
      <c r="B609" s="29">
        <f>IF(Table2[[#This Row],[Volume]]&lt;'Input Data'!$B$9,'Input Data'!$B$9,IF(Table2[[#This Row],[Volume]]&gt;'Input Data'!$B$10,'Input Data'!$B$10,Table2[[#This Row],[Volume]]))</f>
        <v>3535</v>
      </c>
      <c r="C609" s="30">
        <f>ROUNDDOWN((Table2[[#This Row],[Volume Used]]-'Input Data'!$B$9)/'Input Data'!$B$11,0)*'Input Data'!$B$12</f>
        <v>0</v>
      </c>
      <c r="D609" s="31">
        <f>-(Table2[[#This Row],[Volume]]*(1-Table2[[#This Row],[Discount]])*'Input Data'!$B$2)/Table2[[#This Row],[Volume]]</f>
        <v>500</v>
      </c>
      <c r="E609" s="29">
        <f>ROUNDUP(Table2[[#This Row],[Volume]]/'Input Data'!$B$13,0)</f>
        <v>4</v>
      </c>
      <c r="F609" s="29">
        <f>-Table2[[#This Row],[Multiplier]]*'Input Data'!$B$3</f>
        <v>200000</v>
      </c>
      <c r="G609" s="29">
        <f>(1 - (1 / (1 + EXP(-((Table2[[#This Row],[Volume]] / 1000) - 4.25))))) * 0.4 + 0.6</f>
        <v>0.86860201369016232</v>
      </c>
      <c r="H609" s="29">
        <f>Table2[[#This Row],[Sigmoid]]*'Input Data'!$B$7</f>
        <v>651.45151026762176</v>
      </c>
      <c r="I609" s="29">
        <f>Table2[[#This Row],[Price]]-Table2[[#This Row],[Variable Cost]]</f>
        <v>151.45151026762176</v>
      </c>
      <c r="J609" s="29">
        <f>Table2[[#This Row],[CM I (Unit)]]-(Table2[[#This Row],[Fixed Cost]]/Table2[[#This Row],[Volume]])</f>
        <v>94.87442398756518</v>
      </c>
      <c r="K609" s="29">
        <f>Table2[[#This Row],[CM II Unit)]]-(-'Input Data'!$B$4/Table2[[#This Row],[Volume]])</f>
        <v>24.153066137494463</v>
      </c>
      <c r="L609" s="29">
        <f>Table2[[#This Row],[CM I (Unit)]]*Table2[[#This Row],[Volume]]</f>
        <v>535381.08879604295</v>
      </c>
      <c r="M609" s="29">
        <f>Table2[[#This Row],[CM II Unit)]]*Table2[[#This Row],[Volume]]</f>
        <v>335381.0887960429</v>
      </c>
      <c r="N609" s="29">
        <f>Table2[[#This Row],[Profit (Unit)]]*Table2[[#This Row],[Volume]]</f>
        <v>85381.088796042925</v>
      </c>
      <c r="O609" s="29" t="str">
        <f>IF(AND(Table2[[#This Row],[Profit]]&gt;0,N608&lt;0),MIN(Table2[Profit]),"")</f>
        <v/>
      </c>
    </row>
    <row r="610" spans="1:15" ht="20.100000000000001" customHeight="1" x14ac:dyDescent="0.25">
      <c r="A610" s="29">
        <v>3540</v>
      </c>
      <c r="B610" s="29">
        <f>IF(Table2[[#This Row],[Volume]]&lt;'Input Data'!$B$9,'Input Data'!$B$9,IF(Table2[[#This Row],[Volume]]&gt;'Input Data'!$B$10,'Input Data'!$B$10,Table2[[#This Row],[Volume]]))</f>
        <v>3540</v>
      </c>
      <c r="C610" s="30">
        <f>ROUNDDOWN((Table2[[#This Row],[Volume Used]]-'Input Data'!$B$9)/'Input Data'!$B$11,0)*'Input Data'!$B$12</f>
        <v>0</v>
      </c>
      <c r="D610" s="31">
        <f>-(Table2[[#This Row],[Volume]]*(1-Table2[[#This Row],[Discount]])*'Input Data'!$B$2)/Table2[[#This Row],[Volume]]</f>
        <v>500</v>
      </c>
      <c r="E610" s="29">
        <f>ROUNDUP(Table2[[#This Row],[Volume]]/'Input Data'!$B$13,0)</f>
        <v>4</v>
      </c>
      <c r="F610" s="29">
        <f>-Table2[[#This Row],[Multiplier]]*'Input Data'!$B$3</f>
        <v>200000</v>
      </c>
      <c r="G610" s="29">
        <f>(1 - (1 / (1 + EXP(-((Table2[[#This Row],[Volume]] / 1000) - 4.25))))) * 0.4 + 0.6</f>
        <v>0.8681604639235474</v>
      </c>
      <c r="H610" s="29">
        <f>Table2[[#This Row],[Sigmoid]]*'Input Data'!$B$7</f>
        <v>651.1203479426606</v>
      </c>
      <c r="I610" s="29">
        <f>Table2[[#This Row],[Price]]-Table2[[#This Row],[Variable Cost]]</f>
        <v>151.1203479426606</v>
      </c>
      <c r="J610" s="29">
        <f>Table2[[#This Row],[CM I (Unit)]]-(Table2[[#This Row],[Fixed Cost]]/Table2[[#This Row],[Volume]])</f>
        <v>94.623172801417667</v>
      </c>
      <c r="K610" s="29">
        <f>Table2[[#This Row],[CM II Unit)]]-(-'Input Data'!$B$4/Table2[[#This Row],[Volume]])</f>
        <v>24.001703874863992</v>
      </c>
      <c r="L610" s="29">
        <f>Table2[[#This Row],[CM I (Unit)]]*Table2[[#This Row],[Volume]]</f>
        <v>534966.03171701857</v>
      </c>
      <c r="M610" s="29">
        <f>Table2[[#This Row],[CM II Unit)]]*Table2[[#This Row],[Volume]]</f>
        <v>334966.03171701852</v>
      </c>
      <c r="N610" s="29">
        <f>Table2[[#This Row],[Profit (Unit)]]*Table2[[#This Row],[Volume]]</f>
        <v>84966.03171701853</v>
      </c>
      <c r="O610" s="29" t="str">
        <f>IF(AND(Table2[[#This Row],[Profit]]&gt;0,N609&lt;0),MIN(Table2[Profit]),"")</f>
        <v/>
      </c>
    </row>
    <row r="611" spans="1:15" ht="20.100000000000001" customHeight="1" x14ac:dyDescent="0.25">
      <c r="A611" s="29">
        <v>3545</v>
      </c>
      <c r="B611" s="29">
        <f>IF(Table2[[#This Row],[Volume]]&lt;'Input Data'!$B$9,'Input Data'!$B$9,IF(Table2[[#This Row],[Volume]]&gt;'Input Data'!$B$10,'Input Data'!$B$10,Table2[[#This Row],[Volume]]))</f>
        <v>3545</v>
      </c>
      <c r="C611" s="30">
        <f>ROUNDDOWN((Table2[[#This Row],[Volume Used]]-'Input Data'!$B$9)/'Input Data'!$B$11,0)*'Input Data'!$B$12</f>
        <v>0</v>
      </c>
      <c r="D611" s="31">
        <f>-(Table2[[#This Row],[Volume]]*(1-Table2[[#This Row],[Discount]])*'Input Data'!$B$2)/Table2[[#This Row],[Volume]]</f>
        <v>500</v>
      </c>
      <c r="E611" s="29">
        <f>ROUNDUP(Table2[[#This Row],[Volume]]/'Input Data'!$B$13,0)</f>
        <v>4</v>
      </c>
      <c r="F611" s="29">
        <f>-Table2[[#This Row],[Multiplier]]*'Input Data'!$B$3</f>
        <v>200000</v>
      </c>
      <c r="G611" s="29">
        <f>(1 - (1 / (1 + EXP(-((Table2[[#This Row],[Volume]] / 1000) - 4.25))))) * 0.4 + 0.6</f>
        <v>0.86771816111097833</v>
      </c>
      <c r="H611" s="29">
        <f>Table2[[#This Row],[Sigmoid]]*'Input Data'!$B$7</f>
        <v>650.78862083323372</v>
      </c>
      <c r="I611" s="29">
        <f>Table2[[#This Row],[Price]]-Table2[[#This Row],[Variable Cost]]</f>
        <v>150.78862083323372</v>
      </c>
      <c r="J611" s="29">
        <f>Table2[[#This Row],[CM I (Unit)]]-(Table2[[#This Row],[Fixed Cost]]/Table2[[#This Row],[Volume]])</f>
        <v>94.371131411512991</v>
      </c>
      <c r="K611" s="29">
        <f>Table2[[#This Row],[CM II Unit)]]-(-'Input Data'!$B$4/Table2[[#This Row],[Volume]])</f>
        <v>23.849269634362074</v>
      </c>
      <c r="L611" s="29">
        <f>Table2[[#This Row],[CM I (Unit)]]*Table2[[#This Row],[Volume]]</f>
        <v>534545.66085381352</v>
      </c>
      <c r="M611" s="29">
        <f>Table2[[#This Row],[CM II Unit)]]*Table2[[#This Row],[Volume]]</f>
        <v>334545.66085381358</v>
      </c>
      <c r="N611" s="29">
        <f>Table2[[#This Row],[Profit (Unit)]]*Table2[[#This Row],[Volume]]</f>
        <v>84545.660853813548</v>
      </c>
      <c r="O611" s="29" t="str">
        <f>IF(AND(Table2[[#This Row],[Profit]]&gt;0,N610&lt;0),MIN(Table2[Profit]),"")</f>
        <v/>
      </c>
    </row>
    <row r="612" spans="1:15" ht="20.100000000000001" customHeight="1" x14ac:dyDescent="0.25">
      <c r="A612" s="29">
        <v>3550</v>
      </c>
      <c r="B612" s="29">
        <f>IF(Table2[[#This Row],[Volume]]&lt;'Input Data'!$B$9,'Input Data'!$B$9,IF(Table2[[#This Row],[Volume]]&gt;'Input Data'!$B$10,'Input Data'!$B$10,Table2[[#This Row],[Volume]]))</f>
        <v>3550</v>
      </c>
      <c r="C612" s="30">
        <f>ROUNDDOWN((Table2[[#This Row],[Volume Used]]-'Input Data'!$B$9)/'Input Data'!$B$11,0)*'Input Data'!$B$12</f>
        <v>0</v>
      </c>
      <c r="D612" s="31">
        <f>-(Table2[[#This Row],[Volume]]*(1-Table2[[#This Row],[Discount]])*'Input Data'!$B$2)/Table2[[#This Row],[Volume]]</f>
        <v>500</v>
      </c>
      <c r="E612" s="29">
        <f>ROUNDUP(Table2[[#This Row],[Volume]]/'Input Data'!$B$13,0)</f>
        <v>4</v>
      </c>
      <c r="F612" s="29">
        <f>-Table2[[#This Row],[Multiplier]]*'Input Data'!$B$3</f>
        <v>200000</v>
      </c>
      <c r="G612" s="29">
        <f>(1 - (1 / (1 + EXP(-((Table2[[#This Row],[Volume]] / 1000) - 4.25))))) * 0.4 + 0.6</f>
        <v>0.86727510886726644</v>
      </c>
      <c r="H612" s="29">
        <f>Table2[[#This Row],[Sigmoid]]*'Input Data'!$B$7</f>
        <v>650.45633165044978</v>
      </c>
      <c r="I612" s="29">
        <f>Table2[[#This Row],[Price]]-Table2[[#This Row],[Variable Cost]]</f>
        <v>150.45633165044978</v>
      </c>
      <c r="J612" s="29">
        <f>Table2[[#This Row],[CM I (Unit)]]-(Table2[[#This Row],[Fixed Cost]]/Table2[[#This Row],[Volume]])</f>
        <v>94.118303481435703</v>
      </c>
      <c r="K612" s="29">
        <f>Table2[[#This Row],[CM II Unit)]]-(-'Input Data'!$B$4/Table2[[#This Row],[Volume]])</f>
        <v>23.695768270168102</v>
      </c>
      <c r="L612" s="29">
        <f>Table2[[#This Row],[CM I (Unit)]]*Table2[[#This Row],[Volume]]</f>
        <v>534119.97735909675</v>
      </c>
      <c r="M612" s="29">
        <f>Table2[[#This Row],[CM II Unit)]]*Table2[[#This Row],[Volume]]</f>
        <v>334119.97735909675</v>
      </c>
      <c r="N612" s="29">
        <f>Table2[[#This Row],[Profit (Unit)]]*Table2[[#This Row],[Volume]]</f>
        <v>84119.977359096767</v>
      </c>
      <c r="O612" s="29" t="str">
        <f>IF(AND(Table2[[#This Row],[Profit]]&gt;0,N611&lt;0),MIN(Table2[Profit]),"")</f>
        <v/>
      </c>
    </row>
    <row r="613" spans="1:15" ht="20.100000000000001" customHeight="1" x14ac:dyDescent="0.25">
      <c r="A613" s="29">
        <v>3555</v>
      </c>
      <c r="B613" s="29">
        <f>IF(Table2[[#This Row],[Volume]]&lt;'Input Data'!$B$9,'Input Data'!$B$9,IF(Table2[[#This Row],[Volume]]&gt;'Input Data'!$B$10,'Input Data'!$B$10,Table2[[#This Row],[Volume]]))</f>
        <v>3555</v>
      </c>
      <c r="C613" s="30">
        <f>ROUNDDOWN((Table2[[#This Row],[Volume Used]]-'Input Data'!$B$9)/'Input Data'!$B$11,0)*'Input Data'!$B$12</f>
        <v>0</v>
      </c>
      <c r="D613" s="31">
        <f>-(Table2[[#This Row],[Volume]]*(1-Table2[[#This Row],[Discount]])*'Input Data'!$B$2)/Table2[[#This Row],[Volume]]</f>
        <v>500</v>
      </c>
      <c r="E613" s="29">
        <f>ROUNDUP(Table2[[#This Row],[Volume]]/'Input Data'!$B$13,0)</f>
        <v>4</v>
      </c>
      <c r="F613" s="29">
        <f>-Table2[[#This Row],[Multiplier]]*'Input Data'!$B$3</f>
        <v>200000</v>
      </c>
      <c r="G613" s="29">
        <f>(1 - (1 / (1 + EXP(-((Table2[[#This Row],[Volume]] / 1000) - 4.25))))) * 0.4 + 0.6</f>
        <v>0.86683131083825005</v>
      </c>
      <c r="H613" s="29">
        <f>Table2[[#This Row],[Sigmoid]]*'Input Data'!$B$7</f>
        <v>650.12348312868755</v>
      </c>
      <c r="I613" s="29">
        <f>Table2[[#This Row],[Price]]-Table2[[#This Row],[Variable Cost]]</f>
        <v>150.12348312868755</v>
      </c>
      <c r="J613" s="29">
        <f>Table2[[#This Row],[CM I (Unit)]]-(Table2[[#This Row],[Fixed Cost]]/Table2[[#This Row],[Volume]])</f>
        <v>93.864692692681928</v>
      </c>
      <c r="K613" s="29">
        <f>Table2[[#This Row],[CM II Unit)]]-(-'Input Data'!$B$4/Table2[[#This Row],[Volume]])</f>
        <v>23.541204647674888</v>
      </c>
      <c r="L613" s="29">
        <f>Table2[[#This Row],[CM I (Unit)]]*Table2[[#This Row],[Volume]]</f>
        <v>533688.98252248426</v>
      </c>
      <c r="M613" s="29">
        <f>Table2[[#This Row],[CM II Unit)]]*Table2[[#This Row],[Volume]]</f>
        <v>333688.98252248426</v>
      </c>
      <c r="N613" s="29">
        <f>Table2[[#This Row],[Profit (Unit)]]*Table2[[#This Row],[Volume]]</f>
        <v>83688.982522484235</v>
      </c>
      <c r="O613" s="29" t="str">
        <f>IF(AND(Table2[[#This Row],[Profit]]&gt;0,N612&lt;0),MIN(Table2[Profit]),"")</f>
        <v/>
      </c>
    </row>
    <row r="614" spans="1:15" ht="20.100000000000001" customHeight="1" x14ac:dyDescent="0.25">
      <c r="A614" s="29">
        <v>3560</v>
      </c>
      <c r="B614" s="29">
        <f>IF(Table2[[#This Row],[Volume]]&lt;'Input Data'!$B$9,'Input Data'!$B$9,IF(Table2[[#This Row],[Volume]]&gt;'Input Data'!$B$10,'Input Data'!$B$10,Table2[[#This Row],[Volume]]))</f>
        <v>3560</v>
      </c>
      <c r="C614" s="30">
        <f>ROUNDDOWN((Table2[[#This Row],[Volume Used]]-'Input Data'!$B$9)/'Input Data'!$B$11,0)*'Input Data'!$B$12</f>
        <v>0</v>
      </c>
      <c r="D614" s="31">
        <f>-(Table2[[#This Row],[Volume]]*(1-Table2[[#This Row],[Discount]])*'Input Data'!$B$2)/Table2[[#This Row],[Volume]]</f>
        <v>500</v>
      </c>
      <c r="E614" s="29">
        <f>ROUNDUP(Table2[[#This Row],[Volume]]/'Input Data'!$B$13,0)</f>
        <v>4</v>
      </c>
      <c r="F614" s="29">
        <f>-Table2[[#This Row],[Multiplier]]*'Input Data'!$B$3</f>
        <v>200000</v>
      </c>
      <c r="G614" s="29">
        <f>(1 - (1 / (1 + EXP(-((Table2[[#This Row],[Volume]] / 1000) - 4.25))))) * 0.4 + 0.6</f>
        <v>0.866386770700728</v>
      </c>
      <c r="H614" s="29">
        <f>Table2[[#This Row],[Sigmoid]]*'Input Data'!$B$7</f>
        <v>649.79007802554599</v>
      </c>
      <c r="I614" s="29">
        <f>Table2[[#This Row],[Price]]-Table2[[#This Row],[Variable Cost]]</f>
        <v>149.79007802554599</v>
      </c>
      <c r="J614" s="29">
        <f>Table2[[#This Row],[CM I (Unit)]]-(Table2[[#This Row],[Fixed Cost]]/Table2[[#This Row],[Volume]])</f>
        <v>93.610302744647129</v>
      </c>
      <c r="K614" s="29">
        <f>Table2[[#This Row],[CM II Unit)]]-(-'Input Data'!$B$4/Table2[[#This Row],[Volume]])</f>
        <v>23.385583643523532</v>
      </c>
      <c r="L614" s="29">
        <f>Table2[[#This Row],[CM I (Unit)]]*Table2[[#This Row],[Volume]]</f>
        <v>533252.67777094373</v>
      </c>
      <c r="M614" s="29">
        <f>Table2[[#This Row],[CM II Unit)]]*Table2[[#This Row],[Volume]]</f>
        <v>333252.67777094379</v>
      </c>
      <c r="N614" s="29">
        <f>Table2[[#This Row],[Profit (Unit)]]*Table2[[#This Row],[Volume]]</f>
        <v>83252.677770943774</v>
      </c>
      <c r="O614" s="29" t="str">
        <f>IF(AND(Table2[[#This Row],[Profit]]&gt;0,N613&lt;0),MIN(Table2[Profit]),"")</f>
        <v/>
      </c>
    </row>
    <row r="615" spans="1:15" ht="20.100000000000001" customHeight="1" x14ac:dyDescent="0.25">
      <c r="A615" s="29">
        <v>3565</v>
      </c>
      <c r="B615" s="29">
        <f>IF(Table2[[#This Row],[Volume]]&lt;'Input Data'!$B$9,'Input Data'!$B$9,IF(Table2[[#This Row],[Volume]]&gt;'Input Data'!$B$10,'Input Data'!$B$10,Table2[[#This Row],[Volume]]))</f>
        <v>3565</v>
      </c>
      <c r="C615" s="30">
        <f>ROUNDDOWN((Table2[[#This Row],[Volume Used]]-'Input Data'!$B$9)/'Input Data'!$B$11,0)*'Input Data'!$B$12</f>
        <v>0</v>
      </c>
      <c r="D615" s="31">
        <f>-(Table2[[#This Row],[Volume]]*(1-Table2[[#This Row],[Discount]])*'Input Data'!$B$2)/Table2[[#This Row],[Volume]]</f>
        <v>500</v>
      </c>
      <c r="E615" s="29">
        <f>ROUNDUP(Table2[[#This Row],[Volume]]/'Input Data'!$B$13,0)</f>
        <v>4</v>
      </c>
      <c r="F615" s="29">
        <f>-Table2[[#This Row],[Multiplier]]*'Input Data'!$B$3</f>
        <v>200000</v>
      </c>
      <c r="G615" s="29">
        <f>(1 - (1 / (1 + EXP(-((Table2[[#This Row],[Volume]] / 1000) - 4.25))))) * 0.4 + 0.6</f>
        <v>0.86594149216238936</v>
      </c>
      <c r="H615" s="29">
        <f>Table2[[#This Row],[Sigmoid]]*'Input Data'!$B$7</f>
        <v>649.45611912179197</v>
      </c>
      <c r="I615" s="29">
        <f>Table2[[#This Row],[Price]]-Table2[[#This Row],[Variable Cost]]</f>
        <v>149.45611912179197</v>
      </c>
      <c r="J615" s="29">
        <f>Table2[[#This Row],[CM I (Unit)]]-(Table2[[#This Row],[Fixed Cost]]/Table2[[#This Row],[Volume]])</f>
        <v>93.355137354611045</v>
      </c>
      <c r="K615" s="29">
        <f>Table2[[#This Row],[CM II Unit)]]-(-'Input Data'!$B$4/Table2[[#This Row],[Volume]])</f>
        <v>23.228910145634885</v>
      </c>
      <c r="L615" s="29">
        <f>Table2[[#This Row],[CM I (Unit)]]*Table2[[#This Row],[Volume]]</f>
        <v>532811.06466918834</v>
      </c>
      <c r="M615" s="29">
        <f>Table2[[#This Row],[CM II Unit)]]*Table2[[#This Row],[Volume]]</f>
        <v>332811.0646691884</v>
      </c>
      <c r="N615" s="29">
        <f>Table2[[#This Row],[Profit (Unit)]]*Table2[[#This Row],[Volume]]</f>
        <v>82811.064669188359</v>
      </c>
      <c r="O615" s="29" t="str">
        <f>IF(AND(Table2[[#This Row],[Profit]]&gt;0,N614&lt;0),MIN(Table2[Profit]),"")</f>
        <v/>
      </c>
    </row>
    <row r="616" spans="1:15" ht="20.100000000000001" customHeight="1" x14ac:dyDescent="0.25">
      <c r="A616" s="29">
        <v>3570</v>
      </c>
      <c r="B616" s="29">
        <f>IF(Table2[[#This Row],[Volume]]&lt;'Input Data'!$B$9,'Input Data'!$B$9,IF(Table2[[#This Row],[Volume]]&gt;'Input Data'!$B$10,'Input Data'!$B$10,Table2[[#This Row],[Volume]]))</f>
        <v>3570</v>
      </c>
      <c r="C616" s="30">
        <f>ROUNDDOWN((Table2[[#This Row],[Volume Used]]-'Input Data'!$B$9)/'Input Data'!$B$11,0)*'Input Data'!$B$12</f>
        <v>0</v>
      </c>
      <c r="D616" s="31">
        <f>-(Table2[[#This Row],[Volume]]*(1-Table2[[#This Row],[Discount]])*'Input Data'!$B$2)/Table2[[#This Row],[Volume]]</f>
        <v>500</v>
      </c>
      <c r="E616" s="29">
        <f>ROUNDUP(Table2[[#This Row],[Volume]]/'Input Data'!$B$13,0)</f>
        <v>4</v>
      </c>
      <c r="F616" s="29">
        <f>-Table2[[#This Row],[Multiplier]]*'Input Data'!$B$3</f>
        <v>200000</v>
      </c>
      <c r="G616" s="29">
        <f>(1 - (1 / (1 + EXP(-((Table2[[#This Row],[Volume]] / 1000) - 4.25))))) * 0.4 + 0.6</f>
        <v>0.86549547896174106</v>
      </c>
      <c r="H616" s="29">
        <f>Table2[[#This Row],[Sigmoid]]*'Input Data'!$B$7</f>
        <v>649.12160922130579</v>
      </c>
      <c r="I616" s="29">
        <f>Table2[[#This Row],[Price]]-Table2[[#This Row],[Variable Cost]]</f>
        <v>149.12160922130579</v>
      </c>
      <c r="J616" s="29">
        <f>Table2[[#This Row],[CM I (Unit)]]-(Table2[[#This Row],[Fixed Cost]]/Table2[[#This Row],[Volume]])</f>
        <v>93.099200257720355</v>
      </c>
      <c r="K616" s="29">
        <f>Table2[[#This Row],[CM II Unit)]]-(-'Input Data'!$B$4/Table2[[#This Row],[Volume]])</f>
        <v>23.071189053238555</v>
      </c>
      <c r="L616" s="29">
        <f>Table2[[#This Row],[CM I (Unit)]]*Table2[[#This Row],[Volume]]</f>
        <v>532364.14492006169</v>
      </c>
      <c r="M616" s="29">
        <f>Table2[[#This Row],[CM II Unit)]]*Table2[[#This Row],[Volume]]</f>
        <v>332364.14492006169</v>
      </c>
      <c r="N616" s="29">
        <f>Table2[[#This Row],[Profit (Unit)]]*Table2[[#This Row],[Volume]]</f>
        <v>82364.144920061648</v>
      </c>
      <c r="O616" s="29" t="str">
        <f>IF(AND(Table2[[#This Row],[Profit]]&gt;0,N615&lt;0),MIN(Table2[Profit]),"")</f>
        <v/>
      </c>
    </row>
    <row r="617" spans="1:15" ht="20.100000000000001" customHeight="1" x14ac:dyDescent="0.25">
      <c r="A617" s="29">
        <v>3575</v>
      </c>
      <c r="B617" s="29">
        <f>IF(Table2[[#This Row],[Volume]]&lt;'Input Data'!$B$9,'Input Data'!$B$9,IF(Table2[[#This Row],[Volume]]&gt;'Input Data'!$B$10,'Input Data'!$B$10,Table2[[#This Row],[Volume]]))</f>
        <v>3575</v>
      </c>
      <c r="C617" s="30">
        <f>ROUNDDOWN((Table2[[#This Row],[Volume Used]]-'Input Data'!$B$9)/'Input Data'!$B$11,0)*'Input Data'!$B$12</f>
        <v>0</v>
      </c>
      <c r="D617" s="31">
        <f>-(Table2[[#This Row],[Volume]]*(1-Table2[[#This Row],[Discount]])*'Input Data'!$B$2)/Table2[[#This Row],[Volume]]</f>
        <v>500</v>
      </c>
      <c r="E617" s="29">
        <f>ROUNDUP(Table2[[#This Row],[Volume]]/'Input Data'!$B$13,0)</f>
        <v>4</v>
      </c>
      <c r="F617" s="29">
        <f>-Table2[[#This Row],[Multiplier]]*'Input Data'!$B$3</f>
        <v>200000</v>
      </c>
      <c r="G617" s="29">
        <f>(1 - (1 / (1 + EXP(-((Table2[[#This Row],[Volume]] / 1000) - 4.25))))) * 0.4 + 0.6</f>
        <v>0.86504873486803291</v>
      </c>
      <c r="H617" s="29">
        <f>Table2[[#This Row],[Sigmoid]]*'Input Data'!$B$7</f>
        <v>648.7865511510247</v>
      </c>
      <c r="I617" s="29">
        <f>Table2[[#This Row],[Price]]-Table2[[#This Row],[Variable Cost]]</f>
        <v>148.7865511510247</v>
      </c>
      <c r="J617" s="29">
        <f>Table2[[#This Row],[CM I (Unit)]]-(Table2[[#This Row],[Fixed Cost]]/Table2[[#This Row],[Volume]])</f>
        <v>92.842495206968749</v>
      </c>
      <c r="K617" s="29">
        <f>Table2[[#This Row],[CM II Unit)]]-(-'Input Data'!$B$4/Table2[[#This Row],[Volume]])</f>
        <v>22.912425276898816</v>
      </c>
      <c r="L617" s="29">
        <f>Table2[[#This Row],[CM I (Unit)]]*Table2[[#This Row],[Volume]]</f>
        <v>531911.9203649133</v>
      </c>
      <c r="M617" s="29">
        <f>Table2[[#This Row],[CM II Unit)]]*Table2[[#This Row],[Volume]]</f>
        <v>331911.9203649133</v>
      </c>
      <c r="N617" s="29">
        <f>Table2[[#This Row],[Profit (Unit)]]*Table2[[#This Row],[Volume]]</f>
        <v>81911.920364913269</v>
      </c>
      <c r="O617" s="29" t="str">
        <f>IF(AND(Table2[[#This Row],[Profit]]&gt;0,N616&lt;0),MIN(Table2[Profit]),"")</f>
        <v/>
      </c>
    </row>
    <row r="618" spans="1:15" ht="20.100000000000001" customHeight="1" x14ac:dyDescent="0.25">
      <c r="A618" s="29">
        <v>3580</v>
      </c>
      <c r="B618" s="29">
        <f>IF(Table2[[#This Row],[Volume]]&lt;'Input Data'!$B$9,'Input Data'!$B$9,IF(Table2[[#This Row],[Volume]]&gt;'Input Data'!$B$10,'Input Data'!$B$10,Table2[[#This Row],[Volume]]))</f>
        <v>3580</v>
      </c>
      <c r="C618" s="30">
        <f>ROUNDDOWN((Table2[[#This Row],[Volume Used]]-'Input Data'!$B$9)/'Input Data'!$B$11,0)*'Input Data'!$B$12</f>
        <v>0</v>
      </c>
      <c r="D618" s="31">
        <f>-(Table2[[#This Row],[Volume]]*(1-Table2[[#This Row],[Discount]])*'Input Data'!$B$2)/Table2[[#This Row],[Volume]]</f>
        <v>500</v>
      </c>
      <c r="E618" s="29">
        <f>ROUNDUP(Table2[[#This Row],[Volume]]/'Input Data'!$B$13,0)</f>
        <v>4</v>
      </c>
      <c r="F618" s="29">
        <f>-Table2[[#This Row],[Multiplier]]*'Input Data'!$B$3</f>
        <v>200000</v>
      </c>
      <c r="G618" s="29">
        <f>(1 - (1 / (1 + EXP(-((Table2[[#This Row],[Volume]] / 1000) - 4.25))))) * 0.4 + 0.6</f>
        <v>0.86460126368118084</v>
      </c>
      <c r="H618" s="29">
        <f>Table2[[#This Row],[Sigmoid]]*'Input Data'!$B$7</f>
        <v>648.45094776088558</v>
      </c>
      <c r="I618" s="29">
        <f>Table2[[#This Row],[Price]]-Table2[[#This Row],[Variable Cost]]</f>
        <v>148.45094776088558</v>
      </c>
      <c r="J618" s="29">
        <f>Table2[[#This Row],[CM I (Unit)]]-(Table2[[#This Row],[Fixed Cost]]/Table2[[#This Row],[Volume]])</f>
        <v>92.585025973176087</v>
      </c>
      <c r="K618" s="29">
        <f>Table2[[#This Row],[CM II Unit)]]-(-'Input Data'!$B$4/Table2[[#This Row],[Volume]])</f>
        <v>22.752623738539214</v>
      </c>
      <c r="L618" s="29">
        <f>Table2[[#This Row],[CM I (Unit)]]*Table2[[#This Row],[Volume]]</f>
        <v>531454.39298397035</v>
      </c>
      <c r="M618" s="29">
        <f>Table2[[#This Row],[CM II Unit)]]*Table2[[#This Row],[Volume]]</f>
        <v>331454.39298397041</v>
      </c>
      <c r="N618" s="29">
        <f>Table2[[#This Row],[Profit (Unit)]]*Table2[[#This Row],[Volume]]</f>
        <v>81454.392983970378</v>
      </c>
      <c r="O618" s="29" t="str">
        <f>IF(AND(Table2[[#This Row],[Profit]]&gt;0,N617&lt;0),MIN(Table2[Profit]),"")</f>
        <v/>
      </c>
    </row>
    <row r="619" spans="1:15" ht="20.100000000000001" customHeight="1" x14ac:dyDescent="0.25">
      <c r="A619" s="29">
        <v>3585</v>
      </c>
      <c r="B619" s="29">
        <f>IF(Table2[[#This Row],[Volume]]&lt;'Input Data'!$B$9,'Input Data'!$B$9,IF(Table2[[#This Row],[Volume]]&gt;'Input Data'!$B$10,'Input Data'!$B$10,Table2[[#This Row],[Volume]]))</f>
        <v>3585</v>
      </c>
      <c r="C619" s="30">
        <f>ROUNDDOWN((Table2[[#This Row],[Volume Used]]-'Input Data'!$B$9)/'Input Data'!$B$11,0)*'Input Data'!$B$12</f>
        <v>0</v>
      </c>
      <c r="D619" s="31">
        <f>-(Table2[[#This Row],[Volume]]*(1-Table2[[#This Row],[Discount]])*'Input Data'!$B$2)/Table2[[#This Row],[Volume]]</f>
        <v>500</v>
      </c>
      <c r="E619" s="29">
        <f>ROUNDUP(Table2[[#This Row],[Volume]]/'Input Data'!$B$13,0)</f>
        <v>4</v>
      </c>
      <c r="F619" s="29">
        <f>-Table2[[#This Row],[Multiplier]]*'Input Data'!$B$3</f>
        <v>200000</v>
      </c>
      <c r="G619" s="29">
        <f>(1 - (1 / (1 + EXP(-((Table2[[#This Row],[Volume]] / 1000) - 4.25))))) * 0.4 + 0.6</f>
        <v>0.86415306923168644</v>
      </c>
      <c r="H619" s="29">
        <f>Table2[[#This Row],[Sigmoid]]*'Input Data'!$B$7</f>
        <v>648.11480192376484</v>
      </c>
      <c r="I619" s="29">
        <f>Table2[[#This Row],[Price]]-Table2[[#This Row],[Variable Cost]]</f>
        <v>148.11480192376484</v>
      </c>
      <c r="J619" s="29">
        <f>Table2[[#This Row],[CM I (Unit)]]-(Table2[[#This Row],[Fixed Cost]]/Table2[[#This Row],[Volume]])</f>
        <v>92.326796344964293</v>
      </c>
      <c r="K619" s="29">
        <f>Table2[[#This Row],[CM II Unit)]]-(-'Input Data'!$B$4/Table2[[#This Row],[Volume]])</f>
        <v>22.591789371463591</v>
      </c>
      <c r="L619" s="29">
        <f>Table2[[#This Row],[CM I (Unit)]]*Table2[[#This Row],[Volume]]</f>
        <v>530991.56489669695</v>
      </c>
      <c r="M619" s="29">
        <f>Table2[[#This Row],[CM II Unit)]]*Table2[[#This Row],[Volume]]</f>
        <v>330991.564896697</v>
      </c>
      <c r="N619" s="29">
        <f>Table2[[#This Row],[Profit (Unit)]]*Table2[[#This Row],[Volume]]</f>
        <v>80991.564896696975</v>
      </c>
      <c r="O619" s="29" t="str">
        <f>IF(AND(Table2[[#This Row],[Profit]]&gt;0,N618&lt;0),MIN(Table2[Profit]),"")</f>
        <v/>
      </c>
    </row>
    <row r="620" spans="1:15" ht="20.100000000000001" customHeight="1" x14ac:dyDescent="0.25">
      <c r="A620" s="29">
        <v>3590</v>
      </c>
      <c r="B620" s="29">
        <f>IF(Table2[[#This Row],[Volume]]&lt;'Input Data'!$B$9,'Input Data'!$B$9,IF(Table2[[#This Row],[Volume]]&gt;'Input Data'!$B$10,'Input Data'!$B$10,Table2[[#This Row],[Volume]]))</f>
        <v>3590</v>
      </c>
      <c r="C620" s="30">
        <f>ROUNDDOWN((Table2[[#This Row],[Volume Used]]-'Input Data'!$B$9)/'Input Data'!$B$11,0)*'Input Data'!$B$12</f>
        <v>0</v>
      </c>
      <c r="D620" s="31">
        <f>-(Table2[[#This Row],[Volume]]*(1-Table2[[#This Row],[Discount]])*'Input Data'!$B$2)/Table2[[#This Row],[Volume]]</f>
        <v>500</v>
      </c>
      <c r="E620" s="29">
        <f>ROUNDUP(Table2[[#This Row],[Volume]]/'Input Data'!$B$13,0)</f>
        <v>4</v>
      </c>
      <c r="F620" s="29">
        <f>-Table2[[#This Row],[Multiplier]]*'Input Data'!$B$3</f>
        <v>200000</v>
      </c>
      <c r="G620" s="29">
        <f>(1 - (1 / (1 + EXP(-((Table2[[#This Row],[Volume]] / 1000) - 4.25))))) * 0.4 + 0.6</f>
        <v>0.86370415538055423</v>
      </c>
      <c r="H620" s="29">
        <f>Table2[[#This Row],[Sigmoid]]*'Input Data'!$B$7</f>
        <v>647.77811653541562</v>
      </c>
      <c r="I620" s="29">
        <f>Table2[[#This Row],[Price]]-Table2[[#This Row],[Variable Cost]]</f>
        <v>147.77811653541562</v>
      </c>
      <c r="J620" s="29">
        <f>Table2[[#This Row],[CM I (Unit)]]-(Table2[[#This Row],[Fixed Cost]]/Table2[[#This Row],[Volume]])</f>
        <v>92.067810128730386</v>
      </c>
      <c r="K620" s="29">
        <f>Table2[[#This Row],[CM II Unit)]]-(-'Input Data'!$B$4/Table2[[#This Row],[Volume]])</f>
        <v>22.429927120373847</v>
      </c>
      <c r="L620" s="29">
        <f>Table2[[#This Row],[CM I (Unit)]]*Table2[[#This Row],[Volume]]</f>
        <v>530523.43836214207</v>
      </c>
      <c r="M620" s="29">
        <f>Table2[[#This Row],[CM II Unit)]]*Table2[[#This Row],[Volume]]</f>
        <v>330523.43836214207</v>
      </c>
      <c r="N620" s="29">
        <f>Table2[[#This Row],[Profit (Unit)]]*Table2[[#This Row],[Volume]]</f>
        <v>80523.438362142115</v>
      </c>
      <c r="O620" s="29" t="str">
        <f>IF(AND(Table2[[#This Row],[Profit]]&gt;0,N619&lt;0),MIN(Table2[Profit]),"")</f>
        <v/>
      </c>
    </row>
    <row r="621" spans="1:15" ht="20.100000000000001" customHeight="1" x14ac:dyDescent="0.25">
      <c r="A621" s="29">
        <v>3595</v>
      </c>
      <c r="B621" s="29">
        <f>IF(Table2[[#This Row],[Volume]]&lt;'Input Data'!$B$9,'Input Data'!$B$9,IF(Table2[[#This Row],[Volume]]&gt;'Input Data'!$B$10,'Input Data'!$B$10,Table2[[#This Row],[Volume]]))</f>
        <v>3595</v>
      </c>
      <c r="C621" s="30">
        <f>ROUNDDOWN((Table2[[#This Row],[Volume Used]]-'Input Data'!$B$9)/'Input Data'!$B$11,0)*'Input Data'!$B$12</f>
        <v>0</v>
      </c>
      <c r="D621" s="31">
        <f>-(Table2[[#This Row],[Volume]]*(1-Table2[[#This Row],[Discount]])*'Input Data'!$B$2)/Table2[[#This Row],[Volume]]</f>
        <v>500</v>
      </c>
      <c r="E621" s="29">
        <f>ROUNDUP(Table2[[#This Row],[Volume]]/'Input Data'!$B$13,0)</f>
        <v>4</v>
      </c>
      <c r="F621" s="29">
        <f>-Table2[[#This Row],[Multiplier]]*'Input Data'!$B$3</f>
        <v>200000</v>
      </c>
      <c r="G621" s="29">
        <f>(1 - (1 / (1 + EXP(-((Table2[[#This Row],[Volume]] / 1000) - 4.25))))) * 0.4 + 0.6</f>
        <v>0.86325452601920727</v>
      </c>
      <c r="H621" s="29">
        <f>Table2[[#This Row],[Sigmoid]]*'Input Data'!$B$7</f>
        <v>647.4408945144055</v>
      </c>
      <c r="I621" s="29">
        <f>Table2[[#This Row],[Price]]-Table2[[#This Row],[Variable Cost]]</f>
        <v>147.4408945144055</v>
      </c>
      <c r="J621" s="29">
        <f>Table2[[#This Row],[CM I (Unit)]]-(Table2[[#This Row],[Fixed Cost]]/Table2[[#This Row],[Volume]])</f>
        <v>91.808071148619689</v>
      </c>
      <c r="K621" s="29">
        <f>Table2[[#This Row],[CM II Unit)]]-(-'Input Data'!$B$4/Table2[[#This Row],[Volume]])</f>
        <v>22.267041941387419</v>
      </c>
      <c r="L621" s="29">
        <f>Table2[[#This Row],[CM I (Unit)]]*Table2[[#This Row],[Volume]]</f>
        <v>530050.01577928779</v>
      </c>
      <c r="M621" s="29">
        <f>Table2[[#This Row],[CM II Unit)]]*Table2[[#This Row],[Volume]]</f>
        <v>330050.01577928779</v>
      </c>
      <c r="N621" s="29">
        <f>Table2[[#This Row],[Profit (Unit)]]*Table2[[#This Row],[Volume]]</f>
        <v>80050.015779287773</v>
      </c>
      <c r="O621" s="29" t="str">
        <f>IF(AND(Table2[[#This Row],[Profit]]&gt;0,N620&lt;0),MIN(Table2[Profit]),"")</f>
        <v/>
      </c>
    </row>
    <row r="622" spans="1:15" ht="20.100000000000001" customHeight="1" x14ac:dyDescent="0.25">
      <c r="A622" s="29">
        <v>3600</v>
      </c>
      <c r="B622" s="29">
        <f>IF(Table2[[#This Row],[Volume]]&lt;'Input Data'!$B$9,'Input Data'!$B$9,IF(Table2[[#This Row],[Volume]]&gt;'Input Data'!$B$10,'Input Data'!$B$10,Table2[[#This Row],[Volume]]))</f>
        <v>3600</v>
      </c>
      <c r="C622" s="30">
        <f>ROUNDDOWN((Table2[[#This Row],[Volume Used]]-'Input Data'!$B$9)/'Input Data'!$B$11,0)*'Input Data'!$B$12</f>
        <v>0</v>
      </c>
      <c r="D622" s="31">
        <f>-(Table2[[#This Row],[Volume]]*(1-Table2[[#This Row],[Discount]])*'Input Data'!$B$2)/Table2[[#This Row],[Volume]]</f>
        <v>500</v>
      </c>
      <c r="E622" s="29">
        <f>ROUNDUP(Table2[[#This Row],[Volume]]/'Input Data'!$B$13,0)</f>
        <v>4</v>
      </c>
      <c r="F622" s="29">
        <f>-Table2[[#This Row],[Multiplier]]*'Input Data'!$B$3</f>
        <v>200000</v>
      </c>
      <c r="G622" s="29">
        <f>(1 - (1 / (1 + EXP(-((Table2[[#This Row],[Volume]] / 1000) - 4.25))))) * 0.4 + 0.6</f>
        <v>0.86280418506939949</v>
      </c>
      <c r="H622" s="29">
        <f>Table2[[#This Row],[Sigmoid]]*'Input Data'!$B$7</f>
        <v>647.10313880204967</v>
      </c>
      <c r="I622" s="29">
        <f>Table2[[#This Row],[Price]]-Table2[[#This Row],[Variable Cost]]</f>
        <v>147.10313880204967</v>
      </c>
      <c r="J622" s="29">
        <f>Table2[[#This Row],[CM I (Unit)]]-(Table2[[#This Row],[Fixed Cost]]/Table2[[#This Row],[Volume]])</f>
        <v>91.547583246494113</v>
      </c>
      <c r="K622" s="29">
        <f>Table2[[#This Row],[CM II Unit)]]-(-'Input Data'!$B$4/Table2[[#This Row],[Volume]])</f>
        <v>22.103138802049671</v>
      </c>
      <c r="L622" s="29">
        <f>Table2[[#This Row],[CM I (Unit)]]*Table2[[#This Row],[Volume]]</f>
        <v>529571.29968737881</v>
      </c>
      <c r="M622" s="29">
        <f>Table2[[#This Row],[CM II Unit)]]*Table2[[#This Row],[Volume]]</f>
        <v>329571.29968737881</v>
      </c>
      <c r="N622" s="29">
        <f>Table2[[#This Row],[Profit (Unit)]]*Table2[[#This Row],[Volume]]</f>
        <v>79571.299687378807</v>
      </c>
      <c r="O622" s="29" t="str">
        <f>IF(AND(Table2[[#This Row],[Profit]]&gt;0,N621&lt;0),MIN(Table2[Profit]),"")</f>
        <v/>
      </c>
    </row>
    <row r="623" spans="1:15" ht="20.100000000000001" customHeight="1" x14ac:dyDescent="0.25">
      <c r="A623" s="29">
        <v>3605</v>
      </c>
      <c r="B623" s="29">
        <f>IF(Table2[[#This Row],[Volume]]&lt;'Input Data'!$B$9,'Input Data'!$B$9,IF(Table2[[#This Row],[Volume]]&gt;'Input Data'!$B$10,'Input Data'!$B$10,Table2[[#This Row],[Volume]]))</f>
        <v>3605</v>
      </c>
      <c r="C623" s="30">
        <f>ROUNDDOWN((Table2[[#This Row],[Volume Used]]-'Input Data'!$B$9)/'Input Data'!$B$11,0)*'Input Data'!$B$12</f>
        <v>0</v>
      </c>
      <c r="D623" s="31">
        <f>-(Table2[[#This Row],[Volume]]*(1-Table2[[#This Row],[Discount]])*'Input Data'!$B$2)/Table2[[#This Row],[Volume]]</f>
        <v>500</v>
      </c>
      <c r="E623" s="29">
        <f>ROUNDUP(Table2[[#This Row],[Volume]]/'Input Data'!$B$13,0)</f>
        <v>4</v>
      </c>
      <c r="F623" s="29">
        <f>-Table2[[#This Row],[Multiplier]]*'Input Data'!$B$3</f>
        <v>200000</v>
      </c>
      <c r="G623" s="29">
        <f>(1 - (1 / (1 + EXP(-((Table2[[#This Row],[Volume]] / 1000) - 4.25))))) * 0.4 + 0.6</f>
        <v>0.86235313648312539</v>
      </c>
      <c r="H623" s="29">
        <f>Table2[[#This Row],[Sigmoid]]*'Input Data'!$B$7</f>
        <v>646.76485236234407</v>
      </c>
      <c r="I623" s="29">
        <f>Table2[[#This Row],[Price]]-Table2[[#This Row],[Variable Cost]]</f>
        <v>146.76485236234407</v>
      </c>
      <c r="J623" s="29">
        <f>Table2[[#This Row],[CM I (Unit)]]-(Table2[[#This Row],[Fixed Cost]]/Table2[[#This Row],[Volume]])</f>
        <v>91.286350281900241</v>
      </c>
      <c r="K623" s="29">
        <f>Table2[[#This Row],[CM II Unit)]]-(-'Input Data'!$B$4/Table2[[#This Row],[Volume]])</f>
        <v>21.938222681345451</v>
      </c>
      <c r="L623" s="29">
        <f>Table2[[#This Row],[CM I (Unit)]]*Table2[[#This Row],[Volume]]</f>
        <v>529087.29276625044</v>
      </c>
      <c r="M623" s="29">
        <f>Table2[[#This Row],[CM II Unit)]]*Table2[[#This Row],[Volume]]</f>
        <v>329087.29276625038</v>
      </c>
      <c r="N623" s="29">
        <f>Table2[[#This Row],[Profit (Unit)]]*Table2[[#This Row],[Volume]]</f>
        <v>79087.29276625035</v>
      </c>
      <c r="O623" s="29" t="str">
        <f>IF(AND(Table2[[#This Row],[Profit]]&gt;0,N622&lt;0),MIN(Table2[Profit]),"")</f>
        <v/>
      </c>
    </row>
    <row r="624" spans="1:15" ht="20.100000000000001" customHeight="1" x14ac:dyDescent="0.25">
      <c r="A624" s="29">
        <v>3610</v>
      </c>
      <c r="B624" s="29">
        <f>IF(Table2[[#This Row],[Volume]]&lt;'Input Data'!$B$9,'Input Data'!$B$9,IF(Table2[[#This Row],[Volume]]&gt;'Input Data'!$B$10,'Input Data'!$B$10,Table2[[#This Row],[Volume]]))</f>
        <v>3610</v>
      </c>
      <c r="C624" s="30">
        <f>ROUNDDOWN((Table2[[#This Row],[Volume Used]]-'Input Data'!$B$9)/'Input Data'!$B$11,0)*'Input Data'!$B$12</f>
        <v>0</v>
      </c>
      <c r="D624" s="31">
        <f>-(Table2[[#This Row],[Volume]]*(1-Table2[[#This Row],[Discount]])*'Input Data'!$B$2)/Table2[[#This Row],[Volume]]</f>
        <v>500</v>
      </c>
      <c r="E624" s="29">
        <f>ROUNDUP(Table2[[#This Row],[Volume]]/'Input Data'!$B$13,0)</f>
        <v>4</v>
      </c>
      <c r="F624" s="29">
        <f>-Table2[[#This Row],[Multiplier]]*'Input Data'!$B$3</f>
        <v>200000</v>
      </c>
      <c r="G624" s="29">
        <f>(1 - (1 / (1 + EXP(-((Table2[[#This Row],[Volume]] / 1000) - 4.25))))) * 0.4 + 0.6</f>
        <v>0.8619013842425276</v>
      </c>
      <c r="H624" s="29">
        <f>Table2[[#This Row],[Sigmoid]]*'Input Data'!$B$7</f>
        <v>646.42603818189571</v>
      </c>
      <c r="I624" s="29">
        <f>Table2[[#This Row],[Price]]-Table2[[#This Row],[Variable Cost]]</f>
        <v>146.42603818189571</v>
      </c>
      <c r="J624" s="29">
        <f>Table2[[#This Row],[CM I (Unit)]]-(Table2[[#This Row],[Fixed Cost]]/Table2[[#This Row],[Volume]])</f>
        <v>91.024376132034206</v>
      </c>
      <c r="K624" s="29">
        <f>Table2[[#This Row],[CM II Unit)]]-(-'Input Data'!$B$4/Table2[[#This Row],[Volume]])</f>
        <v>21.772298569707331</v>
      </c>
      <c r="L624" s="29">
        <f>Table2[[#This Row],[CM I (Unit)]]*Table2[[#This Row],[Volume]]</f>
        <v>528597.99783664348</v>
      </c>
      <c r="M624" s="29">
        <f>Table2[[#This Row],[CM II Unit)]]*Table2[[#This Row],[Volume]]</f>
        <v>328597.99783664348</v>
      </c>
      <c r="N624" s="29">
        <f>Table2[[#This Row],[Profit (Unit)]]*Table2[[#This Row],[Volume]]</f>
        <v>78597.997836643466</v>
      </c>
      <c r="O624" s="29" t="str">
        <f>IF(AND(Table2[[#This Row],[Profit]]&gt;0,N623&lt;0),MIN(Table2[Profit]),"")</f>
        <v/>
      </c>
    </row>
    <row r="625" spans="1:15" ht="20.100000000000001" customHeight="1" x14ac:dyDescent="0.25">
      <c r="A625" s="29">
        <v>3615</v>
      </c>
      <c r="B625" s="29">
        <f>IF(Table2[[#This Row],[Volume]]&lt;'Input Data'!$B$9,'Input Data'!$B$9,IF(Table2[[#This Row],[Volume]]&gt;'Input Data'!$B$10,'Input Data'!$B$10,Table2[[#This Row],[Volume]]))</f>
        <v>3615</v>
      </c>
      <c r="C625" s="30">
        <f>ROUNDDOWN((Table2[[#This Row],[Volume Used]]-'Input Data'!$B$9)/'Input Data'!$B$11,0)*'Input Data'!$B$12</f>
        <v>0</v>
      </c>
      <c r="D625" s="31">
        <f>-(Table2[[#This Row],[Volume]]*(1-Table2[[#This Row],[Discount]])*'Input Data'!$B$2)/Table2[[#This Row],[Volume]]</f>
        <v>500</v>
      </c>
      <c r="E625" s="29">
        <f>ROUNDUP(Table2[[#This Row],[Volume]]/'Input Data'!$B$13,0)</f>
        <v>4</v>
      </c>
      <c r="F625" s="29">
        <f>-Table2[[#This Row],[Multiplier]]*'Input Data'!$B$3</f>
        <v>200000</v>
      </c>
      <c r="G625" s="29">
        <f>(1 - (1 / (1 + EXP(-((Table2[[#This Row],[Volume]] / 1000) - 4.25))))) * 0.4 + 0.6</f>
        <v>0.86144893235980158</v>
      </c>
      <c r="H625" s="29">
        <f>Table2[[#This Row],[Sigmoid]]*'Input Data'!$B$7</f>
        <v>646.08669926985124</v>
      </c>
      <c r="I625" s="29">
        <f>Table2[[#This Row],[Price]]-Table2[[#This Row],[Variable Cost]]</f>
        <v>146.08669926985124</v>
      </c>
      <c r="J625" s="29">
        <f>Table2[[#This Row],[CM I (Unit)]]-(Table2[[#This Row],[Fixed Cost]]/Table2[[#This Row],[Volume]])</f>
        <v>90.761664691704624</v>
      </c>
      <c r="K625" s="29">
        <f>Table2[[#This Row],[CM II Unit)]]-(-'Input Data'!$B$4/Table2[[#This Row],[Volume]])</f>
        <v>21.605371469021364</v>
      </c>
      <c r="L625" s="29">
        <f>Table2[[#This Row],[CM I (Unit)]]*Table2[[#This Row],[Volume]]</f>
        <v>528103.41786051227</v>
      </c>
      <c r="M625" s="29">
        <f>Table2[[#This Row],[CM II Unit)]]*Table2[[#This Row],[Volume]]</f>
        <v>328103.41786051221</v>
      </c>
      <c r="N625" s="29">
        <f>Table2[[#This Row],[Profit (Unit)]]*Table2[[#This Row],[Volume]]</f>
        <v>78103.417860512229</v>
      </c>
      <c r="O625" s="29" t="str">
        <f>IF(AND(Table2[[#This Row],[Profit]]&gt;0,N624&lt;0),MIN(Table2[Profit]),"")</f>
        <v/>
      </c>
    </row>
    <row r="626" spans="1:15" ht="20.100000000000001" customHeight="1" x14ac:dyDescent="0.25">
      <c r="A626" s="29">
        <v>3620</v>
      </c>
      <c r="B626" s="29">
        <f>IF(Table2[[#This Row],[Volume]]&lt;'Input Data'!$B$9,'Input Data'!$B$9,IF(Table2[[#This Row],[Volume]]&gt;'Input Data'!$B$10,'Input Data'!$B$10,Table2[[#This Row],[Volume]]))</f>
        <v>3620</v>
      </c>
      <c r="C626" s="30">
        <f>ROUNDDOWN((Table2[[#This Row],[Volume Used]]-'Input Data'!$B$9)/'Input Data'!$B$11,0)*'Input Data'!$B$12</f>
        <v>0</v>
      </c>
      <c r="D626" s="31">
        <f>-(Table2[[#This Row],[Volume]]*(1-Table2[[#This Row],[Discount]])*'Input Data'!$B$2)/Table2[[#This Row],[Volume]]</f>
        <v>500</v>
      </c>
      <c r="E626" s="29">
        <f>ROUNDUP(Table2[[#This Row],[Volume]]/'Input Data'!$B$13,0)</f>
        <v>4</v>
      </c>
      <c r="F626" s="29">
        <f>-Table2[[#This Row],[Multiplier]]*'Input Data'!$B$3</f>
        <v>200000</v>
      </c>
      <c r="G626" s="29">
        <f>(1 - (1 / (1 + EXP(-((Table2[[#This Row],[Volume]] / 1000) - 4.25))))) * 0.4 + 0.6</f>
        <v>0.86099578487709771</v>
      </c>
      <c r="H626" s="29">
        <f>Table2[[#This Row],[Sigmoid]]*'Input Data'!$B$7</f>
        <v>645.74683865782333</v>
      </c>
      <c r="I626" s="29">
        <f>Table2[[#This Row],[Price]]-Table2[[#This Row],[Variable Cost]]</f>
        <v>145.74683865782333</v>
      </c>
      <c r="J626" s="29">
        <f>Table2[[#This Row],[CM I (Unit)]]-(Table2[[#This Row],[Fixed Cost]]/Table2[[#This Row],[Volume]])</f>
        <v>90.498219873292953</v>
      </c>
      <c r="K626" s="29">
        <f>Table2[[#This Row],[CM II Unit)]]-(-'Input Data'!$B$4/Table2[[#This Row],[Volume]])</f>
        <v>21.437446392629965</v>
      </c>
      <c r="L626" s="29">
        <f>Table2[[#This Row],[CM I (Unit)]]*Table2[[#This Row],[Volume]]</f>
        <v>527603.55594132049</v>
      </c>
      <c r="M626" s="29">
        <f>Table2[[#This Row],[CM II Unit)]]*Table2[[#This Row],[Volume]]</f>
        <v>327603.55594132049</v>
      </c>
      <c r="N626" s="29">
        <f>Table2[[#This Row],[Profit (Unit)]]*Table2[[#This Row],[Volume]]</f>
        <v>77603.555941320476</v>
      </c>
      <c r="O626" s="29" t="str">
        <f>IF(AND(Table2[[#This Row],[Profit]]&gt;0,N625&lt;0),MIN(Table2[Profit]),"")</f>
        <v/>
      </c>
    </row>
    <row r="627" spans="1:15" ht="20.100000000000001" customHeight="1" x14ac:dyDescent="0.25">
      <c r="A627" s="29">
        <v>3625</v>
      </c>
      <c r="B627" s="29">
        <f>IF(Table2[[#This Row],[Volume]]&lt;'Input Data'!$B$9,'Input Data'!$B$9,IF(Table2[[#This Row],[Volume]]&gt;'Input Data'!$B$10,'Input Data'!$B$10,Table2[[#This Row],[Volume]]))</f>
        <v>3625</v>
      </c>
      <c r="C627" s="30">
        <f>ROUNDDOWN((Table2[[#This Row],[Volume Used]]-'Input Data'!$B$9)/'Input Data'!$B$11,0)*'Input Data'!$B$12</f>
        <v>0</v>
      </c>
      <c r="D627" s="31">
        <f>-(Table2[[#This Row],[Volume]]*(1-Table2[[#This Row],[Discount]])*'Input Data'!$B$2)/Table2[[#This Row],[Volume]]</f>
        <v>500</v>
      </c>
      <c r="E627" s="29">
        <f>ROUNDUP(Table2[[#This Row],[Volume]]/'Input Data'!$B$13,0)</f>
        <v>4</v>
      </c>
      <c r="F627" s="29">
        <f>-Table2[[#This Row],[Multiplier]]*'Input Data'!$B$3</f>
        <v>200000</v>
      </c>
      <c r="G627" s="29">
        <f>(1 - (1 / (1 + EXP(-((Table2[[#This Row],[Volume]] / 1000) - 4.25))))) * 0.4 + 0.6</f>
        <v>0.86054194586642163</v>
      </c>
      <c r="H627" s="29">
        <f>Table2[[#This Row],[Sigmoid]]*'Input Data'!$B$7</f>
        <v>645.40645939981619</v>
      </c>
      <c r="I627" s="29">
        <f>Table2[[#This Row],[Price]]-Table2[[#This Row],[Variable Cost]]</f>
        <v>145.40645939981619</v>
      </c>
      <c r="J627" s="29">
        <f>Table2[[#This Row],[CM I (Unit)]]-(Table2[[#This Row],[Fixed Cost]]/Table2[[#This Row],[Volume]])</f>
        <v>90.234045606712741</v>
      </c>
      <c r="K627" s="29">
        <f>Table2[[#This Row],[CM II Unit)]]-(-'Input Data'!$B$4/Table2[[#This Row],[Volume]])</f>
        <v>21.268528365333424</v>
      </c>
      <c r="L627" s="29">
        <f>Table2[[#This Row],[CM I (Unit)]]*Table2[[#This Row],[Volume]]</f>
        <v>527098.41532433371</v>
      </c>
      <c r="M627" s="29">
        <f>Table2[[#This Row],[CM II Unit)]]*Table2[[#This Row],[Volume]]</f>
        <v>327098.41532433371</v>
      </c>
      <c r="N627" s="29">
        <f>Table2[[#This Row],[Profit (Unit)]]*Table2[[#This Row],[Volume]]</f>
        <v>77098.415324333662</v>
      </c>
      <c r="O627" s="29" t="str">
        <f>IF(AND(Table2[[#This Row],[Profit]]&gt;0,N626&lt;0),MIN(Table2[Profit]),"")</f>
        <v/>
      </c>
    </row>
    <row r="628" spans="1:15" ht="20.100000000000001" customHeight="1" x14ac:dyDescent="0.25">
      <c r="A628" s="29">
        <v>3630</v>
      </c>
      <c r="B628" s="29">
        <f>IF(Table2[[#This Row],[Volume]]&lt;'Input Data'!$B$9,'Input Data'!$B$9,IF(Table2[[#This Row],[Volume]]&gt;'Input Data'!$B$10,'Input Data'!$B$10,Table2[[#This Row],[Volume]]))</f>
        <v>3630</v>
      </c>
      <c r="C628" s="30">
        <f>ROUNDDOWN((Table2[[#This Row],[Volume Used]]-'Input Data'!$B$9)/'Input Data'!$B$11,0)*'Input Data'!$B$12</f>
        <v>0</v>
      </c>
      <c r="D628" s="31">
        <f>-(Table2[[#This Row],[Volume]]*(1-Table2[[#This Row],[Discount]])*'Input Data'!$B$2)/Table2[[#This Row],[Volume]]</f>
        <v>500</v>
      </c>
      <c r="E628" s="29">
        <f>ROUNDUP(Table2[[#This Row],[Volume]]/'Input Data'!$B$13,0)</f>
        <v>4</v>
      </c>
      <c r="F628" s="29">
        <f>-Table2[[#This Row],[Multiplier]]*'Input Data'!$B$3</f>
        <v>200000</v>
      </c>
      <c r="G628" s="29">
        <f>(1 - (1 / (1 + EXP(-((Table2[[#This Row],[Volume]] / 1000) - 4.25))))) * 0.4 + 0.6</f>
        <v>0.86008741942953071</v>
      </c>
      <c r="H628" s="29">
        <f>Table2[[#This Row],[Sigmoid]]*'Input Data'!$B$7</f>
        <v>645.06556457214799</v>
      </c>
      <c r="I628" s="29">
        <f>Table2[[#This Row],[Price]]-Table2[[#This Row],[Variable Cost]]</f>
        <v>145.06556457214799</v>
      </c>
      <c r="J628" s="29">
        <f>Table2[[#This Row],[CM I (Unit)]]-(Table2[[#This Row],[Fixed Cost]]/Table2[[#This Row],[Volume]])</f>
        <v>89.969145839365623</v>
      </c>
      <c r="K628" s="29">
        <f>Table2[[#This Row],[CM II Unit)]]-(-'Input Data'!$B$4/Table2[[#This Row],[Volume]])</f>
        <v>21.098622423387667</v>
      </c>
      <c r="L628" s="29">
        <f>Table2[[#This Row],[CM I (Unit)]]*Table2[[#This Row],[Volume]]</f>
        <v>526587.99939689715</v>
      </c>
      <c r="M628" s="29">
        <f>Table2[[#This Row],[CM II Unit)]]*Table2[[#This Row],[Volume]]</f>
        <v>326587.99939689721</v>
      </c>
      <c r="N628" s="29">
        <f>Table2[[#This Row],[Profit (Unit)]]*Table2[[#This Row],[Volume]]</f>
        <v>76587.999396897227</v>
      </c>
      <c r="O628" s="29" t="str">
        <f>IF(AND(Table2[[#This Row],[Profit]]&gt;0,N627&lt;0),MIN(Table2[Profit]),"")</f>
        <v/>
      </c>
    </row>
    <row r="629" spans="1:15" ht="20.100000000000001" customHeight="1" x14ac:dyDescent="0.25">
      <c r="A629" s="29">
        <v>3635</v>
      </c>
      <c r="B629" s="29">
        <f>IF(Table2[[#This Row],[Volume]]&lt;'Input Data'!$B$9,'Input Data'!$B$9,IF(Table2[[#This Row],[Volume]]&gt;'Input Data'!$B$10,'Input Data'!$B$10,Table2[[#This Row],[Volume]]))</f>
        <v>3635</v>
      </c>
      <c r="C629" s="30">
        <f>ROUNDDOWN((Table2[[#This Row],[Volume Used]]-'Input Data'!$B$9)/'Input Data'!$B$11,0)*'Input Data'!$B$12</f>
        <v>0</v>
      </c>
      <c r="D629" s="31">
        <f>-(Table2[[#This Row],[Volume]]*(1-Table2[[#This Row],[Discount]])*'Input Data'!$B$2)/Table2[[#This Row],[Volume]]</f>
        <v>500</v>
      </c>
      <c r="E629" s="29">
        <f>ROUNDUP(Table2[[#This Row],[Volume]]/'Input Data'!$B$13,0)</f>
        <v>4</v>
      </c>
      <c r="F629" s="29">
        <f>-Table2[[#This Row],[Multiplier]]*'Input Data'!$B$3</f>
        <v>200000</v>
      </c>
      <c r="G629" s="29">
        <f>(1 - (1 / (1 + EXP(-((Table2[[#This Row],[Volume]] / 1000) - 4.25))))) * 0.4 + 0.6</f>
        <v>0.85963220969782927</v>
      </c>
      <c r="H629" s="29">
        <f>Table2[[#This Row],[Sigmoid]]*'Input Data'!$B$7</f>
        <v>644.72415727337193</v>
      </c>
      <c r="I629" s="29">
        <f>Table2[[#This Row],[Price]]-Table2[[#This Row],[Variable Cost]]</f>
        <v>144.72415727337193</v>
      </c>
      <c r="J629" s="29">
        <f>Table2[[#This Row],[CM I (Unit)]]-(Table2[[#This Row],[Fixed Cost]]/Table2[[#This Row],[Volume]])</f>
        <v>89.703524536095443</v>
      </c>
      <c r="K629" s="29">
        <f>Table2[[#This Row],[CM II Unit)]]-(-'Input Data'!$B$4/Table2[[#This Row],[Volume]])</f>
        <v>20.927733614499843</v>
      </c>
      <c r="L629" s="29">
        <f>Table2[[#This Row],[CM I (Unit)]]*Table2[[#This Row],[Volume]]</f>
        <v>526072.31168870698</v>
      </c>
      <c r="M629" s="29">
        <f>Table2[[#This Row],[CM II Unit)]]*Table2[[#This Row],[Volume]]</f>
        <v>326072.31168870692</v>
      </c>
      <c r="N629" s="29">
        <f>Table2[[#This Row],[Profit (Unit)]]*Table2[[#This Row],[Volume]]</f>
        <v>76072.311688706934</v>
      </c>
      <c r="O629" s="29" t="str">
        <f>IF(AND(Table2[[#This Row],[Profit]]&gt;0,N628&lt;0),MIN(Table2[Profit]),"")</f>
        <v/>
      </c>
    </row>
    <row r="630" spans="1:15" ht="20.100000000000001" customHeight="1" x14ac:dyDescent="0.25">
      <c r="A630" s="29">
        <v>3640</v>
      </c>
      <c r="B630" s="29">
        <f>IF(Table2[[#This Row],[Volume]]&lt;'Input Data'!$B$9,'Input Data'!$B$9,IF(Table2[[#This Row],[Volume]]&gt;'Input Data'!$B$10,'Input Data'!$B$10,Table2[[#This Row],[Volume]]))</f>
        <v>3640</v>
      </c>
      <c r="C630" s="30">
        <f>ROUNDDOWN((Table2[[#This Row],[Volume Used]]-'Input Data'!$B$9)/'Input Data'!$B$11,0)*'Input Data'!$B$12</f>
        <v>0</v>
      </c>
      <c r="D630" s="31">
        <f>-(Table2[[#This Row],[Volume]]*(1-Table2[[#This Row],[Discount]])*'Input Data'!$B$2)/Table2[[#This Row],[Volume]]</f>
        <v>500</v>
      </c>
      <c r="E630" s="29">
        <f>ROUNDUP(Table2[[#This Row],[Volume]]/'Input Data'!$B$13,0)</f>
        <v>4</v>
      </c>
      <c r="F630" s="29">
        <f>-Table2[[#This Row],[Multiplier]]*'Input Data'!$B$3</f>
        <v>200000</v>
      </c>
      <c r="G630" s="29">
        <f>(1 - (1 / (1 + EXP(-((Table2[[#This Row],[Volume]] / 1000) - 4.25))))) * 0.4 + 0.6</f>
        <v>0.85917632083226003</v>
      </c>
      <c r="H630" s="29">
        <f>Table2[[#This Row],[Sigmoid]]*'Input Data'!$B$7</f>
        <v>644.38224062419499</v>
      </c>
      <c r="I630" s="29">
        <f>Table2[[#This Row],[Price]]-Table2[[#This Row],[Variable Cost]]</f>
        <v>144.38224062419499</v>
      </c>
      <c r="J630" s="29">
        <f>Table2[[#This Row],[CM I (Unit)]]-(Table2[[#This Row],[Fixed Cost]]/Table2[[#This Row],[Volume]])</f>
        <v>89.437185679140043</v>
      </c>
      <c r="K630" s="29">
        <f>Table2[[#This Row],[CM II Unit)]]-(-'Input Data'!$B$4/Table2[[#This Row],[Volume]])</f>
        <v>20.755866997821357</v>
      </c>
      <c r="L630" s="29">
        <f>Table2[[#This Row],[CM I (Unit)]]*Table2[[#This Row],[Volume]]</f>
        <v>525551.35587206972</v>
      </c>
      <c r="M630" s="29">
        <f>Table2[[#This Row],[CM II Unit)]]*Table2[[#This Row],[Volume]]</f>
        <v>325551.35587206978</v>
      </c>
      <c r="N630" s="29">
        <f>Table2[[#This Row],[Profit (Unit)]]*Table2[[#This Row],[Volume]]</f>
        <v>75551.355872069747</v>
      </c>
      <c r="O630" s="29" t="str">
        <f>IF(AND(Table2[[#This Row],[Profit]]&gt;0,N629&lt;0),MIN(Table2[Profit]),"")</f>
        <v/>
      </c>
    </row>
    <row r="631" spans="1:15" ht="20.100000000000001" customHeight="1" x14ac:dyDescent="0.25">
      <c r="A631" s="29">
        <v>3645</v>
      </c>
      <c r="B631" s="29">
        <f>IF(Table2[[#This Row],[Volume]]&lt;'Input Data'!$B$9,'Input Data'!$B$9,IF(Table2[[#This Row],[Volume]]&gt;'Input Data'!$B$10,'Input Data'!$B$10,Table2[[#This Row],[Volume]]))</f>
        <v>3645</v>
      </c>
      <c r="C631" s="30">
        <f>ROUNDDOWN((Table2[[#This Row],[Volume Used]]-'Input Data'!$B$9)/'Input Data'!$B$11,0)*'Input Data'!$B$12</f>
        <v>0</v>
      </c>
      <c r="D631" s="31">
        <f>-(Table2[[#This Row],[Volume]]*(1-Table2[[#This Row],[Discount]])*'Input Data'!$B$2)/Table2[[#This Row],[Volume]]</f>
        <v>500</v>
      </c>
      <c r="E631" s="29">
        <f>ROUNDUP(Table2[[#This Row],[Volume]]/'Input Data'!$B$13,0)</f>
        <v>4</v>
      </c>
      <c r="F631" s="29">
        <f>-Table2[[#This Row],[Multiplier]]*'Input Data'!$B$3</f>
        <v>200000</v>
      </c>
      <c r="G631" s="29">
        <f>(1 - (1 / (1 + EXP(-((Table2[[#This Row],[Volume]] / 1000) - 4.25))))) * 0.4 + 0.6</f>
        <v>0.85871975702319414</v>
      </c>
      <c r="H631" s="29">
        <f>Table2[[#This Row],[Sigmoid]]*'Input Data'!$B$7</f>
        <v>644.03981776739556</v>
      </c>
      <c r="I631" s="29">
        <f>Table2[[#This Row],[Price]]-Table2[[#This Row],[Variable Cost]]</f>
        <v>144.03981776739556</v>
      </c>
      <c r="J631" s="29">
        <f>Table2[[#This Row],[CM I (Unit)]]-(Table2[[#This Row],[Fixed Cost]]/Table2[[#This Row],[Volume]])</f>
        <v>89.170133268081429</v>
      </c>
      <c r="K631" s="29">
        <f>Table2[[#This Row],[CM II Unit)]]-(-'Input Data'!$B$4/Table2[[#This Row],[Volume]])</f>
        <v>20.583027643938763</v>
      </c>
      <c r="L631" s="29">
        <f>Table2[[#This Row],[CM I (Unit)]]*Table2[[#This Row],[Volume]]</f>
        <v>525025.1357621568</v>
      </c>
      <c r="M631" s="29">
        <f>Table2[[#This Row],[CM II Unit)]]*Table2[[#This Row],[Volume]]</f>
        <v>325025.1357621568</v>
      </c>
      <c r="N631" s="29">
        <f>Table2[[#This Row],[Profit (Unit)]]*Table2[[#This Row],[Volume]]</f>
        <v>75025.135762156788</v>
      </c>
      <c r="O631" s="29" t="str">
        <f>IF(AND(Table2[[#This Row],[Profit]]&gt;0,N630&lt;0),MIN(Table2[Profit]),"")</f>
        <v/>
      </c>
    </row>
    <row r="632" spans="1:15" ht="20.100000000000001" customHeight="1" x14ac:dyDescent="0.25">
      <c r="A632" s="29">
        <v>3650</v>
      </c>
      <c r="B632" s="29">
        <f>IF(Table2[[#This Row],[Volume]]&lt;'Input Data'!$B$9,'Input Data'!$B$9,IF(Table2[[#This Row],[Volume]]&gt;'Input Data'!$B$10,'Input Data'!$B$10,Table2[[#This Row],[Volume]]))</f>
        <v>3650</v>
      </c>
      <c r="C632" s="30">
        <f>ROUNDDOWN((Table2[[#This Row],[Volume Used]]-'Input Data'!$B$9)/'Input Data'!$B$11,0)*'Input Data'!$B$12</f>
        <v>0</v>
      </c>
      <c r="D632" s="31">
        <f>-(Table2[[#This Row],[Volume]]*(1-Table2[[#This Row],[Discount]])*'Input Data'!$B$2)/Table2[[#This Row],[Volume]]</f>
        <v>500</v>
      </c>
      <c r="E632" s="29">
        <f>ROUNDUP(Table2[[#This Row],[Volume]]/'Input Data'!$B$13,0)</f>
        <v>4</v>
      </c>
      <c r="F632" s="29">
        <f>-Table2[[#This Row],[Multiplier]]*'Input Data'!$B$3</f>
        <v>200000</v>
      </c>
      <c r="G632" s="29">
        <f>(1 - (1 / (1 + EXP(-((Table2[[#This Row],[Volume]] / 1000) - 4.25))))) * 0.4 + 0.6</f>
        <v>0.8582625224903182</v>
      </c>
      <c r="H632" s="29">
        <f>Table2[[#This Row],[Sigmoid]]*'Input Data'!$B$7</f>
        <v>643.6968918677386</v>
      </c>
      <c r="I632" s="29">
        <f>Table2[[#This Row],[Price]]-Table2[[#This Row],[Variable Cost]]</f>
        <v>143.6968918677386</v>
      </c>
      <c r="J632" s="29">
        <f>Table2[[#This Row],[CM I (Unit)]]-(Table2[[#This Row],[Fixed Cost]]/Table2[[#This Row],[Volume]])</f>
        <v>88.902371319793389</v>
      </c>
      <c r="K632" s="29">
        <f>Table2[[#This Row],[CM II Unit)]]-(-'Input Data'!$B$4/Table2[[#This Row],[Volume]])</f>
        <v>20.409220634861882</v>
      </c>
      <c r="L632" s="29">
        <f>Table2[[#This Row],[CM I (Unit)]]*Table2[[#This Row],[Volume]]</f>
        <v>524493.65531724587</v>
      </c>
      <c r="M632" s="29">
        <f>Table2[[#This Row],[CM II Unit)]]*Table2[[#This Row],[Volume]]</f>
        <v>324493.65531724587</v>
      </c>
      <c r="N632" s="29">
        <f>Table2[[#This Row],[Profit (Unit)]]*Table2[[#This Row],[Volume]]</f>
        <v>74493.655317245866</v>
      </c>
      <c r="O632" s="29" t="str">
        <f>IF(AND(Table2[[#This Row],[Profit]]&gt;0,N631&lt;0),MIN(Table2[Profit]),"")</f>
        <v/>
      </c>
    </row>
    <row r="633" spans="1:15" ht="20.100000000000001" customHeight="1" x14ac:dyDescent="0.25">
      <c r="A633" s="29">
        <v>3655</v>
      </c>
      <c r="B633" s="29">
        <f>IF(Table2[[#This Row],[Volume]]&lt;'Input Data'!$B$9,'Input Data'!$B$9,IF(Table2[[#This Row],[Volume]]&gt;'Input Data'!$B$10,'Input Data'!$B$10,Table2[[#This Row],[Volume]]))</f>
        <v>3655</v>
      </c>
      <c r="C633" s="30">
        <f>ROUNDDOWN((Table2[[#This Row],[Volume Used]]-'Input Data'!$B$9)/'Input Data'!$B$11,0)*'Input Data'!$B$12</f>
        <v>0</v>
      </c>
      <c r="D633" s="31">
        <f>-(Table2[[#This Row],[Volume]]*(1-Table2[[#This Row],[Discount]])*'Input Data'!$B$2)/Table2[[#This Row],[Volume]]</f>
        <v>500</v>
      </c>
      <c r="E633" s="29">
        <f>ROUNDUP(Table2[[#This Row],[Volume]]/'Input Data'!$B$13,0)</f>
        <v>4</v>
      </c>
      <c r="F633" s="29">
        <f>-Table2[[#This Row],[Multiplier]]*'Input Data'!$B$3</f>
        <v>200000</v>
      </c>
      <c r="G633" s="29">
        <f>(1 - (1 / (1 + EXP(-((Table2[[#This Row],[Volume]] / 1000) - 4.25))))) * 0.4 + 0.6</f>
        <v>0.8578046214825179</v>
      </c>
      <c r="H633" s="29">
        <f>Table2[[#This Row],[Sigmoid]]*'Input Data'!$B$7</f>
        <v>643.35346611188845</v>
      </c>
      <c r="I633" s="29">
        <f>Table2[[#This Row],[Price]]-Table2[[#This Row],[Variable Cost]]</f>
        <v>143.35346611188845</v>
      </c>
      <c r="J633" s="29">
        <f>Table2[[#This Row],[CM I (Unit)]]-(Table2[[#This Row],[Fixed Cost]]/Table2[[#This Row],[Volume]])</f>
        <v>88.633903868386398</v>
      </c>
      <c r="K633" s="29">
        <f>Table2[[#This Row],[CM II Unit)]]-(-'Input Data'!$B$4/Table2[[#This Row],[Volume]])</f>
        <v>20.234451064008837</v>
      </c>
      <c r="L633" s="29">
        <f>Table2[[#This Row],[CM I (Unit)]]*Table2[[#This Row],[Volume]]</f>
        <v>523956.91863895231</v>
      </c>
      <c r="M633" s="29">
        <f>Table2[[#This Row],[CM II Unit)]]*Table2[[#This Row],[Volume]]</f>
        <v>323956.91863895231</v>
      </c>
      <c r="N633" s="29">
        <f>Table2[[#This Row],[Profit (Unit)]]*Table2[[#This Row],[Volume]]</f>
        <v>73956.918638952295</v>
      </c>
      <c r="O633" s="29" t="str">
        <f>IF(AND(Table2[[#This Row],[Profit]]&gt;0,N632&lt;0),MIN(Table2[Profit]),"")</f>
        <v/>
      </c>
    </row>
    <row r="634" spans="1:15" ht="20.100000000000001" customHeight="1" x14ac:dyDescent="0.25">
      <c r="A634" s="29">
        <v>3660</v>
      </c>
      <c r="B634" s="29">
        <f>IF(Table2[[#This Row],[Volume]]&lt;'Input Data'!$B$9,'Input Data'!$B$9,IF(Table2[[#This Row],[Volume]]&gt;'Input Data'!$B$10,'Input Data'!$B$10,Table2[[#This Row],[Volume]]))</f>
        <v>3660</v>
      </c>
      <c r="C634" s="30">
        <f>ROUNDDOWN((Table2[[#This Row],[Volume Used]]-'Input Data'!$B$9)/'Input Data'!$B$11,0)*'Input Data'!$B$12</f>
        <v>0</v>
      </c>
      <c r="D634" s="31">
        <f>-(Table2[[#This Row],[Volume]]*(1-Table2[[#This Row],[Discount]])*'Input Data'!$B$2)/Table2[[#This Row],[Volume]]</f>
        <v>500</v>
      </c>
      <c r="E634" s="29">
        <f>ROUNDUP(Table2[[#This Row],[Volume]]/'Input Data'!$B$13,0)</f>
        <v>4</v>
      </c>
      <c r="F634" s="29">
        <f>-Table2[[#This Row],[Multiplier]]*'Input Data'!$B$3</f>
        <v>200000</v>
      </c>
      <c r="G634" s="29">
        <f>(1 - (1 / (1 + EXP(-((Table2[[#This Row],[Volume]] / 1000) - 4.25))))) * 0.4 + 0.6</f>
        <v>0.85734605827776067</v>
      </c>
      <c r="H634" s="29">
        <f>Table2[[#This Row],[Sigmoid]]*'Input Data'!$B$7</f>
        <v>643.00954370832051</v>
      </c>
      <c r="I634" s="29">
        <f>Table2[[#This Row],[Price]]-Table2[[#This Row],[Variable Cost]]</f>
        <v>143.00954370832051</v>
      </c>
      <c r="J634" s="29">
        <f>Table2[[#This Row],[CM I (Unit)]]-(Table2[[#This Row],[Fixed Cost]]/Table2[[#This Row],[Volume]])</f>
        <v>88.364734965151115</v>
      </c>
      <c r="K634" s="29">
        <f>Table2[[#This Row],[CM II Unit)]]-(-'Input Data'!$B$4/Table2[[#This Row],[Volume]])</f>
        <v>20.058724036189361</v>
      </c>
      <c r="L634" s="29">
        <f>Table2[[#This Row],[CM I (Unit)]]*Table2[[#This Row],[Volume]]</f>
        <v>523414.92997245304</v>
      </c>
      <c r="M634" s="29">
        <f>Table2[[#This Row],[CM II Unit)]]*Table2[[#This Row],[Volume]]</f>
        <v>323414.9299724531</v>
      </c>
      <c r="N634" s="29">
        <f>Table2[[#This Row],[Profit (Unit)]]*Table2[[#This Row],[Volume]]</f>
        <v>73414.929972453057</v>
      </c>
      <c r="O634" s="29" t="str">
        <f>IF(AND(Table2[[#This Row],[Profit]]&gt;0,N633&lt;0),MIN(Table2[Profit]),"")</f>
        <v/>
      </c>
    </row>
    <row r="635" spans="1:15" ht="20.100000000000001" customHeight="1" x14ac:dyDescent="0.25">
      <c r="A635" s="29">
        <v>3665</v>
      </c>
      <c r="B635" s="29">
        <f>IF(Table2[[#This Row],[Volume]]&lt;'Input Data'!$B$9,'Input Data'!$B$9,IF(Table2[[#This Row],[Volume]]&gt;'Input Data'!$B$10,'Input Data'!$B$10,Table2[[#This Row],[Volume]]))</f>
        <v>3665</v>
      </c>
      <c r="C635" s="30">
        <f>ROUNDDOWN((Table2[[#This Row],[Volume Used]]-'Input Data'!$B$9)/'Input Data'!$B$11,0)*'Input Data'!$B$12</f>
        <v>0</v>
      </c>
      <c r="D635" s="31">
        <f>-(Table2[[#This Row],[Volume]]*(1-Table2[[#This Row],[Discount]])*'Input Data'!$B$2)/Table2[[#This Row],[Volume]]</f>
        <v>500</v>
      </c>
      <c r="E635" s="29">
        <f>ROUNDUP(Table2[[#This Row],[Volume]]/'Input Data'!$B$13,0)</f>
        <v>4</v>
      </c>
      <c r="F635" s="29">
        <f>-Table2[[#This Row],[Multiplier]]*'Input Data'!$B$3</f>
        <v>200000</v>
      </c>
      <c r="G635" s="29">
        <f>(1 - (1 / (1 + EXP(-((Table2[[#This Row],[Volume]] / 1000) - 4.25))))) * 0.4 + 0.6</f>
        <v>0.85688683718297498</v>
      </c>
      <c r="H635" s="29">
        <f>Table2[[#This Row],[Sigmoid]]*'Input Data'!$B$7</f>
        <v>642.66512788723128</v>
      </c>
      <c r="I635" s="29">
        <f>Table2[[#This Row],[Price]]-Table2[[#This Row],[Variable Cost]]</f>
        <v>142.66512788723128</v>
      </c>
      <c r="J635" s="29">
        <f>Table2[[#This Row],[CM I (Unit)]]-(Table2[[#This Row],[Fixed Cost]]/Table2[[#This Row],[Volume]])</f>
        <v>88.094868678500035</v>
      </c>
      <c r="K635" s="29">
        <f>Table2[[#This Row],[CM II Unit)]]-(-'Input Data'!$B$4/Table2[[#This Row],[Volume]])</f>
        <v>19.882044667585987</v>
      </c>
      <c r="L635" s="29">
        <f>Table2[[#This Row],[CM I (Unit)]]*Table2[[#This Row],[Volume]]</f>
        <v>522867.69370670262</v>
      </c>
      <c r="M635" s="29">
        <f>Table2[[#This Row],[CM II Unit)]]*Table2[[#This Row],[Volume]]</f>
        <v>322867.69370670262</v>
      </c>
      <c r="N635" s="29">
        <f>Table2[[#This Row],[Profit (Unit)]]*Table2[[#This Row],[Volume]]</f>
        <v>72867.693706702645</v>
      </c>
      <c r="O635" s="29" t="str">
        <f>IF(AND(Table2[[#This Row],[Profit]]&gt;0,N634&lt;0),MIN(Table2[Profit]),"")</f>
        <v/>
      </c>
    </row>
    <row r="636" spans="1:15" ht="20.100000000000001" customHeight="1" x14ac:dyDescent="0.25">
      <c r="A636" s="29">
        <v>3670</v>
      </c>
      <c r="B636" s="29">
        <f>IF(Table2[[#This Row],[Volume]]&lt;'Input Data'!$B$9,'Input Data'!$B$9,IF(Table2[[#This Row],[Volume]]&gt;'Input Data'!$B$10,'Input Data'!$B$10,Table2[[#This Row],[Volume]]))</f>
        <v>3670</v>
      </c>
      <c r="C636" s="30">
        <f>ROUNDDOWN((Table2[[#This Row],[Volume Used]]-'Input Data'!$B$9)/'Input Data'!$B$11,0)*'Input Data'!$B$12</f>
        <v>0</v>
      </c>
      <c r="D636" s="31">
        <f>-(Table2[[#This Row],[Volume]]*(1-Table2[[#This Row],[Discount]])*'Input Data'!$B$2)/Table2[[#This Row],[Volume]]</f>
        <v>500</v>
      </c>
      <c r="E636" s="29">
        <f>ROUNDUP(Table2[[#This Row],[Volume]]/'Input Data'!$B$13,0)</f>
        <v>4</v>
      </c>
      <c r="F636" s="29">
        <f>-Table2[[#This Row],[Multiplier]]*'Input Data'!$B$3</f>
        <v>200000</v>
      </c>
      <c r="G636" s="29">
        <f>(1 - (1 / (1 + EXP(-((Table2[[#This Row],[Volume]] / 1000) - 4.25))))) * 0.4 + 0.6</f>
        <v>0.85642696253392681</v>
      </c>
      <c r="H636" s="29">
        <f>Table2[[#This Row],[Sigmoid]]*'Input Data'!$B$7</f>
        <v>642.32022190044506</v>
      </c>
      <c r="I636" s="29">
        <f>Table2[[#This Row],[Price]]-Table2[[#This Row],[Variable Cost]]</f>
        <v>142.32022190044506</v>
      </c>
      <c r="J636" s="29">
        <f>Table2[[#This Row],[CM I (Unit)]]-(Table2[[#This Row],[Fixed Cost]]/Table2[[#This Row],[Volume]])</f>
        <v>87.824309093905555</v>
      </c>
      <c r="K636" s="29">
        <f>Table2[[#This Row],[CM II Unit)]]-(-'Input Data'!$B$4/Table2[[#This Row],[Volume]])</f>
        <v>19.704418085731163</v>
      </c>
      <c r="L636" s="29">
        <f>Table2[[#This Row],[CM I (Unit)]]*Table2[[#This Row],[Volume]]</f>
        <v>522315.21437463339</v>
      </c>
      <c r="M636" s="29">
        <f>Table2[[#This Row],[CM II Unit)]]*Table2[[#This Row],[Volume]]</f>
        <v>322315.21437463339</v>
      </c>
      <c r="N636" s="29">
        <f>Table2[[#This Row],[Profit (Unit)]]*Table2[[#This Row],[Volume]]</f>
        <v>72315.214374633375</v>
      </c>
      <c r="O636" s="29" t="str">
        <f>IF(AND(Table2[[#This Row],[Profit]]&gt;0,N635&lt;0),MIN(Table2[Profit]),"")</f>
        <v/>
      </c>
    </row>
    <row r="637" spans="1:15" ht="20.100000000000001" customHeight="1" x14ac:dyDescent="0.25">
      <c r="A637" s="29">
        <v>3675</v>
      </c>
      <c r="B637" s="29">
        <f>IF(Table2[[#This Row],[Volume]]&lt;'Input Data'!$B$9,'Input Data'!$B$9,IF(Table2[[#This Row],[Volume]]&gt;'Input Data'!$B$10,'Input Data'!$B$10,Table2[[#This Row],[Volume]]))</f>
        <v>3675</v>
      </c>
      <c r="C637" s="30">
        <f>ROUNDDOWN((Table2[[#This Row],[Volume Used]]-'Input Data'!$B$9)/'Input Data'!$B$11,0)*'Input Data'!$B$12</f>
        <v>0</v>
      </c>
      <c r="D637" s="31">
        <f>-(Table2[[#This Row],[Volume]]*(1-Table2[[#This Row],[Discount]])*'Input Data'!$B$2)/Table2[[#This Row],[Volume]]</f>
        <v>500</v>
      </c>
      <c r="E637" s="29">
        <f>ROUNDUP(Table2[[#This Row],[Volume]]/'Input Data'!$B$13,0)</f>
        <v>4</v>
      </c>
      <c r="F637" s="29">
        <f>-Table2[[#This Row],[Multiplier]]*'Input Data'!$B$3</f>
        <v>200000</v>
      </c>
      <c r="G637" s="29">
        <f>(1 - (1 / (1 + EXP(-((Table2[[#This Row],[Volume]] / 1000) - 4.25))))) * 0.4 + 0.6</f>
        <v>0.85596643869509359</v>
      </c>
      <c r="H637" s="29">
        <f>Table2[[#This Row],[Sigmoid]]*'Input Data'!$B$7</f>
        <v>641.97482902132015</v>
      </c>
      <c r="I637" s="29">
        <f>Table2[[#This Row],[Price]]-Table2[[#This Row],[Variable Cost]]</f>
        <v>141.97482902132015</v>
      </c>
      <c r="J637" s="29">
        <f>Table2[[#This Row],[CM I (Unit)]]-(Table2[[#This Row],[Fixed Cost]]/Table2[[#This Row],[Volume]])</f>
        <v>87.553060313837165</v>
      </c>
      <c r="K637" s="29">
        <f>Table2[[#This Row],[CM II Unit)]]-(-'Input Data'!$B$4/Table2[[#This Row],[Volume]])</f>
        <v>19.525849429483429</v>
      </c>
      <c r="L637" s="29">
        <f>Table2[[#This Row],[CM I (Unit)]]*Table2[[#This Row],[Volume]]</f>
        <v>521757.49665335153</v>
      </c>
      <c r="M637" s="29">
        <f>Table2[[#This Row],[CM II Unit)]]*Table2[[#This Row],[Volume]]</f>
        <v>321757.49665335158</v>
      </c>
      <c r="N637" s="29">
        <f>Table2[[#This Row],[Profit (Unit)]]*Table2[[#This Row],[Volume]]</f>
        <v>71757.496653351598</v>
      </c>
      <c r="O637" s="29" t="str">
        <f>IF(AND(Table2[[#This Row],[Profit]]&gt;0,N636&lt;0),MIN(Table2[Profit]),"")</f>
        <v/>
      </c>
    </row>
    <row r="638" spans="1:15" ht="20.100000000000001" customHeight="1" x14ac:dyDescent="0.25">
      <c r="A638" s="29">
        <v>3680</v>
      </c>
      <c r="B638" s="29">
        <f>IF(Table2[[#This Row],[Volume]]&lt;'Input Data'!$B$9,'Input Data'!$B$9,IF(Table2[[#This Row],[Volume]]&gt;'Input Data'!$B$10,'Input Data'!$B$10,Table2[[#This Row],[Volume]]))</f>
        <v>3680</v>
      </c>
      <c r="C638" s="30">
        <f>ROUNDDOWN((Table2[[#This Row],[Volume Used]]-'Input Data'!$B$9)/'Input Data'!$B$11,0)*'Input Data'!$B$12</f>
        <v>0</v>
      </c>
      <c r="D638" s="31">
        <f>-(Table2[[#This Row],[Volume]]*(1-Table2[[#This Row],[Discount]])*'Input Data'!$B$2)/Table2[[#This Row],[Volume]]</f>
        <v>500</v>
      </c>
      <c r="E638" s="29">
        <f>ROUNDUP(Table2[[#This Row],[Volume]]/'Input Data'!$B$13,0)</f>
        <v>4</v>
      </c>
      <c r="F638" s="29">
        <f>-Table2[[#This Row],[Multiplier]]*'Input Data'!$B$3</f>
        <v>200000</v>
      </c>
      <c r="G638" s="29">
        <f>(1 - (1 / (1 + EXP(-((Table2[[#This Row],[Volume]] / 1000) - 4.25))))) * 0.4 + 0.6</f>
        <v>0.85550527005953669</v>
      </c>
      <c r="H638" s="29">
        <f>Table2[[#This Row],[Sigmoid]]*'Input Data'!$B$7</f>
        <v>641.62895254465252</v>
      </c>
      <c r="I638" s="29">
        <f>Table2[[#This Row],[Price]]-Table2[[#This Row],[Variable Cost]]</f>
        <v>141.62895254465252</v>
      </c>
      <c r="J638" s="29">
        <f>Table2[[#This Row],[CM I (Unit)]]-(Table2[[#This Row],[Fixed Cost]]/Table2[[#This Row],[Volume]])</f>
        <v>87.28112645769599</v>
      </c>
      <c r="K638" s="29">
        <f>Table2[[#This Row],[CM II Unit)]]-(-'Input Data'!$B$4/Table2[[#This Row],[Volume]])</f>
        <v>19.346343849000334</v>
      </c>
      <c r="L638" s="29">
        <f>Table2[[#This Row],[CM I (Unit)]]*Table2[[#This Row],[Volume]]</f>
        <v>521194.54536432127</v>
      </c>
      <c r="M638" s="29">
        <f>Table2[[#This Row],[CM II Unit)]]*Table2[[#This Row],[Volume]]</f>
        <v>321194.54536432127</v>
      </c>
      <c r="N638" s="29">
        <f>Table2[[#This Row],[Profit (Unit)]]*Table2[[#This Row],[Volume]]</f>
        <v>71194.545364321224</v>
      </c>
      <c r="O638" s="29" t="str">
        <f>IF(AND(Table2[[#This Row],[Profit]]&gt;0,N637&lt;0),MIN(Table2[Profit]),"")</f>
        <v/>
      </c>
    </row>
    <row r="639" spans="1:15" ht="20.100000000000001" customHeight="1" x14ac:dyDescent="0.25">
      <c r="A639" s="29">
        <v>3685</v>
      </c>
      <c r="B639" s="29">
        <f>IF(Table2[[#This Row],[Volume]]&lt;'Input Data'!$B$9,'Input Data'!$B$9,IF(Table2[[#This Row],[Volume]]&gt;'Input Data'!$B$10,'Input Data'!$B$10,Table2[[#This Row],[Volume]]))</f>
        <v>3685</v>
      </c>
      <c r="C639" s="30">
        <f>ROUNDDOWN((Table2[[#This Row],[Volume Used]]-'Input Data'!$B$9)/'Input Data'!$B$11,0)*'Input Data'!$B$12</f>
        <v>0</v>
      </c>
      <c r="D639" s="31">
        <f>-(Table2[[#This Row],[Volume]]*(1-Table2[[#This Row],[Discount]])*'Input Data'!$B$2)/Table2[[#This Row],[Volume]]</f>
        <v>500</v>
      </c>
      <c r="E639" s="29">
        <f>ROUNDUP(Table2[[#This Row],[Volume]]/'Input Data'!$B$13,0)</f>
        <v>4</v>
      </c>
      <c r="F639" s="29">
        <f>-Table2[[#This Row],[Multiplier]]*'Input Data'!$B$3</f>
        <v>200000</v>
      </c>
      <c r="G639" s="29">
        <f>(1 - (1 / (1 + EXP(-((Table2[[#This Row],[Volume]] / 1000) - 4.25))))) * 0.4 + 0.6</f>
        <v>0.85504346104877005</v>
      </c>
      <c r="H639" s="29">
        <f>Table2[[#This Row],[Sigmoid]]*'Input Data'!$B$7</f>
        <v>641.28259578657753</v>
      </c>
      <c r="I639" s="29">
        <f>Table2[[#This Row],[Price]]-Table2[[#This Row],[Variable Cost]]</f>
        <v>141.28259578657753</v>
      </c>
      <c r="J639" s="29">
        <f>Table2[[#This Row],[CM I (Unit)]]-(Table2[[#This Row],[Fixed Cost]]/Table2[[#This Row],[Volume]])</f>
        <v>87.008511661747136</v>
      </c>
      <c r="K639" s="29">
        <f>Table2[[#This Row],[CM II Unit)]]-(-'Input Data'!$B$4/Table2[[#This Row],[Volume]])</f>
        <v>19.165906505709145</v>
      </c>
      <c r="L639" s="29">
        <f>Table2[[#This Row],[CM I (Unit)]]*Table2[[#This Row],[Volume]]</f>
        <v>520626.36547353823</v>
      </c>
      <c r="M639" s="29">
        <f>Table2[[#This Row],[CM II Unit)]]*Table2[[#This Row],[Volume]]</f>
        <v>320626.36547353817</v>
      </c>
      <c r="N639" s="29">
        <f>Table2[[#This Row],[Profit (Unit)]]*Table2[[#This Row],[Volume]]</f>
        <v>70626.365473538201</v>
      </c>
      <c r="O639" s="29" t="str">
        <f>IF(AND(Table2[[#This Row],[Profit]]&gt;0,N638&lt;0),MIN(Table2[Profit]),"")</f>
        <v/>
      </c>
    </row>
    <row r="640" spans="1:15" ht="20.100000000000001" customHeight="1" x14ac:dyDescent="0.25">
      <c r="A640" s="29">
        <v>3690</v>
      </c>
      <c r="B640" s="29">
        <f>IF(Table2[[#This Row],[Volume]]&lt;'Input Data'!$B$9,'Input Data'!$B$9,IF(Table2[[#This Row],[Volume]]&gt;'Input Data'!$B$10,'Input Data'!$B$10,Table2[[#This Row],[Volume]]))</f>
        <v>3690</v>
      </c>
      <c r="C640" s="30">
        <f>ROUNDDOWN((Table2[[#This Row],[Volume Used]]-'Input Data'!$B$9)/'Input Data'!$B$11,0)*'Input Data'!$B$12</f>
        <v>0</v>
      </c>
      <c r="D640" s="31">
        <f>-(Table2[[#This Row],[Volume]]*(1-Table2[[#This Row],[Discount]])*'Input Data'!$B$2)/Table2[[#This Row],[Volume]]</f>
        <v>500</v>
      </c>
      <c r="E640" s="29">
        <f>ROUNDUP(Table2[[#This Row],[Volume]]/'Input Data'!$B$13,0)</f>
        <v>4</v>
      </c>
      <c r="F640" s="29">
        <f>-Table2[[#This Row],[Multiplier]]*'Input Data'!$B$3</f>
        <v>200000</v>
      </c>
      <c r="G640" s="29">
        <f>(1 - (1 / (1 + EXP(-((Table2[[#This Row],[Volume]] / 1000) - 4.25))))) * 0.4 + 0.6</f>
        <v>0.8545810161126266</v>
      </c>
      <c r="H640" s="29">
        <f>Table2[[#This Row],[Sigmoid]]*'Input Data'!$B$7</f>
        <v>640.93576208446996</v>
      </c>
      <c r="I640" s="29">
        <f>Table2[[#This Row],[Price]]-Table2[[#This Row],[Variable Cost]]</f>
        <v>140.93576208446996</v>
      </c>
      <c r="J640" s="29">
        <f>Table2[[#This Row],[CM I (Unit)]]-(Table2[[#This Row],[Fixed Cost]]/Table2[[#This Row],[Volume]])</f>
        <v>86.735220079049896</v>
      </c>
      <c r="K640" s="29">
        <f>Table2[[#This Row],[CM II Unit)]]-(-'Input Data'!$B$4/Table2[[#This Row],[Volume]])</f>
        <v>18.984542572274833</v>
      </c>
      <c r="L640" s="29">
        <f>Table2[[#This Row],[CM I (Unit)]]*Table2[[#This Row],[Volume]]</f>
        <v>520052.96209169412</v>
      </c>
      <c r="M640" s="29">
        <f>Table2[[#This Row],[CM II Unit)]]*Table2[[#This Row],[Volume]]</f>
        <v>320052.96209169412</v>
      </c>
      <c r="N640" s="29">
        <f>Table2[[#This Row],[Profit (Unit)]]*Table2[[#This Row],[Volume]]</f>
        <v>70052.962091694135</v>
      </c>
      <c r="O640" s="29" t="str">
        <f>IF(AND(Table2[[#This Row],[Profit]]&gt;0,N639&lt;0),MIN(Table2[Profit]),"")</f>
        <v/>
      </c>
    </row>
    <row r="641" spans="1:15" ht="20.100000000000001" customHeight="1" x14ac:dyDescent="0.25">
      <c r="A641" s="29">
        <v>3695</v>
      </c>
      <c r="B641" s="29">
        <f>IF(Table2[[#This Row],[Volume]]&lt;'Input Data'!$B$9,'Input Data'!$B$9,IF(Table2[[#This Row],[Volume]]&gt;'Input Data'!$B$10,'Input Data'!$B$10,Table2[[#This Row],[Volume]]))</f>
        <v>3695</v>
      </c>
      <c r="C641" s="30">
        <f>ROUNDDOWN((Table2[[#This Row],[Volume Used]]-'Input Data'!$B$9)/'Input Data'!$B$11,0)*'Input Data'!$B$12</f>
        <v>0</v>
      </c>
      <c r="D641" s="31">
        <f>-(Table2[[#This Row],[Volume]]*(1-Table2[[#This Row],[Discount]])*'Input Data'!$B$2)/Table2[[#This Row],[Volume]]</f>
        <v>500</v>
      </c>
      <c r="E641" s="29">
        <f>ROUNDUP(Table2[[#This Row],[Volume]]/'Input Data'!$B$13,0)</f>
        <v>4</v>
      </c>
      <c r="F641" s="29">
        <f>-Table2[[#This Row],[Multiplier]]*'Input Data'!$B$3</f>
        <v>200000</v>
      </c>
      <c r="G641" s="29">
        <f>(1 - (1 / (1 + EXP(-((Table2[[#This Row],[Volume]] / 1000) - 4.25))))) * 0.4 + 0.6</f>
        <v>0.85411793972912275</v>
      </c>
      <c r="H641" s="29">
        <f>Table2[[#This Row],[Sigmoid]]*'Input Data'!$B$7</f>
        <v>640.58845479684203</v>
      </c>
      <c r="I641" s="29">
        <f>Table2[[#This Row],[Price]]-Table2[[#This Row],[Variable Cost]]</f>
        <v>140.58845479684203</v>
      </c>
      <c r="J641" s="29">
        <f>Table2[[#This Row],[CM I (Unit)]]-(Table2[[#This Row],[Fixed Cost]]/Table2[[#This Row],[Volume]])</f>
        <v>86.461255879386016</v>
      </c>
      <c r="K641" s="29">
        <f>Table2[[#This Row],[CM II Unit)]]-(-'Input Data'!$B$4/Table2[[#This Row],[Volume]])</f>
        <v>18.802257232565992</v>
      </c>
      <c r="L641" s="29">
        <f>Table2[[#This Row],[CM I (Unit)]]*Table2[[#This Row],[Volume]]</f>
        <v>519474.34047433129</v>
      </c>
      <c r="M641" s="29">
        <f>Table2[[#This Row],[CM II Unit)]]*Table2[[#This Row],[Volume]]</f>
        <v>319474.34047433134</v>
      </c>
      <c r="N641" s="29">
        <f>Table2[[#This Row],[Profit (Unit)]]*Table2[[#This Row],[Volume]]</f>
        <v>69474.340474331344</v>
      </c>
      <c r="O641" s="29" t="str">
        <f>IF(AND(Table2[[#This Row],[Profit]]&gt;0,N640&lt;0),MIN(Table2[Profit]),"")</f>
        <v/>
      </c>
    </row>
    <row r="642" spans="1:15" ht="20.100000000000001" customHeight="1" x14ac:dyDescent="0.25">
      <c r="A642" s="29">
        <v>3700</v>
      </c>
      <c r="B642" s="29">
        <f>IF(Table2[[#This Row],[Volume]]&lt;'Input Data'!$B$9,'Input Data'!$B$9,IF(Table2[[#This Row],[Volume]]&gt;'Input Data'!$B$10,'Input Data'!$B$10,Table2[[#This Row],[Volume]]))</f>
        <v>3700</v>
      </c>
      <c r="C642" s="30">
        <f>ROUNDDOWN((Table2[[#This Row],[Volume Used]]-'Input Data'!$B$9)/'Input Data'!$B$11,0)*'Input Data'!$B$12</f>
        <v>0</v>
      </c>
      <c r="D642" s="31">
        <f>-(Table2[[#This Row],[Volume]]*(1-Table2[[#This Row],[Discount]])*'Input Data'!$B$2)/Table2[[#This Row],[Volume]]</f>
        <v>500</v>
      </c>
      <c r="E642" s="29">
        <f>ROUNDUP(Table2[[#This Row],[Volume]]/'Input Data'!$B$13,0)</f>
        <v>4</v>
      </c>
      <c r="F642" s="29">
        <f>-Table2[[#This Row],[Multiplier]]*'Input Data'!$B$3</f>
        <v>200000</v>
      </c>
      <c r="G642" s="29">
        <f>(1 - (1 / (1 + EXP(-((Table2[[#This Row],[Volume]] / 1000) - 4.25))))) * 0.4 + 0.6</f>
        <v>0.85365423640432025</v>
      </c>
      <c r="H642" s="29">
        <f>Table2[[#This Row],[Sigmoid]]*'Input Data'!$B$7</f>
        <v>640.2406773032402</v>
      </c>
      <c r="I642" s="29">
        <f>Table2[[#This Row],[Price]]-Table2[[#This Row],[Variable Cost]]</f>
        <v>140.2406773032402</v>
      </c>
      <c r="J642" s="29">
        <f>Table2[[#This Row],[CM I (Unit)]]-(Table2[[#This Row],[Fixed Cost]]/Table2[[#This Row],[Volume]])</f>
        <v>86.186623249186141</v>
      </c>
      <c r="K642" s="29">
        <f>Table2[[#This Row],[CM II Unit)]]-(-'Input Data'!$B$4/Table2[[#This Row],[Volume]])</f>
        <v>18.619055681618576</v>
      </c>
      <c r="L642" s="29">
        <f>Table2[[#This Row],[CM I (Unit)]]*Table2[[#This Row],[Volume]]</f>
        <v>518890.50602198875</v>
      </c>
      <c r="M642" s="29">
        <f>Table2[[#This Row],[CM II Unit)]]*Table2[[#This Row],[Volume]]</f>
        <v>318890.50602198869</v>
      </c>
      <c r="N642" s="29">
        <f>Table2[[#This Row],[Profit (Unit)]]*Table2[[#This Row],[Volume]]</f>
        <v>68890.506021988738</v>
      </c>
      <c r="O642" s="29" t="str">
        <f>IF(AND(Table2[[#This Row],[Profit]]&gt;0,N641&lt;0),MIN(Table2[Profit]),"")</f>
        <v/>
      </c>
    </row>
    <row r="643" spans="1:15" ht="20.100000000000001" customHeight="1" x14ac:dyDescent="0.25">
      <c r="A643" s="29">
        <v>3705</v>
      </c>
      <c r="B643" s="29">
        <f>IF(Table2[[#This Row],[Volume]]&lt;'Input Data'!$B$9,'Input Data'!$B$9,IF(Table2[[#This Row],[Volume]]&gt;'Input Data'!$B$10,'Input Data'!$B$10,Table2[[#This Row],[Volume]]))</f>
        <v>3705</v>
      </c>
      <c r="C643" s="30">
        <f>ROUNDDOWN((Table2[[#This Row],[Volume Used]]-'Input Data'!$B$9)/'Input Data'!$B$11,0)*'Input Data'!$B$12</f>
        <v>0</v>
      </c>
      <c r="D643" s="31">
        <f>-(Table2[[#This Row],[Volume]]*(1-Table2[[#This Row],[Discount]])*'Input Data'!$B$2)/Table2[[#This Row],[Volume]]</f>
        <v>500</v>
      </c>
      <c r="E643" s="29">
        <f>ROUNDUP(Table2[[#This Row],[Volume]]/'Input Data'!$B$13,0)</f>
        <v>4</v>
      </c>
      <c r="F643" s="29">
        <f>-Table2[[#This Row],[Multiplier]]*'Input Data'!$B$3</f>
        <v>200000</v>
      </c>
      <c r="G643" s="29">
        <f>(1 - (1 / (1 + EXP(-((Table2[[#This Row],[Volume]] / 1000) - 4.25))))) * 0.4 + 0.6</f>
        <v>0.8531899106721843</v>
      </c>
      <c r="H643" s="29">
        <f>Table2[[#This Row],[Sigmoid]]*'Input Data'!$B$7</f>
        <v>639.89243300413818</v>
      </c>
      <c r="I643" s="29">
        <f>Table2[[#This Row],[Price]]-Table2[[#This Row],[Variable Cost]]</f>
        <v>139.89243300413818</v>
      </c>
      <c r="J643" s="29">
        <f>Table2[[#This Row],[CM I (Unit)]]-(Table2[[#This Row],[Fixed Cost]]/Table2[[#This Row],[Volume]])</f>
        <v>85.911326391452633</v>
      </c>
      <c r="K643" s="29">
        <f>Table2[[#This Row],[CM II Unit)]]-(-'Input Data'!$B$4/Table2[[#This Row],[Volume]])</f>
        <v>18.43494312559568</v>
      </c>
      <c r="L643" s="29">
        <f>Table2[[#This Row],[CM I (Unit)]]*Table2[[#This Row],[Volume]]</f>
        <v>518301.46428033197</v>
      </c>
      <c r="M643" s="29">
        <f>Table2[[#This Row],[CM II Unit)]]*Table2[[#This Row],[Volume]]</f>
        <v>318301.46428033203</v>
      </c>
      <c r="N643" s="29">
        <f>Table2[[#This Row],[Profit (Unit)]]*Table2[[#This Row],[Volume]]</f>
        <v>68301.464280332002</v>
      </c>
      <c r="O643" s="29" t="str">
        <f>IF(AND(Table2[[#This Row],[Profit]]&gt;0,N642&lt;0),MIN(Table2[Profit]),"")</f>
        <v/>
      </c>
    </row>
    <row r="644" spans="1:15" ht="20.100000000000001" customHeight="1" x14ac:dyDescent="0.25">
      <c r="A644" s="29">
        <v>3710</v>
      </c>
      <c r="B644" s="29">
        <f>IF(Table2[[#This Row],[Volume]]&lt;'Input Data'!$B$9,'Input Data'!$B$9,IF(Table2[[#This Row],[Volume]]&gt;'Input Data'!$B$10,'Input Data'!$B$10,Table2[[#This Row],[Volume]]))</f>
        <v>3710</v>
      </c>
      <c r="C644" s="30">
        <f>ROUNDDOWN((Table2[[#This Row],[Volume Used]]-'Input Data'!$B$9)/'Input Data'!$B$11,0)*'Input Data'!$B$12</f>
        <v>0</v>
      </c>
      <c r="D644" s="31">
        <f>-(Table2[[#This Row],[Volume]]*(1-Table2[[#This Row],[Discount]])*'Input Data'!$B$2)/Table2[[#This Row],[Volume]]</f>
        <v>500</v>
      </c>
      <c r="E644" s="29">
        <f>ROUNDUP(Table2[[#This Row],[Volume]]/'Input Data'!$B$13,0)</f>
        <v>4</v>
      </c>
      <c r="F644" s="29">
        <f>-Table2[[#This Row],[Multiplier]]*'Input Data'!$B$3</f>
        <v>200000</v>
      </c>
      <c r="G644" s="29">
        <f>(1 - (1 / (1 + EXP(-((Table2[[#This Row],[Volume]] / 1000) - 4.25))))) * 0.4 + 0.6</f>
        <v>0.85272496709444068</v>
      </c>
      <c r="H644" s="29">
        <f>Table2[[#This Row],[Sigmoid]]*'Input Data'!$B$7</f>
        <v>639.5437253208305</v>
      </c>
      <c r="I644" s="29">
        <f>Table2[[#This Row],[Price]]-Table2[[#This Row],[Variable Cost]]</f>
        <v>139.5437253208305</v>
      </c>
      <c r="J644" s="29">
        <f>Table2[[#This Row],[CM I (Unit)]]-(Table2[[#This Row],[Fixed Cost]]/Table2[[#This Row],[Volume]])</f>
        <v>85.63536952568225</v>
      </c>
      <c r="K644" s="29">
        <f>Table2[[#This Row],[CM II Unit)]]-(-'Input Data'!$B$4/Table2[[#This Row],[Volume]])</f>
        <v>18.249924781746941</v>
      </c>
      <c r="L644" s="29">
        <f>Table2[[#This Row],[CM I (Unit)]]*Table2[[#This Row],[Volume]]</f>
        <v>517707.22094028117</v>
      </c>
      <c r="M644" s="29">
        <f>Table2[[#This Row],[CM II Unit)]]*Table2[[#This Row],[Volume]]</f>
        <v>317707.22094028117</v>
      </c>
      <c r="N644" s="29">
        <f>Table2[[#This Row],[Profit (Unit)]]*Table2[[#This Row],[Volume]]</f>
        <v>67707.220940281157</v>
      </c>
      <c r="O644" s="29" t="str">
        <f>IF(AND(Table2[[#This Row],[Profit]]&gt;0,N643&lt;0),MIN(Table2[Profit]),"")</f>
        <v/>
      </c>
    </row>
    <row r="645" spans="1:15" ht="20.100000000000001" customHeight="1" x14ac:dyDescent="0.25">
      <c r="A645" s="29">
        <v>3715</v>
      </c>
      <c r="B645" s="29">
        <f>IF(Table2[[#This Row],[Volume]]&lt;'Input Data'!$B$9,'Input Data'!$B$9,IF(Table2[[#This Row],[Volume]]&gt;'Input Data'!$B$10,'Input Data'!$B$10,Table2[[#This Row],[Volume]]))</f>
        <v>3715</v>
      </c>
      <c r="C645" s="30">
        <f>ROUNDDOWN((Table2[[#This Row],[Volume Used]]-'Input Data'!$B$9)/'Input Data'!$B$11,0)*'Input Data'!$B$12</f>
        <v>0</v>
      </c>
      <c r="D645" s="31">
        <f>-(Table2[[#This Row],[Volume]]*(1-Table2[[#This Row],[Discount]])*'Input Data'!$B$2)/Table2[[#This Row],[Volume]]</f>
        <v>500</v>
      </c>
      <c r="E645" s="29">
        <f>ROUNDUP(Table2[[#This Row],[Volume]]/'Input Data'!$B$13,0)</f>
        <v>4</v>
      </c>
      <c r="F645" s="29">
        <f>-Table2[[#This Row],[Multiplier]]*'Input Data'!$B$3</f>
        <v>200000</v>
      </c>
      <c r="G645" s="29">
        <f>(1 - (1 / (1 + EXP(-((Table2[[#This Row],[Volume]] / 1000) - 4.25))))) * 0.4 + 0.6</f>
        <v>0.85225941026042973</v>
      </c>
      <c r="H645" s="29">
        <f>Table2[[#This Row],[Sigmoid]]*'Input Data'!$B$7</f>
        <v>639.19455769532226</v>
      </c>
      <c r="I645" s="29">
        <f>Table2[[#This Row],[Price]]-Table2[[#This Row],[Variable Cost]]</f>
        <v>139.19455769532226</v>
      </c>
      <c r="J645" s="29">
        <f>Table2[[#This Row],[CM I (Unit)]]-(Table2[[#This Row],[Fixed Cost]]/Table2[[#This Row],[Volume]])</f>
        <v>85.358756887785248</v>
      </c>
      <c r="K645" s="29">
        <f>Table2[[#This Row],[CM II Unit)]]-(-'Input Data'!$B$4/Table2[[#This Row],[Volume]])</f>
        <v>18.064005878363986</v>
      </c>
      <c r="L645" s="29">
        <f>Table2[[#This Row],[CM I (Unit)]]*Table2[[#This Row],[Volume]]</f>
        <v>517107.78183812217</v>
      </c>
      <c r="M645" s="29">
        <f>Table2[[#This Row],[CM II Unit)]]*Table2[[#This Row],[Volume]]</f>
        <v>317107.78183812217</v>
      </c>
      <c r="N645" s="29">
        <f>Table2[[#This Row],[Profit (Unit)]]*Table2[[#This Row],[Volume]]</f>
        <v>67107.781838122202</v>
      </c>
      <c r="O645" s="29" t="str">
        <f>IF(AND(Table2[[#This Row],[Profit]]&gt;0,N644&lt;0),MIN(Table2[Profit]),"")</f>
        <v/>
      </c>
    </row>
    <row r="646" spans="1:15" ht="20.100000000000001" customHeight="1" x14ac:dyDescent="0.25">
      <c r="A646" s="29">
        <v>3720</v>
      </c>
      <c r="B646" s="29">
        <f>IF(Table2[[#This Row],[Volume]]&lt;'Input Data'!$B$9,'Input Data'!$B$9,IF(Table2[[#This Row],[Volume]]&gt;'Input Data'!$B$10,'Input Data'!$B$10,Table2[[#This Row],[Volume]]))</f>
        <v>3720</v>
      </c>
      <c r="C646" s="30">
        <f>ROUNDDOWN((Table2[[#This Row],[Volume Used]]-'Input Data'!$B$9)/'Input Data'!$B$11,0)*'Input Data'!$B$12</f>
        <v>0</v>
      </c>
      <c r="D646" s="31">
        <f>-(Table2[[#This Row],[Volume]]*(1-Table2[[#This Row],[Discount]])*'Input Data'!$B$2)/Table2[[#This Row],[Volume]]</f>
        <v>500</v>
      </c>
      <c r="E646" s="29">
        <f>ROUNDUP(Table2[[#This Row],[Volume]]/'Input Data'!$B$13,0)</f>
        <v>4</v>
      </c>
      <c r="F646" s="29">
        <f>-Table2[[#This Row],[Multiplier]]*'Input Data'!$B$3</f>
        <v>200000</v>
      </c>
      <c r="G646" s="29">
        <f>(1 - (1 / (1 + EXP(-((Table2[[#This Row],[Volume]] / 1000) - 4.25))))) * 0.4 + 0.6</f>
        <v>0.85179324478695784</v>
      </c>
      <c r="H646" s="29">
        <f>Table2[[#This Row],[Sigmoid]]*'Input Data'!$B$7</f>
        <v>638.84493359021837</v>
      </c>
      <c r="I646" s="29">
        <f>Table2[[#This Row],[Price]]-Table2[[#This Row],[Variable Cost]]</f>
        <v>138.84493359021837</v>
      </c>
      <c r="J646" s="29">
        <f>Table2[[#This Row],[CM I (Unit)]]-(Table2[[#This Row],[Fixed Cost]]/Table2[[#This Row],[Volume]])</f>
        <v>85.081492730003319</v>
      </c>
      <c r="K646" s="29">
        <f>Table2[[#This Row],[CM II Unit)]]-(-'Input Data'!$B$4/Table2[[#This Row],[Volume]])</f>
        <v>17.877191654734503</v>
      </c>
      <c r="L646" s="29">
        <f>Table2[[#This Row],[CM I (Unit)]]*Table2[[#This Row],[Volume]]</f>
        <v>516503.15295561234</v>
      </c>
      <c r="M646" s="29">
        <f>Table2[[#This Row],[CM II Unit)]]*Table2[[#This Row],[Volume]]</f>
        <v>316503.15295561234</v>
      </c>
      <c r="N646" s="29">
        <f>Table2[[#This Row],[Profit (Unit)]]*Table2[[#This Row],[Volume]]</f>
        <v>66503.152955612357</v>
      </c>
      <c r="O646" s="29" t="str">
        <f>IF(AND(Table2[[#This Row],[Profit]]&gt;0,N645&lt;0),MIN(Table2[Profit]),"")</f>
        <v/>
      </c>
    </row>
    <row r="647" spans="1:15" ht="20.100000000000001" customHeight="1" x14ac:dyDescent="0.25">
      <c r="A647" s="29">
        <v>3725</v>
      </c>
      <c r="B647" s="29">
        <f>IF(Table2[[#This Row],[Volume]]&lt;'Input Data'!$B$9,'Input Data'!$B$9,IF(Table2[[#This Row],[Volume]]&gt;'Input Data'!$B$10,'Input Data'!$B$10,Table2[[#This Row],[Volume]]))</f>
        <v>3725</v>
      </c>
      <c r="C647" s="30">
        <f>ROUNDDOWN((Table2[[#This Row],[Volume Used]]-'Input Data'!$B$9)/'Input Data'!$B$11,0)*'Input Data'!$B$12</f>
        <v>0</v>
      </c>
      <c r="D647" s="31">
        <f>-(Table2[[#This Row],[Volume]]*(1-Table2[[#This Row],[Discount]])*'Input Data'!$B$2)/Table2[[#This Row],[Volume]]</f>
        <v>500</v>
      </c>
      <c r="E647" s="29">
        <f>ROUNDUP(Table2[[#This Row],[Volume]]/'Input Data'!$B$13,0)</f>
        <v>4</v>
      </c>
      <c r="F647" s="29">
        <f>-Table2[[#This Row],[Multiplier]]*'Input Data'!$B$3</f>
        <v>200000</v>
      </c>
      <c r="G647" s="29">
        <f>(1 - (1 / (1 + EXP(-((Table2[[#This Row],[Volume]] / 1000) - 4.25))))) * 0.4 + 0.6</f>
        <v>0.85132647531814643</v>
      </c>
      <c r="H647" s="29">
        <f>Table2[[#This Row],[Sigmoid]]*'Input Data'!$B$7</f>
        <v>638.4948564886098</v>
      </c>
      <c r="I647" s="29">
        <f>Table2[[#This Row],[Price]]-Table2[[#This Row],[Variable Cost]]</f>
        <v>138.4948564886098</v>
      </c>
      <c r="J647" s="29">
        <f>Table2[[#This Row],[CM I (Unit)]]-(Table2[[#This Row],[Fixed Cost]]/Table2[[#This Row],[Volume]])</f>
        <v>84.803581320824563</v>
      </c>
      <c r="K647" s="29">
        <f>Table2[[#This Row],[CM II Unit)]]-(-'Input Data'!$B$4/Table2[[#This Row],[Volume]])</f>
        <v>17.689487361093015</v>
      </c>
      <c r="L647" s="29">
        <f>Table2[[#This Row],[CM I (Unit)]]*Table2[[#This Row],[Volume]]</f>
        <v>515893.3404200715</v>
      </c>
      <c r="M647" s="29">
        <f>Table2[[#This Row],[CM II Unit)]]*Table2[[#This Row],[Volume]]</f>
        <v>315893.3404200715</v>
      </c>
      <c r="N647" s="29">
        <f>Table2[[#This Row],[Profit (Unit)]]*Table2[[#This Row],[Volume]]</f>
        <v>65893.340420071487</v>
      </c>
      <c r="O647" s="29" t="str">
        <f>IF(AND(Table2[[#This Row],[Profit]]&gt;0,N646&lt;0),MIN(Table2[Profit]),"")</f>
        <v/>
      </c>
    </row>
    <row r="648" spans="1:15" ht="20.100000000000001" customHeight="1" x14ac:dyDescent="0.25">
      <c r="A648" s="29">
        <v>3730</v>
      </c>
      <c r="B648" s="29">
        <f>IF(Table2[[#This Row],[Volume]]&lt;'Input Data'!$B$9,'Input Data'!$B$9,IF(Table2[[#This Row],[Volume]]&gt;'Input Data'!$B$10,'Input Data'!$B$10,Table2[[#This Row],[Volume]]))</f>
        <v>3730</v>
      </c>
      <c r="C648" s="30">
        <f>ROUNDDOWN((Table2[[#This Row],[Volume Used]]-'Input Data'!$B$9)/'Input Data'!$B$11,0)*'Input Data'!$B$12</f>
        <v>0</v>
      </c>
      <c r="D648" s="31">
        <f>-(Table2[[#This Row],[Volume]]*(1-Table2[[#This Row],[Discount]])*'Input Data'!$B$2)/Table2[[#This Row],[Volume]]</f>
        <v>500</v>
      </c>
      <c r="E648" s="29">
        <f>ROUNDUP(Table2[[#This Row],[Volume]]/'Input Data'!$B$13,0)</f>
        <v>4</v>
      </c>
      <c r="F648" s="29">
        <f>-Table2[[#This Row],[Multiplier]]*'Input Data'!$B$3</f>
        <v>200000</v>
      </c>
      <c r="G648" s="29">
        <f>(1 - (1 / (1 + EXP(-((Table2[[#This Row],[Volume]] / 1000) - 4.25))))) * 0.4 + 0.6</f>
        <v>0.85085910652527819</v>
      </c>
      <c r="H648" s="29">
        <f>Table2[[#This Row],[Sigmoid]]*'Input Data'!$B$7</f>
        <v>638.14432989395868</v>
      </c>
      <c r="I648" s="29">
        <f>Table2[[#This Row],[Price]]-Table2[[#This Row],[Variable Cost]]</f>
        <v>138.14432989395868</v>
      </c>
      <c r="J648" s="29">
        <f>Table2[[#This Row],[CM I (Unit)]]-(Table2[[#This Row],[Fixed Cost]]/Table2[[#This Row],[Volume]])</f>
        <v>84.525026944897022</v>
      </c>
      <c r="K648" s="29">
        <f>Table2[[#This Row],[CM II Unit)]]-(-'Input Data'!$B$4/Table2[[#This Row],[Volume]])</f>
        <v>17.500898258569947</v>
      </c>
      <c r="L648" s="29">
        <f>Table2[[#This Row],[CM I (Unit)]]*Table2[[#This Row],[Volume]]</f>
        <v>515278.35050446587</v>
      </c>
      <c r="M648" s="29">
        <f>Table2[[#This Row],[CM II Unit)]]*Table2[[#This Row],[Volume]]</f>
        <v>315278.35050446587</v>
      </c>
      <c r="N648" s="29">
        <f>Table2[[#This Row],[Profit (Unit)]]*Table2[[#This Row],[Volume]]</f>
        <v>65278.350504465903</v>
      </c>
      <c r="O648" s="29" t="str">
        <f>IF(AND(Table2[[#This Row],[Profit]]&gt;0,N647&lt;0),MIN(Table2[Profit]),"")</f>
        <v/>
      </c>
    </row>
    <row r="649" spans="1:15" ht="20.100000000000001" customHeight="1" x14ac:dyDescent="0.25">
      <c r="A649" s="29">
        <v>3735</v>
      </c>
      <c r="B649" s="29">
        <f>IF(Table2[[#This Row],[Volume]]&lt;'Input Data'!$B$9,'Input Data'!$B$9,IF(Table2[[#This Row],[Volume]]&gt;'Input Data'!$B$10,'Input Data'!$B$10,Table2[[#This Row],[Volume]]))</f>
        <v>3735</v>
      </c>
      <c r="C649" s="30">
        <f>ROUNDDOWN((Table2[[#This Row],[Volume Used]]-'Input Data'!$B$9)/'Input Data'!$B$11,0)*'Input Data'!$B$12</f>
        <v>0</v>
      </c>
      <c r="D649" s="31">
        <f>-(Table2[[#This Row],[Volume]]*(1-Table2[[#This Row],[Discount]])*'Input Data'!$B$2)/Table2[[#This Row],[Volume]]</f>
        <v>500</v>
      </c>
      <c r="E649" s="29">
        <f>ROUNDUP(Table2[[#This Row],[Volume]]/'Input Data'!$B$13,0)</f>
        <v>4</v>
      </c>
      <c r="F649" s="29">
        <f>-Table2[[#This Row],[Multiplier]]*'Input Data'!$B$3</f>
        <v>200000</v>
      </c>
      <c r="G649" s="29">
        <f>(1 - (1 / (1 + EXP(-((Table2[[#This Row],[Volume]] / 1000) - 4.25))))) * 0.4 + 0.6</f>
        <v>0.85039114310664154</v>
      </c>
      <c r="H649" s="29">
        <f>Table2[[#This Row],[Sigmoid]]*'Input Data'!$B$7</f>
        <v>637.79335732998118</v>
      </c>
      <c r="I649" s="29">
        <f>Table2[[#This Row],[Price]]-Table2[[#This Row],[Variable Cost]]</f>
        <v>137.79335732998118</v>
      </c>
      <c r="J649" s="29">
        <f>Table2[[#This Row],[CM I (Unit)]]-(Table2[[#This Row],[Fixed Cost]]/Table2[[#This Row],[Volume]])</f>
        <v>84.24583390293968</v>
      </c>
      <c r="K649" s="29">
        <f>Table2[[#This Row],[CM II Unit)]]-(-'Input Data'!$B$4/Table2[[#This Row],[Volume]])</f>
        <v>17.311429619137812</v>
      </c>
      <c r="L649" s="29">
        <f>Table2[[#This Row],[CM I (Unit)]]*Table2[[#This Row],[Volume]]</f>
        <v>514658.1896274797</v>
      </c>
      <c r="M649" s="29">
        <f>Table2[[#This Row],[CM II Unit)]]*Table2[[#This Row],[Volume]]</f>
        <v>314658.1896274797</v>
      </c>
      <c r="N649" s="29">
        <f>Table2[[#This Row],[Profit (Unit)]]*Table2[[#This Row],[Volume]]</f>
        <v>64658.189627479725</v>
      </c>
      <c r="O649" s="29" t="str">
        <f>IF(AND(Table2[[#This Row],[Profit]]&gt;0,N648&lt;0),MIN(Table2[Profit]),"")</f>
        <v/>
      </c>
    </row>
    <row r="650" spans="1:15" ht="20.100000000000001" customHeight="1" x14ac:dyDescent="0.25">
      <c r="A650" s="29">
        <v>3740</v>
      </c>
      <c r="B650" s="29">
        <f>IF(Table2[[#This Row],[Volume]]&lt;'Input Data'!$B$9,'Input Data'!$B$9,IF(Table2[[#This Row],[Volume]]&gt;'Input Data'!$B$10,'Input Data'!$B$10,Table2[[#This Row],[Volume]]))</f>
        <v>3740</v>
      </c>
      <c r="C650" s="30">
        <f>ROUNDDOWN((Table2[[#This Row],[Volume Used]]-'Input Data'!$B$9)/'Input Data'!$B$11,0)*'Input Data'!$B$12</f>
        <v>0</v>
      </c>
      <c r="D650" s="31">
        <f>-(Table2[[#This Row],[Volume]]*(1-Table2[[#This Row],[Discount]])*'Input Data'!$B$2)/Table2[[#This Row],[Volume]]</f>
        <v>500</v>
      </c>
      <c r="E650" s="29">
        <f>ROUNDUP(Table2[[#This Row],[Volume]]/'Input Data'!$B$13,0)</f>
        <v>4</v>
      </c>
      <c r="F650" s="29">
        <f>-Table2[[#This Row],[Multiplier]]*'Input Data'!$B$3</f>
        <v>200000</v>
      </c>
      <c r="G650" s="29">
        <f>(1 - (1 / (1 + EXP(-((Table2[[#This Row],[Volume]] / 1000) - 4.25))))) * 0.4 + 0.6</f>
        <v>0.84992258978737167</v>
      </c>
      <c r="H650" s="29">
        <f>Table2[[#This Row],[Sigmoid]]*'Input Data'!$B$7</f>
        <v>637.44194234052873</v>
      </c>
      <c r="I650" s="29">
        <f>Table2[[#This Row],[Price]]-Table2[[#This Row],[Variable Cost]]</f>
        <v>137.44194234052873</v>
      </c>
      <c r="J650" s="29">
        <f>Table2[[#This Row],[CM I (Unit)]]-(Table2[[#This Row],[Fixed Cost]]/Table2[[#This Row],[Volume]])</f>
        <v>83.966006511651727</v>
      </c>
      <c r="K650" s="29">
        <f>Table2[[#This Row],[CM II Unit)]]-(-'Input Data'!$B$4/Table2[[#This Row],[Volume]])</f>
        <v>17.121086725555472</v>
      </c>
      <c r="L650" s="29">
        <f>Table2[[#This Row],[CM I (Unit)]]*Table2[[#This Row],[Volume]]</f>
        <v>514032.86435357743</v>
      </c>
      <c r="M650" s="29">
        <f>Table2[[#This Row],[CM II Unit)]]*Table2[[#This Row],[Volume]]</f>
        <v>314032.86435357743</v>
      </c>
      <c r="N650" s="29">
        <f>Table2[[#This Row],[Profit (Unit)]]*Table2[[#This Row],[Volume]]</f>
        <v>64032.864353577461</v>
      </c>
      <c r="O650" s="29" t="str">
        <f>IF(AND(Table2[[#This Row],[Profit]]&gt;0,N649&lt;0),MIN(Table2[Profit]),"")</f>
        <v/>
      </c>
    </row>
    <row r="651" spans="1:15" ht="20.100000000000001" customHeight="1" x14ac:dyDescent="0.25">
      <c r="A651" s="29">
        <v>3745</v>
      </c>
      <c r="B651" s="29">
        <f>IF(Table2[[#This Row],[Volume]]&lt;'Input Data'!$B$9,'Input Data'!$B$9,IF(Table2[[#This Row],[Volume]]&gt;'Input Data'!$B$10,'Input Data'!$B$10,Table2[[#This Row],[Volume]]))</f>
        <v>3745</v>
      </c>
      <c r="C651" s="30">
        <f>ROUNDDOWN((Table2[[#This Row],[Volume Used]]-'Input Data'!$B$9)/'Input Data'!$B$11,0)*'Input Data'!$B$12</f>
        <v>0</v>
      </c>
      <c r="D651" s="31">
        <f>-(Table2[[#This Row],[Volume]]*(1-Table2[[#This Row],[Discount]])*'Input Data'!$B$2)/Table2[[#This Row],[Volume]]</f>
        <v>500</v>
      </c>
      <c r="E651" s="29">
        <f>ROUNDUP(Table2[[#This Row],[Volume]]/'Input Data'!$B$13,0)</f>
        <v>4</v>
      </c>
      <c r="F651" s="29">
        <f>-Table2[[#This Row],[Multiplier]]*'Input Data'!$B$3</f>
        <v>200000</v>
      </c>
      <c r="G651" s="29">
        <f>(1 - (1 / (1 + EXP(-((Table2[[#This Row],[Volume]] / 1000) - 4.25))))) * 0.4 + 0.6</f>
        <v>0.8494534513192904</v>
      </c>
      <c r="H651" s="29">
        <f>Table2[[#This Row],[Sigmoid]]*'Input Data'!$B$7</f>
        <v>637.0900884894678</v>
      </c>
      <c r="I651" s="29">
        <f>Table2[[#This Row],[Price]]-Table2[[#This Row],[Variable Cost]]</f>
        <v>137.0900884894678</v>
      </c>
      <c r="J651" s="29">
        <f>Table2[[#This Row],[CM I (Unit)]]-(Table2[[#This Row],[Fixed Cost]]/Table2[[#This Row],[Volume]])</f>
        <v>83.685549103620005</v>
      </c>
      <c r="K651" s="29">
        <f>Table2[[#This Row],[CM II Unit)]]-(-'Input Data'!$B$4/Table2[[#This Row],[Volume]])</f>
        <v>16.929874871310261</v>
      </c>
      <c r="L651" s="29">
        <f>Table2[[#This Row],[CM I (Unit)]]*Table2[[#This Row],[Volume]]</f>
        <v>513402.38139305694</v>
      </c>
      <c r="M651" s="29">
        <f>Table2[[#This Row],[CM II Unit)]]*Table2[[#This Row],[Volume]]</f>
        <v>313402.38139305694</v>
      </c>
      <c r="N651" s="29">
        <f>Table2[[#This Row],[Profit (Unit)]]*Table2[[#This Row],[Volume]]</f>
        <v>63402.38139305693</v>
      </c>
      <c r="O651" s="29" t="str">
        <f>IF(AND(Table2[[#This Row],[Profit]]&gt;0,N650&lt;0),MIN(Table2[Profit]),"")</f>
        <v/>
      </c>
    </row>
    <row r="652" spans="1:15" ht="20.100000000000001" customHeight="1" x14ac:dyDescent="0.25">
      <c r="A652" s="29">
        <v>3750</v>
      </c>
      <c r="B652" s="29">
        <f>IF(Table2[[#This Row],[Volume]]&lt;'Input Data'!$B$9,'Input Data'!$B$9,IF(Table2[[#This Row],[Volume]]&gt;'Input Data'!$B$10,'Input Data'!$B$10,Table2[[#This Row],[Volume]]))</f>
        <v>3750</v>
      </c>
      <c r="C652" s="30">
        <f>ROUNDDOWN((Table2[[#This Row],[Volume Used]]-'Input Data'!$B$9)/'Input Data'!$B$11,0)*'Input Data'!$B$12</f>
        <v>0.05</v>
      </c>
      <c r="D652" s="31">
        <f>-(Table2[[#This Row],[Volume]]*(1-Table2[[#This Row],[Discount]])*'Input Data'!$B$2)/Table2[[#This Row],[Volume]]</f>
        <v>475</v>
      </c>
      <c r="E652" s="29">
        <f>ROUNDUP(Table2[[#This Row],[Volume]]/'Input Data'!$B$13,0)</f>
        <v>4</v>
      </c>
      <c r="F652" s="29">
        <f>-Table2[[#This Row],[Multiplier]]*'Input Data'!$B$3</f>
        <v>200000</v>
      </c>
      <c r="G652" s="29">
        <f>(1 - (1 / (1 + EXP(-((Table2[[#This Row],[Volume]] / 1000) - 4.25))))) * 0.4 + 0.6</f>
        <v>0.84898373248074188</v>
      </c>
      <c r="H652" s="29">
        <f>Table2[[#This Row],[Sigmoid]]*'Input Data'!$B$7</f>
        <v>636.73779936055644</v>
      </c>
      <c r="I652" s="29">
        <f>Table2[[#This Row],[Price]]-Table2[[#This Row],[Variable Cost]]</f>
        <v>161.73779936055644</v>
      </c>
      <c r="J652" s="29">
        <f>Table2[[#This Row],[CM I (Unit)]]-(Table2[[#This Row],[Fixed Cost]]/Table2[[#This Row],[Volume]])</f>
        <v>108.40446602722309</v>
      </c>
      <c r="K652" s="29">
        <f>Table2[[#This Row],[CM II Unit)]]-(-'Input Data'!$B$4/Table2[[#This Row],[Volume]])</f>
        <v>41.737799360556423</v>
      </c>
      <c r="L652" s="29">
        <f>Table2[[#This Row],[CM I (Unit)]]*Table2[[#This Row],[Volume]]</f>
        <v>606516.74760208663</v>
      </c>
      <c r="M652" s="29">
        <f>Table2[[#This Row],[CM II Unit)]]*Table2[[#This Row],[Volume]]</f>
        <v>406516.74760208663</v>
      </c>
      <c r="N652" s="29">
        <f>Table2[[#This Row],[Profit (Unit)]]*Table2[[#This Row],[Volume]]</f>
        <v>156516.74760208657</v>
      </c>
      <c r="O652" s="29" t="str">
        <f>IF(AND(Table2[[#This Row],[Profit]]&gt;0,N651&lt;0),MIN(Table2[Profit]),"")</f>
        <v/>
      </c>
    </row>
    <row r="653" spans="1:15" ht="20.100000000000001" customHeight="1" x14ac:dyDescent="0.25">
      <c r="A653" s="29">
        <v>3755</v>
      </c>
      <c r="B653" s="29">
        <f>IF(Table2[[#This Row],[Volume]]&lt;'Input Data'!$B$9,'Input Data'!$B$9,IF(Table2[[#This Row],[Volume]]&gt;'Input Data'!$B$10,'Input Data'!$B$10,Table2[[#This Row],[Volume]]))</f>
        <v>3755</v>
      </c>
      <c r="C653" s="30">
        <f>ROUNDDOWN((Table2[[#This Row],[Volume Used]]-'Input Data'!$B$9)/'Input Data'!$B$11,0)*'Input Data'!$B$12</f>
        <v>0.05</v>
      </c>
      <c r="D653" s="31">
        <f>-(Table2[[#This Row],[Volume]]*(1-Table2[[#This Row],[Discount]])*'Input Data'!$B$2)/Table2[[#This Row],[Volume]]</f>
        <v>475</v>
      </c>
      <c r="E653" s="29">
        <f>ROUNDUP(Table2[[#This Row],[Volume]]/'Input Data'!$B$13,0)</f>
        <v>4</v>
      </c>
      <c r="F653" s="29">
        <f>-Table2[[#This Row],[Multiplier]]*'Input Data'!$B$3</f>
        <v>200000</v>
      </c>
      <c r="G653" s="29">
        <f>(1 - (1 / (1 + EXP(-((Table2[[#This Row],[Volume]] / 1000) - 4.25))))) * 0.4 + 0.6</f>
        <v>0.84851343807642721</v>
      </c>
      <c r="H653" s="29">
        <f>Table2[[#This Row],[Sigmoid]]*'Input Data'!$B$7</f>
        <v>636.38507855732041</v>
      </c>
      <c r="I653" s="29">
        <f>Table2[[#This Row],[Price]]-Table2[[#This Row],[Variable Cost]]</f>
        <v>161.38507855732041</v>
      </c>
      <c r="J653" s="29">
        <f>Table2[[#This Row],[CM I (Unit)]]-(Table2[[#This Row],[Fixed Cost]]/Table2[[#This Row],[Volume]])</f>
        <v>108.1227616465348</v>
      </c>
      <c r="K653" s="29">
        <f>Table2[[#This Row],[CM II Unit)]]-(-'Input Data'!$B$4/Table2[[#This Row],[Volume]])</f>
        <v>41.54486550805278</v>
      </c>
      <c r="L653" s="29">
        <f>Table2[[#This Row],[CM I (Unit)]]*Table2[[#This Row],[Volume]]</f>
        <v>606000.96998273814</v>
      </c>
      <c r="M653" s="29">
        <f>Table2[[#This Row],[CM II Unit)]]*Table2[[#This Row],[Volume]]</f>
        <v>406000.96998273814</v>
      </c>
      <c r="N653" s="29">
        <f>Table2[[#This Row],[Profit (Unit)]]*Table2[[#This Row],[Volume]]</f>
        <v>156000.9699827382</v>
      </c>
      <c r="O653" s="29" t="str">
        <f>IF(AND(Table2[[#This Row],[Profit]]&gt;0,N652&lt;0),MIN(Table2[Profit]),"")</f>
        <v/>
      </c>
    </row>
    <row r="654" spans="1:15" ht="20.100000000000001" customHeight="1" x14ac:dyDescent="0.25">
      <c r="A654" s="29">
        <v>3760</v>
      </c>
      <c r="B654" s="29">
        <f>IF(Table2[[#This Row],[Volume]]&lt;'Input Data'!$B$9,'Input Data'!$B$9,IF(Table2[[#This Row],[Volume]]&gt;'Input Data'!$B$10,'Input Data'!$B$10,Table2[[#This Row],[Volume]]))</f>
        <v>3760</v>
      </c>
      <c r="C654" s="30">
        <f>ROUNDDOWN((Table2[[#This Row],[Volume Used]]-'Input Data'!$B$9)/'Input Data'!$B$11,0)*'Input Data'!$B$12</f>
        <v>0.05</v>
      </c>
      <c r="D654" s="31">
        <f>-(Table2[[#This Row],[Volume]]*(1-Table2[[#This Row],[Discount]])*'Input Data'!$B$2)/Table2[[#This Row],[Volume]]</f>
        <v>475</v>
      </c>
      <c r="E654" s="29">
        <f>ROUNDUP(Table2[[#This Row],[Volume]]/'Input Data'!$B$13,0)</f>
        <v>4</v>
      </c>
      <c r="F654" s="29">
        <f>-Table2[[#This Row],[Multiplier]]*'Input Data'!$B$3</f>
        <v>200000</v>
      </c>
      <c r="G654" s="29">
        <f>(1 - (1 / (1 + EXP(-((Table2[[#This Row],[Volume]] / 1000) - 4.25))))) * 0.4 + 0.6</f>
        <v>0.84804257293723606</v>
      </c>
      <c r="H654" s="29">
        <f>Table2[[#This Row],[Sigmoid]]*'Input Data'!$B$7</f>
        <v>636.03192970292707</v>
      </c>
      <c r="I654" s="29">
        <f>Table2[[#This Row],[Price]]-Table2[[#This Row],[Variable Cost]]</f>
        <v>161.03192970292707</v>
      </c>
      <c r="J654" s="29">
        <f>Table2[[#This Row],[CM I (Unit)]]-(Table2[[#This Row],[Fixed Cost]]/Table2[[#This Row],[Volume]])</f>
        <v>107.84044034122495</v>
      </c>
      <c r="K654" s="29">
        <f>Table2[[#This Row],[CM II Unit)]]-(-'Input Data'!$B$4/Table2[[#This Row],[Volume]])</f>
        <v>41.351078639097295</v>
      </c>
      <c r="L654" s="29">
        <f>Table2[[#This Row],[CM I (Unit)]]*Table2[[#This Row],[Volume]]</f>
        <v>605480.05568300583</v>
      </c>
      <c r="M654" s="29">
        <f>Table2[[#This Row],[CM II Unit)]]*Table2[[#This Row],[Volume]]</f>
        <v>405480.05568300578</v>
      </c>
      <c r="N654" s="29">
        <f>Table2[[#This Row],[Profit (Unit)]]*Table2[[#This Row],[Volume]]</f>
        <v>155480.05568300583</v>
      </c>
      <c r="O654" s="29" t="str">
        <f>IF(AND(Table2[[#This Row],[Profit]]&gt;0,N653&lt;0),MIN(Table2[Profit]),"")</f>
        <v/>
      </c>
    </row>
    <row r="655" spans="1:15" ht="20.100000000000001" customHeight="1" x14ac:dyDescent="0.25">
      <c r="A655" s="29">
        <v>3765</v>
      </c>
      <c r="B655" s="29">
        <f>IF(Table2[[#This Row],[Volume]]&lt;'Input Data'!$B$9,'Input Data'!$B$9,IF(Table2[[#This Row],[Volume]]&gt;'Input Data'!$B$10,'Input Data'!$B$10,Table2[[#This Row],[Volume]]))</f>
        <v>3765</v>
      </c>
      <c r="C655" s="30">
        <f>ROUNDDOWN((Table2[[#This Row],[Volume Used]]-'Input Data'!$B$9)/'Input Data'!$B$11,0)*'Input Data'!$B$12</f>
        <v>0.05</v>
      </c>
      <c r="D655" s="31">
        <f>-(Table2[[#This Row],[Volume]]*(1-Table2[[#This Row],[Discount]])*'Input Data'!$B$2)/Table2[[#This Row],[Volume]]</f>
        <v>475</v>
      </c>
      <c r="E655" s="29">
        <f>ROUNDUP(Table2[[#This Row],[Volume]]/'Input Data'!$B$13,0)</f>
        <v>4</v>
      </c>
      <c r="F655" s="29">
        <f>-Table2[[#This Row],[Multiplier]]*'Input Data'!$B$3</f>
        <v>200000</v>
      </c>
      <c r="G655" s="29">
        <f>(1 - (1 / (1 + EXP(-((Table2[[#This Row],[Volume]] / 1000) - 4.25))))) * 0.4 + 0.6</f>
        <v>0.8475711419200761</v>
      </c>
      <c r="H655" s="29">
        <f>Table2[[#This Row],[Sigmoid]]*'Input Data'!$B$7</f>
        <v>635.67835644005709</v>
      </c>
      <c r="I655" s="29">
        <f>Table2[[#This Row],[Price]]-Table2[[#This Row],[Variable Cost]]</f>
        <v>160.67835644005709</v>
      </c>
      <c r="J655" s="29">
        <f>Table2[[#This Row],[CM I (Unit)]]-(Table2[[#This Row],[Fixed Cost]]/Table2[[#This Row],[Volume]])</f>
        <v>107.55750650645814</v>
      </c>
      <c r="K655" s="29">
        <f>Table2[[#This Row],[CM II Unit)]]-(-'Input Data'!$B$4/Table2[[#This Row],[Volume]])</f>
        <v>41.15644408945947</v>
      </c>
      <c r="L655" s="29">
        <f>Table2[[#This Row],[CM I (Unit)]]*Table2[[#This Row],[Volume]]</f>
        <v>604954.01199681498</v>
      </c>
      <c r="M655" s="29">
        <f>Table2[[#This Row],[CM II Unit)]]*Table2[[#This Row],[Volume]]</f>
        <v>404954.01199681492</v>
      </c>
      <c r="N655" s="29">
        <f>Table2[[#This Row],[Profit (Unit)]]*Table2[[#This Row],[Volume]]</f>
        <v>154954.01199681489</v>
      </c>
      <c r="O655" s="29" t="str">
        <f>IF(AND(Table2[[#This Row],[Profit]]&gt;0,N654&lt;0),MIN(Table2[Profit]),"")</f>
        <v/>
      </c>
    </row>
    <row r="656" spans="1:15" ht="20.100000000000001" customHeight="1" x14ac:dyDescent="0.25">
      <c r="A656" s="29">
        <v>3770</v>
      </c>
      <c r="B656" s="29">
        <f>IF(Table2[[#This Row],[Volume]]&lt;'Input Data'!$B$9,'Input Data'!$B$9,IF(Table2[[#This Row],[Volume]]&gt;'Input Data'!$B$10,'Input Data'!$B$10,Table2[[#This Row],[Volume]]))</f>
        <v>3770</v>
      </c>
      <c r="C656" s="30">
        <f>ROUNDDOWN((Table2[[#This Row],[Volume Used]]-'Input Data'!$B$9)/'Input Data'!$B$11,0)*'Input Data'!$B$12</f>
        <v>0.05</v>
      </c>
      <c r="D656" s="31">
        <f>-(Table2[[#This Row],[Volume]]*(1-Table2[[#This Row],[Discount]])*'Input Data'!$B$2)/Table2[[#This Row],[Volume]]</f>
        <v>475</v>
      </c>
      <c r="E656" s="29">
        <f>ROUNDUP(Table2[[#This Row],[Volume]]/'Input Data'!$B$13,0)</f>
        <v>4</v>
      </c>
      <c r="F656" s="29">
        <f>-Table2[[#This Row],[Multiplier]]*'Input Data'!$B$3</f>
        <v>200000</v>
      </c>
      <c r="G656" s="29">
        <f>(1 - (1 / (1 + EXP(-((Table2[[#This Row],[Volume]] / 1000) - 4.25))))) * 0.4 + 0.6</f>
        <v>0.84709914990769963</v>
      </c>
      <c r="H656" s="29">
        <f>Table2[[#This Row],[Sigmoid]]*'Input Data'!$B$7</f>
        <v>635.32436243077473</v>
      </c>
      <c r="I656" s="29">
        <f>Table2[[#This Row],[Price]]-Table2[[#This Row],[Variable Cost]]</f>
        <v>160.32436243077473</v>
      </c>
      <c r="J656" s="29">
        <f>Table2[[#This Row],[CM I (Unit)]]-(Table2[[#This Row],[Fixed Cost]]/Table2[[#This Row],[Volume]])</f>
        <v>107.27396455279064</v>
      </c>
      <c r="K656" s="29">
        <f>Table2[[#This Row],[CM II Unit)]]-(-'Input Data'!$B$4/Table2[[#This Row],[Volume]])</f>
        <v>40.960967205310538</v>
      </c>
      <c r="L656" s="29">
        <f>Table2[[#This Row],[CM I (Unit)]]*Table2[[#This Row],[Volume]]</f>
        <v>604422.84636402072</v>
      </c>
      <c r="M656" s="29">
        <f>Table2[[#This Row],[CM II Unit)]]*Table2[[#This Row],[Volume]]</f>
        <v>404422.84636402072</v>
      </c>
      <c r="N656" s="29">
        <f>Table2[[#This Row],[Profit (Unit)]]*Table2[[#This Row],[Volume]]</f>
        <v>154422.84636402072</v>
      </c>
      <c r="O656" s="29" t="str">
        <f>IF(AND(Table2[[#This Row],[Profit]]&gt;0,N655&lt;0),MIN(Table2[Profit]),"")</f>
        <v/>
      </c>
    </row>
    <row r="657" spans="1:15" ht="20.100000000000001" customHeight="1" x14ac:dyDescent="0.25">
      <c r="A657" s="29">
        <v>3775</v>
      </c>
      <c r="B657" s="29">
        <f>IF(Table2[[#This Row],[Volume]]&lt;'Input Data'!$B$9,'Input Data'!$B$9,IF(Table2[[#This Row],[Volume]]&gt;'Input Data'!$B$10,'Input Data'!$B$10,Table2[[#This Row],[Volume]]))</f>
        <v>3775</v>
      </c>
      <c r="C657" s="30">
        <f>ROUNDDOWN((Table2[[#This Row],[Volume Used]]-'Input Data'!$B$9)/'Input Data'!$B$11,0)*'Input Data'!$B$12</f>
        <v>0.05</v>
      </c>
      <c r="D657" s="31">
        <f>-(Table2[[#This Row],[Volume]]*(1-Table2[[#This Row],[Discount]])*'Input Data'!$B$2)/Table2[[#This Row],[Volume]]</f>
        <v>475</v>
      </c>
      <c r="E657" s="29">
        <f>ROUNDUP(Table2[[#This Row],[Volume]]/'Input Data'!$B$13,0)</f>
        <v>4</v>
      </c>
      <c r="F657" s="29">
        <f>-Table2[[#This Row],[Multiplier]]*'Input Data'!$B$3</f>
        <v>200000</v>
      </c>
      <c r="G657" s="29">
        <f>(1 - (1 / (1 + EXP(-((Table2[[#This Row],[Volume]] / 1000) - 4.25))))) * 0.4 + 0.6</f>
        <v>0.84662660180852778</v>
      </c>
      <c r="H657" s="29">
        <f>Table2[[#This Row],[Sigmoid]]*'Input Data'!$B$7</f>
        <v>634.96995135639588</v>
      </c>
      <c r="I657" s="29">
        <f>Table2[[#This Row],[Price]]-Table2[[#This Row],[Variable Cost]]</f>
        <v>159.96995135639588</v>
      </c>
      <c r="J657" s="29">
        <f>Table2[[#This Row],[CM I (Unit)]]-(Table2[[#This Row],[Fixed Cost]]/Table2[[#This Row],[Volume]])</f>
        <v>106.98981890606476</v>
      </c>
      <c r="K657" s="29">
        <f>Table2[[#This Row],[CM II Unit)]]-(-'Input Data'!$B$4/Table2[[#This Row],[Volume]])</f>
        <v>40.764653343150854</v>
      </c>
      <c r="L657" s="29">
        <f>Table2[[#This Row],[CM I (Unit)]]*Table2[[#This Row],[Volume]]</f>
        <v>603886.56637039443</v>
      </c>
      <c r="M657" s="29">
        <f>Table2[[#This Row],[CM II Unit)]]*Table2[[#This Row],[Volume]]</f>
        <v>403886.56637039443</v>
      </c>
      <c r="N657" s="29">
        <f>Table2[[#This Row],[Profit (Unit)]]*Table2[[#This Row],[Volume]]</f>
        <v>153886.56637039449</v>
      </c>
      <c r="O657" s="29" t="str">
        <f>IF(AND(Table2[[#This Row],[Profit]]&gt;0,N656&lt;0),MIN(Table2[Profit]),"")</f>
        <v/>
      </c>
    </row>
    <row r="658" spans="1:15" ht="20.100000000000001" customHeight="1" x14ac:dyDescent="0.25">
      <c r="A658" s="29">
        <v>3780</v>
      </c>
      <c r="B658" s="29">
        <f>IF(Table2[[#This Row],[Volume]]&lt;'Input Data'!$B$9,'Input Data'!$B$9,IF(Table2[[#This Row],[Volume]]&gt;'Input Data'!$B$10,'Input Data'!$B$10,Table2[[#This Row],[Volume]]))</f>
        <v>3780</v>
      </c>
      <c r="C658" s="30">
        <f>ROUNDDOWN((Table2[[#This Row],[Volume Used]]-'Input Data'!$B$9)/'Input Data'!$B$11,0)*'Input Data'!$B$12</f>
        <v>0.05</v>
      </c>
      <c r="D658" s="31">
        <f>-(Table2[[#This Row],[Volume]]*(1-Table2[[#This Row],[Discount]])*'Input Data'!$B$2)/Table2[[#This Row],[Volume]]</f>
        <v>475</v>
      </c>
      <c r="E658" s="29">
        <f>ROUNDUP(Table2[[#This Row],[Volume]]/'Input Data'!$B$13,0)</f>
        <v>4</v>
      </c>
      <c r="F658" s="29">
        <f>-Table2[[#This Row],[Multiplier]]*'Input Data'!$B$3</f>
        <v>200000</v>
      </c>
      <c r="G658" s="29">
        <f>(1 - (1 / (1 + EXP(-((Table2[[#This Row],[Volume]] / 1000) - 4.25))))) * 0.4 + 0.6</f>
        <v>0.84615350255647281</v>
      </c>
      <c r="H658" s="29">
        <f>Table2[[#This Row],[Sigmoid]]*'Input Data'!$B$7</f>
        <v>634.61512691735459</v>
      </c>
      <c r="I658" s="29">
        <f>Table2[[#This Row],[Price]]-Table2[[#This Row],[Variable Cost]]</f>
        <v>159.61512691735459</v>
      </c>
      <c r="J658" s="29">
        <f>Table2[[#This Row],[CM I (Unit)]]-(Table2[[#This Row],[Fixed Cost]]/Table2[[#This Row],[Volume]])</f>
        <v>106.70507400730168</v>
      </c>
      <c r="K658" s="29">
        <f>Table2[[#This Row],[CM II Unit)]]-(-'Input Data'!$B$4/Table2[[#This Row],[Volume]])</f>
        <v>40.567507869735536</v>
      </c>
      <c r="L658" s="29">
        <f>Table2[[#This Row],[CM I (Unit)]]*Table2[[#This Row],[Volume]]</f>
        <v>603345.17974760034</v>
      </c>
      <c r="M658" s="29">
        <f>Table2[[#This Row],[CM II Unit)]]*Table2[[#This Row],[Volume]]</f>
        <v>403345.17974760034</v>
      </c>
      <c r="N658" s="29">
        <f>Table2[[#This Row],[Profit (Unit)]]*Table2[[#This Row],[Volume]]</f>
        <v>153345.17974760031</v>
      </c>
      <c r="O658" s="29" t="str">
        <f>IF(AND(Table2[[#This Row],[Profit]]&gt;0,N657&lt;0),MIN(Table2[Profit]),"")</f>
        <v/>
      </c>
    </row>
    <row r="659" spans="1:15" ht="20.100000000000001" customHeight="1" x14ac:dyDescent="0.25">
      <c r="A659" s="29">
        <v>3785</v>
      </c>
      <c r="B659" s="29">
        <f>IF(Table2[[#This Row],[Volume]]&lt;'Input Data'!$B$9,'Input Data'!$B$9,IF(Table2[[#This Row],[Volume]]&gt;'Input Data'!$B$10,'Input Data'!$B$10,Table2[[#This Row],[Volume]]))</f>
        <v>3785</v>
      </c>
      <c r="C659" s="30">
        <f>ROUNDDOWN((Table2[[#This Row],[Volume Used]]-'Input Data'!$B$9)/'Input Data'!$B$11,0)*'Input Data'!$B$12</f>
        <v>0.05</v>
      </c>
      <c r="D659" s="31">
        <f>-(Table2[[#This Row],[Volume]]*(1-Table2[[#This Row],[Discount]])*'Input Data'!$B$2)/Table2[[#This Row],[Volume]]</f>
        <v>475</v>
      </c>
      <c r="E659" s="29">
        <f>ROUNDUP(Table2[[#This Row],[Volume]]/'Input Data'!$B$13,0)</f>
        <v>4</v>
      </c>
      <c r="F659" s="29">
        <f>-Table2[[#This Row],[Multiplier]]*'Input Data'!$B$3</f>
        <v>200000</v>
      </c>
      <c r="G659" s="29">
        <f>(1 - (1 / (1 + EXP(-((Table2[[#This Row],[Volume]] / 1000) - 4.25))))) * 0.4 + 0.6</f>
        <v>0.84567985711075799</v>
      </c>
      <c r="H659" s="29">
        <f>Table2[[#This Row],[Sigmoid]]*'Input Data'!$B$7</f>
        <v>634.25989283306853</v>
      </c>
      <c r="I659" s="29">
        <f>Table2[[#This Row],[Price]]-Table2[[#This Row],[Variable Cost]]</f>
        <v>159.25989283306853</v>
      </c>
      <c r="J659" s="29">
        <f>Table2[[#This Row],[CM I (Unit)]]-(Table2[[#This Row],[Fixed Cost]]/Table2[[#This Row],[Volume]])</f>
        <v>106.41973431259296</v>
      </c>
      <c r="K659" s="29">
        <f>Table2[[#This Row],[CM II Unit)]]-(-'Input Data'!$B$4/Table2[[#This Row],[Volume]])</f>
        <v>40.369536161998511</v>
      </c>
      <c r="L659" s="29">
        <f>Table2[[#This Row],[CM I (Unit)]]*Table2[[#This Row],[Volume]]</f>
        <v>602798.69437316444</v>
      </c>
      <c r="M659" s="29">
        <f>Table2[[#This Row],[CM II Unit)]]*Table2[[#This Row],[Volume]]</f>
        <v>402798.69437316438</v>
      </c>
      <c r="N659" s="29">
        <f>Table2[[#This Row],[Profit (Unit)]]*Table2[[#This Row],[Volume]]</f>
        <v>152798.69437316436</v>
      </c>
      <c r="O659" s="29" t="str">
        <f>IF(AND(Table2[[#This Row],[Profit]]&gt;0,N658&lt;0),MIN(Table2[Profit]),"")</f>
        <v/>
      </c>
    </row>
    <row r="660" spans="1:15" ht="20.100000000000001" customHeight="1" x14ac:dyDescent="0.25">
      <c r="A660" s="29">
        <v>3790</v>
      </c>
      <c r="B660" s="29">
        <f>IF(Table2[[#This Row],[Volume]]&lt;'Input Data'!$B$9,'Input Data'!$B$9,IF(Table2[[#This Row],[Volume]]&gt;'Input Data'!$B$10,'Input Data'!$B$10,Table2[[#This Row],[Volume]]))</f>
        <v>3790</v>
      </c>
      <c r="C660" s="30">
        <f>ROUNDDOWN((Table2[[#This Row],[Volume Used]]-'Input Data'!$B$9)/'Input Data'!$B$11,0)*'Input Data'!$B$12</f>
        <v>0.05</v>
      </c>
      <c r="D660" s="31">
        <f>-(Table2[[#This Row],[Volume]]*(1-Table2[[#This Row],[Discount]])*'Input Data'!$B$2)/Table2[[#This Row],[Volume]]</f>
        <v>475</v>
      </c>
      <c r="E660" s="29">
        <f>ROUNDUP(Table2[[#This Row],[Volume]]/'Input Data'!$B$13,0)</f>
        <v>4</v>
      </c>
      <c r="F660" s="29">
        <f>-Table2[[#This Row],[Multiplier]]*'Input Data'!$B$3</f>
        <v>200000</v>
      </c>
      <c r="G660" s="29">
        <f>(1 - (1 / (1 + EXP(-((Table2[[#This Row],[Volume]] / 1000) - 4.25))))) * 0.4 + 0.6</f>
        <v>0.84520567045573425</v>
      </c>
      <c r="H660" s="29">
        <f>Table2[[#This Row],[Sigmoid]]*'Input Data'!$B$7</f>
        <v>633.90425284180071</v>
      </c>
      <c r="I660" s="29">
        <f>Table2[[#This Row],[Price]]-Table2[[#This Row],[Variable Cost]]</f>
        <v>158.90425284180071</v>
      </c>
      <c r="J660" s="29">
        <f>Table2[[#This Row],[CM I (Unit)]]-(Table2[[#This Row],[Fixed Cost]]/Table2[[#This Row],[Volume]])</f>
        <v>106.13380429298805</v>
      </c>
      <c r="K660" s="29">
        <f>Table2[[#This Row],[CM II Unit)]]-(-'Input Data'!$B$4/Table2[[#This Row],[Volume]])</f>
        <v>40.170743606972209</v>
      </c>
      <c r="L660" s="29">
        <f>Table2[[#This Row],[CM I (Unit)]]*Table2[[#This Row],[Volume]]</f>
        <v>602247.11827042466</v>
      </c>
      <c r="M660" s="29">
        <f>Table2[[#This Row],[CM II Unit)]]*Table2[[#This Row],[Volume]]</f>
        <v>402247.11827042472</v>
      </c>
      <c r="N660" s="29">
        <f>Table2[[#This Row],[Profit (Unit)]]*Table2[[#This Row],[Volume]]</f>
        <v>152247.11827042466</v>
      </c>
      <c r="O660" s="29" t="str">
        <f>IF(AND(Table2[[#This Row],[Profit]]&gt;0,N659&lt;0),MIN(Table2[Profit]),"")</f>
        <v/>
      </c>
    </row>
    <row r="661" spans="1:15" ht="20.100000000000001" customHeight="1" x14ac:dyDescent="0.25">
      <c r="A661" s="29">
        <v>3795</v>
      </c>
      <c r="B661" s="29">
        <f>IF(Table2[[#This Row],[Volume]]&lt;'Input Data'!$B$9,'Input Data'!$B$9,IF(Table2[[#This Row],[Volume]]&gt;'Input Data'!$B$10,'Input Data'!$B$10,Table2[[#This Row],[Volume]]))</f>
        <v>3795</v>
      </c>
      <c r="C661" s="30">
        <f>ROUNDDOWN((Table2[[#This Row],[Volume Used]]-'Input Data'!$B$9)/'Input Data'!$B$11,0)*'Input Data'!$B$12</f>
        <v>0.05</v>
      </c>
      <c r="D661" s="31">
        <f>-(Table2[[#This Row],[Volume]]*(1-Table2[[#This Row],[Discount]])*'Input Data'!$B$2)/Table2[[#This Row],[Volume]]</f>
        <v>475</v>
      </c>
      <c r="E661" s="29">
        <f>ROUNDUP(Table2[[#This Row],[Volume]]/'Input Data'!$B$13,0)</f>
        <v>4</v>
      </c>
      <c r="F661" s="29">
        <f>-Table2[[#This Row],[Multiplier]]*'Input Data'!$B$3</f>
        <v>200000</v>
      </c>
      <c r="G661" s="29">
        <f>(1 - (1 / (1 + EXP(-((Table2[[#This Row],[Volume]] / 1000) - 4.25))))) * 0.4 + 0.6</f>
        <v>0.84473094760069478</v>
      </c>
      <c r="H661" s="29">
        <f>Table2[[#This Row],[Sigmoid]]*'Input Data'!$B$7</f>
        <v>633.54821070052105</v>
      </c>
      <c r="I661" s="29">
        <f>Table2[[#This Row],[Price]]-Table2[[#This Row],[Variable Cost]]</f>
        <v>158.54821070052105</v>
      </c>
      <c r="J661" s="29">
        <f>Table2[[#This Row],[CM I (Unit)]]-(Table2[[#This Row],[Fixed Cost]]/Table2[[#This Row],[Volume]])</f>
        <v>105.8472884343814</v>
      </c>
      <c r="K661" s="29">
        <f>Table2[[#This Row],[CM II Unit)]]-(-'Input Data'!$B$4/Table2[[#This Row],[Volume]])</f>
        <v>39.97113560170682</v>
      </c>
      <c r="L661" s="29">
        <f>Table2[[#This Row],[CM I (Unit)]]*Table2[[#This Row],[Volume]]</f>
        <v>601690.45960847742</v>
      </c>
      <c r="M661" s="29">
        <f>Table2[[#This Row],[CM II Unit)]]*Table2[[#This Row],[Volume]]</f>
        <v>401690.45960847742</v>
      </c>
      <c r="N661" s="29">
        <f>Table2[[#This Row],[Profit (Unit)]]*Table2[[#This Row],[Volume]]</f>
        <v>151690.45960847739</v>
      </c>
      <c r="O661" s="29" t="str">
        <f>IF(AND(Table2[[#This Row],[Profit]]&gt;0,N660&lt;0),MIN(Table2[Profit]),"")</f>
        <v/>
      </c>
    </row>
    <row r="662" spans="1:15" ht="20.100000000000001" customHeight="1" x14ac:dyDescent="0.25">
      <c r="A662" s="29">
        <v>3800</v>
      </c>
      <c r="B662" s="29">
        <f>IF(Table2[[#This Row],[Volume]]&lt;'Input Data'!$B$9,'Input Data'!$B$9,IF(Table2[[#This Row],[Volume]]&gt;'Input Data'!$B$10,'Input Data'!$B$10,Table2[[#This Row],[Volume]]))</f>
        <v>3800</v>
      </c>
      <c r="C662" s="30">
        <f>ROUNDDOWN((Table2[[#This Row],[Volume Used]]-'Input Data'!$B$9)/'Input Data'!$B$11,0)*'Input Data'!$B$12</f>
        <v>0.05</v>
      </c>
      <c r="D662" s="31">
        <f>-(Table2[[#This Row],[Volume]]*(1-Table2[[#This Row],[Discount]])*'Input Data'!$B$2)/Table2[[#This Row],[Volume]]</f>
        <v>475</v>
      </c>
      <c r="E662" s="29">
        <f>ROUNDUP(Table2[[#This Row],[Volume]]/'Input Data'!$B$13,0)</f>
        <v>4</v>
      </c>
      <c r="F662" s="29">
        <f>-Table2[[#This Row],[Multiplier]]*'Input Data'!$B$3</f>
        <v>200000</v>
      </c>
      <c r="G662" s="29">
        <f>(1 - (1 / (1 + EXP(-((Table2[[#This Row],[Volume]] / 1000) - 4.25))))) * 0.4 + 0.6</f>
        <v>0.84425569357968877</v>
      </c>
      <c r="H662" s="29">
        <f>Table2[[#This Row],[Sigmoid]]*'Input Data'!$B$7</f>
        <v>633.1917701847666</v>
      </c>
      <c r="I662" s="29">
        <f>Table2[[#This Row],[Price]]-Table2[[#This Row],[Variable Cost]]</f>
        <v>158.1917701847666</v>
      </c>
      <c r="J662" s="29">
        <f>Table2[[#This Row],[CM I (Unit)]]-(Table2[[#This Row],[Fixed Cost]]/Table2[[#This Row],[Volume]])</f>
        <v>105.56019123739819</v>
      </c>
      <c r="K662" s="29">
        <f>Table2[[#This Row],[CM II Unit)]]-(-'Input Data'!$B$4/Table2[[#This Row],[Volume]])</f>
        <v>39.770717553187666</v>
      </c>
      <c r="L662" s="29">
        <f>Table2[[#This Row],[CM I (Unit)]]*Table2[[#This Row],[Volume]]</f>
        <v>601128.72670211305</v>
      </c>
      <c r="M662" s="29">
        <f>Table2[[#This Row],[CM II Unit)]]*Table2[[#This Row],[Volume]]</f>
        <v>401128.72670211311</v>
      </c>
      <c r="N662" s="29">
        <f>Table2[[#This Row],[Profit (Unit)]]*Table2[[#This Row],[Volume]]</f>
        <v>151128.72670211314</v>
      </c>
      <c r="O662" s="29" t="str">
        <f>IF(AND(Table2[[#This Row],[Profit]]&gt;0,N661&lt;0),MIN(Table2[Profit]),"")</f>
        <v/>
      </c>
    </row>
    <row r="663" spans="1:15" ht="20.100000000000001" customHeight="1" x14ac:dyDescent="0.25">
      <c r="A663" s="29">
        <v>3805</v>
      </c>
      <c r="B663" s="29">
        <f>IF(Table2[[#This Row],[Volume]]&lt;'Input Data'!$B$9,'Input Data'!$B$9,IF(Table2[[#This Row],[Volume]]&gt;'Input Data'!$B$10,'Input Data'!$B$10,Table2[[#This Row],[Volume]]))</f>
        <v>3805</v>
      </c>
      <c r="C663" s="30">
        <f>ROUNDDOWN((Table2[[#This Row],[Volume Used]]-'Input Data'!$B$9)/'Input Data'!$B$11,0)*'Input Data'!$B$12</f>
        <v>0.05</v>
      </c>
      <c r="D663" s="31">
        <f>-(Table2[[#This Row],[Volume]]*(1-Table2[[#This Row],[Discount]])*'Input Data'!$B$2)/Table2[[#This Row],[Volume]]</f>
        <v>475</v>
      </c>
      <c r="E663" s="29">
        <f>ROUNDUP(Table2[[#This Row],[Volume]]/'Input Data'!$B$13,0)</f>
        <v>4</v>
      </c>
      <c r="F663" s="29">
        <f>-Table2[[#This Row],[Multiplier]]*'Input Data'!$B$3</f>
        <v>200000</v>
      </c>
      <c r="G663" s="29">
        <f>(1 - (1 / (1 + EXP(-((Table2[[#This Row],[Volume]] / 1000) - 4.25))))) * 0.4 + 0.6</f>
        <v>0.84377991345133008</v>
      </c>
      <c r="H663" s="29">
        <f>Table2[[#This Row],[Sigmoid]]*'Input Data'!$B$7</f>
        <v>632.83493508849756</v>
      </c>
      <c r="I663" s="29">
        <f>Table2[[#This Row],[Price]]-Table2[[#This Row],[Variable Cost]]</f>
        <v>157.83493508849756</v>
      </c>
      <c r="J663" s="29">
        <f>Table2[[#This Row],[CM I (Unit)]]-(Table2[[#This Row],[Fixed Cost]]/Table2[[#This Row],[Volume]])</f>
        <v>105.27251721727549</v>
      </c>
      <c r="K663" s="29">
        <f>Table2[[#This Row],[CM II Unit)]]-(-'Input Data'!$B$4/Table2[[#This Row],[Volume]])</f>
        <v>39.569494878247895</v>
      </c>
      <c r="L663" s="29">
        <f>Table2[[#This Row],[CM I (Unit)]]*Table2[[#This Row],[Volume]]</f>
        <v>600561.92801173322</v>
      </c>
      <c r="M663" s="29">
        <f>Table2[[#This Row],[CM II Unit)]]*Table2[[#This Row],[Volume]]</f>
        <v>400561.92801173322</v>
      </c>
      <c r="N663" s="29">
        <f>Table2[[#This Row],[Profit (Unit)]]*Table2[[#This Row],[Volume]]</f>
        <v>150561.92801173325</v>
      </c>
      <c r="O663" s="29" t="str">
        <f>IF(AND(Table2[[#This Row],[Profit]]&gt;0,N662&lt;0),MIN(Table2[Profit]),"")</f>
        <v/>
      </c>
    </row>
    <row r="664" spans="1:15" ht="20.100000000000001" customHeight="1" x14ac:dyDescent="0.25">
      <c r="A664" s="29">
        <v>3810</v>
      </c>
      <c r="B664" s="29">
        <f>IF(Table2[[#This Row],[Volume]]&lt;'Input Data'!$B$9,'Input Data'!$B$9,IF(Table2[[#This Row],[Volume]]&gt;'Input Data'!$B$10,'Input Data'!$B$10,Table2[[#This Row],[Volume]]))</f>
        <v>3810</v>
      </c>
      <c r="C664" s="30">
        <f>ROUNDDOWN((Table2[[#This Row],[Volume Used]]-'Input Data'!$B$9)/'Input Data'!$B$11,0)*'Input Data'!$B$12</f>
        <v>0.05</v>
      </c>
      <c r="D664" s="31">
        <f>-(Table2[[#This Row],[Volume]]*(1-Table2[[#This Row],[Discount]])*'Input Data'!$B$2)/Table2[[#This Row],[Volume]]</f>
        <v>475</v>
      </c>
      <c r="E664" s="29">
        <f>ROUNDUP(Table2[[#This Row],[Volume]]/'Input Data'!$B$13,0)</f>
        <v>4</v>
      </c>
      <c r="F664" s="29">
        <f>-Table2[[#This Row],[Multiplier]]*'Input Data'!$B$3</f>
        <v>200000</v>
      </c>
      <c r="G664" s="29">
        <f>(1 - (1 / (1 + EXP(-((Table2[[#This Row],[Volume]] / 1000) - 4.25))))) * 0.4 + 0.6</f>
        <v>0.84330361229860573</v>
      </c>
      <c r="H664" s="29">
        <f>Table2[[#This Row],[Sigmoid]]*'Input Data'!$B$7</f>
        <v>632.47770922395432</v>
      </c>
      <c r="I664" s="29">
        <f>Table2[[#This Row],[Price]]-Table2[[#This Row],[Variable Cost]]</f>
        <v>157.47770922395432</v>
      </c>
      <c r="J664" s="29">
        <f>Table2[[#This Row],[CM I (Unit)]]-(Table2[[#This Row],[Fixed Cost]]/Table2[[#This Row],[Volume]])</f>
        <v>104.98427090374435</v>
      </c>
      <c r="K664" s="29">
        <f>Table2[[#This Row],[CM II Unit)]]-(-'Input Data'!$B$4/Table2[[#This Row],[Volume]])</f>
        <v>39.367473003481877</v>
      </c>
      <c r="L664" s="29">
        <f>Table2[[#This Row],[CM I (Unit)]]*Table2[[#This Row],[Volume]]</f>
        <v>599990.07214326598</v>
      </c>
      <c r="M664" s="29">
        <f>Table2[[#This Row],[CM II Unit)]]*Table2[[#This Row],[Volume]]</f>
        <v>399990.07214326598</v>
      </c>
      <c r="N664" s="29">
        <f>Table2[[#This Row],[Profit (Unit)]]*Table2[[#This Row],[Volume]]</f>
        <v>149990.07214326595</v>
      </c>
      <c r="O664" s="29" t="str">
        <f>IF(AND(Table2[[#This Row],[Profit]]&gt;0,N663&lt;0),MIN(Table2[Profit]),"")</f>
        <v/>
      </c>
    </row>
    <row r="665" spans="1:15" ht="20.100000000000001" customHeight="1" x14ac:dyDescent="0.25">
      <c r="A665" s="29">
        <v>3815</v>
      </c>
      <c r="B665" s="29">
        <f>IF(Table2[[#This Row],[Volume]]&lt;'Input Data'!$B$9,'Input Data'!$B$9,IF(Table2[[#This Row],[Volume]]&gt;'Input Data'!$B$10,'Input Data'!$B$10,Table2[[#This Row],[Volume]]))</f>
        <v>3815</v>
      </c>
      <c r="C665" s="30">
        <f>ROUNDDOWN((Table2[[#This Row],[Volume Used]]-'Input Data'!$B$9)/'Input Data'!$B$11,0)*'Input Data'!$B$12</f>
        <v>0.05</v>
      </c>
      <c r="D665" s="31">
        <f>-(Table2[[#This Row],[Volume]]*(1-Table2[[#This Row],[Discount]])*'Input Data'!$B$2)/Table2[[#This Row],[Volume]]</f>
        <v>475</v>
      </c>
      <c r="E665" s="29">
        <f>ROUNDUP(Table2[[#This Row],[Volume]]/'Input Data'!$B$13,0)</f>
        <v>4</v>
      </c>
      <c r="F665" s="29">
        <f>-Table2[[#This Row],[Multiplier]]*'Input Data'!$B$3</f>
        <v>200000</v>
      </c>
      <c r="G665" s="29">
        <f>(1 - (1 / (1 + EXP(-((Table2[[#This Row],[Volume]] / 1000) - 4.25))))) * 0.4 + 0.6</f>
        <v>0.84282679522868142</v>
      </c>
      <c r="H665" s="29">
        <f>Table2[[#This Row],[Sigmoid]]*'Input Data'!$B$7</f>
        <v>632.12009642151111</v>
      </c>
      <c r="I665" s="29">
        <f>Table2[[#This Row],[Price]]-Table2[[#This Row],[Variable Cost]]</f>
        <v>157.12009642151111</v>
      </c>
      <c r="J665" s="29">
        <f>Table2[[#This Row],[CM I (Unit)]]-(Table2[[#This Row],[Fixed Cost]]/Table2[[#This Row],[Volume]])</f>
        <v>104.69545684090822</v>
      </c>
      <c r="K665" s="29">
        <f>Table2[[#This Row],[CM II Unit)]]-(-'Input Data'!$B$4/Table2[[#This Row],[Volume]])</f>
        <v>39.164657365154611</v>
      </c>
      <c r="L665" s="29">
        <f>Table2[[#This Row],[CM I (Unit)]]*Table2[[#This Row],[Volume]]</f>
        <v>599413.16784806491</v>
      </c>
      <c r="M665" s="29">
        <f>Table2[[#This Row],[CM II Unit)]]*Table2[[#This Row],[Volume]]</f>
        <v>399413.16784806486</v>
      </c>
      <c r="N665" s="29">
        <f>Table2[[#This Row],[Profit (Unit)]]*Table2[[#This Row],[Volume]]</f>
        <v>149413.16784806483</v>
      </c>
      <c r="O665" s="29" t="str">
        <f>IF(AND(Table2[[#This Row],[Profit]]&gt;0,N664&lt;0),MIN(Table2[Profit]),"")</f>
        <v/>
      </c>
    </row>
    <row r="666" spans="1:15" ht="20.100000000000001" customHeight="1" x14ac:dyDescent="0.25">
      <c r="A666" s="29">
        <v>3820</v>
      </c>
      <c r="B666" s="29">
        <f>IF(Table2[[#This Row],[Volume]]&lt;'Input Data'!$B$9,'Input Data'!$B$9,IF(Table2[[#This Row],[Volume]]&gt;'Input Data'!$B$10,'Input Data'!$B$10,Table2[[#This Row],[Volume]]))</f>
        <v>3820</v>
      </c>
      <c r="C666" s="30">
        <f>ROUNDDOWN((Table2[[#This Row],[Volume Used]]-'Input Data'!$B$9)/'Input Data'!$B$11,0)*'Input Data'!$B$12</f>
        <v>0.05</v>
      </c>
      <c r="D666" s="31">
        <f>-(Table2[[#This Row],[Volume]]*(1-Table2[[#This Row],[Discount]])*'Input Data'!$B$2)/Table2[[#This Row],[Volume]]</f>
        <v>475</v>
      </c>
      <c r="E666" s="29">
        <f>ROUNDUP(Table2[[#This Row],[Volume]]/'Input Data'!$B$13,0)</f>
        <v>4</v>
      </c>
      <c r="F666" s="29">
        <f>-Table2[[#This Row],[Multiplier]]*'Input Data'!$B$3</f>
        <v>200000</v>
      </c>
      <c r="G666" s="29">
        <f>(1 - (1 / (1 + EXP(-((Table2[[#This Row],[Volume]] / 1000) - 4.25))))) * 0.4 + 0.6</f>
        <v>0.84234946737270422</v>
      </c>
      <c r="H666" s="29">
        <f>Table2[[#This Row],[Sigmoid]]*'Input Data'!$B$7</f>
        <v>631.7621005295282</v>
      </c>
      <c r="I666" s="29">
        <f>Table2[[#This Row],[Price]]-Table2[[#This Row],[Variable Cost]]</f>
        <v>156.7621005295282</v>
      </c>
      <c r="J666" s="29">
        <f>Table2[[#This Row],[CM I (Unit)]]-(Table2[[#This Row],[Fixed Cost]]/Table2[[#This Row],[Volume]])</f>
        <v>104.40607958711982</v>
      </c>
      <c r="K666" s="29">
        <f>Table2[[#This Row],[CM II Unit)]]-(-'Input Data'!$B$4/Table2[[#This Row],[Volume]])</f>
        <v>38.961053409109354</v>
      </c>
      <c r="L666" s="29">
        <f>Table2[[#This Row],[CM I (Unit)]]*Table2[[#This Row],[Volume]]</f>
        <v>598831.22402279766</v>
      </c>
      <c r="M666" s="29">
        <f>Table2[[#This Row],[CM II Unit)]]*Table2[[#This Row],[Volume]]</f>
        <v>398831.22402279772</v>
      </c>
      <c r="N666" s="29">
        <f>Table2[[#This Row],[Profit (Unit)]]*Table2[[#This Row],[Volume]]</f>
        <v>148831.22402279775</v>
      </c>
      <c r="O666" s="29" t="str">
        <f>IF(AND(Table2[[#This Row],[Profit]]&gt;0,N665&lt;0),MIN(Table2[Profit]),"")</f>
        <v/>
      </c>
    </row>
    <row r="667" spans="1:15" ht="20.100000000000001" customHeight="1" x14ac:dyDescent="0.25">
      <c r="A667" s="29">
        <v>3825</v>
      </c>
      <c r="B667" s="29">
        <f>IF(Table2[[#This Row],[Volume]]&lt;'Input Data'!$B$9,'Input Data'!$B$9,IF(Table2[[#This Row],[Volume]]&gt;'Input Data'!$B$10,'Input Data'!$B$10,Table2[[#This Row],[Volume]]))</f>
        <v>3825</v>
      </c>
      <c r="C667" s="30">
        <f>ROUNDDOWN((Table2[[#This Row],[Volume Used]]-'Input Data'!$B$9)/'Input Data'!$B$11,0)*'Input Data'!$B$12</f>
        <v>0.05</v>
      </c>
      <c r="D667" s="31">
        <f>-(Table2[[#This Row],[Volume]]*(1-Table2[[#This Row],[Discount]])*'Input Data'!$B$2)/Table2[[#This Row],[Volume]]</f>
        <v>475</v>
      </c>
      <c r="E667" s="29">
        <f>ROUNDUP(Table2[[#This Row],[Volume]]/'Input Data'!$B$13,0)</f>
        <v>4</v>
      </c>
      <c r="F667" s="29">
        <f>-Table2[[#This Row],[Multiplier]]*'Input Data'!$B$3</f>
        <v>200000</v>
      </c>
      <c r="G667" s="29">
        <f>(1 - (1 / (1 + EXP(-((Table2[[#This Row],[Volume]] / 1000) - 4.25))))) * 0.4 + 0.6</f>
        <v>0.84187163388560371</v>
      </c>
      <c r="H667" s="29">
        <f>Table2[[#This Row],[Sigmoid]]*'Input Data'!$B$7</f>
        <v>631.40372541420277</v>
      </c>
      <c r="I667" s="29">
        <f>Table2[[#This Row],[Price]]-Table2[[#This Row],[Variable Cost]]</f>
        <v>156.40372541420277</v>
      </c>
      <c r="J667" s="29">
        <f>Table2[[#This Row],[CM I (Unit)]]-(Table2[[#This Row],[Fixed Cost]]/Table2[[#This Row],[Volume]])</f>
        <v>104.11614371485636</v>
      </c>
      <c r="K667" s="29">
        <f>Table2[[#This Row],[CM II Unit)]]-(-'Input Data'!$B$4/Table2[[#This Row],[Volume]])</f>
        <v>38.756666590673362</v>
      </c>
      <c r="L667" s="29">
        <f>Table2[[#This Row],[CM I (Unit)]]*Table2[[#This Row],[Volume]]</f>
        <v>598244.24970932561</v>
      </c>
      <c r="M667" s="29">
        <f>Table2[[#This Row],[CM II Unit)]]*Table2[[#This Row],[Volume]]</f>
        <v>398244.24970932561</v>
      </c>
      <c r="N667" s="29">
        <f>Table2[[#This Row],[Profit (Unit)]]*Table2[[#This Row],[Volume]]</f>
        <v>148244.24970932561</v>
      </c>
      <c r="O667" s="29" t="str">
        <f>IF(AND(Table2[[#This Row],[Profit]]&gt;0,N666&lt;0),MIN(Table2[Profit]),"")</f>
        <v/>
      </c>
    </row>
    <row r="668" spans="1:15" ht="20.100000000000001" customHeight="1" x14ac:dyDescent="0.25">
      <c r="A668" s="29">
        <v>3830</v>
      </c>
      <c r="B668" s="29">
        <f>IF(Table2[[#This Row],[Volume]]&lt;'Input Data'!$B$9,'Input Data'!$B$9,IF(Table2[[#This Row],[Volume]]&gt;'Input Data'!$B$10,'Input Data'!$B$10,Table2[[#This Row],[Volume]]))</f>
        <v>3830</v>
      </c>
      <c r="C668" s="30">
        <f>ROUNDDOWN((Table2[[#This Row],[Volume Used]]-'Input Data'!$B$9)/'Input Data'!$B$11,0)*'Input Data'!$B$12</f>
        <v>0.05</v>
      </c>
      <c r="D668" s="31">
        <f>-(Table2[[#This Row],[Volume]]*(1-Table2[[#This Row],[Discount]])*'Input Data'!$B$2)/Table2[[#This Row],[Volume]]</f>
        <v>475</v>
      </c>
      <c r="E668" s="29">
        <f>ROUNDUP(Table2[[#This Row],[Volume]]/'Input Data'!$B$13,0)</f>
        <v>4</v>
      </c>
      <c r="F668" s="29">
        <f>-Table2[[#This Row],[Multiplier]]*'Input Data'!$B$3</f>
        <v>200000</v>
      </c>
      <c r="G668" s="29">
        <f>(1 - (1 / (1 + EXP(-((Table2[[#This Row],[Volume]] / 1000) - 4.25))))) * 0.4 + 0.6</f>
        <v>0.84139329994589052</v>
      </c>
      <c r="H668" s="29">
        <f>Table2[[#This Row],[Sigmoid]]*'Input Data'!$B$7</f>
        <v>631.04497495941791</v>
      </c>
      <c r="I668" s="29">
        <f>Table2[[#This Row],[Price]]-Table2[[#This Row],[Variable Cost]]</f>
        <v>156.04497495941791</v>
      </c>
      <c r="J668" s="29">
        <f>Table2[[#This Row],[CM I (Unit)]]-(Table2[[#This Row],[Fixed Cost]]/Table2[[#This Row],[Volume]])</f>
        <v>103.82565381059285</v>
      </c>
      <c r="K668" s="29">
        <f>Table2[[#This Row],[CM II Unit)]]-(-'Input Data'!$B$4/Table2[[#This Row],[Volume]])</f>
        <v>38.551502374561522</v>
      </c>
      <c r="L668" s="29">
        <f>Table2[[#This Row],[CM I (Unit)]]*Table2[[#This Row],[Volume]]</f>
        <v>597652.25409457064</v>
      </c>
      <c r="M668" s="29">
        <f>Table2[[#This Row],[CM II Unit)]]*Table2[[#This Row],[Volume]]</f>
        <v>397652.25409457064</v>
      </c>
      <c r="N668" s="29">
        <f>Table2[[#This Row],[Profit (Unit)]]*Table2[[#This Row],[Volume]]</f>
        <v>147652.25409457064</v>
      </c>
      <c r="O668" s="29" t="str">
        <f>IF(AND(Table2[[#This Row],[Profit]]&gt;0,N667&lt;0),MIN(Table2[Profit]),"")</f>
        <v/>
      </c>
    </row>
    <row r="669" spans="1:15" ht="20.100000000000001" customHeight="1" x14ac:dyDescent="0.25">
      <c r="A669" s="29">
        <v>3835</v>
      </c>
      <c r="B669" s="29">
        <f>IF(Table2[[#This Row],[Volume]]&lt;'Input Data'!$B$9,'Input Data'!$B$9,IF(Table2[[#This Row],[Volume]]&gt;'Input Data'!$B$10,'Input Data'!$B$10,Table2[[#This Row],[Volume]]))</f>
        <v>3835</v>
      </c>
      <c r="C669" s="30">
        <f>ROUNDDOWN((Table2[[#This Row],[Volume Used]]-'Input Data'!$B$9)/'Input Data'!$B$11,0)*'Input Data'!$B$12</f>
        <v>0.05</v>
      </c>
      <c r="D669" s="31">
        <f>-(Table2[[#This Row],[Volume]]*(1-Table2[[#This Row],[Discount]])*'Input Data'!$B$2)/Table2[[#This Row],[Volume]]</f>
        <v>475</v>
      </c>
      <c r="E669" s="29">
        <f>ROUNDUP(Table2[[#This Row],[Volume]]/'Input Data'!$B$13,0)</f>
        <v>4</v>
      </c>
      <c r="F669" s="29">
        <f>-Table2[[#This Row],[Multiplier]]*'Input Data'!$B$3</f>
        <v>200000</v>
      </c>
      <c r="G669" s="29">
        <f>(1 - (1 / (1 + EXP(-((Table2[[#This Row],[Volume]] / 1000) - 4.25))))) * 0.4 + 0.6</f>
        <v>0.84091447075545234</v>
      </c>
      <c r="H669" s="29">
        <f>Table2[[#This Row],[Sigmoid]]*'Input Data'!$B$7</f>
        <v>630.68585306658929</v>
      </c>
      <c r="I669" s="29">
        <f>Table2[[#This Row],[Price]]-Table2[[#This Row],[Variable Cost]]</f>
        <v>155.68585306658929</v>
      </c>
      <c r="J669" s="29">
        <f>Table2[[#This Row],[CM I (Unit)]]-(Table2[[#This Row],[Fixed Cost]]/Table2[[#This Row],[Volume]])</f>
        <v>103.53461447467274</v>
      </c>
      <c r="K669" s="29">
        <f>Table2[[#This Row],[CM II Unit)]]-(-'Input Data'!$B$4/Table2[[#This Row],[Volume]])</f>
        <v>38.345566234777039</v>
      </c>
      <c r="L669" s="29">
        <f>Table2[[#This Row],[CM I (Unit)]]*Table2[[#This Row],[Volume]]</f>
        <v>597055.24651036994</v>
      </c>
      <c r="M669" s="29">
        <f>Table2[[#This Row],[CM II Unit)]]*Table2[[#This Row],[Volume]]</f>
        <v>397055.24651036994</v>
      </c>
      <c r="N669" s="29">
        <f>Table2[[#This Row],[Profit (Unit)]]*Table2[[#This Row],[Volume]]</f>
        <v>147055.24651036994</v>
      </c>
      <c r="O669" s="29" t="str">
        <f>IF(AND(Table2[[#This Row],[Profit]]&gt;0,N668&lt;0),MIN(Table2[Profit]),"")</f>
        <v/>
      </c>
    </row>
    <row r="670" spans="1:15" ht="20.100000000000001" customHeight="1" x14ac:dyDescent="0.25">
      <c r="A670" s="29">
        <v>3840</v>
      </c>
      <c r="B670" s="29">
        <f>IF(Table2[[#This Row],[Volume]]&lt;'Input Data'!$B$9,'Input Data'!$B$9,IF(Table2[[#This Row],[Volume]]&gt;'Input Data'!$B$10,'Input Data'!$B$10,Table2[[#This Row],[Volume]]))</f>
        <v>3840</v>
      </c>
      <c r="C670" s="30">
        <f>ROUNDDOWN((Table2[[#This Row],[Volume Used]]-'Input Data'!$B$9)/'Input Data'!$B$11,0)*'Input Data'!$B$12</f>
        <v>0.05</v>
      </c>
      <c r="D670" s="31">
        <f>-(Table2[[#This Row],[Volume]]*(1-Table2[[#This Row],[Discount]])*'Input Data'!$B$2)/Table2[[#This Row],[Volume]]</f>
        <v>475</v>
      </c>
      <c r="E670" s="29">
        <f>ROUNDUP(Table2[[#This Row],[Volume]]/'Input Data'!$B$13,0)</f>
        <v>4</v>
      </c>
      <c r="F670" s="29">
        <f>-Table2[[#This Row],[Multiplier]]*'Input Data'!$B$3</f>
        <v>200000</v>
      </c>
      <c r="G670" s="29">
        <f>(1 - (1 / (1 + EXP(-((Table2[[#This Row],[Volume]] / 1000) - 4.25))))) * 0.4 + 0.6</f>
        <v>0.84043515153934789</v>
      </c>
      <c r="H670" s="29">
        <f>Table2[[#This Row],[Sigmoid]]*'Input Data'!$B$7</f>
        <v>630.32636365451094</v>
      </c>
      <c r="I670" s="29">
        <f>Table2[[#This Row],[Price]]-Table2[[#This Row],[Variable Cost]]</f>
        <v>155.32636365451094</v>
      </c>
      <c r="J670" s="29">
        <f>Table2[[#This Row],[CM I (Unit)]]-(Table2[[#This Row],[Fixed Cost]]/Table2[[#This Row],[Volume]])</f>
        <v>103.2430303211776</v>
      </c>
      <c r="K670" s="29">
        <f>Table2[[#This Row],[CM II Unit)]]-(-'Input Data'!$B$4/Table2[[#This Row],[Volume]])</f>
        <v>38.138863654510928</v>
      </c>
      <c r="L670" s="29">
        <f>Table2[[#This Row],[CM I (Unit)]]*Table2[[#This Row],[Volume]]</f>
        <v>596453.23643332208</v>
      </c>
      <c r="M670" s="29">
        <f>Table2[[#This Row],[CM II Unit)]]*Table2[[#This Row],[Volume]]</f>
        <v>396453.23643332196</v>
      </c>
      <c r="N670" s="29">
        <f>Table2[[#This Row],[Profit (Unit)]]*Table2[[#This Row],[Volume]]</f>
        <v>146453.23643332196</v>
      </c>
      <c r="O670" s="29" t="str">
        <f>IF(AND(Table2[[#This Row],[Profit]]&gt;0,N669&lt;0),MIN(Table2[Profit]),"")</f>
        <v/>
      </c>
    </row>
    <row r="671" spans="1:15" ht="20.100000000000001" customHeight="1" x14ac:dyDescent="0.25">
      <c r="A671" s="29">
        <v>3845</v>
      </c>
      <c r="B671" s="29">
        <f>IF(Table2[[#This Row],[Volume]]&lt;'Input Data'!$B$9,'Input Data'!$B$9,IF(Table2[[#This Row],[Volume]]&gt;'Input Data'!$B$10,'Input Data'!$B$10,Table2[[#This Row],[Volume]]))</f>
        <v>3845</v>
      </c>
      <c r="C671" s="30">
        <f>ROUNDDOWN((Table2[[#This Row],[Volume Used]]-'Input Data'!$B$9)/'Input Data'!$B$11,0)*'Input Data'!$B$12</f>
        <v>0.05</v>
      </c>
      <c r="D671" s="31">
        <f>-(Table2[[#This Row],[Volume]]*(1-Table2[[#This Row],[Discount]])*'Input Data'!$B$2)/Table2[[#This Row],[Volume]]</f>
        <v>475</v>
      </c>
      <c r="E671" s="29">
        <f>ROUNDUP(Table2[[#This Row],[Volume]]/'Input Data'!$B$13,0)</f>
        <v>4</v>
      </c>
      <c r="F671" s="29">
        <f>-Table2[[#This Row],[Multiplier]]*'Input Data'!$B$3</f>
        <v>200000</v>
      </c>
      <c r="G671" s="29">
        <f>(1 - (1 / (1 + EXP(-((Table2[[#This Row],[Volume]] / 1000) - 4.25))))) * 0.4 + 0.6</f>
        <v>0.83995534754559931</v>
      </c>
      <c r="H671" s="29">
        <f>Table2[[#This Row],[Sigmoid]]*'Input Data'!$B$7</f>
        <v>629.96651065919946</v>
      </c>
      <c r="I671" s="29">
        <f>Table2[[#This Row],[Price]]-Table2[[#This Row],[Variable Cost]]</f>
        <v>154.96651065919946</v>
      </c>
      <c r="J671" s="29">
        <f>Table2[[#This Row],[CM I (Unit)]]-(Table2[[#This Row],[Fixed Cost]]/Table2[[#This Row],[Volume]])</f>
        <v>102.95090597779503</v>
      </c>
      <c r="K671" s="29">
        <f>Table2[[#This Row],[CM II Unit)]]-(-'Input Data'!$B$4/Table2[[#This Row],[Volume]])</f>
        <v>37.931400126039506</v>
      </c>
      <c r="L671" s="29">
        <f>Table2[[#This Row],[CM I (Unit)]]*Table2[[#This Row],[Volume]]</f>
        <v>595846.23348462186</v>
      </c>
      <c r="M671" s="29">
        <f>Table2[[#This Row],[CM II Unit)]]*Table2[[#This Row],[Volume]]</f>
        <v>395846.23348462192</v>
      </c>
      <c r="N671" s="29">
        <f>Table2[[#This Row],[Profit (Unit)]]*Table2[[#This Row],[Volume]]</f>
        <v>145846.23348462189</v>
      </c>
      <c r="O671" s="29" t="str">
        <f>IF(AND(Table2[[#This Row],[Profit]]&gt;0,N670&lt;0),MIN(Table2[Profit]),"")</f>
        <v/>
      </c>
    </row>
    <row r="672" spans="1:15" ht="20.100000000000001" customHeight="1" x14ac:dyDescent="0.25">
      <c r="A672" s="29">
        <v>3850</v>
      </c>
      <c r="B672" s="29">
        <f>IF(Table2[[#This Row],[Volume]]&lt;'Input Data'!$B$9,'Input Data'!$B$9,IF(Table2[[#This Row],[Volume]]&gt;'Input Data'!$B$10,'Input Data'!$B$10,Table2[[#This Row],[Volume]]))</f>
        <v>3850</v>
      </c>
      <c r="C672" s="30">
        <f>ROUNDDOWN((Table2[[#This Row],[Volume Used]]-'Input Data'!$B$9)/'Input Data'!$B$11,0)*'Input Data'!$B$12</f>
        <v>0.05</v>
      </c>
      <c r="D672" s="31">
        <f>-(Table2[[#This Row],[Volume]]*(1-Table2[[#This Row],[Discount]])*'Input Data'!$B$2)/Table2[[#This Row],[Volume]]</f>
        <v>475</v>
      </c>
      <c r="E672" s="29">
        <f>ROUNDUP(Table2[[#This Row],[Volume]]/'Input Data'!$B$13,0)</f>
        <v>4</v>
      </c>
      <c r="F672" s="29">
        <f>-Table2[[#This Row],[Multiplier]]*'Input Data'!$B$3</f>
        <v>200000</v>
      </c>
      <c r="G672" s="29">
        <f>(1 - (1 / (1 + EXP(-((Table2[[#This Row],[Volume]] / 1000) - 4.25))))) * 0.4 + 0.6</f>
        <v>0.83947506404498085</v>
      </c>
      <c r="H672" s="29">
        <f>Table2[[#This Row],[Sigmoid]]*'Input Data'!$B$7</f>
        <v>629.60629803373558</v>
      </c>
      <c r="I672" s="29">
        <f>Table2[[#This Row],[Price]]-Table2[[#This Row],[Variable Cost]]</f>
        <v>154.60629803373558</v>
      </c>
      <c r="J672" s="29">
        <f>Table2[[#This Row],[CM I (Unit)]]-(Table2[[#This Row],[Fixed Cost]]/Table2[[#This Row],[Volume]])</f>
        <v>102.65824608568363</v>
      </c>
      <c r="K672" s="29">
        <f>Table2[[#This Row],[CM II Unit)]]-(-'Input Data'!$B$4/Table2[[#This Row],[Volume]])</f>
        <v>37.7231811506187</v>
      </c>
      <c r="L672" s="29">
        <f>Table2[[#This Row],[CM I (Unit)]]*Table2[[#This Row],[Volume]]</f>
        <v>595234.24742988194</v>
      </c>
      <c r="M672" s="29">
        <f>Table2[[#This Row],[CM II Unit)]]*Table2[[#This Row],[Volume]]</f>
        <v>395234.24742988194</v>
      </c>
      <c r="N672" s="29">
        <f>Table2[[#This Row],[Profit (Unit)]]*Table2[[#This Row],[Volume]]</f>
        <v>145234.247429882</v>
      </c>
      <c r="O672" s="29" t="str">
        <f>IF(AND(Table2[[#This Row],[Profit]]&gt;0,N671&lt;0),MIN(Table2[Profit]),"")</f>
        <v/>
      </c>
    </row>
    <row r="673" spans="1:15" ht="20.100000000000001" customHeight="1" x14ac:dyDescent="0.25">
      <c r="A673" s="29">
        <v>3855</v>
      </c>
      <c r="B673" s="29">
        <f>IF(Table2[[#This Row],[Volume]]&lt;'Input Data'!$B$9,'Input Data'!$B$9,IF(Table2[[#This Row],[Volume]]&gt;'Input Data'!$B$10,'Input Data'!$B$10,Table2[[#This Row],[Volume]]))</f>
        <v>3855</v>
      </c>
      <c r="C673" s="30">
        <f>ROUNDDOWN((Table2[[#This Row],[Volume Used]]-'Input Data'!$B$9)/'Input Data'!$B$11,0)*'Input Data'!$B$12</f>
        <v>0.05</v>
      </c>
      <c r="D673" s="31">
        <f>-(Table2[[#This Row],[Volume]]*(1-Table2[[#This Row],[Discount]])*'Input Data'!$B$2)/Table2[[#This Row],[Volume]]</f>
        <v>475</v>
      </c>
      <c r="E673" s="29">
        <f>ROUNDUP(Table2[[#This Row],[Volume]]/'Input Data'!$B$13,0)</f>
        <v>4</v>
      </c>
      <c r="F673" s="29">
        <f>-Table2[[#This Row],[Multiplier]]*'Input Data'!$B$3</f>
        <v>200000</v>
      </c>
      <c r="G673" s="29">
        <f>(1 - (1 / (1 + EXP(-((Table2[[#This Row],[Volume]] / 1000) - 4.25))))) * 0.4 + 0.6</f>
        <v>0.83899430633080641</v>
      </c>
      <c r="H673" s="29">
        <f>Table2[[#This Row],[Sigmoid]]*'Input Data'!$B$7</f>
        <v>629.24572974810485</v>
      </c>
      <c r="I673" s="29">
        <f>Table2[[#This Row],[Price]]-Table2[[#This Row],[Variable Cost]]</f>
        <v>154.24572974810485</v>
      </c>
      <c r="J673" s="29">
        <f>Table2[[#This Row],[CM I (Unit)]]-(Table2[[#This Row],[Fixed Cost]]/Table2[[#This Row],[Volume]])</f>
        <v>102.36505529933702</v>
      </c>
      <c r="K673" s="29">
        <f>Table2[[#This Row],[CM II Unit)]]-(-'Input Data'!$B$4/Table2[[#This Row],[Volume]])</f>
        <v>37.514212238377226</v>
      </c>
      <c r="L673" s="29">
        <f>Table2[[#This Row],[CM I (Unit)]]*Table2[[#This Row],[Volume]]</f>
        <v>594617.28817894415</v>
      </c>
      <c r="M673" s="29">
        <f>Table2[[#This Row],[CM II Unit)]]*Table2[[#This Row],[Volume]]</f>
        <v>394617.2881789442</v>
      </c>
      <c r="N673" s="29">
        <f>Table2[[#This Row],[Profit (Unit)]]*Table2[[#This Row],[Volume]]</f>
        <v>144617.2881789442</v>
      </c>
      <c r="O673" s="29" t="str">
        <f>IF(AND(Table2[[#This Row],[Profit]]&gt;0,N672&lt;0),MIN(Table2[Profit]),"")</f>
        <v/>
      </c>
    </row>
    <row r="674" spans="1:15" ht="20.100000000000001" customHeight="1" x14ac:dyDescent="0.25">
      <c r="A674" s="29">
        <v>3860</v>
      </c>
      <c r="B674" s="29">
        <f>IF(Table2[[#This Row],[Volume]]&lt;'Input Data'!$B$9,'Input Data'!$B$9,IF(Table2[[#This Row],[Volume]]&gt;'Input Data'!$B$10,'Input Data'!$B$10,Table2[[#This Row],[Volume]]))</f>
        <v>3860</v>
      </c>
      <c r="C674" s="30">
        <f>ROUNDDOWN((Table2[[#This Row],[Volume Used]]-'Input Data'!$B$9)/'Input Data'!$B$11,0)*'Input Data'!$B$12</f>
        <v>0.05</v>
      </c>
      <c r="D674" s="31">
        <f>-(Table2[[#This Row],[Volume]]*(1-Table2[[#This Row],[Discount]])*'Input Data'!$B$2)/Table2[[#This Row],[Volume]]</f>
        <v>475</v>
      </c>
      <c r="E674" s="29">
        <f>ROUNDUP(Table2[[#This Row],[Volume]]/'Input Data'!$B$13,0)</f>
        <v>4</v>
      </c>
      <c r="F674" s="29">
        <f>-Table2[[#This Row],[Multiplier]]*'Input Data'!$B$3</f>
        <v>200000</v>
      </c>
      <c r="G674" s="29">
        <f>(1 - (1 / (1 + EXP(-((Table2[[#This Row],[Volume]] / 1000) - 4.25))))) * 0.4 + 0.6</f>
        <v>0.83851307971871514</v>
      </c>
      <c r="H674" s="29">
        <f>Table2[[#This Row],[Sigmoid]]*'Input Data'!$B$7</f>
        <v>628.88480978903635</v>
      </c>
      <c r="I674" s="29">
        <f>Table2[[#This Row],[Price]]-Table2[[#This Row],[Variable Cost]]</f>
        <v>153.88480978903635</v>
      </c>
      <c r="J674" s="29">
        <f>Table2[[#This Row],[CM I (Unit)]]-(Table2[[#This Row],[Fixed Cost]]/Table2[[#This Row],[Volume]])</f>
        <v>102.07133828644568</v>
      </c>
      <c r="K674" s="29">
        <f>Table2[[#This Row],[CM II Unit)]]-(-'Input Data'!$B$4/Table2[[#This Row],[Volume]])</f>
        <v>37.304498908207336</v>
      </c>
      <c r="L674" s="29">
        <f>Table2[[#This Row],[CM I (Unit)]]*Table2[[#This Row],[Volume]]</f>
        <v>593995.36578568036</v>
      </c>
      <c r="M674" s="29">
        <f>Table2[[#This Row],[CM II Unit)]]*Table2[[#This Row],[Volume]]</f>
        <v>393995.3657856803</v>
      </c>
      <c r="N674" s="29">
        <f>Table2[[#This Row],[Profit (Unit)]]*Table2[[#This Row],[Volume]]</f>
        <v>143995.3657856803</v>
      </c>
      <c r="O674" s="29" t="str">
        <f>IF(AND(Table2[[#This Row],[Profit]]&gt;0,N673&lt;0),MIN(Table2[Profit]),"")</f>
        <v/>
      </c>
    </row>
    <row r="675" spans="1:15" ht="20.100000000000001" customHeight="1" x14ac:dyDescent="0.25">
      <c r="A675" s="29">
        <v>3865</v>
      </c>
      <c r="B675" s="29">
        <f>IF(Table2[[#This Row],[Volume]]&lt;'Input Data'!$B$9,'Input Data'!$B$9,IF(Table2[[#This Row],[Volume]]&gt;'Input Data'!$B$10,'Input Data'!$B$10,Table2[[#This Row],[Volume]]))</f>
        <v>3865</v>
      </c>
      <c r="C675" s="30">
        <f>ROUNDDOWN((Table2[[#This Row],[Volume Used]]-'Input Data'!$B$9)/'Input Data'!$B$11,0)*'Input Data'!$B$12</f>
        <v>0.05</v>
      </c>
      <c r="D675" s="31">
        <f>-(Table2[[#This Row],[Volume]]*(1-Table2[[#This Row],[Discount]])*'Input Data'!$B$2)/Table2[[#This Row],[Volume]]</f>
        <v>475</v>
      </c>
      <c r="E675" s="29">
        <f>ROUNDUP(Table2[[#This Row],[Volume]]/'Input Data'!$B$13,0)</f>
        <v>4</v>
      </c>
      <c r="F675" s="29">
        <f>-Table2[[#This Row],[Multiplier]]*'Input Data'!$B$3</f>
        <v>200000</v>
      </c>
      <c r="G675" s="29">
        <f>(1 - (1 / (1 + EXP(-((Table2[[#This Row],[Volume]] / 1000) - 4.25))))) * 0.4 + 0.6</f>
        <v>0.83803138954645351</v>
      </c>
      <c r="H675" s="29">
        <f>Table2[[#This Row],[Sigmoid]]*'Input Data'!$B$7</f>
        <v>628.52354215984008</v>
      </c>
      <c r="I675" s="29">
        <f>Table2[[#This Row],[Price]]-Table2[[#This Row],[Variable Cost]]</f>
        <v>153.52354215984008</v>
      </c>
      <c r="J675" s="29">
        <f>Table2[[#This Row],[CM I (Unit)]]-(Table2[[#This Row],[Fixed Cost]]/Table2[[#This Row],[Volume]])</f>
        <v>101.77709972775727</v>
      </c>
      <c r="K675" s="29">
        <f>Table2[[#This Row],[CM II Unit)]]-(-'Input Data'!$B$4/Table2[[#This Row],[Volume]])</f>
        <v>37.094046687653787</v>
      </c>
      <c r="L675" s="29">
        <f>Table2[[#This Row],[CM I (Unit)]]*Table2[[#This Row],[Volume]]</f>
        <v>593368.49044778186</v>
      </c>
      <c r="M675" s="29">
        <f>Table2[[#This Row],[CM II Unit)]]*Table2[[#This Row],[Volume]]</f>
        <v>393368.49044778186</v>
      </c>
      <c r="N675" s="29">
        <f>Table2[[#This Row],[Profit (Unit)]]*Table2[[#This Row],[Volume]]</f>
        <v>143368.49044778189</v>
      </c>
      <c r="O675" s="29" t="str">
        <f>IF(AND(Table2[[#This Row],[Profit]]&gt;0,N674&lt;0),MIN(Table2[Profit]),"")</f>
        <v/>
      </c>
    </row>
    <row r="676" spans="1:15" ht="20.100000000000001" customHeight="1" x14ac:dyDescent="0.25">
      <c r="A676" s="29">
        <v>3870</v>
      </c>
      <c r="B676" s="29">
        <f>IF(Table2[[#This Row],[Volume]]&lt;'Input Data'!$B$9,'Input Data'!$B$9,IF(Table2[[#This Row],[Volume]]&gt;'Input Data'!$B$10,'Input Data'!$B$10,Table2[[#This Row],[Volume]]))</f>
        <v>3870</v>
      </c>
      <c r="C676" s="30">
        <f>ROUNDDOWN((Table2[[#This Row],[Volume Used]]-'Input Data'!$B$9)/'Input Data'!$B$11,0)*'Input Data'!$B$12</f>
        <v>0.05</v>
      </c>
      <c r="D676" s="31">
        <f>-(Table2[[#This Row],[Volume]]*(1-Table2[[#This Row],[Discount]])*'Input Data'!$B$2)/Table2[[#This Row],[Volume]]</f>
        <v>475</v>
      </c>
      <c r="E676" s="29">
        <f>ROUNDUP(Table2[[#This Row],[Volume]]/'Input Data'!$B$13,0)</f>
        <v>4</v>
      </c>
      <c r="F676" s="29">
        <f>-Table2[[#This Row],[Multiplier]]*'Input Data'!$B$3</f>
        <v>200000</v>
      </c>
      <c r="G676" s="29">
        <f>(1 - (1 / (1 + EXP(-((Table2[[#This Row],[Volume]] / 1000) - 4.25))))) * 0.4 + 0.6</f>
        <v>0.83754924117365703</v>
      </c>
      <c r="H676" s="29">
        <f>Table2[[#This Row],[Sigmoid]]*'Input Data'!$B$7</f>
        <v>628.16193088024272</v>
      </c>
      <c r="I676" s="29">
        <f>Table2[[#This Row],[Price]]-Table2[[#This Row],[Variable Cost]]</f>
        <v>153.16193088024272</v>
      </c>
      <c r="J676" s="29">
        <f>Table2[[#This Row],[CM I (Unit)]]-(Table2[[#This Row],[Fixed Cost]]/Table2[[#This Row],[Volume]])</f>
        <v>101.48234431693523</v>
      </c>
      <c r="K676" s="29">
        <f>Table2[[#This Row],[CM II Unit)]]-(-'Input Data'!$B$4/Table2[[#This Row],[Volume]])</f>
        <v>36.882861112800853</v>
      </c>
      <c r="L676" s="29">
        <f>Table2[[#This Row],[CM I (Unit)]]*Table2[[#This Row],[Volume]]</f>
        <v>592736.67250653938</v>
      </c>
      <c r="M676" s="29">
        <f>Table2[[#This Row],[CM II Unit)]]*Table2[[#This Row],[Volume]]</f>
        <v>392736.67250653933</v>
      </c>
      <c r="N676" s="29">
        <f>Table2[[#This Row],[Profit (Unit)]]*Table2[[#This Row],[Volume]]</f>
        <v>142736.6725065393</v>
      </c>
      <c r="O676" s="29" t="str">
        <f>IF(AND(Table2[[#This Row],[Profit]]&gt;0,N675&lt;0),MIN(Table2[Profit]),"")</f>
        <v/>
      </c>
    </row>
    <row r="677" spans="1:15" ht="20.100000000000001" customHeight="1" x14ac:dyDescent="0.25">
      <c r="A677" s="29">
        <v>3875</v>
      </c>
      <c r="B677" s="29">
        <f>IF(Table2[[#This Row],[Volume]]&lt;'Input Data'!$B$9,'Input Data'!$B$9,IF(Table2[[#This Row],[Volume]]&gt;'Input Data'!$B$10,'Input Data'!$B$10,Table2[[#This Row],[Volume]]))</f>
        <v>3875</v>
      </c>
      <c r="C677" s="30">
        <f>ROUNDDOWN((Table2[[#This Row],[Volume Used]]-'Input Data'!$B$9)/'Input Data'!$B$11,0)*'Input Data'!$B$12</f>
        <v>0.05</v>
      </c>
      <c r="D677" s="31">
        <f>-(Table2[[#This Row],[Volume]]*(1-Table2[[#This Row],[Discount]])*'Input Data'!$B$2)/Table2[[#This Row],[Volume]]</f>
        <v>475</v>
      </c>
      <c r="E677" s="29">
        <f>ROUNDUP(Table2[[#This Row],[Volume]]/'Input Data'!$B$13,0)</f>
        <v>4</v>
      </c>
      <c r="F677" s="29">
        <f>-Table2[[#This Row],[Multiplier]]*'Input Data'!$B$3</f>
        <v>200000</v>
      </c>
      <c r="G677" s="29">
        <f>(1 - (1 / (1 + EXP(-((Table2[[#This Row],[Volume]] / 1000) - 4.25))))) * 0.4 + 0.6</f>
        <v>0.83706663998162789</v>
      </c>
      <c r="H677" s="29">
        <f>Table2[[#This Row],[Sigmoid]]*'Input Data'!$B$7</f>
        <v>627.79997998622093</v>
      </c>
      <c r="I677" s="29">
        <f>Table2[[#This Row],[Price]]-Table2[[#This Row],[Variable Cost]]</f>
        <v>152.79997998622093</v>
      </c>
      <c r="J677" s="29">
        <f>Table2[[#This Row],[CM I (Unit)]]-(Table2[[#This Row],[Fixed Cost]]/Table2[[#This Row],[Volume]])</f>
        <v>101.18707676041448</v>
      </c>
      <c r="K677" s="29">
        <f>Table2[[#This Row],[CM II Unit)]]-(-'Input Data'!$B$4/Table2[[#This Row],[Volume]])</f>
        <v>36.67094772815642</v>
      </c>
      <c r="L677" s="29">
        <f>Table2[[#This Row],[CM I (Unit)]]*Table2[[#This Row],[Volume]]</f>
        <v>592099.9224466061</v>
      </c>
      <c r="M677" s="29">
        <f>Table2[[#This Row],[CM II Unit)]]*Table2[[#This Row],[Volume]]</f>
        <v>392099.9224466061</v>
      </c>
      <c r="N677" s="29">
        <f>Table2[[#This Row],[Profit (Unit)]]*Table2[[#This Row],[Volume]]</f>
        <v>142099.92244660613</v>
      </c>
      <c r="O677" s="29" t="str">
        <f>IF(AND(Table2[[#This Row],[Profit]]&gt;0,N676&lt;0),MIN(Table2[Profit]),"")</f>
        <v/>
      </c>
    </row>
    <row r="678" spans="1:15" ht="20.100000000000001" customHeight="1" x14ac:dyDescent="0.25">
      <c r="A678" s="29">
        <v>3880</v>
      </c>
      <c r="B678" s="29">
        <f>IF(Table2[[#This Row],[Volume]]&lt;'Input Data'!$B$9,'Input Data'!$B$9,IF(Table2[[#This Row],[Volume]]&gt;'Input Data'!$B$10,'Input Data'!$B$10,Table2[[#This Row],[Volume]]))</f>
        <v>3880</v>
      </c>
      <c r="C678" s="30">
        <f>ROUNDDOWN((Table2[[#This Row],[Volume Used]]-'Input Data'!$B$9)/'Input Data'!$B$11,0)*'Input Data'!$B$12</f>
        <v>0.05</v>
      </c>
      <c r="D678" s="31">
        <f>-(Table2[[#This Row],[Volume]]*(1-Table2[[#This Row],[Discount]])*'Input Data'!$B$2)/Table2[[#This Row],[Volume]]</f>
        <v>475</v>
      </c>
      <c r="E678" s="29">
        <f>ROUNDUP(Table2[[#This Row],[Volume]]/'Input Data'!$B$13,0)</f>
        <v>4</v>
      </c>
      <c r="F678" s="29">
        <f>-Table2[[#This Row],[Multiplier]]*'Input Data'!$B$3</f>
        <v>200000</v>
      </c>
      <c r="G678" s="29">
        <f>(1 - (1 / (1 + EXP(-((Table2[[#This Row],[Volume]] / 1000) - 4.25))))) * 0.4 + 0.6</f>
        <v>0.836583591373112</v>
      </c>
      <c r="H678" s="29">
        <f>Table2[[#This Row],[Sigmoid]]*'Input Data'!$B$7</f>
        <v>627.43769352983395</v>
      </c>
      <c r="I678" s="29">
        <f>Table2[[#This Row],[Price]]-Table2[[#This Row],[Variable Cost]]</f>
        <v>152.43769352983395</v>
      </c>
      <c r="J678" s="29">
        <f>Table2[[#This Row],[CM I (Unit)]]-(Table2[[#This Row],[Fixed Cost]]/Table2[[#This Row],[Volume]])</f>
        <v>100.89130177725663</v>
      </c>
      <c r="K678" s="29">
        <f>Table2[[#This Row],[CM II Unit)]]-(-'Input Data'!$B$4/Table2[[#This Row],[Volume]])</f>
        <v>36.458312086534974</v>
      </c>
      <c r="L678" s="29">
        <f>Table2[[#This Row],[CM I (Unit)]]*Table2[[#This Row],[Volume]]</f>
        <v>591458.25089575571</v>
      </c>
      <c r="M678" s="29">
        <f>Table2[[#This Row],[CM II Unit)]]*Table2[[#This Row],[Volume]]</f>
        <v>391458.25089575571</v>
      </c>
      <c r="N678" s="29">
        <f>Table2[[#This Row],[Profit (Unit)]]*Table2[[#This Row],[Volume]]</f>
        <v>141458.25089575569</v>
      </c>
      <c r="O678" s="29" t="str">
        <f>IF(AND(Table2[[#This Row],[Profit]]&gt;0,N677&lt;0),MIN(Table2[Profit]),"")</f>
        <v/>
      </c>
    </row>
    <row r="679" spans="1:15" ht="20.100000000000001" customHeight="1" x14ac:dyDescent="0.25">
      <c r="A679" s="29">
        <v>3885</v>
      </c>
      <c r="B679" s="29">
        <f>IF(Table2[[#This Row],[Volume]]&lt;'Input Data'!$B$9,'Input Data'!$B$9,IF(Table2[[#This Row],[Volume]]&gt;'Input Data'!$B$10,'Input Data'!$B$10,Table2[[#This Row],[Volume]]))</f>
        <v>3885</v>
      </c>
      <c r="C679" s="30">
        <f>ROUNDDOWN((Table2[[#This Row],[Volume Used]]-'Input Data'!$B$9)/'Input Data'!$B$11,0)*'Input Data'!$B$12</f>
        <v>0.05</v>
      </c>
      <c r="D679" s="31">
        <f>-(Table2[[#This Row],[Volume]]*(1-Table2[[#This Row],[Discount]])*'Input Data'!$B$2)/Table2[[#This Row],[Volume]]</f>
        <v>475</v>
      </c>
      <c r="E679" s="29">
        <f>ROUNDUP(Table2[[#This Row],[Volume]]/'Input Data'!$B$13,0)</f>
        <v>4</v>
      </c>
      <c r="F679" s="29">
        <f>-Table2[[#This Row],[Multiplier]]*'Input Data'!$B$3</f>
        <v>200000</v>
      </c>
      <c r="G679" s="29">
        <f>(1 - (1 / (1 + EXP(-((Table2[[#This Row],[Volume]] / 1000) - 4.25))))) * 0.4 + 0.6</f>
        <v>0.83610010077207342</v>
      </c>
      <c r="H679" s="29">
        <f>Table2[[#This Row],[Sigmoid]]*'Input Data'!$B$7</f>
        <v>627.07507557905501</v>
      </c>
      <c r="I679" s="29">
        <f>Table2[[#This Row],[Price]]-Table2[[#This Row],[Variable Cost]]</f>
        <v>152.07507557905501</v>
      </c>
      <c r="J679" s="29">
        <f>Table2[[#This Row],[CM I (Unit)]]-(Table2[[#This Row],[Fixed Cost]]/Table2[[#This Row],[Volume]])</f>
        <v>100.59502409900352</v>
      </c>
      <c r="K679" s="29">
        <f>Table2[[#This Row],[CM II Unit)]]-(-'Input Data'!$B$4/Table2[[#This Row],[Volume]])</f>
        <v>36.244959748939181</v>
      </c>
      <c r="L679" s="29">
        <f>Table2[[#This Row],[CM I (Unit)]]*Table2[[#This Row],[Volume]]</f>
        <v>590811.66862462868</v>
      </c>
      <c r="M679" s="29">
        <f>Table2[[#This Row],[CM II Unit)]]*Table2[[#This Row],[Volume]]</f>
        <v>390811.66862462868</v>
      </c>
      <c r="N679" s="29">
        <f>Table2[[#This Row],[Profit (Unit)]]*Table2[[#This Row],[Volume]]</f>
        <v>140811.66862462871</v>
      </c>
      <c r="O679" s="29" t="str">
        <f>IF(AND(Table2[[#This Row],[Profit]]&gt;0,N678&lt;0),MIN(Table2[Profit]),"")</f>
        <v/>
      </c>
    </row>
    <row r="680" spans="1:15" ht="20.100000000000001" customHeight="1" x14ac:dyDescent="0.25">
      <c r="A680" s="29">
        <v>3890</v>
      </c>
      <c r="B680" s="29">
        <f>IF(Table2[[#This Row],[Volume]]&lt;'Input Data'!$B$9,'Input Data'!$B$9,IF(Table2[[#This Row],[Volume]]&gt;'Input Data'!$B$10,'Input Data'!$B$10,Table2[[#This Row],[Volume]]))</f>
        <v>3890</v>
      </c>
      <c r="C680" s="30">
        <f>ROUNDDOWN((Table2[[#This Row],[Volume Used]]-'Input Data'!$B$9)/'Input Data'!$B$11,0)*'Input Data'!$B$12</f>
        <v>0.05</v>
      </c>
      <c r="D680" s="31">
        <f>-(Table2[[#This Row],[Volume]]*(1-Table2[[#This Row],[Discount]])*'Input Data'!$B$2)/Table2[[#This Row],[Volume]]</f>
        <v>475</v>
      </c>
      <c r="E680" s="29">
        <f>ROUNDUP(Table2[[#This Row],[Volume]]/'Input Data'!$B$13,0)</f>
        <v>4</v>
      </c>
      <c r="F680" s="29">
        <f>-Table2[[#This Row],[Multiplier]]*'Input Data'!$B$3</f>
        <v>200000</v>
      </c>
      <c r="G680" s="29">
        <f>(1 - (1 / (1 + EXP(-((Table2[[#This Row],[Volume]] / 1000) - 4.25))))) * 0.4 + 0.6</f>
        <v>0.83561617362346607</v>
      </c>
      <c r="H680" s="29">
        <f>Table2[[#This Row],[Sigmoid]]*'Input Data'!$B$7</f>
        <v>626.71213021759957</v>
      </c>
      <c r="I680" s="29">
        <f>Table2[[#This Row],[Price]]-Table2[[#This Row],[Variable Cost]]</f>
        <v>151.71213021759957</v>
      </c>
      <c r="J680" s="29">
        <f>Table2[[#This Row],[CM I (Unit)]]-(Table2[[#This Row],[Fixed Cost]]/Table2[[#This Row],[Volume]])</f>
        <v>100.29824846952758</v>
      </c>
      <c r="K680" s="29">
        <f>Table2[[#This Row],[CM II Unit)]]-(-'Input Data'!$B$4/Table2[[#This Row],[Volume]])</f>
        <v>36.030896284437603</v>
      </c>
      <c r="L680" s="29">
        <f>Table2[[#This Row],[CM I (Unit)]]*Table2[[#This Row],[Volume]]</f>
        <v>590160.18654646236</v>
      </c>
      <c r="M680" s="29">
        <f>Table2[[#This Row],[CM II Unit)]]*Table2[[#This Row],[Volume]]</f>
        <v>390160.1865464623</v>
      </c>
      <c r="N680" s="29">
        <f>Table2[[#This Row],[Profit (Unit)]]*Table2[[#This Row],[Volume]]</f>
        <v>140160.18654646227</v>
      </c>
      <c r="O680" s="29" t="str">
        <f>IF(AND(Table2[[#This Row],[Profit]]&gt;0,N679&lt;0),MIN(Table2[Profit]),"")</f>
        <v/>
      </c>
    </row>
    <row r="681" spans="1:15" ht="20.100000000000001" customHeight="1" x14ac:dyDescent="0.25">
      <c r="A681" s="29">
        <v>3895</v>
      </c>
      <c r="B681" s="29">
        <f>IF(Table2[[#This Row],[Volume]]&lt;'Input Data'!$B$9,'Input Data'!$B$9,IF(Table2[[#This Row],[Volume]]&gt;'Input Data'!$B$10,'Input Data'!$B$10,Table2[[#This Row],[Volume]]))</f>
        <v>3895</v>
      </c>
      <c r="C681" s="30">
        <f>ROUNDDOWN((Table2[[#This Row],[Volume Used]]-'Input Data'!$B$9)/'Input Data'!$B$11,0)*'Input Data'!$B$12</f>
        <v>0.05</v>
      </c>
      <c r="D681" s="31">
        <f>-(Table2[[#This Row],[Volume]]*(1-Table2[[#This Row],[Discount]])*'Input Data'!$B$2)/Table2[[#This Row],[Volume]]</f>
        <v>475</v>
      </c>
      <c r="E681" s="29">
        <f>ROUNDUP(Table2[[#This Row],[Volume]]/'Input Data'!$B$13,0)</f>
        <v>4</v>
      </c>
      <c r="F681" s="29">
        <f>-Table2[[#This Row],[Multiplier]]*'Input Data'!$B$3</f>
        <v>200000</v>
      </c>
      <c r="G681" s="29">
        <f>(1 - (1 / (1 + EXP(-((Table2[[#This Row],[Volume]] / 1000) - 4.25))))) * 0.4 + 0.6</f>
        <v>0.83513181539300452</v>
      </c>
      <c r="H681" s="29">
        <f>Table2[[#This Row],[Sigmoid]]*'Input Data'!$B$7</f>
        <v>626.34886154475339</v>
      </c>
      <c r="I681" s="29">
        <f>Table2[[#This Row],[Price]]-Table2[[#This Row],[Variable Cost]]</f>
        <v>151.34886154475339</v>
      </c>
      <c r="J681" s="29">
        <f>Table2[[#This Row],[CM I (Unit)]]-(Table2[[#This Row],[Fixed Cost]]/Table2[[#This Row],[Volume]])</f>
        <v>100.00097964488177</v>
      </c>
      <c r="K681" s="29">
        <f>Table2[[#This Row],[CM II Unit)]]-(-'Input Data'!$B$4/Table2[[#This Row],[Volume]])</f>
        <v>35.81612727004223</v>
      </c>
      <c r="L681" s="29">
        <f>Table2[[#This Row],[CM I (Unit)]]*Table2[[#This Row],[Volume]]</f>
        <v>589503.81571681448</v>
      </c>
      <c r="M681" s="29">
        <f>Table2[[#This Row],[CM II Unit)]]*Table2[[#This Row],[Volume]]</f>
        <v>389503.81571681448</v>
      </c>
      <c r="N681" s="29">
        <f>Table2[[#This Row],[Profit (Unit)]]*Table2[[#This Row],[Volume]]</f>
        <v>139503.81571681448</v>
      </c>
      <c r="O681" s="29" t="str">
        <f>IF(AND(Table2[[#This Row],[Profit]]&gt;0,N680&lt;0),MIN(Table2[Profit]),"")</f>
        <v/>
      </c>
    </row>
    <row r="682" spans="1:15" ht="20.100000000000001" customHeight="1" x14ac:dyDescent="0.25">
      <c r="A682" s="29">
        <v>3900</v>
      </c>
      <c r="B682" s="29">
        <f>IF(Table2[[#This Row],[Volume]]&lt;'Input Data'!$B$9,'Input Data'!$B$9,IF(Table2[[#This Row],[Volume]]&gt;'Input Data'!$B$10,'Input Data'!$B$10,Table2[[#This Row],[Volume]]))</f>
        <v>3900</v>
      </c>
      <c r="C682" s="30">
        <f>ROUNDDOWN((Table2[[#This Row],[Volume Used]]-'Input Data'!$B$9)/'Input Data'!$B$11,0)*'Input Data'!$B$12</f>
        <v>0.05</v>
      </c>
      <c r="D682" s="31">
        <f>-(Table2[[#This Row],[Volume]]*(1-Table2[[#This Row],[Discount]])*'Input Data'!$B$2)/Table2[[#This Row],[Volume]]</f>
        <v>475</v>
      </c>
      <c r="E682" s="29">
        <f>ROUNDUP(Table2[[#This Row],[Volume]]/'Input Data'!$B$13,0)</f>
        <v>4</v>
      </c>
      <c r="F682" s="29">
        <f>-Table2[[#This Row],[Multiplier]]*'Input Data'!$B$3</f>
        <v>200000</v>
      </c>
      <c r="G682" s="29">
        <f>(1 - (1 / (1 + EXP(-((Table2[[#This Row],[Volume]] / 1000) - 4.25))))) * 0.4 + 0.6</f>
        <v>0.83464703156693199</v>
      </c>
      <c r="H682" s="29">
        <f>Table2[[#This Row],[Sigmoid]]*'Input Data'!$B$7</f>
        <v>625.98527367519898</v>
      </c>
      <c r="I682" s="29">
        <f>Table2[[#This Row],[Price]]-Table2[[#This Row],[Variable Cost]]</f>
        <v>150.98527367519898</v>
      </c>
      <c r="J682" s="29">
        <f>Table2[[#This Row],[CM I (Unit)]]-(Table2[[#This Row],[Fixed Cost]]/Table2[[#This Row],[Volume]])</f>
        <v>99.703222393147698</v>
      </c>
      <c r="K682" s="29">
        <f>Table2[[#This Row],[CM II Unit)]]-(-'Input Data'!$B$4/Table2[[#This Row],[Volume]])</f>
        <v>35.600658290583596</v>
      </c>
      <c r="L682" s="29">
        <f>Table2[[#This Row],[CM I (Unit)]]*Table2[[#This Row],[Volume]]</f>
        <v>588842.56733327603</v>
      </c>
      <c r="M682" s="29">
        <f>Table2[[#This Row],[CM II Unit)]]*Table2[[#This Row],[Volume]]</f>
        <v>388842.56733327603</v>
      </c>
      <c r="N682" s="29">
        <f>Table2[[#This Row],[Profit (Unit)]]*Table2[[#This Row],[Volume]]</f>
        <v>138842.56733327603</v>
      </c>
      <c r="O682" s="29" t="str">
        <f>IF(AND(Table2[[#This Row],[Profit]]&gt;0,N681&lt;0),MIN(Table2[Profit]),"")</f>
        <v/>
      </c>
    </row>
    <row r="683" spans="1:15" ht="20.100000000000001" customHeight="1" x14ac:dyDescent="0.25">
      <c r="A683" s="29">
        <v>3905</v>
      </c>
      <c r="B683" s="29">
        <f>IF(Table2[[#This Row],[Volume]]&lt;'Input Data'!$B$9,'Input Data'!$B$9,IF(Table2[[#This Row],[Volume]]&gt;'Input Data'!$B$10,'Input Data'!$B$10,Table2[[#This Row],[Volume]]))</f>
        <v>3905</v>
      </c>
      <c r="C683" s="30">
        <f>ROUNDDOWN((Table2[[#This Row],[Volume Used]]-'Input Data'!$B$9)/'Input Data'!$B$11,0)*'Input Data'!$B$12</f>
        <v>0.05</v>
      </c>
      <c r="D683" s="31">
        <f>-(Table2[[#This Row],[Volume]]*(1-Table2[[#This Row],[Discount]])*'Input Data'!$B$2)/Table2[[#This Row],[Volume]]</f>
        <v>475</v>
      </c>
      <c r="E683" s="29">
        <f>ROUNDUP(Table2[[#This Row],[Volume]]/'Input Data'!$B$13,0)</f>
        <v>4</v>
      </c>
      <c r="F683" s="29">
        <f>-Table2[[#This Row],[Multiplier]]*'Input Data'!$B$3</f>
        <v>200000</v>
      </c>
      <c r="G683" s="29">
        <f>(1 - (1 / (1 + EXP(-((Table2[[#This Row],[Volume]] / 1000) - 4.25))))) * 0.4 + 0.6</f>
        <v>0.83416182765178604</v>
      </c>
      <c r="H683" s="29">
        <f>Table2[[#This Row],[Sigmoid]]*'Input Data'!$B$7</f>
        <v>625.62137073883957</v>
      </c>
      <c r="I683" s="29">
        <f>Table2[[#This Row],[Price]]-Table2[[#This Row],[Variable Cost]]</f>
        <v>150.62137073883957</v>
      </c>
      <c r="J683" s="29">
        <f>Table2[[#This Row],[CM I (Unit)]]-(Table2[[#This Row],[Fixed Cost]]/Table2[[#This Row],[Volume]])</f>
        <v>99.404981494281316</v>
      </c>
      <c r="K683" s="29">
        <f>Table2[[#This Row],[CM II Unit)]]-(-'Input Data'!$B$4/Table2[[#This Row],[Volume]])</f>
        <v>35.384494938583487</v>
      </c>
      <c r="L683" s="29">
        <f>Table2[[#This Row],[CM I (Unit)]]*Table2[[#This Row],[Volume]]</f>
        <v>588176.45273516851</v>
      </c>
      <c r="M683" s="29">
        <f>Table2[[#This Row],[CM II Unit)]]*Table2[[#This Row],[Volume]]</f>
        <v>388176.45273516851</v>
      </c>
      <c r="N683" s="29">
        <f>Table2[[#This Row],[Profit (Unit)]]*Table2[[#This Row],[Volume]]</f>
        <v>138176.45273516851</v>
      </c>
      <c r="O683" s="29" t="str">
        <f>IF(AND(Table2[[#This Row],[Profit]]&gt;0,N682&lt;0),MIN(Table2[Profit]),"")</f>
        <v/>
      </c>
    </row>
    <row r="684" spans="1:15" ht="20.100000000000001" customHeight="1" x14ac:dyDescent="0.25">
      <c r="A684" s="29">
        <v>3910</v>
      </c>
      <c r="B684" s="29">
        <f>IF(Table2[[#This Row],[Volume]]&lt;'Input Data'!$B$9,'Input Data'!$B$9,IF(Table2[[#This Row],[Volume]]&gt;'Input Data'!$B$10,'Input Data'!$B$10,Table2[[#This Row],[Volume]]))</f>
        <v>3910</v>
      </c>
      <c r="C684" s="30">
        <f>ROUNDDOWN((Table2[[#This Row],[Volume Used]]-'Input Data'!$B$9)/'Input Data'!$B$11,0)*'Input Data'!$B$12</f>
        <v>0.05</v>
      </c>
      <c r="D684" s="31">
        <f>-(Table2[[#This Row],[Volume]]*(1-Table2[[#This Row],[Discount]])*'Input Data'!$B$2)/Table2[[#This Row],[Volume]]</f>
        <v>475</v>
      </c>
      <c r="E684" s="29">
        <f>ROUNDUP(Table2[[#This Row],[Volume]]/'Input Data'!$B$13,0)</f>
        <v>4</v>
      </c>
      <c r="F684" s="29">
        <f>-Table2[[#This Row],[Multiplier]]*'Input Data'!$B$3</f>
        <v>200000</v>
      </c>
      <c r="G684" s="29">
        <f>(1 - (1 / (1 + EXP(-((Table2[[#This Row],[Volume]] / 1000) - 4.25))))) * 0.4 + 0.6</f>
        <v>0.83367620917416296</v>
      </c>
      <c r="H684" s="29">
        <f>Table2[[#This Row],[Sigmoid]]*'Input Data'!$B$7</f>
        <v>625.25715688062223</v>
      </c>
      <c r="I684" s="29">
        <f>Table2[[#This Row],[Price]]-Table2[[#This Row],[Variable Cost]]</f>
        <v>150.25715688062223</v>
      </c>
      <c r="J684" s="29">
        <f>Table2[[#This Row],[CM I (Unit)]]-(Table2[[#This Row],[Fixed Cost]]/Table2[[#This Row],[Volume]])</f>
        <v>99.106261739957262</v>
      </c>
      <c r="K684" s="29">
        <f>Table2[[#This Row],[CM II Unit)]]-(-'Input Data'!$B$4/Table2[[#This Row],[Volume]])</f>
        <v>35.167642814126062</v>
      </c>
      <c r="L684" s="29">
        <f>Table2[[#This Row],[CM I (Unit)]]*Table2[[#This Row],[Volume]]</f>
        <v>587505.48340323288</v>
      </c>
      <c r="M684" s="29">
        <f>Table2[[#This Row],[CM II Unit)]]*Table2[[#This Row],[Volume]]</f>
        <v>387505.48340323288</v>
      </c>
      <c r="N684" s="29">
        <f>Table2[[#This Row],[Profit (Unit)]]*Table2[[#This Row],[Volume]]</f>
        <v>137505.48340323291</v>
      </c>
      <c r="O684" s="29" t="str">
        <f>IF(AND(Table2[[#This Row],[Profit]]&gt;0,N683&lt;0),MIN(Table2[Profit]),"")</f>
        <v/>
      </c>
    </row>
    <row r="685" spans="1:15" ht="20.100000000000001" customHeight="1" x14ac:dyDescent="0.25">
      <c r="A685" s="29">
        <v>3915</v>
      </c>
      <c r="B685" s="29">
        <f>IF(Table2[[#This Row],[Volume]]&lt;'Input Data'!$B$9,'Input Data'!$B$9,IF(Table2[[#This Row],[Volume]]&gt;'Input Data'!$B$10,'Input Data'!$B$10,Table2[[#This Row],[Volume]]))</f>
        <v>3915</v>
      </c>
      <c r="C685" s="30">
        <f>ROUNDDOWN((Table2[[#This Row],[Volume Used]]-'Input Data'!$B$9)/'Input Data'!$B$11,0)*'Input Data'!$B$12</f>
        <v>0.05</v>
      </c>
      <c r="D685" s="31">
        <f>-(Table2[[#This Row],[Volume]]*(1-Table2[[#This Row],[Discount]])*'Input Data'!$B$2)/Table2[[#This Row],[Volume]]</f>
        <v>475</v>
      </c>
      <c r="E685" s="29">
        <f>ROUNDUP(Table2[[#This Row],[Volume]]/'Input Data'!$B$13,0)</f>
        <v>4</v>
      </c>
      <c r="F685" s="29">
        <f>-Table2[[#This Row],[Multiplier]]*'Input Data'!$B$3</f>
        <v>200000</v>
      </c>
      <c r="G685" s="29">
        <f>(1 - (1 / (1 + EXP(-((Table2[[#This Row],[Volume]] / 1000) - 4.25))))) * 0.4 + 0.6</f>
        <v>0.83319018168047987</v>
      </c>
      <c r="H685" s="29">
        <f>Table2[[#This Row],[Sigmoid]]*'Input Data'!$B$7</f>
        <v>624.89263626035995</v>
      </c>
      <c r="I685" s="29">
        <f>Table2[[#This Row],[Price]]-Table2[[#This Row],[Variable Cost]]</f>
        <v>149.89263626035995</v>
      </c>
      <c r="J685" s="29">
        <f>Table2[[#This Row],[CM I (Unit)]]-(Table2[[#This Row],[Fixed Cost]]/Table2[[#This Row],[Volume]])</f>
        <v>98.807067933412313</v>
      </c>
      <c r="K685" s="29">
        <f>Table2[[#This Row],[CM II Unit)]]-(-'Input Data'!$B$4/Table2[[#This Row],[Volume]])</f>
        <v>34.950107524727763</v>
      </c>
      <c r="L685" s="29">
        <f>Table2[[#This Row],[CM I (Unit)]]*Table2[[#This Row],[Volume]]</f>
        <v>586829.67095930921</v>
      </c>
      <c r="M685" s="29">
        <f>Table2[[#This Row],[CM II Unit)]]*Table2[[#This Row],[Volume]]</f>
        <v>386829.67095930921</v>
      </c>
      <c r="N685" s="29">
        <f>Table2[[#This Row],[Profit (Unit)]]*Table2[[#This Row],[Volume]]</f>
        <v>136829.67095930918</v>
      </c>
      <c r="O685" s="29" t="str">
        <f>IF(AND(Table2[[#This Row],[Profit]]&gt;0,N684&lt;0),MIN(Table2[Profit]),"")</f>
        <v/>
      </c>
    </row>
    <row r="686" spans="1:15" ht="20.100000000000001" customHeight="1" x14ac:dyDescent="0.25">
      <c r="A686" s="29">
        <v>3920</v>
      </c>
      <c r="B686" s="29">
        <f>IF(Table2[[#This Row],[Volume]]&lt;'Input Data'!$B$9,'Input Data'!$B$9,IF(Table2[[#This Row],[Volume]]&gt;'Input Data'!$B$10,'Input Data'!$B$10,Table2[[#This Row],[Volume]]))</f>
        <v>3920</v>
      </c>
      <c r="C686" s="30">
        <f>ROUNDDOWN((Table2[[#This Row],[Volume Used]]-'Input Data'!$B$9)/'Input Data'!$B$11,0)*'Input Data'!$B$12</f>
        <v>0.05</v>
      </c>
      <c r="D686" s="31">
        <f>-(Table2[[#This Row],[Volume]]*(1-Table2[[#This Row],[Discount]])*'Input Data'!$B$2)/Table2[[#This Row],[Volume]]</f>
        <v>475</v>
      </c>
      <c r="E686" s="29">
        <f>ROUNDUP(Table2[[#This Row],[Volume]]/'Input Data'!$B$13,0)</f>
        <v>4</v>
      </c>
      <c r="F686" s="29">
        <f>-Table2[[#This Row],[Multiplier]]*'Input Data'!$B$3</f>
        <v>200000</v>
      </c>
      <c r="G686" s="29">
        <f>(1 - (1 / (1 + EXP(-((Table2[[#This Row],[Volume]] / 1000) - 4.25))))) * 0.4 + 0.6</f>
        <v>0.83270375073673453</v>
      </c>
      <c r="H686" s="29">
        <f>Table2[[#This Row],[Sigmoid]]*'Input Data'!$B$7</f>
        <v>624.52781305255087</v>
      </c>
      <c r="I686" s="29">
        <f>Table2[[#This Row],[Price]]-Table2[[#This Row],[Variable Cost]]</f>
        <v>149.52781305255087</v>
      </c>
      <c r="J686" s="29">
        <f>Table2[[#This Row],[CM I (Unit)]]-(Table2[[#This Row],[Fixed Cost]]/Table2[[#This Row],[Volume]])</f>
        <v>98.507404889285567</v>
      </c>
      <c r="K686" s="29">
        <f>Table2[[#This Row],[CM II Unit)]]-(-'Input Data'!$B$4/Table2[[#This Row],[Volume]])</f>
        <v>34.731894685203933</v>
      </c>
      <c r="L686" s="29">
        <f>Table2[[#This Row],[CM I (Unit)]]*Table2[[#This Row],[Volume]]</f>
        <v>586149.0271659994</v>
      </c>
      <c r="M686" s="29">
        <f>Table2[[#This Row],[CM II Unit)]]*Table2[[#This Row],[Volume]]</f>
        <v>386149.0271659994</v>
      </c>
      <c r="N686" s="29">
        <f>Table2[[#This Row],[Profit (Unit)]]*Table2[[#This Row],[Volume]]</f>
        <v>136149.02716599943</v>
      </c>
      <c r="O686" s="29" t="str">
        <f>IF(AND(Table2[[#This Row],[Profit]]&gt;0,N685&lt;0),MIN(Table2[Profit]),"")</f>
        <v/>
      </c>
    </row>
    <row r="687" spans="1:15" ht="20.100000000000001" customHeight="1" x14ac:dyDescent="0.25">
      <c r="A687" s="29">
        <v>3925</v>
      </c>
      <c r="B687" s="29">
        <f>IF(Table2[[#This Row],[Volume]]&lt;'Input Data'!$B$9,'Input Data'!$B$9,IF(Table2[[#This Row],[Volume]]&gt;'Input Data'!$B$10,'Input Data'!$B$10,Table2[[#This Row],[Volume]]))</f>
        <v>3925</v>
      </c>
      <c r="C687" s="30">
        <f>ROUNDDOWN((Table2[[#This Row],[Volume Used]]-'Input Data'!$B$9)/'Input Data'!$B$11,0)*'Input Data'!$B$12</f>
        <v>0.05</v>
      </c>
      <c r="D687" s="31">
        <f>-(Table2[[#This Row],[Volume]]*(1-Table2[[#This Row],[Discount]])*'Input Data'!$B$2)/Table2[[#This Row],[Volume]]</f>
        <v>475</v>
      </c>
      <c r="E687" s="29">
        <f>ROUNDUP(Table2[[#This Row],[Volume]]/'Input Data'!$B$13,0)</f>
        <v>4</v>
      </c>
      <c r="F687" s="29">
        <f>-Table2[[#This Row],[Multiplier]]*'Input Data'!$B$3</f>
        <v>200000</v>
      </c>
      <c r="G687" s="29">
        <f>(1 - (1 / (1 + EXP(-((Table2[[#This Row],[Volume]] / 1000) - 4.25))))) * 0.4 + 0.6</f>
        <v>0.83221692192826391</v>
      </c>
      <c r="H687" s="29">
        <f>Table2[[#This Row],[Sigmoid]]*'Input Data'!$B$7</f>
        <v>624.16269144619798</v>
      </c>
      <c r="I687" s="29">
        <f>Table2[[#This Row],[Price]]-Table2[[#This Row],[Variable Cost]]</f>
        <v>149.16269144619798</v>
      </c>
      <c r="J687" s="29">
        <f>Table2[[#This Row],[CM I (Unit)]]-(Table2[[#This Row],[Fixed Cost]]/Table2[[#This Row],[Volume]])</f>
        <v>98.207277433459126</v>
      </c>
      <c r="K687" s="29">
        <f>Table2[[#This Row],[CM II Unit)]]-(-'Input Data'!$B$4/Table2[[#This Row],[Volume]])</f>
        <v>34.513009917535562</v>
      </c>
      <c r="L687" s="29">
        <f>Table2[[#This Row],[CM I (Unit)]]*Table2[[#This Row],[Volume]]</f>
        <v>585463.56392632704</v>
      </c>
      <c r="M687" s="29">
        <f>Table2[[#This Row],[CM II Unit)]]*Table2[[#This Row],[Volume]]</f>
        <v>385463.56392632704</v>
      </c>
      <c r="N687" s="29">
        <f>Table2[[#This Row],[Profit (Unit)]]*Table2[[#This Row],[Volume]]</f>
        <v>135463.56392632707</v>
      </c>
      <c r="O687" s="29" t="str">
        <f>IF(AND(Table2[[#This Row],[Profit]]&gt;0,N686&lt;0),MIN(Table2[Profit]),"")</f>
        <v/>
      </c>
    </row>
    <row r="688" spans="1:15" ht="20.100000000000001" customHeight="1" x14ac:dyDescent="0.25">
      <c r="A688" s="29">
        <v>3930</v>
      </c>
      <c r="B688" s="29">
        <f>IF(Table2[[#This Row],[Volume]]&lt;'Input Data'!$B$9,'Input Data'!$B$9,IF(Table2[[#This Row],[Volume]]&gt;'Input Data'!$B$10,'Input Data'!$B$10,Table2[[#This Row],[Volume]]))</f>
        <v>3930</v>
      </c>
      <c r="C688" s="30">
        <f>ROUNDDOWN((Table2[[#This Row],[Volume Used]]-'Input Data'!$B$9)/'Input Data'!$B$11,0)*'Input Data'!$B$12</f>
        <v>0.05</v>
      </c>
      <c r="D688" s="31">
        <f>-(Table2[[#This Row],[Volume]]*(1-Table2[[#This Row],[Discount]])*'Input Data'!$B$2)/Table2[[#This Row],[Volume]]</f>
        <v>475</v>
      </c>
      <c r="E688" s="29">
        <f>ROUNDUP(Table2[[#This Row],[Volume]]/'Input Data'!$B$13,0)</f>
        <v>4</v>
      </c>
      <c r="F688" s="29">
        <f>-Table2[[#This Row],[Multiplier]]*'Input Data'!$B$3</f>
        <v>200000</v>
      </c>
      <c r="G688" s="29">
        <f>(1 - (1 / (1 + EXP(-((Table2[[#This Row],[Volume]] / 1000) - 4.25))))) * 0.4 + 0.6</f>
        <v>0.83172970085949971</v>
      </c>
      <c r="H688" s="29">
        <f>Table2[[#This Row],[Sigmoid]]*'Input Data'!$B$7</f>
        <v>623.79727564462473</v>
      </c>
      <c r="I688" s="29">
        <f>Table2[[#This Row],[Price]]-Table2[[#This Row],[Variable Cost]]</f>
        <v>148.79727564462473</v>
      </c>
      <c r="J688" s="29">
        <f>Table2[[#This Row],[CM I (Unit)]]-(Table2[[#This Row],[Fixed Cost]]/Table2[[#This Row],[Volume]])</f>
        <v>97.906690402894455</v>
      </c>
      <c r="K688" s="29">
        <f>Table2[[#This Row],[CM II Unit)]]-(-'Input Data'!$B$4/Table2[[#This Row],[Volume]])</f>
        <v>34.293458850731604</v>
      </c>
      <c r="L688" s="29">
        <f>Table2[[#This Row],[CM I (Unit)]]*Table2[[#This Row],[Volume]]</f>
        <v>584773.29328337521</v>
      </c>
      <c r="M688" s="29">
        <f>Table2[[#This Row],[CM II Unit)]]*Table2[[#This Row],[Volume]]</f>
        <v>384773.29328337521</v>
      </c>
      <c r="N688" s="29">
        <f>Table2[[#This Row],[Profit (Unit)]]*Table2[[#This Row],[Volume]]</f>
        <v>134773.29328337521</v>
      </c>
      <c r="O688" s="29" t="str">
        <f>IF(AND(Table2[[#This Row],[Profit]]&gt;0,N687&lt;0),MIN(Table2[Profit]),"")</f>
        <v/>
      </c>
    </row>
    <row r="689" spans="1:15" ht="20.100000000000001" customHeight="1" x14ac:dyDescent="0.25">
      <c r="A689" s="29">
        <v>3935</v>
      </c>
      <c r="B689" s="29">
        <f>IF(Table2[[#This Row],[Volume]]&lt;'Input Data'!$B$9,'Input Data'!$B$9,IF(Table2[[#This Row],[Volume]]&gt;'Input Data'!$B$10,'Input Data'!$B$10,Table2[[#This Row],[Volume]]))</f>
        <v>3935</v>
      </c>
      <c r="C689" s="30">
        <f>ROUNDDOWN((Table2[[#This Row],[Volume Used]]-'Input Data'!$B$9)/'Input Data'!$B$11,0)*'Input Data'!$B$12</f>
        <v>0.05</v>
      </c>
      <c r="D689" s="31">
        <f>-(Table2[[#This Row],[Volume]]*(1-Table2[[#This Row],[Discount]])*'Input Data'!$B$2)/Table2[[#This Row],[Volume]]</f>
        <v>475</v>
      </c>
      <c r="E689" s="29">
        <f>ROUNDUP(Table2[[#This Row],[Volume]]/'Input Data'!$B$13,0)</f>
        <v>4</v>
      </c>
      <c r="F689" s="29">
        <f>-Table2[[#This Row],[Multiplier]]*'Input Data'!$B$3</f>
        <v>200000</v>
      </c>
      <c r="G689" s="29">
        <f>(1 - (1 / (1 + EXP(-((Table2[[#This Row],[Volume]] / 1000) - 4.25))))) * 0.4 + 0.6</f>
        <v>0.83124209315372366</v>
      </c>
      <c r="H689" s="29">
        <f>Table2[[#This Row],[Sigmoid]]*'Input Data'!$B$7</f>
        <v>623.43156986529277</v>
      </c>
      <c r="I689" s="29">
        <f>Table2[[#This Row],[Price]]-Table2[[#This Row],[Variable Cost]]</f>
        <v>148.43156986529277</v>
      </c>
      <c r="J689" s="29">
        <f>Table2[[#This Row],[CM I (Unit)]]-(Table2[[#This Row],[Fixed Cost]]/Table2[[#This Row],[Volume]])</f>
        <v>97.605648645470666</v>
      </c>
      <c r="K689" s="29">
        <f>Table2[[#This Row],[CM II Unit)]]-(-'Input Data'!$B$4/Table2[[#This Row],[Volume]])</f>
        <v>34.073247120693026</v>
      </c>
      <c r="L689" s="29">
        <f>Table2[[#This Row],[CM I (Unit)]]*Table2[[#This Row],[Volume]]</f>
        <v>584078.22741992702</v>
      </c>
      <c r="M689" s="29">
        <f>Table2[[#This Row],[CM II Unit)]]*Table2[[#This Row],[Volume]]</f>
        <v>384078.22741992708</v>
      </c>
      <c r="N689" s="29">
        <f>Table2[[#This Row],[Profit (Unit)]]*Table2[[#This Row],[Volume]]</f>
        <v>134078.22741992705</v>
      </c>
      <c r="O689" s="29" t="str">
        <f>IF(AND(Table2[[#This Row],[Profit]]&gt;0,N688&lt;0),MIN(Table2[Profit]),"")</f>
        <v/>
      </c>
    </row>
    <row r="690" spans="1:15" ht="20.100000000000001" customHeight="1" x14ac:dyDescent="0.25">
      <c r="A690" s="29">
        <v>3940</v>
      </c>
      <c r="B690" s="29">
        <f>IF(Table2[[#This Row],[Volume]]&lt;'Input Data'!$B$9,'Input Data'!$B$9,IF(Table2[[#This Row],[Volume]]&gt;'Input Data'!$B$10,'Input Data'!$B$10,Table2[[#This Row],[Volume]]))</f>
        <v>3940</v>
      </c>
      <c r="C690" s="30">
        <f>ROUNDDOWN((Table2[[#This Row],[Volume Used]]-'Input Data'!$B$9)/'Input Data'!$B$11,0)*'Input Data'!$B$12</f>
        <v>0.05</v>
      </c>
      <c r="D690" s="31">
        <f>-(Table2[[#This Row],[Volume]]*(1-Table2[[#This Row],[Discount]])*'Input Data'!$B$2)/Table2[[#This Row],[Volume]]</f>
        <v>475</v>
      </c>
      <c r="E690" s="29">
        <f>ROUNDUP(Table2[[#This Row],[Volume]]/'Input Data'!$B$13,0)</f>
        <v>4</v>
      </c>
      <c r="F690" s="29">
        <f>-Table2[[#This Row],[Multiplier]]*'Input Data'!$B$3</f>
        <v>200000</v>
      </c>
      <c r="G690" s="29">
        <f>(1 - (1 / (1 + EXP(-((Table2[[#This Row],[Volume]] / 1000) - 4.25))))) * 0.4 + 0.6</f>
        <v>0.8307541044528185</v>
      </c>
      <c r="H690" s="29">
        <f>Table2[[#This Row],[Sigmoid]]*'Input Data'!$B$7</f>
        <v>623.06557833961392</v>
      </c>
      <c r="I690" s="29">
        <f>Table2[[#This Row],[Price]]-Table2[[#This Row],[Variable Cost]]</f>
        <v>148.06557833961392</v>
      </c>
      <c r="J690" s="29">
        <f>Table2[[#This Row],[CM I (Unit)]]-(Table2[[#This Row],[Fixed Cost]]/Table2[[#This Row],[Volume]])</f>
        <v>97.304157019816969</v>
      </c>
      <c r="K690" s="29">
        <f>Table2[[#This Row],[CM II Unit)]]-(-'Input Data'!$B$4/Table2[[#This Row],[Volume]])</f>
        <v>33.852380370070776</v>
      </c>
      <c r="L690" s="29">
        <f>Table2[[#This Row],[CM I (Unit)]]*Table2[[#This Row],[Volume]]</f>
        <v>583378.37865807884</v>
      </c>
      <c r="M690" s="29">
        <f>Table2[[#This Row],[CM II Unit)]]*Table2[[#This Row],[Volume]]</f>
        <v>383378.37865807884</v>
      </c>
      <c r="N690" s="29">
        <f>Table2[[#This Row],[Profit (Unit)]]*Table2[[#This Row],[Volume]]</f>
        <v>133378.37865807884</v>
      </c>
      <c r="O690" s="29" t="str">
        <f>IF(AND(Table2[[#This Row],[Profit]]&gt;0,N689&lt;0),MIN(Table2[Profit]),"")</f>
        <v/>
      </c>
    </row>
    <row r="691" spans="1:15" ht="20.100000000000001" customHeight="1" x14ac:dyDescent="0.25">
      <c r="A691" s="29">
        <v>3945</v>
      </c>
      <c r="B691" s="29">
        <f>IF(Table2[[#This Row],[Volume]]&lt;'Input Data'!$B$9,'Input Data'!$B$9,IF(Table2[[#This Row],[Volume]]&gt;'Input Data'!$B$10,'Input Data'!$B$10,Table2[[#This Row],[Volume]]))</f>
        <v>3945</v>
      </c>
      <c r="C691" s="30">
        <f>ROUNDDOWN((Table2[[#This Row],[Volume Used]]-'Input Data'!$B$9)/'Input Data'!$B$11,0)*'Input Data'!$B$12</f>
        <v>0.05</v>
      </c>
      <c r="D691" s="31">
        <f>-(Table2[[#This Row],[Volume]]*(1-Table2[[#This Row],[Discount]])*'Input Data'!$B$2)/Table2[[#This Row],[Volume]]</f>
        <v>475</v>
      </c>
      <c r="E691" s="29">
        <f>ROUNDUP(Table2[[#This Row],[Volume]]/'Input Data'!$B$13,0)</f>
        <v>4</v>
      </c>
      <c r="F691" s="29">
        <f>-Table2[[#This Row],[Multiplier]]*'Input Data'!$B$3</f>
        <v>200000</v>
      </c>
      <c r="G691" s="29">
        <f>(1 - (1 / (1 + EXP(-((Table2[[#This Row],[Volume]] / 1000) - 4.25))))) * 0.4 + 0.6</f>
        <v>0.83026574041701973</v>
      </c>
      <c r="H691" s="29">
        <f>Table2[[#This Row],[Sigmoid]]*'Input Data'!$B$7</f>
        <v>622.69930531276475</v>
      </c>
      <c r="I691" s="29">
        <f>Table2[[#This Row],[Price]]-Table2[[#This Row],[Variable Cost]]</f>
        <v>147.69930531276475</v>
      </c>
      <c r="J691" s="29">
        <f>Table2[[#This Row],[CM I (Unit)]]-(Table2[[#This Row],[Fixed Cost]]/Table2[[#This Row],[Volume]])</f>
        <v>97.002220395147503</v>
      </c>
      <c r="K691" s="29">
        <f>Table2[[#This Row],[CM II Unit)]]-(-'Input Data'!$B$4/Table2[[#This Row],[Volume]])</f>
        <v>33.63086424812596</v>
      </c>
      <c r="L691" s="29">
        <f>Table2[[#This Row],[CM I (Unit)]]*Table2[[#This Row],[Volume]]</f>
        <v>582673.75945885689</v>
      </c>
      <c r="M691" s="29">
        <f>Table2[[#This Row],[CM II Unit)]]*Table2[[#This Row],[Volume]]</f>
        <v>382673.75945885689</v>
      </c>
      <c r="N691" s="29">
        <f>Table2[[#This Row],[Profit (Unit)]]*Table2[[#This Row],[Volume]]</f>
        <v>132673.75945885692</v>
      </c>
      <c r="O691" s="29" t="str">
        <f>IF(AND(Table2[[#This Row],[Profit]]&gt;0,N690&lt;0),MIN(Table2[Profit]),"")</f>
        <v/>
      </c>
    </row>
    <row r="692" spans="1:15" ht="20.100000000000001" customHeight="1" x14ac:dyDescent="0.25">
      <c r="A692" s="29">
        <v>3950</v>
      </c>
      <c r="B692" s="29">
        <f>IF(Table2[[#This Row],[Volume]]&lt;'Input Data'!$B$9,'Input Data'!$B$9,IF(Table2[[#This Row],[Volume]]&gt;'Input Data'!$B$10,'Input Data'!$B$10,Table2[[#This Row],[Volume]]))</f>
        <v>3950</v>
      </c>
      <c r="C692" s="30">
        <f>ROUNDDOWN((Table2[[#This Row],[Volume Used]]-'Input Data'!$B$9)/'Input Data'!$B$11,0)*'Input Data'!$B$12</f>
        <v>0.05</v>
      </c>
      <c r="D692" s="31">
        <f>-(Table2[[#This Row],[Volume]]*(1-Table2[[#This Row],[Discount]])*'Input Data'!$B$2)/Table2[[#This Row],[Volume]]</f>
        <v>475</v>
      </c>
      <c r="E692" s="29">
        <f>ROUNDUP(Table2[[#This Row],[Volume]]/'Input Data'!$B$13,0)</f>
        <v>4</v>
      </c>
      <c r="F692" s="29">
        <f>-Table2[[#This Row],[Multiplier]]*'Input Data'!$B$3</f>
        <v>200000</v>
      </c>
      <c r="G692" s="29">
        <f>(1 - (1 / (1 + EXP(-((Table2[[#This Row],[Volume]] / 1000) - 4.25))))) * 0.4 + 0.6</f>
        <v>0.82977700672466359</v>
      </c>
      <c r="H692" s="29">
        <f>Table2[[#This Row],[Sigmoid]]*'Input Data'!$B$7</f>
        <v>622.33275504349774</v>
      </c>
      <c r="I692" s="29">
        <f>Table2[[#This Row],[Price]]-Table2[[#This Row],[Variable Cost]]</f>
        <v>147.33275504349774</v>
      </c>
      <c r="J692" s="29">
        <f>Table2[[#This Row],[CM I (Unit)]]-(Table2[[#This Row],[Fixed Cost]]/Table2[[#This Row],[Volume]])</f>
        <v>96.699843651092678</v>
      </c>
      <c r="K692" s="29">
        <f>Table2[[#This Row],[CM II Unit)]]-(-'Input Data'!$B$4/Table2[[#This Row],[Volume]])</f>
        <v>33.408704410586346</v>
      </c>
      <c r="L692" s="29">
        <f>Table2[[#This Row],[CM I (Unit)]]*Table2[[#This Row],[Volume]]</f>
        <v>581964.38242181612</v>
      </c>
      <c r="M692" s="29">
        <f>Table2[[#This Row],[CM II Unit)]]*Table2[[#This Row],[Volume]]</f>
        <v>381964.38242181606</v>
      </c>
      <c r="N692" s="29">
        <f>Table2[[#This Row],[Profit (Unit)]]*Table2[[#This Row],[Volume]]</f>
        <v>131964.38242181606</v>
      </c>
      <c r="O692" s="29" t="str">
        <f>IF(AND(Table2[[#This Row],[Profit]]&gt;0,N691&lt;0),MIN(Table2[Profit]),"")</f>
        <v/>
      </c>
    </row>
    <row r="693" spans="1:15" ht="20.100000000000001" customHeight="1" x14ac:dyDescent="0.25">
      <c r="A693" s="29">
        <v>3955</v>
      </c>
      <c r="B693" s="29">
        <f>IF(Table2[[#This Row],[Volume]]&lt;'Input Data'!$B$9,'Input Data'!$B$9,IF(Table2[[#This Row],[Volume]]&gt;'Input Data'!$B$10,'Input Data'!$B$10,Table2[[#This Row],[Volume]]))</f>
        <v>3955</v>
      </c>
      <c r="C693" s="30">
        <f>ROUNDDOWN((Table2[[#This Row],[Volume Used]]-'Input Data'!$B$9)/'Input Data'!$B$11,0)*'Input Data'!$B$12</f>
        <v>0.05</v>
      </c>
      <c r="D693" s="31">
        <f>-(Table2[[#This Row],[Volume]]*(1-Table2[[#This Row],[Discount]])*'Input Data'!$B$2)/Table2[[#This Row],[Volume]]</f>
        <v>475</v>
      </c>
      <c r="E693" s="29">
        <f>ROUNDUP(Table2[[#This Row],[Volume]]/'Input Data'!$B$13,0)</f>
        <v>4</v>
      </c>
      <c r="F693" s="29">
        <f>-Table2[[#This Row],[Multiplier]]*'Input Data'!$B$3</f>
        <v>200000</v>
      </c>
      <c r="G693" s="29">
        <f>(1 - (1 / (1 + EXP(-((Table2[[#This Row],[Volume]] / 1000) - 4.25))))) * 0.4 + 0.6</f>
        <v>0.82928790907193395</v>
      </c>
      <c r="H693" s="29">
        <f>Table2[[#This Row],[Sigmoid]]*'Input Data'!$B$7</f>
        <v>621.96593180395041</v>
      </c>
      <c r="I693" s="29">
        <f>Table2[[#This Row],[Price]]-Table2[[#This Row],[Variable Cost]]</f>
        <v>146.96593180395041</v>
      </c>
      <c r="J693" s="29">
        <f>Table2[[#This Row],[CM I (Unit)]]-(Table2[[#This Row],[Fixed Cost]]/Table2[[#This Row],[Volume]])</f>
        <v>96.397031677528162</v>
      </c>
      <c r="K693" s="29">
        <f>Table2[[#This Row],[CM II Unit)]]-(-'Input Data'!$B$4/Table2[[#This Row],[Volume]])</f>
        <v>33.18590651950035</v>
      </c>
      <c r="L693" s="29">
        <f>Table2[[#This Row],[CM I (Unit)]]*Table2[[#This Row],[Volume]]</f>
        <v>581250.26028462383</v>
      </c>
      <c r="M693" s="29">
        <f>Table2[[#This Row],[CM II Unit)]]*Table2[[#This Row],[Volume]]</f>
        <v>381250.26028462389</v>
      </c>
      <c r="N693" s="29">
        <f>Table2[[#This Row],[Profit (Unit)]]*Table2[[#This Row],[Volume]]</f>
        <v>131250.26028462389</v>
      </c>
      <c r="O693" s="29" t="str">
        <f>IF(AND(Table2[[#This Row],[Profit]]&gt;0,N692&lt;0),MIN(Table2[Profit]),"")</f>
        <v/>
      </c>
    </row>
    <row r="694" spans="1:15" ht="20.100000000000001" customHeight="1" x14ac:dyDescent="0.25">
      <c r="A694" s="29">
        <v>3960</v>
      </c>
      <c r="B694" s="29">
        <f>IF(Table2[[#This Row],[Volume]]&lt;'Input Data'!$B$9,'Input Data'!$B$9,IF(Table2[[#This Row],[Volume]]&gt;'Input Data'!$B$10,'Input Data'!$B$10,Table2[[#This Row],[Volume]]))</f>
        <v>3960</v>
      </c>
      <c r="C694" s="30">
        <f>ROUNDDOWN((Table2[[#This Row],[Volume Used]]-'Input Data'!$B$9)/'Input Data'!$B$11,0)*'Input Data'!$B$12</f>
        <v>0.05</v>
      </c>
      <c r="D694" s="31">
        <f>-(Table2[[#This Row],[Volume]]*(1-Table2[[#This Row],[Discount]])*'Input Data'!$B$2)/Table2[[#This Row],[Volume]]</f>
        <v>475</v>
      </c>
      <c r="E694" s="29">
        <f>ROUNDUP(Table2[[#This Row],[Volume]]/'Input Data'!$B$13,0)</f>
        <v>4</v>
      </c>
      <c r="F694" s="29">
        <f>-Table2[[#This Row],[Multiplier]]*'Input Data'!$B$3</f>
        <v>200000</v>
      </c>
      <c r="G694" s="29">
        <f>(1 - (1 / (1 + EXP(-((Table2[[#This Row],[Volume]] / 1000) - 4.25))))) * 0.4 + 0.6</f>
        <v>0.82879845317260747</v>
      </c>
      <c r="H694" s="29">
        <f>Table2[[#This Row],[Sigmoid]]*'Input Data'!$B$7</f>
        <v>621.59883987945557</v>
      </c>
      <c r="I694" s="29">
        <f>Table2[[#This Row],[Price]]-Table2[[#This Row],[Variable Cost]]</f>
        <v>146.59883987945557</v>
      </c>
      <c r="J694" s="29">
        <f>Table2[[#This Row],[CM I (Unit)]]-(Table2[[#This Row],[Fixed Cost]]/Table2[[#This Row],[Volume]])</f>
        <v>96.093789374405063</v>
      </c>
      <c r="K694" s="29">
        <f>Table2[[#This Row],[CM II Unit)]]-(-'Input Data'!$B$4/Table2[[#This Row],[Volume]])</f>
        <v>32.962476243091935</v>
      </c>
      <c r="L694" s="29">
        <f>Table2[[#This Row],[CM I (Unit)]]*Table2[[#This Row],[Volume]]</f>
        <v>580531.40592264407</v>
      </c>
      <c r="M694" s="29">
        <f>Table2[[#This Row],[CM II Unit)]]*Table2[[#This Row],[Volume]]</f>
        <v>380531.40592264407</v>
      </c>
      <c r="N694" s="29">
        <f>Table2[[#This Row],[Profit (Unit)]]*Table2[[#This Row],[Volume]]</f>
        <v>130531.40592264406</v>
      </c>
      <c r="O694" s="29" t="str">
        <f>IF(AND(Table2[[#This Row],[Profit]]&gt;0,N693&lt;0),MIN(Table2[Profit]),"")</f>
        <v/>
      </c>
    </row>
    <row r="695" spans="1:15" ht="20.100000000000001" customHeight="1" x14ac:dyDescent="0.25">
      <c r="A695" s="29">
        <v>3965</v>
      </c>
      <c r="B695" s="29">
        <f>IF(Table2[[#This Row],[Volume]]&lt;'Input Data'!$B$9,'Input Data'!$B$9,IF(Table2[[#This Row],[Volume]]&gt;'Input Data'!$B$10,'Input Data'!$B$10,Table2[[#This Row],[Volume]]))</f>
        <v>3965</v>
      </c>
      <c r="C695" s="30">
        <f>ROUNDDOWN((Table2[[#This Row],[Volume Used]]-'Input Data'!$B$9)/'Input Data'!$B$11,0)*'Input Data'!$B$12</f>
        <v>0.05</v>
      </c>
      <c r="D695" s="31">
        <f>-(Table2[[#This Row],[Volume]]*(1-Table2[[#This Row],[Discount]])*'Input Data'!$B$2)/Table2[[#This Row],[Volume]]</f>
        <v>475</v>
      </c>
      <c r="E695" s="29">
        <f>ROUNDUP(Table2[[#This Row],[Volume]]/'Input Data'!$B$13,0)</f>
        <v>4</v>
      </c>
      <c r="F695" s="29">
        <f>-Table2[[#This Row],[Multiplier]]*'Input Data'!$B$3</f>
        <v>200000</v>
      </c>
      <c r="G695" s="29">
        <f>(1 - (1 / (1 + EXP(-((Table2[[#This Row],[Volume]] / 1000) - 4.25))))) * 0.4 + 0.6</f>
        <v>0.82830864475779664</v>
      </c>
      <c r="H695" s="29">
        <f>Table2[[#This Row],[Sigmoid]]*'Input Data'!$B$7</f>
        <v>621.23148356834747</v>
      </c>
      <c r="I695" s="29">
        <f>Table2[[#This Row],[Price]]-Table2[[#This Row],[Variable Cost]]</f>
        <v>146.23148356834747</v>
      </c>
      <c r="J695" s="29">
        <f>Table2[[#This Row],[CM I (Unit)]]-(Table2[[#This Row],[Fixed Cost]]/Table2[[#This Row],[Volume]])</f>
        <v>95.790121651575717</v>
      </c>
      <c r="K695" s="29">
        <f>Table2[[#This Row],[CM II Unit)]]-(-'Input Data'!$B$4/Table2[[#This Row],[Volume]])</f>
        <v>32.738419255611028</v>
      </c>
      <c r="L695" s="29">
        <f>Table2[[#This Row],[CM I (Unit)]]*Table2[[#This Row],[Volume]]</f>
        <v>579807.8323484977</v>
      </c>
      <c r="M695" s="29">
        <f>Table2[[#This Row],[CM II Unit)]]*Table2[[#This Row],[Volume]]</f>
        <v>379807.8323484977</v>
      </c>
      <c r="N695" s="29">
        <f>Table2[[#This Row],[Profit (Unit)]]*Table2[[#This Row],[Volume]]</f>
        <v>129807.83234849773</v>
      </c>
      <c r="O695" s="29" t="str">
        <f>IF(AND(Table2[[#This Row],[Profit]]&gt;0,N694&lt;0),MIN(Table2[Profit]),"")</f>
        <v/>
      </c>
    </row>
    <row r="696" spans="1:15" ht="20.100000000000001" customHeight="1" x14ac:dyDescent="0.25">
      <c r="A696" s="29">
        <v>3970</v>
      </c>
      <c r="B696" s="29">
        <f>IF(Table2[[#This Row],[Volume]]&lt;'Input Data'!$B$9,'Input Data'!$B$9,IF(Table2[[#This Row],[Volume]]&gt;'Input Data'!$B$10,'Input Data'!$B$10,Table2[[#This Row],[Volume]]))</f>
        <v>3970</v>
      </c>
      <c r="C696" s="30">
        <f>ROUNDDOWN((Table2[[#This Row],[Volume Used]]-'Input Data'!$B$9)/'Input Data'!$B$11,0)*'Input Data'!$B$12</f>
        <v>0.05</v>
      </c>
      <c r="D696" s="31">
        <f>-(Table2[[#This Row],[Volume]]*(1-Table2[[#This Row],[Discount]])*'Input Data'!$B$2)/Table2[[#This Row],[Volume]]</f>
        <v>475</v>
      </c>
      <c r="E696" s="29">
        <f>ROUNDUP(Table2[[#This Row],[Volume]]/'Input Data'!$B$13,0)</f>
        <v>4</v>
      </c>
      <c r="F696" s="29">
        <f>-Table2[[#This Row],[Multiplier]]*'Input Data'!$B$3</f>
        <v>200000</v>
      </c>
      <c r="G696" s="29">
        <f>(1 - (1 / (1 + EXP(-((Table2[[#This Row],[Volume]] / 1000) - 4.25))))) * 0.4 + 0.6</f>
        <v>0.8278184895756916</v>
      </c>
      <c r="H696" s="29">
        <f>Table2[[#This Row],[Sigmoid]]*'Input Data'!$B$7</f>
        <v>620.86386718176868</v>
      </c>
      <c r="I696" s="29">
        <f>Table2[[#This Row],[Price]]-Table2[[#This Row],[Variable Cost]]</f>
        <v>145.86386718176868</v>
      </c>
      <c r="J696" s="29">
        <f>Table2[[#This Row],[CM I (Unit)]]-(Table2[[#This Row],[Fixed Cost]]/Table2[[#This Row],[Volume]])</f>
        <v>95.486033428620061</v>
      </c>
      <c r="K696" s="29">
        <f>Table2[[#This Row],[CM II Unit)]]-(-'Input Data'!$B$4/Table2[[#This Row],[Volume]])</f>
        <v>32.513741237184291</v>
      </c>
      <c r="L696" s="29">
        <f>Table2[[#This Row],[CM I (Unit)]]*Table2[[#This Row],[Volume]]</f>
        <v>579079.55271162163</v>
      </c>
      <c r="M696" s="29">
        <f>Table2[[#This Row],[CM II Unit)]]*Table2[[#This Row],[Volume]]</f>
        <v>379079.55271162163</v>
      </c>
      <c r="N696" s="29">
        <f>Table2[[#This Row],[Profit (Unit)]]*Table2[[#This Row],[Volume]]</f>
        <v>129079.55271162164</v>
      </c>
      <c r="O696" s="29" t="str">
        <f>IF(AND(Table2[[#This Row],[Profit]]&gt;0,N695&lt;0),MIN(Table2[Profit]),"")</f>
        <v/>
      </c>
    </row>
    <row r="697" spans="1:15" ht="20.100000000000001" customHeight="1" x14ac:dyDescent="0.25">
      <c r="A697" s="29">
        <v>3975</v>
      </c>
      <c r="B697" s="29">
        <f>IF(Table2[[#This Row],[Volume]]&lt;'Input Data'!$B$9,'Input Data'!$B$9,IF(Table2[[#This Row],[Volume]]&gt;'Input Data'!$B$10,'Input Data'!$B$10,Table2[[#This Row],[Volume]]))</f>
        <v>3975</v>
      </c>
      <c r="C697" s="30">
        <f>ROUNDDOWN((Table2[[#This Row],[Volume Used]]-'Input Data'!$B$9)/'Input Data'!$B$11,0)*'Input Data'!$B$12</f>
        <v>0.05</v>
      </c>
      <c r="D697" s="31">
        <f>-(Table2[[#This Row],[Volume]]*(1-Table2[[#This Row],[Discount]])*'Input Data'!$B$2)/Table2[[#This Row],[Volume]]</f>
        <v>475</v>
      </c>
      <c r="E697" s="29">
        <f>ROUNDUP(Table2[[#This Row],[Volume]]/'Input Data'!$B$13,0)</f>
        <v>4</v>
      </c>
      <c r="F697" s="29">
        <f>-Table2[[#This Row],[Multiplier]]*'Input Data'!$B$3</f>
        <v>200000</v>
      </c>
      <c r="G697" s="29">
        <f>(1 - (1 / (1 + EXP(-((Table2[[#This Row],[Volume]] / 1000) - 4.25))))) * 0.4 + 0.6</f>
        <v>0.82732799339129925</v>
      </c>
      <c r="H697" s="29">
        <f>Table2[[#This Row],[Sigmoid]]*'Input Data'!$B$7</f>
        <v>620.49599504347441</v>
      </c>
      <c r="I697" s="29">
        <f>Table2[[#This Row],[Price]]-Table2[[#This Row],[Variable Cost]]</f>
        <v>145.49599504347441</v>
      </c>
      <c r="J697" s="29">
        <f>Table2[[#This Row],[CM I (Unit)]]-(Table2[[#This Row],[Fixed Cost]]/Table2[[#This Row],[Volume]])</f>
        <v>95.181529634669374</v>
      </c>
      <c r="K697" s="29">
        <f>Table2[[#This Row],[CM II Unit)]]-(-'Input Data'!$B$4/Table2[[#This Row],[Volume]])</f>
        <v>32.288447873663088</v>
      </c>
      <c r="L697" s="29">
        <f>Table2[[#This Row],[CM I (Unit)]]*Table2[[#This Row],[Volume]]</f>
        <v>578346.58029781072</v>
      </c>
      <c r="M697" s="29">
        <f>Table2[[#This Row],[CM II Unit)]]*Table2[[#This Row],[Volume]]</f>
        <v>378346.58029781078</v>
      </c>
      <c r="N697" s="29">
        <f>Table2[[#This Row],[Profit (Unit)]]*Table2[[#This Row],[Volume]]</f>
        <v>128346.58029781078</v>
      </c>
      <c r="O697" s="29" t="str">
        <f>IF(AND(Table2[[#This Row],[Profit]]&gt;0,N696&lt;0),MIN(Table2[Profit]),"")</f>
        <v/>
      </c>
    </row>
    <row r="698" spans="1:15" ht="20.100000000000001" customHeight="1" x14ac:dyDescent="0.25">
      <c r="A698" s="29">
        <v>3980</v>
      </c>
      <c r="B698" s="29">
        <f>IF(Table2[[#This Row],[Volume]]&lt;'Input Data'!$B$9,'Input Data'!$B$9,IF(Table2[[#This Row],[Volume]]&gt;'Input Data'!$B$10,'Input Data'!$B$10,Table2[[#This Row],[Volume]]))</f>
        <v>3980</v>
      </c>
      <c r="C698" s="30">
        <f>ROUNDDOWN((Table2[[#This Row],[Volume Used]]-'Input Data'!$B$9)/'Input Data'!$B$11,0)*'Input Data'!$B$12</f>
        <v>0.05</v>
      </c>
      <c r="D698" s="31">
        <f>-(Table2[[#This Row],[Volume]]*(1-Table2[[#This Row],[Discount]])*'Input Data'!$B$2)/Table2[[#This Row],[Volume]]</f>
        <v>475</v>
      </c>
      <c r="E698" s="29">
        <f>ROUNDUP(Table2[[#This Row],[Volume]]/'Input Data'!$B$13,0)</f>
        <v>4</v>
      </c>
      <c r="F698" s="29">
        <f>-Table2[[#This Row],[Multiplier]]*'Input Data'!$B$3</f>
        <v>200000</v>
      </c>
      <c r="G698" s="29">
        <f>(1 - (1 / (1 + EXP(-((Table2[[#This Row],[Volume]] / 1000) - 4.25))))) * 0.4 + 0.6</f>
        <v>0.82683716198618173</v>
      </c>
      <c r="H698" s="29">
        <f>Table2[[#This Row],[Sigmoid]]*'Input Data'!$B$7</f>
        <v>620.12787148963628</v>
      </c>
      <c r="I698" s="29">
        <f>Table2[[#This Row],[Price]]-Table2[[#This Row],[Variable Cost]]</f>
        <v>145.12787148963628</v>
      </c>
      <c r="J698" s="29">
        <f>Table2[[#This Row],[CM I (Unit)]]-(Table2[[#This Row],[Fixed Cost]]/Table2[[#This Row],[Volume]])</f>
        <v>94.876615208229239</v>
      </c>
      <c r="K698" s="29">
        <f>Table2[[#This Row],[CM II Unit)]]-(-'Input Data'!$B$4/Table2[[#This Row],[Volume]])</f>
        <v>32.062544856470446</v>
      </c>
      <c r="L698" s="29">
        <f>Table2[[#This Row],[CM I (Unit)]]*Table2[[#This Row],[Volume]]</f>
        <v>577608.92852875241</v>
      </c>
      <c r="M698" s="29">
        <f>Table2[[#This Row],[CM II Unit)]]*Table2[[#This Row],[Volume]]</f>
        <v>377608.92852875235</v>
      </c>
      <c r="N698" s="29">
        <f>Table2[[#This Row],[Profit (Unit)]]*Table2[[#This Row],[Volume]]</f>
        <v>127608.92852875237</v>
      </c>
      <c r="O698" s="29" t="str">
        <f>IF(AND(Table2[[#This Row],[Profit]]&gt;0,N697&lt;0),MIN(Table2[Profit]),"")</f>
        <v/>
      </c>
    </row>
    <row r="699" spans="1:15" ht="20.100000000000001" customHeight="1" x14ac:dyDescent="0.25">
      <c r="A699" s="29">
        <v>3985</v>
      </c>
      <c r="B699" s="29">
        <f>IF(Table2[[#This Row],[Volume]]&lt;'Input Data'!$B$9,'Input Data'!$B$9,IF(Table2[[#This Row],[Volume]]&gt;'Input Data'!$B$10,'Input Data'!$B$10,Table2[[#This Row],[Volume]]))</f>
        <v>3985</v>
      </c>
      <c r="C699" s="30">
        <f>ROUNDDOWN((Table2[[#This Row],[Volume Used]]-'Input Data'!$B$9)/'Input Data'!$B$11,0)*'Input Data'!$B$12</f>
        <v>0.05</v>
      </c>
      <c r="D699" s="31">
        <f>-(Table2[[#This Row],[Volume]]*(1-Table2[[#This Row],[Discount]])*'Input Data'!$B$2)/Table2[[#This Row],[Volume]]</f>
        <v>475</v>
      </c>
      <c r="E699" s="29">
        <f>ROUNDUP(Table2[[#This Row],[Volume]]/'Input Data'!$B$13,0)</f>
        <v>4</v>
      </c>
      <c r="F699" s="29">
        <f>-Table2[[#This Row],[Multiplier]]*'Input Data'!$B$3</f>
        <v>200000</v>
      </c>
      <c r="G699" s="29">
        <f>(1 - (1 / (1 + EXP(-((Table2[[#This Row],[Volume]] / 1000) - 4.25))))) * 0.4 + 0.6</f>
        <v>0.82634600115819268</v>
      </c>
      <c r="H699" s="29">
        <f>Table2[[#This Row],[Sigmoid]]*'Input Data'!$B$7</f>
        <v>619.75950086864452</v>
      </c>
      <c r="I699" s="29">
        <f>Table2[[#This Row],[Price]]-Table2[[#This Row],[Variable Cost]]</f>
        <v>144.75950086864452</v>
      </c>
      <c r="J699" s="29">
        <f>Table2[[#This Row],[CM I (Unit)]]-(Table2[[#This Row],[Fixed Cost]]/Table2[[#This Row],[Volume]])</f>
        <v>94.571295097000856</v>
      </c>
      <c r="K699" s="29">
        <f>Table2[[#This Row],[CM II Unit)]]-(-'Input Data'!$B$4/Table2[[#This Row],[Volume]])</f>
        <v>31.836037882446277</v>
      </c>
      <c r="L699" s="29">
        <f>Table2[[#This Row],[CM I (Unit)]]*Table2[[#This Row],[Volume]]</f>
        <v>576866.6109615484</v>
      </c>
      <c r="M699" s="29">
        <f>Table2[[#This Row],[CM II Unit)]]*Table2[[#This Row],[Volume]]</f>
        <v>376866.6109615484</v>
      </c>
      <c r="N699" s="29">
        <f>Table2[[#This Row],[Profit (Unit)]]*Table2[[#This Row],[Volume]]</f>
        <v>126866.61096154842</v>
      </c>
      <c r="O699" s="29" t="str">
        <f>IF(AND(Table2[[#This Row],[Profit]]&gt;0,N698&lt;0),MIN(Table2[Profit]),"")</f>
        <v/>
      </c>
    </row>
    <row r="700" spans="1:15" ht="20.100000000000001" customHeight="1" x14ac:dyDescent="0.25">
      <c r="A700" s="29">
        <v>3990</v>
      </c>
      <c r="B700" s="29">
        <f>IF(Table2[[#This Row],[Volume]]&lt;'Input Data'!$B$9,'Input Data'!$B$9,IF(Table2[[#This Row],[Volume]]&gt;'Input Data'!$B$10,'Input Data'!$B$10,Table2[[#This Row],[Volume]]))</f>
        <v>3990</v>
      </c>
      <c r="C700" s="30">
        <f>ROUNDDOWN((Table2[[#This Row],[Volume Used]]-'Input Data'!$B$9)/'Input Data'!$B$11,0)*'Input Data'!$B$12</f>
        <v>0.05</v>
      </c>
      <c r="D700" s="31">
        <f>-(Table2[[#This Row],[Volume]]*(1-Table2[[#This Row],[Discount]])*'Input Data'!$B$2)/Table2[[#This Row],[Volume]]</f>
        <v>475</v>
      </c>
      <c r="E700" s="29">
        <f>ROUNDUP(Table2[[#This Row],[Volume]]/'Input Data'!$B$13,0)</f>
        <v>4</v>
      </c>
      <c r="F700" s="29">
        <f>-Table2[[#This Row],[Multiplier]]*'Input Data'!$B$3</f>
        <v>200000</v>
      </c>
      <c r="G700" s="29">
        <f>(1 - (1 / (1 + EXP(-((Table2[[#This Row],[Volume]] / 1000) - 4.25))))) * 0.4 + 0.6</f>
        <v>0.82585451672121168</v>
      </c>
      <c r="H700" s="29">
        <f>Table2[[#This Row],[Sigmoid]]*'Input Data'!$B$7</f>
        <v>619.39088754090881</v>
      </c>
      <c r="I700" s="29">
        <f>Table2[[#This Row],[Price]]-Table2[[#This Row],[Variable Cost]]</f>
        <v>144.39088754090881</v>
      </c>
      <c r="J700" s="29">
        <f>Table2[[#This Row],[CM I (Unit)]]-(Table2[[#This Row],[Fixed Cost]]/Table2[[#This Row],[Volume]])</f>
        <v>94.265574257700791</v>
      </c>
      <c r="K700" s="29">
        <f>Table2[[#This Row],[CM II Unit)]]-(-'Input Data'!$B$4/Table2[[#This Row],[Volume]])</f>
        <v>31.608932653690765</v>
      </c>
      <c r="L700" s="29">
        <f>Table2[[#This Row],[CM I (Unit)]]*Table2[[#This Row],[Volume]]</f>
        <v>576119.64128822612</v>
      </c>
      <c r="M700" s="29">
        <f>Table2[[#This Row],[CM II Unit)]]*Table2[[#This Row],[Volume]]</f>
        <v>376119.64128822618</v>
      </c>
      <c r="N700" s="29">
        <f>Table2[[#This Row],[Profit (Unit)]]*Table2[[#This Row],[Volume]]</f>
        <v>126119.64128822615</v>
      </c>
      <c r="O700" s="29" t="str">
        <f>IF(AND(Table2[[#This Row],[Profit]]&gt;0,N699&lt;0),MIN(Table2[Profit]),"")</f>
        <v/>
      </c>
    </row>
    <row r="701" spans="1:15" ht="20.100000000000001" customHeight="1" x14ac:dyDescent="0.25">
      <c r="A701" s="29">
        <v>3995</v>
      </c>
      <c r="B701" s="29">
        <f>IF(Table2[[#This Row],[Volume]]&lt;'Input Data'!$B$9,'Input Data'!$B$9,IF(Table2[[#This Row],[Volume]]&gt;'Input Data'!$B$10,'Input Data'!$B$10,Table2[[#This Row],[Volume]]))</f>
        <v>3995</v>
      </c>
      <c r="C701" s="30">
        <f>ROUNDDOWN((Table2[[#This Row],[Volume Used]]-'Input Data'!$B$9)/'Input Data'!$B$11,0)*'Input Data'!$B$12</f>
        <v>0.05</v>
      </c>
      <c r="D701" s="31">
        <f>-(Table2[[#This Row],[Volume]]*(1-Table2[[#This Row],[Discount]])*'Input Data'!$B$2)/Table2[[#This Row],[Volume]]</f>
        <v>475</v>
      </c>
      <c r="E701" s="29">
        <f>ROUNDUP(Table2[[#This Row],[Volume]]/'Input Data'!$B$13,0)</f>
        <v>4</v>
      </c>
      <c r="F701" s="29">
        <f>-Table2[[#This Row],[Multiplier]]*'Input Data'!$B$3</f>
        <v>200000</v>
      </c>
      <c r="G701" s="29">
        <f>(1 - (1 / (1 + EXP(-((Table2[[#This Row],[Volume]] / 1000) - 4.25))))) * 0.4 + 0.6</f>
        <v>0.82536271450487741</v>
      </c>
      <c r="H701" s="29">
        <f>Table2[[#This Row],[Sigmoid]]*'Input Data'!$B$7</f>
        <v>619.02203587865802</v>
      </c>
      <c r="I701" s="29">
        <f>Table2[[#This Row],[Price]]-Table2[[#This Row],[Variable Cost]]</f>
        <v>144.02203587865802</v>
      </c>
      <c r="J701" s="29">
        <f>Table2[[#This Row],[CM I (Unit)]]-(Table2[[#This Row],[Fixed Cost]]/Table2[[#This Row],[Volume]])</f>
        <v>93.959457655879547</v>
      </c>
      <c r="K701" s="29">
        <f>Table2[[#This Row],[CM II Unit)]]-(-'Input Data'!$B$4/Table2[[#This Row],[Volume]])</f>
        <v>31.381234877406456</v>
      </c>
      <c r="L701" s="29">
        <f>Table2[[#This Row],[CM I (Unit)]]*Table2[[#This Row],[Volume]]</f>
        <v>575368.03333523881</v>
      </c>
      <c r="M701" s="29">
        <f>Table2[[#This Row],[CM II Unit)]]*Table2[[#This Row],[Volume]]</f>
        <v>375368.03333523881</v>
      </c>
      <c r="N701" s="29">
        <f>Table2[[#This Row],[Profit (Unit)]]*Table2[[#This Row],[Volume]]</f>
        <v>125368.0333352388</v>
      </c>
      <c r="O701" s="29" t="str">
        <f>IF(AND(Table2[[#This Row],[Profit]]&gt;0,N700&lt;0),MIN(Table2[Profit]),"")</f>
        <v/>
      </c>
    </row>
    <row r="702" spans="1:15" ht="20.100000000000001" customHeight="1" x14ac:dyDescent="0.25">
      <c r="A702" s="29">
        <v>4000</v>
      </c>
      <c r="B702" s="29">
        <f>IF(Table2[[#This Row],[Volume]]&lt;'Input Data'!$B$9,'Input Data'!$B$9,IF(Table2[[#This Row],[Volume]]&gt;'Input Data'!$B$10,'Input Data'!$B$10,Table2[[#This Row],[Volume]]))</f>
        <v>4000</v>
      </c>
      <c r="C702" s="30">
        <f>ROUNDDOWN((Table2[[#This Row],[Volume Used]]-'Input Data'!$B$9)/'Input Data'!$B$11,0)*'Input Data'!$B$12</f>
        <v>0.05</v>
      </c>
      <c r="D702" s="31">
        <f>-(Table2[[#This Row],[Volume]]*(1-Table2[[#This Row],[Discount]])*'Input Data'!$B$2)/Table2[[#This Row],[Volume]]</f>
        <v>475</v>
      </c>
      <c r="E702" s="29">
        <f>ROUNDUP(Table2[[#This Row],[Volume]]/'Input Data'!$B$13,0)</f>
        <v>4</v>
      </c>
      <c r="F702" s="29">
        <f>-Table2[[#This Row],[Multiplier]]*'Input Data'!$B$3</f>
        <v>200000</v>
      </c>
      <c r="G702" s="29">
        <f>(1 - (1 / (1 + EXP(-((Table2[[#This Row],[Volume]] / 1000) - 4.25))))) * 0.4 + 0.6</f>
        <v>0.82487060035431925</v>
      </c>
      <c r="H702" s="29">
        <f>Table2[[#This Row],[Sigmoid]]*'Input Data'!$B$7</f>
        <v>618.65295026573949</v>
      </c>
      <c r="I702" s="29">
        <f>Table2[[#This Row],[Price]]-Table2[[#This Row],[Variable Cost]]</f>
        <v>143.65295026573949</v>
      </c>
      <c r="J702" s="29">
        <f>Table2[[#This Row],[CM I (Unit)]]-(Table2[[#This Row],[Fixed Cost]]/Table2[[#This Row],[Volume]])</f>
        <v>93.652950265739491</v>
      </c>
      <c r="K702" s="29">
        <f>Table2[[#This Row],[CM II Unit)]]-(-'Input Data'!$B$4/Table2[[#This Row],[Volume]])</f>
        <v>31.152950265739491</v>
      </c>
      <c r="L702" s="29">
        <f>Table2[[#This Row],[CM I (Unit)]]*Table2[[#This Row],[Volume]]</f>
        <v>574611.80106295797</v>
      </c>
      <c r="M702" s="29">
        <f>Table2[[#This Row],[CM II Unit)]]*Table2[[#This Row],[Volume]]</f>
        <v>374611.80106295797</v>
      </c>
      <c r="N702" s="29">
        <f>Table2[[#This Row],[Profit (Unit)]]*Table2[[#This Row],[Volume]]</f>
        <v>124611.80106295797</v>
      </c>
      <c r="O702" s="29" t="str">
        <f>IF(AND(Table2[[#This Row],[Profit]]&gt;0,N701&lt;0),MIN(Table2[Profit]),"")</f>
        <v/>
      </c>
    </row>
    <row r="703" spans="1:15" ht="20.100000000000001" customHeight="1" x14ac:dyDescent="0.25">
      <c r="A703" s="29">
        <v>4005</v>
      </c>
      <c r="B703" s="29">
        <f>IF(Table2[[#This Row],[Volume]]&lt;'Input Data'!$B$9,'Input Data'!$B$9,IF(Table2[[#This Row],[Volume]]&gt;'Input Data'!$B$10,'Input Data'!$B$10,Table2[[#This Row],[Volume]]))</f>
        <v>4005</v>
      </c>
      <c r="C703" s="30">
        <f>ROUNDDOWN((Table2[[#This Row],[Volume Used]]-'Input Data'!$B$9)/'Input Data'!$B$11,0)*'Input Data'!$B$12</f>
        <v>0.05</v>
      </c>
      <c r="D703" s="31">
        <f>-(Table2[[#This Row],[Volume]]*(1-Table2[[#This Row],[Discount]])*'Input Data'!$B$2)/Table2[[#This Row],[Volume]]</f>
        <v>475</v>
      </c>
      <c r="E703" s="29">
        <f>ROUNDUP(Table2[[#This Row],[Volume]]/'Input Data'!$B$13,0)</f>
        <v>5</v>
      </c>
      <c r="F703" s="29">
        <f>-Table2[[#This Row],[Multiplier]]*'Input Data'!$B$3</f>
        <v>250000</v>
      </c>
      <c r="G703" s="29">
        <f>(1 - (1 / (1 + EXP(-((Table2[[#This Row],[Volume]] / 1000) - 4.25))))) * 0.4 + 0.6</f>
        <v>0.82437818012988651</v>
      </c>
      <c r="H703" s="29">
        <f>Table2[[#This Row],[Sigmoid]]*'Input Data'!$B$7</f>
        <v>618.28363509741484</v>
      </c>
      <c r="I703" s="29">
        <f>Table2[[#This Row],[Price]]-Table2[[#This Row],[Variable Cost]]</f>
        <v>143.28363509741484</v>
      </c>
      <c r="J703" s="29">
        <f>Table2[[#This Row],[CM I (Unit)]]-(Table2[[#This Row],[Fixed Cost]]/Table2[[#This Row],[Volume]])</f>
        <v>80.86166256308276</v>
      </c>
      <c r="K703" s="29">
        <f>Table2[[#This Row],[CM II Unit)]]-(-'Input Data'!$B$4/Table2[[#This Row],[Volume]])</f>
        <v>18.439690028750675</v>
      </c>
      <c r="L703" s="29">
        <f>Table2[[#This Row],[CM I (Unit)]]*Table2[[#This Row],[Volume]]</f>
        <v>573850.95856514643</v>
      </c>
      <c r="M703" s="29">
        <f>Table2[[#This Row],[CM II Unit)]]*Table2[[#This Row],[Volume]]</f>
        <v>323850.95856514643</v>
      </c>
      <c r="N703" s="29">
        <f>Table2[[#This Row],[Profit (Unit)]]*Table2[[#This Row],[Volume]]</f>
        <v>73850.958565146459</v>
      </c>
      <c r="O703" s="29" t="str">
        <f>IF(AND(Table2[[#This Row],[Profit]]&gt;0,N702&lt;0),MIN(Table2[Profit]),"")</f>
        <v/>
      </c>
    </row>
    <row r="704" spans="1:15" ht="20.100000000000001" customHeight="1" x14ac:dyDescent="0.25">
      <c r="A704" s="29">
        <v>4010</v>
      </c>
      <c r="B704" s="29">
        <f>IF(Table2[[#This Row],[Volume]]&lt;'Input Data'!$B$9,'Input Data'!$B$9,IF(Table2[[#This Row],[Volume]]&gt;'Input Data'!$B$10,'Input Data'!$B$10,Table2[[#This Row],[Volume]]))</f>
        <v>4010</v>
      </c>
      <c r="C704" s="30">
        <f>ROUNDDOWN((Table2[[#This Row],[Volume Used]]-'Input Data'!$B$9)/'Input Data'!$B$11,0)*'Input Data'!$B$12</f>
        <v>0.05</v>
      </c>
      <c r="D704" s="31">
        <f>-(Table2[[#This Row],[Volume]]*(1-Table2[[#This Row],[Discount]])*'Input Data'!$B$2)/Table2[[#This Row],[Volume]]</f>
        <v>475</v>
      </c>
      <c r="E704" s="29">
        <f>ROUNDUP(Table2[[#This Row],[Volume]]/'Input Data'!$B$13,0)</f>
        <v>5</v>
      </c>
      <c r="F704" s="29">
        <f>-Table2[[#This Row],[Multiplier]]*'Input Data'!$B$3</f>
        <v>250000</v>
      </c>
      <c r="G704" s="29">
        <f>(1 - (1 / (1 + EXP(-((Table2[[#This Row],[Volume]] / 1000) - 4.25))))) * 0.4 + 0.6</f>
        <v>0.82388545970687721</v>
      </c>
      <c r="H704" s="29">
        <f>Table2[[#This Row],[Sigmoid]]*'Input Data'!$B$7</f>
        <v>617.91409478015794</v>
      </c>
      <c r="I704" s="29">
        <f>Table2[[#This Row],[Price]]-Table2[[#This Row],[Variable Cost]]</f>
        <v>142.91409478015794</v>
      </c>
      <c r="J704" s="29">
        <f>Table2[[#This Row],[CM I (Unit)]]-(Table2[[#This Row],[Fixed Cost]]/Table2[[#This Row],[Volume]])</f>
        <v>80.56995512928512</v>
      </c>
      <c r="K704" s="29">
        <f>Table2[[#This Row],[CM II Unit)]]-(-'Input Data'!$B$4/Table2[[#This Row],[Volume]])</f>
        <v>18.225815478412301</v>
      </c>
      <c r="L704" s="29">
        <f>Table2[[#This Row],[CM I (Unit)]]*Table2[[#This Row],[Volume]]</f>
        <v>573085.52006843337</v>
      </c>
      <c r="M704" s="29">
        <f>Table2[[#This Row],[CM II Unit)]]*Table2[[#This Row],[Volume]]</f>
        <v>323085.52006843331</v>
      </c>
      <c r="N704" s="29">
        <f>Table2[[#This Row],[Profit (Unit)]]*Table2[[#This Row],[Volume]]</f>
        <v>73085.520068433325</v>
      </c>
      <c r="O704" s="29" t="str">
        <f>IF(AND(Table2[[#This Row],[Profit]]&gt;0,N703&lt;0),MIN(Table2[Profit]),"")</f>
        <v/>
      </c>
    </row>
    <row r="705" spans="1:15" ht="20.100000000000001" customHeight="1" x14ac:dyDescent="0.25">
      <c r="A705" s="29">
        <v>4015</v>
      </c>
      <c r="B705" s="29">
        <f>IF(Table2[[#This Row],[Volume]]&lt;'Input Data'!$B$9,'Input Data'!$B$9,IF(Table2[[#This Row],[Volume]]&gt;'Input Data'!$B$10,'Input Data'!$B$10,Table2[[#This Row],[Volume]]))</f>
        <v>4015</v>
      </c>
      <c r="C705" s="30">
        <f>ROUNDDOWN((Table2[[#This Row],[Volume Used]]-'Input Data'!$B$9)/'Input Data'!$B$11,0)*'Input Data'!$B$12</f>
        <v>0.05</v>
      </c>
      <c r="D705" s="31">
        <f>-(Table2[[#This Row],[Volume]]*(1-Table2[[#This Row],[Discount]])*'Input Data'!$B$2)/Table2[[#This Row],[Volume]]</f>
        <v>475</v>
      </c>
      <c r="E705" s="29">
        <f>ROUNDUP(Table2[[#This Row],[Volume]]/'Input Data'!$B$13,0)</f>
        <v>5</v>
      </c>
      <c r="F705" s="29">
        <f>-Table2[[#This Row],[Multiplier]]*'Input Data'!$B$3</f>
        <v>250000</v>
      </c>
      <c r="G705" s="29">
        <f>(1 - (1 / (1 + EXP(-((Table2[[#This Row],[Volume]] / 1000) - 4.25))))) * 0.4 + 0.6</f>
        <v>0.82339244497526454</v>
      </c>
      <c r="H705" s="29">
        <f>Table2[[#This Row],[Sigmoid]]*'Input Data'!$B$7</f>
        <v>617.54433373144843</v>
      </c>
      <c r="I705" s="29">
        <f>Table2[[#This Row],[Price]]-Table2[[#This Row],[Variable Cost]]</f>
        <v>142.54433373144843</v>
      </c>
      <c r="J705" s="29">
        <f>Table2[[#This Row],[CM I (Unit)]]-(Table2[[#This Row],[Fixed Cost]]/Table2[[#This Row],[Volume]])</f>
        <v>80.277833108783426</v>
      </c>
      <c r="K705" s="29">
        <f>Table2[[#This Row],[CM II Unit)]]-(-'Input Data'!$B$4/Table2[[#This Row],[Volume]])</f>
        <v>18.01133248611842</v>
      </c>
      <c r="L705" s="29">
        <f>Table2[[#This Row],[CM I (Unit)]]*Table2[[#This Row],[Volume]]</f>
        <v>572315.49993176549</v>
      </c>
      <c r="M705" s="29">
        <f>Table2[[#This Row],[CM II Unit)]]*Table2[[#This Row],[Volume]]</f>
        <v>322315.49993176543</v>
      </c>
      <c r="N705" s="29">
        <f>Table2[[#This Row],[Profit (Unit)]]*Table2[[#This Row],[Volume]]</f>
        <v>72315.499931765458</v>
      </c>
      <c r="O705" s="29" t="str">
        <f>IF(AND(Table2[[#This Row],[Profit]]&gt;0,N704&lt;0),MIN(Table2[Profit]),"")</f>
        <v/>
      </c>
    </row>
    <row r="706" spans="1:15" ht="20.100000000000001" customHeight="1" x14ac:dyDescent="0.25">
      <c r="A706" s="29">
        <v>4020</v>
      </c>
      <c r="B706" s="29">
        <f>IF(Table2[[#This Row],[Volume]]&lt;'Input Data'!$B$9,'Input Data'!$B$9,IF(Table2[[#This Row],[Volume]]&gt;'Input Data'!$B$10,'Input Data'!$B$10,Table2[[#This Row],[Volume]]))</f>
        <v>4020</v>
      </c>
      <c r="C706" s="30">
        <f>ROUNDDOWN((Table2[[#This Row],[Volume Used]]-'Input Data'!$B$9)/'Input Data'!$B$11,0)*'Input Data'!$B$12</f>
        <v>0.05</v>
      </c>
      <c r="D706" s="31">
        <f>-(Table2[[#This Row],[Volume]]*(1-Table2[[#This Row],[Discount]])*'Input Data'!$B$2)/Table2[[#This Row],[Volume]]</f>
        <v>475</v>
      </c>
      <c r="E706" s="29">
        <f>ROUNDUP(Table2[[#This Row],[Volume]]/'Input Data'!$B$13,0)</f>
        <v>5</v>
      </c>
      <c r="F706" s="29">
        <f>-Table2[[#This Row],[Multiplier]]*'Input Data'!$B$3</f>
        <v>250000</v>
      </c>
      <c r="G706" s="29">
        <f>(1 - (1 / (1 + EXP(-((Table2[[#This Row],[Volume]] / 1000) - 4.25))))) * 0.4 + 0.6</f>
        <v>0.82289914183942225</v>
      </c>
      <c r="H706" s="29">
        <f>Table2[[#This Row],[Sigmoid]]*'Input Data'!$B$7</f>
        <v>617.17435637956669</v>
      </c>
      <c r="I706" s="29">
        <f>Table2[[#This Row],[Price]]-Table2[[#This Row],[Variable Cost]]</f>
        <v>142.17435637956669</v>
      </c>
      <c r="J706" s="29">
        <f>Table2[[#This Row],[CM I (Unit)]]-(Table2[[#This Row],[Fixed Cost]]/Table2[[#This Row],[Volume]])</f>
        <v>79.985301653198519</v>
      </c>
      <c r="K706" s="29">
        <f>Table2[[#This Row],[CM II Unit)]]-(-'Input Data'!$B$4/Table2[[#This Row],[Volume]])</f>
        <v>17.796246926830356</v>
      </c>
      <c r="L706" s="29">
        <f>Table2[[#This Row],[CM I (Unit)]]*Table2[[#This Row],[Volume]]</f>
        <v>571540.91264585813</v>
      </c>
      <c r="M706" s="29">
        <f>Table2[[#This Row],[CM II Unit)]]*Table2[[#This Row],[Volume]]</f>
        <v>321540.91264585807</v>
      </c>
      <c r="N706" s="29">
        <f>Table2[[#This Row],[Profit (Unit)]]*Table2[[#This Row],[Volume]]</f>
        <v>71540.912645858029</v>
      </c>
      <c r="O706" s="29" t="str">
        <f>IF(AND(Table2[[#This Row],[Profit]]&gt;0,N705&lt;0),MIN(Table2[Profit]),"")</f>
        <v/>
      </c>
    </row>
    <row r="707" spans="1:15" ht="20.100000000000001" customHeight="1" x14ac:dyDescent="0.25">
      <c r="A707" s="29">
        <v>4025</v>
      </c>
      <c r="B707" s="29">
        <f>IF(Table2[[#This Row],[Volume]]&lt;'Input Data'!$B$9,'Input Data'!$B$9,IF(Table2[[#This Row],[Volume]]&gt;'Input Data'!$B$10,'Input Data'!$B$10,Table2[[#This Row],[Volume]]))</f>
        <v>4025</v>
      </c>
      <c r="C707" s="30">
        <f>ROUNDDOWN((Table2[[#This Row],[Volume Used]]-'Input Data'!$B$9)/'Input Data'!$B$11,0)*'Input Data'!$B$12</f>
        <v>0.05</v>
      </c>
      <c r="D707" s="31">
        <f>-(Table2[[#This Row],[Volume]]*(1-Table2[[#This Row],[Discount]])*'Input Data'!$B$2)/Table2[[#This Row],[Volume]]</f>
        <v>475</v>
      </c>
      <c r="E707" s="29">
        <f>ROUNDUP(Table2[[#This Row],[Volume]]/'Input Data'!$B$13,0)</f>
        <v>5</v>
      </c>
      <c r="F707" s="29">
        <f>-Table2[[#This Row],[Multiplier]]*'Input Data'!$B$3</f>
        <v>250000</v>
      </c>
      <c r="G707" s="29">
        <f>(1 - (1 / (1 + EXP(-((Table2[[#This Row],[Volume]] / 1000) - 4.25))))) * 0.4 + 0.6</f>
        <v>0.82240555621784794</v>
      </c>
      <c r="H707" s="29">
        <f>Table2[[#This Row],[Sigmoid]]*'Input Data'!$B$7</f>
        <v>616.80416716338596</v>
      </c>
      <c r="I707" s="29">
        <f>Table2[[#This Row],[Price]]-Table2[[#This Row],[Variable Cost]]</f>
        <v>141.80416716338596</v>
      </c>
      <c r="J707" s="29">
        <f>Table2[[#This Row],[CM I (Unit)]]-(Table2[[#This Row],[Fixed Cost]]/Table2[[#This Row],[Volume]])</f>
        <v>79.692365921149928</v>
      </c>
      <c r="K707" s="29">
        <f>Table2[[#This Row],[CM II Unit)]]-(-'Input Data'!$B$4/Table2[[#This Row],[Volume]])</f>
        <v>17.580564678913902</v>
      </c>
      <c r="L707" s="29">
        <f>Table2[[#This Row],[CM I (Unit)]]*Table2[[#This Row],[Volume]]</f>
        <v>570761.77283262846</v>
      </c>
      <c r="M707" s="29">
        <f>Table2[[#This Row],[CM II Unit)]]*Table2[[#This Row],[Volume]]</f>
        <v>320761.77283262846</v>
      </c>
      <c r="N707" s="29">
        <f>Table2[[#This Row],[Profit (Unit)]]*Table2[[#This Row],[Volume]]</f>
        <v>70761.772832628456</v>
      </c>
      <c r="O707" s="29" t="str">
        <f>IF(AND(Table2[[#This Row],[Profit]]&gt;0,N706&lt;0),MIN(Table2[Profit]),"")</f>
        <v/>
      </c>
    </row>
    <row r="708" spans="1:15" ht="20.100000000000001" customHeight="1" x14ac:dyDescent="0.25">
      <c r="A708" s="29">
        <v>4030</v>
      </c>
      <c r="B708" s="29">
        <f>IF(Table2[[#This Row],[Volume]]&lt;'Input Data'!$B$9,'Input Data'!$B$9,IF(Table2[[#This Row],[Volume]]&gt;'Input Data'!$B$10,'Input Data'!$B$10,Table2[[#This Row],[Volume]]))</f>
        <v>4030</v>
      </c>
      <c r="C708" s="30">
        <f>ROUNDDOWN((Table2[[#This Row],[Volume Used]]-'Input Data'!$B$9)/'Input Data'!$B$11,0)*'Input Data'!$B$12</f>
        <v>0.05</v>
      </c>
      <c r="D708" s="31">
        <f>-(Table2[[#This Row],[Volume]]*(1-Table2[[#This Row],[Discount]])*'Input Data'!$B$2)/Table2[[#This Row],[Volume]]</f>
        <v>475</v>
      </c>
      <c r="E708" s="29">
        <f>ROUNDUP(Table2[[#This Row],[Volume]]/'Input Data'!$B$13,0)</f>
        <v>5</v>
      </c>
      <c r="F708" s="29">
        <f>-Table2[[#This Row],[Multiplier]]*'Input Data'!$B$3</f>
        <v>250000</v>
      </c>
      <c r="G708" s="29">
        <f>(1 - (1 / (1 + EXP(-((Table2[[#This Row],[Volume]] / 1000) - 4.25))))) * 0.4 + 0.6</f>
        <v>0.82191169404288589</v>
      </c>
      <c r="H708" s="29">
        <f>Table2[[#This Row],[Sigmoid]]*'Input Data'!$B$7</f>
        <v>616.43377053216443</v>
      </c>
      <c r="I708" s="29">
        <f>Table2[[#This Row],[Price]]-Table2[[#This Row],[Variable Cost]]</f>
        <v>141.43377053216443</v>
      </c>
      <c r="J708" s="29">
        <f>Table2[[#This Row],[CM I (Unit)]]-(Table2[[#This Row],[Fixed Cost]]/Table2[[#This Row],[Volume]])</f>
        <v>79.399031078070138</v>
      </c>
      <c r="K708" s="29">
        <f>Table2[[#This Row],[CM II Unit)]]-(-'Input Data'!$B$4/Table2[[#This Row],[Volume]])</f>
        <v>17.364291623975845</v>
      </c>
      <c r="L708" s="29">
        <f>Table2[[#This Row],[CM I (Unit)]]*Table2[[#This Row],[Volume]]</f>
        <v>569978.09524462267</v>
      </c>
      <c r="M708" s="29">
        <f>Table2[[#This Row],[CM II Unit)]]*Table2[[#This Row],[Volume]]</f>
        <v>319978.09524462267</v>
      </c>
      <c r="N708" s="29">
        <f>Table2[[#This Row],[Profit (Unit)]]*Table2[[#This Row],[Volume]]</f>
        <v>69978.095244622658</v>
      </c>
      <c r="O708" s="29" t="str">
        <f>IF(AND(Table2[[#This Row],[Profit]]&gt;0,N707&lt;0),MIN(Table2[Profit]),"")</f>
        <v/>
      </c>
    </row>
    <row r="709" spans="1:15" ht="20.100000000000001" customHeight="1" x14ac:dyDescent="0.25">
      <c r="A709" s="29">
        <v>4035</v>
      </c>
      <c r="B709" s="29">
        <f>IF(Table2[[#This Row],[Volume]]&lt;'Input Data'!$B$9,'Input Data'!$B$9,IF(Table2[[#This Row],[Volume]]&gt;'Input Data'!$B$10,'Input Data'!$B$10,Table2[[#This Row],[Volume]]))</f>
        <v>4035</v>
      </c>
      <c r="C709" s="30">
        <f>ROUNDDOWN((Table2[[#This Row],[Volume Used]]-'Input Data'!$B$9)/'Input Data'!$B$11,0)*'Input Data'!$B$12</f>
        <v>0.05</v>
      </c>
      <c r="D709" s="31">
        <f>-(Table2[[#This Row],[Volume]]*(1-Table2[[#This Row],[Discount]])*'Input Data'!$B$2)/Table2[[#This Row],[Volume]]</f>
        <v>475</v>
      </c>
      <c r="E709" s="29">
        <f>ROUNDUP(Table2[[#This Row],[Volume]]/'Input Data'!$B$13,0)</f>
        <v>5</v>
      </c>
      <c r="F709" s="29">
        <f>-Table2[[#This Row],[Multiplier]]*'Input Data'!$B$3</f>
        <v>250000</v>
      </c>
      <c r="G709" s="29">
        <f>(1 - (1 / (1 + EXP(-((Table2[[#This Row],[Volume]] / 1000) - 4.25))))) * 0.4 + 0.6</f>
        <v>0.82141756126044729</v>
      </c>
      <c r="H709" s="29">
        <f>Table2[[#This Row],[Sigmoid]]*'Input Data'!$B$7</f>
        <v>616.06317094533551</v>
      </c>
      <c r="I709" s="29">
        <f>Table2[[#This Row],[Price]]-Table2[[#This Row],[Variable Cost]]</f>
        <v>141.06317094533551</v>
      </c>
      <c r="J709" s="29">
        <f>Table2[[#This Row],[CM I (Unit)]]-(Table2[[#This Row],[Fixed Cost]]/Table2[[#This Row],[Volume]])</f>
        <v>79.105302296017044</v>
      </c>
      <c r="K709" s="29">
        <f>Table2[[#This Row],[CM II Unit)]]-(-'Input Data'!$B$4/Table2[[#This Row],[Volume]])</f>
        <v>17.14743364669858</v>
      </c>
      <c r="L709" s="29">
        <f>Table2[[#This Row],[CM I (Unit)]]*Table2[[#This Row],[Volume]]</f>
        <v>569189.89476442884</v>
      </c>
      <c r="M709" s="29">
        <f>Table2[[#This Row],[CM II Unit)]]*Table2[[#This Row],[Volume]]</f>
        <v>319189.89476442878</v>
      </c>
      <c r="N709" s="29">
        <f>Table2[[#This Row],[Profit (Unit)]]*Table2[[#This Row],[Volume]]</f>
        <v>69189.894764428769</v>
      </c>
      <c r="O709" s="29" t="str">
        <f>IF(AND(Table2[[#This Row],[Profit]]&gt;0,N708&lt;0),MIN(Table2[Profit]),"")</f>
        <v/>
      </c>
    </row>
    <row r="710" spans="1:15" ht="20.100000000000001" customHeight="1" x14ac:dyDescent="0.25">
      <c r="A710" s="29">
        <v>4040</v>
      </c>
      <c r="B710" s="29">
        <f>IF(Table2[[#This Row],[Volume]]&lt;'Input Data'!$B$9,'Input Data'!$B$9,IF(Table2[[#This Row],[Volume]]&gt;'Input Data'!$B$10,'Input Data'!$B$10,Table2[[#This Row],[Volume]]))</f>
        <v>4040</v>
      </c>
      <c r="C710" s="30">
        <f>ROUNDDOWN((Table2[[#This Row],[Volume Used]]-'Input Data'!$B$9)/'Input Data'!$B$11,0)*'Input Data'!$B$12</f>
        <v>0.05</v>
      </c>
      <c r="D710" s="31">
        <f>-(Table2[[#This Row],[Volume]]*(1-Table2[[#This Row],[Discount]])*'Input Data'!$B$2)/Table2[[#This Row],[Volume]]</f>
        <v>475</v>
      </c>
      <c r="E710" s="29">
        <f>ROUNDUP(Table2[[#This Row],[Volume]]/'Input Data'!$B$13,0)</f>
        <v>5</v>
      </c>
      <c r="F710" s="29">
        <f>-Table2[[#This Row],[Multiplier]]*'Input Data'!$B$3</f>
        <v>250000</v>
      </c>
      <c r="G710" s="29">
        <f>(1 - (1 / (1 + EXP(-((Table2[[#This Row],[Volume]] / 1000) - 4.25))))) * 0.4 + 0.6</f>
        <v>0.82092316382973007</v>
      </c>
      <c r="H710" s="29">
        <f>Table2[[#This Row],[Sigmoid]]*'Input Data'!$B$7</f>
        <v>615.6923728722976</v>
      </c>
      <c r="I710" s="29">
        <f>Table2[[#This Row],[Price]]-Table2[[#This Row],[Variable Cost]]</f>
        <v>140.6923728722976</v>
      </c>
      <c r="J710" s="29">
        <f>Table2[[#This Row],[CM I (Unit)]]-(Table2[[#This Row],[Fixed Cost]]/Table2[[#This Row],[Volume]])</f>
        <v>78.811184753485719</v>
      </c>
      <c r="K710" s="29">
        <f>Table2[[#This Row],[CM II Unit)]]-(-'Input Data'!$B$4/Table2[[#This Row],[Volume]])</f>
        <v>16.929996634673834</v>
      </c>
      <c r="L710" s="29">
        <f>Table2[[#This Row],[CM I (Unit)]]*Table2[[#This Row],[Volume]]</f>
        <v>568397.18640408234</v>
      </c>
      <c r="M710" s="29">
        <f>Table2[[#This Row],[CM II Unit)]]*Table2[[#This Row],[Volume]]</f>
        <v>318397.18640408228</v>
      </c>
      <c r="N710" s="29">
        <f>Table2[[#This Row],[Profit (Unit)]]*Table2[[#This Row],[Volume]]</f>
        <v>68397.186404082284</v>
      </c>
      <c r="O710" s="29" t="str">
        <f>IF(AND(Table2[[#This Row],[Profit]]&gt;0,N709&lt;0),MIN(Table2[Profit]),"")</f>
        <v/>
      </c>
    </row>
    <row r="711" spans="1:15" ht="20.100000000000001" customHeight="1" x14ac:dyDescent="0.25">
      <c r="A711" s="29">
        <v>4045</v>
      </c>
      <c r="B711" s="29">
        <f>IF(Table2[[#This Row],[Volume]]&lt;'Input Data'!$B$9,'Input Data'!$B$9,IF(Table2[[#This Row],[Volume]]&gt;'Input Data'!$B$10,'Input Data'!$B$10,Table2[[#This Row],[Volume]]))</f>
        <v>4045</v>
      </c>
      <c r="C711" s="30">
        <f>ROUNDDOWN((Table2[[#This Row],[Volume Used]]-'Input Data'!$B$9)/'Input Data'!$B$11,0)*'Input Data'!$B$12</f>
        <v>0.05</v>
      </c>
      <c r="D711" s="31">
        <f>-(Table2[[#This Row],[Volume]]*(1-Table2[[#This Row],[Discount]])*'Input Data'!$B$2)/Table2[[#This Row],[Volume]]</f>
        <v>475</v>
      </c>
      <c r="E711" s="29">
        <f>ROUNDUP(Table2[[#This Row],[Volume]]/'Input Data'!$B$13,0)</f>
        <v>5</v>
      </c>
      <c r="F711" s="29">
        <f>-Table2[[#This Row],[Multiplier]]*'Input Data'!$B$3</f>
        <v>250000</v>
      </c>
      <c r="G711" s="29">
        <f>(1 - (1 / (1 + EXP(-((Table2[[#This Row],[Volume]] / 1000) - 4.25))))) * 0.4 + 0.6</f>
        <v>0.82042850772293685</v>
      </c>
      <c r="H711" s="29">
        <f>Table2[[#This Row],[Sigmoid]]*'Input Data'!$B$7</f>
        <v>615.3213807922026</v>
      </c>
      <c r="I711" s="29">
        <f>Table2[[#This Row],[Price]]-Table2[[#This Row],[Variable Cost]]</f>
        <v>140.3213807922026</v>
      </c>
      <c r="J711" s="29">
        <f>Table2[[#This Row],[CM I (Unit)]]-(Table2[[#This Row],[Fixed Cost]]/Table2[[#This Row],[Volume]])</f>
        <v>78.516683635218669</v>
      </c>
      <c r="K711" s="29">
        <f>Table2[[#This Row],[CM II Unit)]]-(-'Input Data'!$B$4/Table2[[#This Row],[Volume]])</f>
        <v>16.711986478234735</v>
      </c>
      <c r="L711" s="29">
        <f>Table2[[#This Row],[CM I (Unit)]]*Table2[[#This Row],[Volume]]</f>
        <v>567599.98530445958</v>
      </c>
      <c r="M711" s="29">
        <f>Table2[[#This Row],[CM II Unit)]]*Table2[[#This Row],[Volume]]</f>
        <v>317599.98530445952</v>
      </c>
      <c r="N711" s="29">
        <f>Table2[[#This Row],[Profit (Unit)]]*Table2[[#This Row],[Volume]]</f>
        <v>67599.985304459507</v>
      </c>
      <c r="O711" s="29" t="str">
        <f>IF(AND(Table2[[#This Row],[Profit]]&gt;0,N710&lt;0),MIN(Table2[Profit]),"")</f>
        <v/>
      </c>
    </row>
    <row r="712" spans="1:15" ht="20.100000000000001" customHeight="1" x14ac:dyDescent="0.25">
      <c r="A712" s="29">
        <v>4050</v>
      </c>
      <c r="B712" s="29">
        <f>IF(Table2[[#This Row],[Volume]]&lt;'Input Data'!$B$9,'Input Data'!$B$9,IF(Table2[[#This Row],[Volume]]&gt;'Input Data'!$B$10,'Input Data'!$B$10,Table2[[#This Row],[Volume]]))</f>
        <v>4050</v>
      </c>
      <c r="C712" s="30">
        <f>ROUNDDOWN((Table2[[#This Row],[Volume Used]]-'Input Data'!$B$9)/'Input Data'!$B$11,0)*'Input Data'!$B$12</f>
        <v>0.05</v>
      </c>
      <c r="D712" s="31">
        <f>-(Table2[[#This Row],[Volume]]*(1-Table2[[#This Row],[Discount]])*'Input Data'!$B$2)/Table2[[#This Row],[Volume]]</f>
        <v>475</v>
      </c>
      <c r="E712" s="29">
        <f>ROUNDUP(Table2[[#This Row],[Volume]]/'Input Data'!$B$13,0)</f>
        <v>5</v>
      </c>
      <c r="F712" s="29">
        <f>-Table2[[#This Row],[Multiplier]]*'Input Data'!$B$3</f>
        <v>250000</v>
      </c>
      <c r="G712" s="29">
        <f>(1 - (1 / (1 + EXP(-((Table2[[#This Row],[Volume]] / 1000) - 4.25))))) * 0.4 + 0.6</f>
        <v>0.81993359892499118</v>
      </c>
      <c r="H712" s="29">
        <f>Table2[[#This Row],[Sigmoid]]*'Input Data'!$B$7</f>
        <v>614.9501991937434</v>
      </c>
      <c r="I712" s="29">
        <f>Table2[[#This Row],[Price]]-Table2[[#This Row],[Variable Cost]]</f>
        <v>139.9501991937434</v>
      </c>
      <c r="J712" s="29">
        <f>Table2[[#This Row],[CM I (Unit)]]-(Table2[[#This Row],[Fixed Cost]]/Table2[[#This Row],[Volume]])</f>
        <v>78.221804132015009</v>
      </c>
      <c r="K712" s="29">
        <f>Table2[[#This Row],[CM II Unit)]]-(-'Input Data'!$B$4/Table2[[#This Row],[Volume]])</f>
        <v>16.493409070286617</v>
      </c>
      <c r="L712" s="29">
        <f>Table2[[#This Row],[CM I (Unit)]]*Table2[[#This Row],[Volume]]</f>
        <v>566798.30673466076</v>
      </c>
      <c r="M712" s="29">
        <f>Table2[[#This Row],[CM II Unit)]]*Table2[[#This Row],[Volume]]</f>
        <v>316798.30673466081</v>
      </c>
      <c r="N712" s="29">
        <f>Table2[[#This Row],[Profit (Unit)]]*Table2[[#This Row],[Volume]]</f>
        <v>66798.3067346608</v>
      </c>
      <c r="O712" s="29" t="str">
        <f>IF(AND(Table2[[#This Row],[Profit]]&gt;0,N711&lt;0),MIN(Table2[Profit]),"")</f>
        <v/>
      </c>
    </row>
    <row r="713" spans="1:15" ht="20.100000000000001" customHeight="1" x14ac:dyDescent="0.25">
      <c r="A713" s="29">
        <v>4055</v>
      </c>
      <c r="B713" s="29">
        <f>IF(Table2[[#This Row],[Volume]]&lt;'Input Data'!$B$9,'Input Data'!$B$9,IF(Table2[[#This Row],[Volume]]&gt;'Input Data'!$B$10,'Input Data'!$B$10,Table2[[#This Row],[Volume]]))</f>
        <v>4055</v>
      </c>
      <c r="C713" s="30">
        <f>ROUNDDOWN((Table2[[#This Row],[Volume Used]]-'Input Data'!$B$9)/'Input Data'!$B$11,0)*'Input Data'!$B$12</f>
        <v>0.05</v>
      </c>
      <c r="D713" s="31">
        <f>-(Table2[[#This Row],[Volume]]*(1-Table2[[#This Row],[Discount]])*'Input Data'!$B$2)/Table2[[#This Row],[Volume]]</f>
        <v>475</v>
      </c>
      <c r="E713" s="29">
        <f>ROUNDUP(Table2[[#This Row],[Volume]]/'Input Data'!$B$13,0)</f>
        <v>5</v>
      </c>
      <c r="F713" s="29">
        <f>-Table2[[#This Row],[Multiplier]]*'Input Data'!$B$3</f>
        <v>250000</v>
      </c>
      <c r="G713" s="29">
        <f>(1 - (1 / (1 + EXP(-((Table2[[#This Row],[Volume]] / 1000) - 4.25))))) * 0.4 + 0.6</f>
        <v>0.81943844343325378</v>
      </c>
      <c r="H713" s="29">
        <f>Table2[[#This Row],[Sigmoid]]*'Input Data'!$B$7</f>
        <v>614.57883257494029</v>
      </c>
      <c r="I713" s="29">
        <f>Table2[[#This Row],[Price]]-Table2[[#This Row],[Variable Cost]]</f>
        <v>139.57883257494029</v>
      </c>
      <c r="J713" s="29">
        <f>Table2[[#This Row],[CM I (Unit)]]-(Table2[[#This Row],[Fixed Cost]]/Table2[[#This Row],[Volume]])</f>
        <v>77.926551440538319</v>
      </c>
      <c r="K713" s="29">
        <f>Table2[[#This Row],[CM II Unit)]]-(-'Input Data'!$B$4/Table2[[#This Row],[Volume]])</f>
        <v>16.274270306136344</v>
      </c>
      <c r="L713" s="29">
        <f>Table2[[#This Row],[CM I (Unit)]]*Table2[[#This Row],[Volume]]</f>
        <v>565992.16609138285</v>
      </c>
      <c r="M713" s="29">
        <f>Table2[[#This Row],[CM II Unit)]]*Table2[[#This Row],[Volume]]</f>
        <v>315992.16609138291</v>
      </c>
      <c r="N713" s="29">
        <f>Table2[[#This Row],[Profit (Unit)]]*Table2[[#This Row],[Volume]]</f>
        <v>65992.166091382882</v>
      </c>
      <c r="O713" s="29" t="str">
        <f>IF(AND(Table2[[#This Row],[Profit]]&gt;0,N712&lt;0),MIN(Table2[Profit]),"")</f>
        <v/>
      </c>
    </row>
    <row r="714" spans="1:15" ht="20.100000000000001" customHeight="1" x14ac:dyDescent="0.25">
      <c r="A714" s="29">
        <v>4060</v>
      </c>
      <c r="B714" s="29">
        <f>IF(Table2[[#This Row],[Volume]]&lt;'Input Data'!$B$9,'Input Data'!$B$9,IF(Table2[[#This Row],[Volume]]&gt;'Input Data'!$B$10,'Input Data'!$B$10,Table2[[#This Row],[Volume]]))</f>
        <v>4060</v>
      </c>
      <c r="C714" s="30">
        <f>ROUNDDOWN((Table2[[#This Row],[Volume Used]]-'Input Data'!$B$9)/'Input Data'!$B$11,0)*'Input Data'!$B$12</f>
        <v>0.05</v>
      </c>
      <c r="D714" s="31">
        <f>-(Table2[[#This Row],[Volume]]*(1-Table2[[#This Row],[Discount]])*'Input Data'!$B$2)/Table2[[#This Row],[Volume]]</f>
        <v>475</v>
      </c>
      <c r="E714" s="29">
        <f>ROUNDUP(Table2[[#This Row],[Volume]]/'Input Data'!$B$13,0)</f>
        <v>5</v>
      </c>
      <c r="F714" s="29">
        <f>-Table2[[#This Row],[Multiplier]]*'Input Data'!$B$3</f>
        <v>250000</v>
      </c>
      <c r="G714" s="29">
        <f>(1 - (1 / (1 + EXP(-((Table2[[#This Row],[Volume]] / 1000) - 4.25))))) * 0.4 + 0.6</f>
        <v>0.81894304725723577</v>
      </c>
      <c r="H714" s="29">
        <f>Table2[[#This Row],[Sigmoid]]*'Input Data'!$B$7</f>
        <v>614.20728544292683</v>
      </c>
      <c r="I714" s="29">
        <f>Table2[[#This Row],[Price]]-Table2[[#This Row],[Variable Cost]]</f>
        <v>139.20728544292683</v>
      </c>
      <c r="J714" s="29">
        <f>Table2[[#This Row],[CM I (Unit)]]-(Table2[[#This Row],[Fixed Cost]]/Table2[[#This Row],[Volume]])</f>
        <v>77.630930763123871</v>
      </c>
      <c r="K714" s="29">
        <f>Table2[[#This Row],[CM II Unit)]]-(-'Input Data'!$B$4/Table2[[#This Row],[Volume]])</f>
        <v>16.054576083320917</v>
      </c>
      <c r="L714" s="29">
        <f>Table2[[#This Row],[CM I (Unit)]]*Table2[[#This Row],[Volume]]</f>
        <v>565181.57889828295</v>
      </c>
      <c r="M714" s="29">
        <f>Table2[[#This Row],[CM II Unit)]]*Table2[[#This Row],[Volume]]</f>
        <v>315181.5788982829</v>
      </c>
      <c r="N714" s="29">
        <f>Table2[[#This Row],[Profit (Unit)]]*Table2[[#This Row],[Volume]]</f>
        <v>65181.578898282925</v>
      </c>
      <c r="O714" s="29" t="str">
        <f>IF(AND(Table2[[#This Row],[Profit]]&gt;0,N713&lt;0),MIN(Table2[Profit]),"")</f>
        <v/>
      </c>
    </row>
    <row r="715" spans="1:15" ht="20.100000000000001" customHeight="1" x14ac:dyDescent="0.25">
      <c r="A715" s="29">
        <v>4065</v>
      </c>
      <c r="B715" s="29">
        <f>IF(Table2[[#This Row],[Volume]]&lt;'Input Data'!$B$9,'Input Data'!$B$9,IF(Table2[[#This Row],[Volume]]&gt;'Input Data'!$B$10,'Input Data'!$B$10,Table2[[#This Row],[Volume]]))</f>
        <v>4065</v>
      </c>
      <c r="C715" s="30">
        <f>ROUNDDOWN((Table2[[#This Row],[Volume Used]]-'Input Data'!$B$9)/'Input Data'!$B$11,0)*'Input Data'!$B$12</f>
        <v>0.05</v>
      </c>
      <c r="D715" s="31">
        <f>-(Table2[[#This Row],[Volume]]*(1-Table2[[#This Row],[Discount]])*'Input Data'!$B$2)/Table2[[#This Row],[Volume]]</f>
        <v>475</v>
      </c>
      <c r="E715" s="29">
        <f>ROUNDUP(Table2[[#This Row],[Volume]]/'Input Data'!$B$13,0)</f>
        <v>5</v>
      </c>
      <c r="F715" s="29">
        <f>-Table2[[#This Row],[Multiplier]]*'Input Data'!$B$3</f>
        <v>250000</v>
      </c>
      <c r="G715" s="29">
        <f>(1 - (1 / (1 + EXP(-((Table2[[#This Row],[Volume]] / 1000) - 4.25))))) * 0.4 + 0.6</f>
        <v>0.81844741641831176</v>
      </c>
      <c r="H715" s="29">
        <f>Table2[[#This Row],[Sigmoid]]*'Input Data'!$B$7</f>
        <v>613.83556231373382</v>
      </c>
      <c r="I715" s="29">
        <f>Table2[[#This Row],[Price]]-Table2[[#This Row],[Variable Cost]]</f>
        <v>138.83556231373382</v>
      </c>
      <c r="J715" s="29">
        <f>Table2[[#This Row],[CM I (Unit)]]-(Table2[[#This Row],[Fixed Cost]]/Table2[[#This Row],[Volume]])</f>
        <v>77.334947307583747</v>
      </c>
      <c r="K715" s="29">
        <f>Table2[[#This Row],[CM II Unit)]]-(-'Input Data'!$B$4/Table2[[#This Row],[Volume]])</f>
        <v>15.834332301433683</v>
      </c>
      <c r="L715" s="29">
        <f>Table2[[#This Row],[CM I (Unit)]]*Table2[[#This Row],[Volume]]</f>
        <v>564366.56080532796</v>
      </c>
      <c r="M715" s="29">
        <f>Table2[[#This Row],[CM II Unit)]]*Table2[[#This Row],[Volume]]</f>
        <v>314366.56080532796</v>
      </c>
      <c r="N715" s="29">
        <f>Table2[[#This Row],[Profit (Unit)]]*Table2[[#This Row],[Volume]]</f>
        <v>64366.560805327921</v>
      </c>
      <c r="O715" s="29" t="str">
        <f>IF(AND(Table2[[#This Row],[Profit]]&gt;0,N714&lt;0),MIN(Table2[Profit]),"")</f>
        <v/>
      </c>
    </row>
    <row r="716" spans="1:15" ht="20.100000000000001" customHeight="1" x14ac:dyDescent="0.25">
      <c r="A716" s="29">
        <v>4070</v>
      </c>
      <c r="B716" s="29">
        <f>IF(Table2[[#This Row],[Volume]]&lt;'Input Data'!$B$9,'Input Data'!$B$9,IF(Table2[[#This Row],[Volume]]&gt;'Input Data'!$B$10,'Input Data'!$B$10,Table2[[#This Row],[Volume]]))</f>
        <v>4070</v>
      </c>
      <c r="C716" s="30">
        <f>ROUNDDOWN((Table2[[#This Row],[Volume Used]]-'Input Data'!$B$9)/'Input Data'!$B$11,0)*'Input Data'!$B$12</f>
        <v>0.05</v>
      </c>
      <c r="D716" s="31">
        <f>-(Table2[[#This Row],[Volume]]*(1-Table2[[#This Row],[Discount]])*'Input Data'!$B$2)/Table2[[#This Row],[Volume]]</f>
        <v>475</v>
      </c>
      <c r="E716" s="29">
        <f>ROUNDUP(Table2[[#This Row],[Volume]]/'Input Data'!$B$13,0)</f>
        <v>5</v>
      </c>
      <c r="F716" s="29">
        <f>-Table2[[#This Row],[Multiplier]]*'Input Data'!$B$3</f>
        <v>250000</v>
      </c>
      <c r="G716" s="29">
        <f>(1 - (1 / (1 + EXP(-((Table2[[#This Row],[Volume]] / 1000) - 4.25))))) * 0.4 + 0.6</f>
        <v>0.817951556949432</v>
      </c>
      <c r="H716" s="29">
        <f>Table2[[#This Row],[Sigmoid]]*'Input Data'!$B$7</f>
        <v>613.46366771207397</v>
      </c>
      <c r="I716" s="29">
        <f>Table2[[#This Row],[Price]]-Table2[[#This Row],[Variable Cost]]</f>
        <v>138.46366771207397</v>
      </c>
      <c r="J716" s="29">
        <f>Table2[[#This Row],[CM I (Unit)]]-(Table2[[#This Row],[Fixed Cost]]/Table2[[#This Row],[Volume]])</f>
        <v>77.038606287012556</v>
      </c>
      <c r="K716" s="29">
        <f>Table2[[#This Row],[CM II Unit)]]-(-'Input Data'!$B$4/Table2[[#This Row],[Volume]])</f>
        <v>15.613544861951134</v>
      </c>
      <c r="L716" s="29">
        <f>Table2[[#This Row],[CM I (Unit)]]*Table2[[#This Row],[Volume]]</f>
        <v>563547.12758814101</v>
      </c>
      <c r="M716" s="29">
        <f>Table2[[#This Row],[CM II Unit)]]*Table2[[#This Row],[Volume]]</f>
        <v>313547.12758814113</v>
      </c>
      <c r="N716" s="29">
        <f>Table2[[#This Row],[Profit (Unit)]]*Table2[[#This Row],[Volume]]</f>
        <v>63547.127588141113</v>
      </c>
      <c r="O716" s="29" t="str">
        <f>IF(AND(Table2[[#This Row],[Profit]]&gt;0,N715&lt;0),MIN(Table2[Profit]),"")</f>
        <v/>
      </c>
    </row>
    <row r="717" spans="1:15" ht="20.100000000000001" customHeight="1" x14ac:dyDescent="0.25">
      <c r="A717" s="29">
        <v>4075</v>
      </c>
      <c r="B717" s="29">
        <f>IF(Table2[[#This Row],[Volume]]&lt;'Input Data'!$B$9,'Input Data'!$B$9,IF(Table2[[#This Row],[Volume]]&gt;'Input Data'!$B$10,'Input Data'!$B$10,Table2[[#This Row],[Volume]]))</f>
        <v>4075</v>
      </c>
      <c r="C717" s="30">
        <f>ROUNDDOWN((Table2[[#This Row],[Volume Used]]-'Input Data'!$B$9)/'Input Data'!$B$11,0)*'Input Data'!$B$12</f>
        <v>0.05</v>
      </c>
      <c r="D717" s="31">
        <f>-(Table2[[#This Row],[Volume]]*(1-Table2[[#This Row],[Discount]])*'Input Data'!$B$2)/Table2[[#This Row],[Volume]]</f>
        <v>475</v>
      </c>
      <c r="E717" s="29">
        <f>ROUNDUP(Table2[[#This Row],[Volume]]/'Input Data'!$B$13,0)</f>
        <v>5</v>
      </c>
      <c r="F717" s="29">
        <f>-Table2[[#This Row],[Multiplier]]*'Input Data'!$B$3</f>
        <v>250000</v>
      </c>
      <c r="G717" s="29">
        <f>(1 - (1 / (1 + EXP(-((Table2[[#This Row],[Volume]] / 1000) - 4.25))))) * 0.4 + 0.6</f>
        <v>0.8174554748948315</v>
      </c>
      <c r="H717" s="29">
        <f>Table2[[#This Row],[Sigmoid]]*'Input Data'!$B$7</f>
        <v>613.09160617112366</v>
      </c>
      <c r="I717" s="29">
        <f>Table2[[#This Row],[Price]]-Table2[[#This Row],[Variable Cost]]</f>
        <v>138.09160617112366</v>
      </c>
      <c r="J717" s="29">
        <f>Table2[[#This Row],[CM I (Unit)]]-(Table2[[#This Row],[Fixed Cost]]/Table2[[#This Row],[Volume]])</f>
        <v>76.741912919589907</v>
      </c>
      <c r="K717" s="29">
        <f>Table2[[#This Row],[CM II Unit)]]-(-'Input Data'!$B$4/Table2[[#This Row],[Volume]])</f>
        <v>15.392219668056164</v>
      </c>
      <c r="L717" s="29">
        <f>Table2[[#This Row],[CM I (Unit)]]*Table2[[#This Row],[Volume]]</f>
        <v>562723.29514732887</v>
      </c>
      <c r="M717" s="29">
        <f>Table2[[#This Row],[CM II Unit)]]*Table2[[#This Row],[Volume]]</f>
        <v>312723.29514732887</v>
      </c>
      <c r="N717" s="29">
        <f>Table2[[#This Row],[Profit (Unit)]]*Table2[[#This Row],[Volume]]</f>
        <v>62723.29514732887</v>
      </c>
      <c r="O717" s="29" t="str">
        <f>IF(AND(Table2[[#This Row],[Profit]]&gt;0,N716&lt;0),MIN(Table2[Profit]),"")</f>
        <v/>
      </c>
    </row>
    <row r="718" spans="1:15" ht="20.100000000000001" customHeight="1" x14ac:dyDescent="0.25">
      <c r="A718" s="29">
        <v>4080</v>
      </c>
      <c r="B718" s="29">
        <f>IF(Table2[[#This Row],[Volume]]&lt;'Input Data'!$B$9,'Input Data'!$B$9,IF(Table2[[#This Row],[Volume]]&gt;'Input Data'!$B$10,'Input Data'!$B$10,Table2[[#This Row],[Volume]]))</f>
        <v>4080</v>
      </c>
      <c r="C718" s="30">
        <f>ROUNDDOWN((Table2[[#This Row],[Volume Used]]-'Input Data'!$B$9)/'Input Data'!$B$11,0)*'Input Data'!$B$12</f>
        <v>0.05</v>
      </c>
      <c r="D718" s="31">
        <f>-(Table2[[#This Row],[Volume]]*(1-Table2[[#This Row],[Discount]])*'Input Data'!$B$2)/Table2[[#This Row],[Volume]]</f>
        <v>475</v>
      </c>
      <c r="E718" s="29">
        <f>ROUNDUP(Table2[[#This Row],[Volume]]/'Input Data'!$B$13,0)</f>
        <v>5</v>
      </c>
      <c r="F718" s="29">
        <f>-Table2[[#This Row],[Multiplier]]*'Input Data'!$B$3</f>
        <v>250000</v>
      </c>
      <c r="G718" s="29">
        <f>(1 - (1 / (1 + EXP(-((Table2[[#This Row],[Volume]] / 1000) - 4.25))))) * 0.4 + 0.6</f>
        <v>0.81695917630974046</v>
      </c>
      <c r="H718" s="29">
        <f>Table2[[#This Row],[Sigmoid]]*'Input Data'!$B$7</f>
        <v>612.71938223230529</v>
      </c>
      <c r="I718" s="29">
        <f>Table2[[#This Row],[Price]]-Table2[[#This Row],[Variable Cost]]</f>
        <v>137.71938223230529</v>
      </c>
      <c r="J718" s="29">
        <f>Table2[[#This Row],[CM I (Unit)]]-(Table2[[#This Row],[Fixed Cost]]/Table2[[#This Row],[Volume]])</f>
        <v>76.444872428383718</v>
      </c>
      <c r="K718" s="29">
        <f>Table2[[#This Row],[CM II Unit)]]-(-'Input Data'!$B$4/Table2[[#This Row],[Volume]])</f>
        <v>15.17036262446215</v>
      </c>
      <c r="L718" s="29">
        <f>Table2[[#This Row],[CM I (Unit)]]*Table2[[#This Row],[Volume]]</f>
        <v>561895.07950780564</v>
      </c>
      <c r="M718" s="29">
        <f>Table2[[#This Row],[CM II Unit)]]*Table2[[#This Row],[Volume]]</f>
        <v>311895.07950780558</v>
      </c>
      <c r="N718" s="29">
        <f>Table2[[#This Row],[Profit (Unit)]]*Table2[[#This Row],[Volume]]</f>
        <v>61895.079507805574</v>
      </c>
      <c r="O718" s="29" t="str">
        <f>IF(AND(Table2[[#This Row],[Profit]]&gt;0,N717&lt;0),MIN(Table2[Profit]),"")</f>
        <v/>
      </c>
    </row>
    <row r="719" spans="1:15" ht="20.100000000000001" customHeight="1" x14ac:dyDescent="0.25">
      <c r="A719" s="29">
        <v>4085</v>
      </c>
      <c r="B719" s="29">
        <f>IF(Table2[[#This Row],[Volume]]&lt;'Input Data'!$B$9,'Input Data'!$B$9,IF(Table2[[#This Row],[Volume]]&gt;'Input Data'!$B$10,'Input Data'!$B$10,Table2[[#This Row],[Volume]]))</f>
        <v>4085</v>
      </c>
      <c r="C719" s="30">
        <f>ROUNDDOWN((Table2[[#This Row],[Volume Used]]-'Input Data'!$B$9)/'Input Data'!$B$11,0)*'Input Data'!$B$12</f>
        <v>0.05</v>
      </c>
      <c r="D719" s="31">
        <f>-(Table2[[#This Row],[Volume]]*(1-Table2[[#This Row],[Discount]])*'Input Data'!$B$2)/Table2[[#This Row],[Volume]]</f>
        <v>475</v>
      </c>
      <c r="E719" s="29">
        <f>ROUNDUP(Table2[[#This Row],[Volume]]/'Input Data'!$B$13,0)</f>
        <v>5</v>
      </c>
      <c r="F719" s="29">
        <f>-Table2[[#This Row],[Multiplier]]*'Input Data'!$B$3</f>
        <v>250000</v>
      </c>
      <c r="G719" s="29">
        <f>(1 - (1 / (1 + EXP(-((Table2[[#This Row],[Volume]] / 1000) - 4.25))))) * 0.4 + 0.6</f>
        <v>0.8164626672600912</v>
      </c>
      <c r="H719" s="29">
        <f>Table2[[#This Row],[Sigmoid]]*'Input Data'!$B$7</f>
        <v>612.34700044506837</v>
      </c>
      <c r="I719" s="29">
        <f>Table2[[#This Row],[Price]]-Table2[[#This Row],[Variable Cost]]</f>
        <v>137.34700044506837</v>
      </c>
      <c r="J719" s="29">
        <f>Table2[[#This Row],[CM I (Unit)]]-(Table2[[#This Row],[Fixed Cost]]/Table2[[#This Row],[Volume]])</f>
        <v>76.147490041151599</v>
      </c>
      <c r="K719" s="29">
        <f>Table2[[#This Row],[CM II Unit)]]-(-'Input Data'!$B$4/Table2[[#This Row],[Volume]])</f>
        <v>14.94797963723483</v>
      </c>
      <c r="L719" s="29">
        <f>Table2[[#This Row],[CM I (Unit)]]*Table2[[#This Row],[Volume]]</f>
        <v>561062.49681810429</v>
      </c>
      <c r="M719" s="29">
        <f>Table2[[#This Row],[CM II Unit)]]*Table2[[#This Row],[Volume]]</f>
        <v>311062.49681810429</v>
      </c>
      <c r="N719" s="29">
        <f>Table2[[#This Row],[Profit (Unit)]]*Table2[[#This Row],[Volume]]</f>
        <v>61062.496818104279</v>
      </c>
      <c r="O719" s="29" t="str">
        <f>IF(AND(Table2[[#This Row],[Profit]]&gt;0,N718&lt;0),MIN(Table2[Profit]),"")</f>
        <v/>
      </c>
    </row>
    <row r="720" spans="1:15" ht="20.100000000000001" customHeight="1" x14ac:dyDescent="0.25">
      <c r="A720" s="29">
        <v>4090</v>
      </c>
      <c r="B720" s="29">
        <f>IF(Table2[[#This Row],[Volume]]&lt;'Input Data'!$B$9,'Input Data'!$B$9,IF(Table2[[#This Row],[Volume]]&gt;'Input Data'!$B$10,'Input Data'!$B$10,Table2[[#This Row],[Volume]]))</f>
        <v>4090</v>
      </c>
      <c r="C720" s="30">
        <f>ROUNDDOWN((Table2[[#This Row],[Volume Used]]-'Input Data'!$B$9)/'Input Data'!$B$11,0)*'Input Data'!$B$12</f>
        <v>0.05</v>
      </c>
      <c r="D720" s="31">
        <f>-(Table2[[#This Row],[Volume]]*(1-Table2[[#This Row],[Discount]])*'Input Data'!$B$2)/Table2[[#This Row],[Volume]]</f>
        <v>475</v>
      </c>
      <c r="E720" s="29">
        <f>ROUNDUP(Table2[[#This Row],[Volume]]/'Input Data'!$B$13,0)</f>
        <v>5</v>
      </c>
      <c r="F720" s="29">
        <f>-Table2[[#This Row],[Multiplier]]*'Input Data'!$B$3</f>
        <v>250000</v>
      </c>
      <c r="G720" s="29">
        <f>(1 - (1 / (1 + EXP(-((Table2[[#This Row],[Volume]] / 1000) - 4.25))))) * 0.4 + 0.6</f>
        <v>0.81596595382222625</v>
      </c>
      <c r="H720" s="29">
        <f>Table2[[#This Row],[Sigmoid]]*'Input Data'!$B$7</f>
        <v>611.97446536666973</v>
      </c>
      <c r="I720" s="29">
        <f>Table2[[#This Row],[Price]]-Table2[[#This Row],[Variable Cost]]</f>
        <v>136.97446536666973</v>
      </c>
      <c r="J720" s="29">
        <f>Table2[[#This Row],[CM I (Unit)]]-(Table2[[#This Row],[Fixed Cost]]/Table2[[#This Row],[Volume]])</f>
        <v>75.849770990141621</v>
      </c>
      <c r="K720" s="29">
        <f>Table2[[#This Row],[CM II Unit)]]-(-'Input Data'!$B$4/Table2[[#This Row],[Volume]])</f>
        <v>14.725076613613503</v>
      </c>
      <c r="L720" s="29">
        <f>Table2[[#This Row],[CM I (Unit)]]*Table2[[#This Row],[Volume]]</f>
        <v>560225.56334967923</v>
      </c>
      <c r="M720" s="29">
        <f>Table2[[#This Row],[CM II Unit)]]*Table2[[#This Row],[Volume]]</f>
        <v>310225.56334967923</v>
      </c>
      <c r="N720" s="29">
        <f>Table2[[#This Row],[Profit (Unit)]]*Table2[[#This Row],[Volume]]</f>
        <v>60225.563349679229</v>
      </c>
      <c r="O720" s="29" t="str">
        <f>IF(AND(Table2[[#This Row],[Profit]]&gt;0,N719&lt;0),MIN(Table2[Profit]),"")</f>
        <v/>
      </c>
    </row>
    <row r="721" spans="1:15" ht="20.100000000000001" customHeight="1" x14ac:dyDescent="0.25">
      <c r="A721" s="29">
        <v>4095</v>
      </c>
      <c r="B721" s="29">
        <f>IF(Table2[[#This Row],[Volume]]&lt;'Input Data'!$B$9,'Input Data'!$B$9,IF(Table2[[#This Row],[Volume]]&gt;'Input Data'!$B$10,'Input Data'!$B$10,Table2[[#This Row],[Volume]]))</f>
        <v>4095</v>
      </c>
      <c r="C721" s="30">
        <f>ROUNDDOWN((Table2[[#This Row],[Volume Used]]-'Input Data'!$B$9)/'Input Data'!$B$11,0)*'Input Data'!$B$12</f>
        <v>0.05</v>
      </c>
      <c r="D721" s="31">
        <f>-(Table2[[#This Row],[Volume]]*(1-Table2[[#This Row],[Discount]])*'Input Data'!$B$2)/Table2[[#This Row],[Volume]]</f>
        <v>475</v>
      </c>
      <c r="E721" s="29">
        <f>ROUNDUP(Table2[[#This Row],[Volume]]/'Input Data'!$B$13,0)</f>
        <v>5</v>
      </c>
      <c r="F721" s="29">
        <f>-Table2[[#This Row],[Multiplier]]*'Input Data'!$B$3</f>
        <v>250000</v>
      </c>
      <c r="G721" s="29">
        <f>(1 - (1 / (1 + EXP(-((Table2[[#This Row],[Volume]] / 1000) - 4.25))))) * 0.4 + 0.6</f>
        <v>0.81546904208260318</v>
      </c>
      <c r="H721" s="29">
        <f>Table2[[#This Row],[Sigmoid]]*'Input Data'!$B$7</f>
        <v>611.60178156195241</v>
      </c>
      <c r="I721" s="29">
        <f>Table2[[#This Row],[Price]]-Table2[[#This Row],[Variable Cost]]</f>
        <v>136.60178156195241</v>
      </c>
      <c r="J721" s="29">
        <f>Table2[[#This Row],[CM I (Unit)]]-(Table2[[#This Row],[Fixed Cost]]/Table2[[#This Row],[Volume]])</f>
        <v>75.551720511891347</v>
      </c>
      <c r="K721" s="29">
        <f>Table2[[#This Row],[CM II Unit)]]-(-'Input Data'!$B$4/Table2[[#This Row],[Volume]])</f>
        <v>14.501659461830293</v>
      </c>
      <c r="L721" s="29">
        <f>Table2[[#This Row],[CM I (Unit)]]*Table2[[#This Row],[Volume]]</f>
        <v>559384.29549619509</v>
      </c>
      <c r="M721" s="29">
        <f>Table2[[#This Row],[CM II Unit)]]*Table2[[#This Row],[Volume]]</f>
        <v>309384.29549619509</v>
      </c>
      <c r="N721" s="29">
        <f>Table2[[#This Row],[Profit (Unit)]]*Table2[[#This Row],[Volume]]</f>
        <v>59384.295496195053</v>
      </c>
      <c r="O721" s="29" t="str">
        <f>IF(AND(Table2[[#This Row],[Profit]]&gt;0,N720&lt;0),MIN(Table2[Profit]),"")</f>
        <v/>
      </c>
    </row>
    <row r="722" spans="1:15" ht="20.100000000000001" customHeight="1" x14ac:dyDescent="0.25">
      <c r="A722" s="29">
        <v>4100</v>
      </c>
      <c r="B722" s="29">
        <f>IF(Table2[[#This Row],[Volume]]&lt;'Input Data'!$B$9,'Input Data'!$B$9,IF(Table2[[#This Row],[Volume]]&gt;'Input Data'!$B$10,'Input Data'!$B$10,Table2[[#This Row],[Volume]]))</f>
        <v>4100</v>
      </c>
      <c r="C722" s="30">
        <f>ROUNDDOWN((Table2[[#This Row],[Volume Used]]-'Input Data'!$B$9)/'Input Data'!$B$11,0)*'Input Data'!$B$12</f>
        <v>0.05</v>
      </c>
      <c r="D722" s="31">
        <f>-(Table2[[#This Row],[Volume]]*(1-Table2[[#This Row],[Discount]])*'Input Data'!$B$2)/Table2[[#This Row],[Volume]]</f>
        <v>475</v>
      </c>
      <c r="E722" s="29">
        <f>ROUNDUP(Table2[[#This Row],[Volume]]/'Input Data'!$B$13,0)</f>
        <v>5</v>
      </c>
      <c r="F722" s="29">
        <f>-Table2[[#This Row],[Multiplier]]*'Input Data'!$B$3</f>
        <v>250000</v>
      </c>
      <c r="G722" s="29">
        <f>(1 - (1 / (1 + EXP(-((Table2[[#This Row],[Volume]] / 1000) - 4.25))))) * 0.4 + 0.6</f>
        <v>0.8149719381374998</v>
      </c>
      <c r="H722" s="29">
        <f>Table2[[#This Row],[Sigmoid]]*'Input Data'!$B$7</f>
        <v>611.22895360312486</v>
      </c>
      <c r="I722" s="29">
        <f>Table2[[#This Row],[Price]]-Table2[[#This Row],[Variable Cost]]</f>
        <v>136.22895360312486</v>
      </c>
      <c r="J722" s="29">
        <f>Table2[[#This Row],[CM I (Unit)]]-(Table2[[#This Row],[Fixed Cost]]/Table2[[#This Row],[Volume]])</f>
        <v>75.25334384702731</v>
      </c>
      <c r="K722" s="29">
        <f>Table2[[#This Row],[CM II Unit)]]-(-'Input Data'!$B$4/Table2[[#This Row],[Volume]])</f>
        <v>14.277734090929748</v>
      </c>
      <c r="L722" s="29">
        <f>Table2[[#This Row],[CM I (Unit)]]*Table2[[#This Row],[Volume]]</f>
        <v>558538.70977281197</v>
      </c>
      <c r="M722" s="29">
        <f>Table2[[#This Row],[CM II Unit)]]*Table2[[#This Row],[Volume]]</f>
        <v>308538.70977281197</v>
      </c>
      <c r="N722" s="29">
        <f>Table2[[#This Row],[Profit (Unit)]]*Table2[[#This Row],[Volume]]</f>
        <v>58538.70977281197</v>
      </c>
      <c r="O722" s="29" t="str">
        <f>IF(AND(Table2[[#This Row],[Profit]]&gt;0,N721&lt;0),MIN(Table2[Profit]),"")</f>
        <v/>
      </c>
    </row>
    <row r="723" spans="1:15" ht="20.100000000000001" customHeight="1" x14ac:dyDescent="0.25">
      <c r="A723" s="29">
        <v>4105</v>
      </c>
      <c r="B723" s="29">
        <f>IF(Table2[[#This Row],[Volume]]&lt;'Input Data'!$B$9,'Input Data'!$B$9,IF(Table2[[#This Row],[Volume]]&gt;'Input Data'!$B$10,'Input Data'!$B$10,Table2[[#This Row],[Volume]]))</f>
        <v>4105</v>
      </c>
      <c r="C723" s="30">
        <f>ROUNDDOWN((Table2[[#This Row],[Volume Used]]-'Input Data'!$B$9)/'Input Data'!$B$11,0)*'Input Data'!$B$12</f>
        <v>0.05</v>
      </c>
      <c r="D723" s="31">
        <f>-(Table2[[#This Row],[Volume]]*(1-Table2[[#This Row],[Discount]])*'Input Data'!$B$2)/Table2[[#This Row],[Volume]]</f>
        <v>475</v>
      </c>
      <c r="E723" s="29">
        <f>ROUNDUP(Table2[[#This Row],[Volume]]/'Input Data'!$B$13,0)</f>
        <v>5</v>
      </c>
      <c r="F723" s="29">
        <f>-Table2[[#This Row],[Multiplier]]*'Input Data'!$B$3</f>
        <v>250000</v>
      </c>
      <c r="G723" s="29">
        <f>(1 - (1 / (1 + EXP(-((Table2[[#This Row],[Volume]] / 1000) - 4.25))))) * 0.4 + 0.6</f>
        <v>0.81447464809271786</v>
      </c>
      <c r="H723" s="29">
        <f>Table2[[#This Row],[Sigmoid]]*'Input Data'!$B$7</f>
        <v>610.8559860695384</v>
      </c>
      <c r="I723" s="29">
        <f>Table2[[#This Row],[Price]]-Table2[[#This Row],[Variable Cost]]</f>
        <v>135.8559860695384</v>
      </c>
      <c r="J723" s="29">
        <f>Table2[[#This Row],[CM I (Unit)]]-(Table2[[#This Row],[Fixed Cost]]/Table2[[#This Row],[Volume]])</f>
        <v>74.954646240062146</v>
      </c>
      <c r="K723" s="29">
        <f>Table2[[#This Row],[CM II Unit)]]-(-'Input Data'!$B$4/Table2[[#This Row],[Volume]])</f>
        <v>14.053306410585897</v>
      </c>
      <c r="L723" s="29">
        <f>Table2[[#This Row],[CM I (Unit)]]*Table2[[#This Row],[Volume]]</f>
        <v>557688.82281545515</v>
      </c>
      <c r="M723" s="29">
        <f>Table2[[#This Row],[CM II Unit)]]*Table2[[#This Row],[Volume]]</f>
        <v>307688.82281545509</v>
      </c>
      <c r="N723" s="29">
        <f>Table2[[#This Row],[Profit (Unit)]]*Table2[[#This Row],[Volume]]</f>
        <v>57688.822815455103</v>
      </c>
      <c r="O723" s="29" t="str">
        <f>IF(AND(Table2[[#This Row],[Profit]]&gt;0,N722&lt;0),MIN(Table2[Profit]),"")</f>
        <v/>
      </c>
    </row>
    <row r="724" spans="1:15" ht="20.100000000000001" customHeight="1" x14ac:dyDescent="0.25">
      <c r="A724" s="29">
        <v>4110</v>
      </c>
      <c r="B724" s="29">
        <f>IF(Table2[[#This Row],[Volume]]&lt;'Input Data'!$B$9,'Input Data'!$B$9,IF(Table2[[#This Row],[Volume]]&gt;'Input Data'!$B$10,'Input Data'!$B$10,Table2[[#This Row],[Volume]]))</f>
        <v>4110</v>
      </c>
      <c r="C724" s="30">
        <f>ROUNDDOWN((Table2[[#This Row],[Volume Used]]-'Input Data'!$B$9)/'Input Data'!$B$11,0)*'Input Data'!$B$12</f>
        <v>0.05</v>
      </c>
      <c r="D724" s="31">
        <f>-(Table2[[#This Row],[Volume]]*(1-Table2[[#This Row],[Discount]])*'Input Data'!$B$2)/Table2[[#This Row],[Volume]]</f>
        <v>475</v>
      </c>
      <c r="E724" s="29">
        <f>ROUNDUP(Table2[[#This Row],[Volume]]/'Input Data'!$B$13,0)</f>
        <v>5</v>
      </c>
      <c r="F724" s="29">
        <f>-Table2[[#This Row],[Multiplier]]*'Input Data'!$B$3</f>
        <v>250000</v>
      </c>
      <c r="G724" s="29">
        <f>(1 - (1 / (1 + EXP(-((Table2[[#This Row],[Volume]] / 1000) - 4.25))))) * 0.4 + 0.6</f>
        <v>0.81397717806328573</v>
      </c>
      <c r="H724" s="29">
        <f>Table2[[#This Row],[Sigmoid]]*'Input Data'!$B$7</f>
        <v>610.48288354746433</v>
      </c>
      <c r="I724" s="29">
        <f>Table2[[#This Row],[Price]]-Table2[[#This Row],[Variable Cost]]</f>
        <v>135.48288354746433</v>
      </c>
      <c r="J724" s="29">
        <f>Table2[[#This Row],[CM I (Unit)]]-(Table2[[#This Row],[Fixed Cost]]/Table2[[#This Row],[Volume]])</f>
        <v>74.655632939191818</v>
      </c>
      <c r="K724" s="29">
        <f>Table2[[#This Row],[CM II Unit)]]-(-'Input Data'!$B$4/Table2[[#This Row],[Volume]])</f>
        <v>13.828382330919311</v>
      </c>
      <c r="L724" s="29">
        <f>Table2[[#This Row],[CM I (Unit)]]*Table2[[#This Row],[Volume]]</f>
        <v>556834.6513800784</v>
      </c>
      <c r="M724" s="29">
        <f>Table2[[#This Row],[CM II Unit)]]*Table2[[#This Row],[Volume]]</f>
        <v>306834.6513800784</v>
      </c>
      <c r="N724" s="29">
        <f>Table2[[#This Row],[Profit (Unit)]]*Table2[[#This Row],[Volume]]</f>
        <v>56834.651380078365</v>
      </c>
      <c r="O724" s="29" t="str">
        <f>IF(AND(Table2[[#This Row],[Profit]]&gt;0,N723&lt;0),MIN(Table2[Profit]),"")</f>
        <v/>
      </c>
    </row>
    <row r="725" spans="1:15" ht="20.100000000000001" customHeight="1" x14ac:dyDescent="0.25">
      <c r="A725" s="29">
        <v>4115</v>
      </c>
      <c r="B725" s="29">
        <f>IF(Table2[[#This Row],[Volume]]&lt;'Input Data'!$B$9,'Input Data'!$B$9,IF(Table2[[#This Row],[Volume]]&gt;'Input Data'!$B$10,'Input Data'!$B$10,Table2[[#This Row],[Volume]]))</f>
        <v>4115</v>
      </c>
      <c r="C725" s="30">
        <f>ROUNDDOWN((Table2[[#This Row],[Volume Used]]-'Input Data'!$B$9)/'Input Data'!$B$11,0)*'Input Data'!$B$12</f>
        <v>0.05</v>
      </c>
      <c r="D725" s="31">
        <f>-(Table2[[#This Row],[Volume]]*(1-Table2[[#This Row],[Discount]])*'Input Data'!$B$2)/Table2[[#This Row],[Volume]]</f>
        <v>475</v>
      </c>
      <c r="E725" s="29">
        <f>ROUNDUP(Table2[[#This Row],[Volume]]/'Input Data'!$B$13,0)</f>
        <v>5</v>
      </c>
      <c r="F725" s="29">
        <f>-Table2[[#This Row],[Multiplier]]*'Input Data'!$B$3</f>
        <v>250000</v>
      </c>
      <c r="G725" s="29">
        <f>(1 - (1 / (1 + EXP(-((Table2[[#This Row],[Volume]] / 1000) - 4.25))))) * 0.4 + 0.6</f>
        <v>0.81347953417316032</v>
      </c>
      <c r="H725" s="29">
        <f>Table2[[#This Row],[Sigmoid]]*'Input Data'!$B$7</f>
        <v>610.1096506298702</v>
      </c>
      <c r="I725" s="29">
        <f>Table2[[#This Row],[Price]]-Table2[[#This Row],[Variable Cost]]</f>
        <v>135.1096506298702</v>
      </c>
      <c r="J725" s="29">
        <f>Table2[[#This Row],[CM I (Unit)]]-(Table2[[#This Row],[Fixed Cost]]/Table2[[#This Row],[Volume]])</f>
        <v>74.356309196091345</v>
      </c>
      <c r="K725" s="29">
        <f>Table2[[#This Row],[CM II Unit)]]-(-'Input Data'!$B$4/Table2[[#This Row],[Volume]])</f>
        <v>13.602967762312488</v>
      </c>
      <c r="L725" s="29">
        <f>Table2[[#This Row],[CM I (Unit)]]*Table2[[#This Row],[Volume]]</f>
        <v>555976.21234191593</v>
      </c>
      <c r="M725" s="29">
        <f>Table2[[#This Row],[CM II Unit)]]*Table2[[#This Row],[Volume]]</f>
        <v>305976.21234191587</v>
      </c>
      <c r="N725" s="29">
        <f>Table2[[#This Row],[Profit (Unit)]]*Table2[[#This Row],[Volume]]</f>
        <v>55976.212341915889</v>
      </c>
      <c r="O725" s="29" t="str">
        <f>IF(AND(Table2[[#This Row],[Profit]]&gt;0,N724&lt;0),MIN(Table2[Profit]),"")</f>
        <v/>
      </c>
    </row>
    <row r="726" spans="1:15" ht="20.100000000000001" customHeight="1" x14ac:dyDescent="0.25">
      <c r="A726" s="29">
        <v>4120</v>
      </c>
      <c r="B726" s="29">
        <f>IF(Table2[[#This Row],[Volume]]&lt;'Input Data'!$B$9,'Input Data'!$B$9,IF(Table2[[#This Row],[Volume]]&gt;'Input Data'!$B$10,'Input Data'!$B$10,Table2[[#This Row],[Volume]]))</f>
        <v>4120</v>
      </c>
      <c r="C726" s="30">
        <f>ROUNDDOWN((Table2[[#This Row],[Volume Used]]-'Input Data'!$B$9)/'Input Data'!$B$11,0)*'Input Data'!$B$12</f>
        <v>0.05</v>
      </c>
      <c r="D726" s="31">
        <f>-(Table2[[#This Row],[Volume]]*(1-Table2[[#This Row],[Discount]])*'Input Data'!$B$2)/Table2[[#This Row],[Volume]]</f>
        <v>475</v>
      </c>
      <c r="E726" s="29">
        <f>ROUNDUP(Table2[[#This Row],[Volume]]/'Input Data'!$B$13,0)</f>
        <v>5</v>
      </c>
      <c r="F726" s="29">
        <f>-Table2[[#This Row],[Multiplier]]*'Input Data'!$B$3</f>
        <v>250000</v>
      </c>
      <c r="G726" s="29">
        <f>(1 - (1 / (1 + EXP(-((Table2[[#This Row],[Volume]] / 1000) - 4.25))))) * 0.4 + 0.6</f>
        <v>0.81298172255492751</v>
      </c>
      <c r="H726" s="29">
        <f>Table2[[#This Row],[Sigmoid]]*'Input Data'!$B$7</f>
        <v>609.73629191619568</v>
      </c>
      <c r="I726" s="29">
        <f>Table2[[#This Row],[Price]]-Table2[[#This Row],[Variable Cost]]</f>
        <v>134.73629191619568</v>
      </c>
      <c r="J726" s="29">
        <f>Table2[[#This Row],[CM I (Unit)]]-(Table2[[#This Row],[Fixed Cost]]/Table2[[#This Row],[Volume]])</f>
        <v>74.056680265710241</v>
      </c>
      <c r="K726" s="29">
        <f>Table2[[#This Row],[CM II Unit)]]-(-'Input Data'!$B$4/Table2[[#This Row],[Volume]])</f>
        <v>13.377068615224808</v>
      </c>
      <c r="L726" s="29">
        <f>Table2[[#This Row],[CM I (Unit)]]*Table2[[#This Row],[Volume]]</f>
        <v>555113.52269472624</v>
      </c>
      <c r="M726" s="29">
        <f>Table2[[#This Row],[CM II Unit)]]*Table2[[#This Row],[Volume]]</f>
        <v>305113.52269472618</v>
      </c>
      <c r="N726" s="29">
        <f>Table2[[#This Row],[Profit (Unit)]]*Table2[[#This Row],[Volume]]</f>
        <v>55113.522694726205</v>
      </c>
      <c r="O726" s="29" t="str">
        <f>IF(AND(Table2[[#This Row],[Profit]]&gt;0,N725&lt;0),MIN(Table2[Profit]),"")</f>
        <v/>
      </c>
    </row>
    <row r="727" spans="1:15" ht="20.100000000000001" customHeight="1" x14ac:dyDescent="0.25">
      <c r="A727" s="29">
        <v>4125</v>
      </c>
      <c r="B727" s="29">
        <f>IF(Table2[[#This Row],[Volume]]&lt;'Input Data'!$B$9,'Input Data'!$B$9,IF(Table2[[#This Row],[Volume]]&gt;'Input Data'!$B$10,'Input Data'!$B$10,Table2[[#This Row],[Volume]]))</f>
        <v>4125</v>
      </c>
      <c r="C727" s="30">
        <f>ROUNDDOWN((Table2[[#This Row],[Volume Used]]-'Input Data'!$B$9)/'Input Data'!$B$11,0)*'Input Data'!$B$12</f>
        <v>0.05</v>
      </c>
      <c r="D727" s="31">
        <f>-(Table2[[#This Row],[Volume]]*(1-Table2[[#This Row],[Discount]])*'Input Data'!$B$2)/Table2[[#This Row],[Volume]]</f>
        <v>475</v>
      </c>
      <c r="E727" s="29">
        <f>ROUNDUP(Table2[[#This Row],[Volume]]/'Input Data'!$B$13,0)</f>
        <v>5</v>
      </c>
      <c r="F727" s="29">
        <f>-Table2[[#This Row],[Multiplier]]*'Input Data'!$B$3</f>
        <v>250000</v>
      </c>
      <c r="G727" s="29">
        <f>(1 - (1 / (1 + EXP(-((Table2[[#This Row],[Volume]] / 1000) - 4.25))))) * 0.4 + 0.6</f>
        <v>0.81248374934950252</v>
      </c>
      <c r="H727" s="29">
        <f>Table2[[#This Row],[Sigmoid]]*'Input Data'!$B$7</f>
        <v>609.36281201212694</v>
      </c>
      <c r="I727" s="29">
        <f>Table2[[#This Row],[Price]]-Table2[[#This Row],[Variable Cost]]</f>
        <v>134.36281201212694</v>
      </c>
      <c r="J727" s="29">
        <f>Table2[[#This Row],[CM I (Unit)]]-(Table2[[#This Row],[Fixed Cost]]/Table2[[#This Row],[Volume]])</f>
        <v>73.756751406066329</v>
      </c>
      <c r="K727" s="29">
        <f>Table2[[#This Row],[CM II Unit)]]-(-'Input Data'!$B$4/Table2[[#This Row],[Volume]])</f>
        <v>13.150690800005719</v>
      </c>
      <c r="L727" s="29">
        <f>Table2[[#This Row],[CM I (Unit)]]*Table2[[#This Row],[Volume]]</f>
        <v>554246.59955002367</v>
      </c>
      <c r="M727" s="29">
        <f>Table2[[#This Row],[CM II Unit)]]*Table2[[#This Row],[Volume]]</f>
        <v>304246.59955002362</v>
      </c>
      <c r="N727" s="29">
        <f>Table2[[#This Row],[Profit (Unit)]]*Table2[[#This Row],[Volume]]</f>
        <v>54246.599550023595</v>
      </c>
      <c r="O727" s="29" t="str">
        <f>IF(AND(Table2[[#This Row],[Profit]]&gt;0,N726&lt;0),MIN(Table2[Profit]),"")</f>
        <v/>
      </c>
    </row>
    <row r="728" spans="1:15" ht="20.100000000000001" customHeight="1" x14ac:dyDescent="0.25">
      <c r="A728" s="29">
        <v>4130</v>
      </c>
      <c r="B728" s="29">
        <f>IF(Table2[[#This Row],[Volume]]&lt;'Input Data'!$B$9,'Input Data'!$B$9,IF(Table2[[#This Row],[Volume]]&gt;'Input Data'!$B$10,'Input Data'!$B$10,Table2[[#This Row],[Volume]]))</f>
        <v>4130</v>
      </c>
      <c r="C728" s="30">
        <f>ROUNDDOWN((Table2[[#This Row],[Volume Used]]-'Input Data'!$B$9)/'Input Data'!$B$11,0)*'Input Data'!$B$12</f>
        <v>0.05</v>
      </c>
      <c r="D728" s="31">
        <f>-(Table2[[#This Row],[Volume]]*(1-Table2[[#This Row],[Discount]])*'Input Data'!$B$2)/Table2[[#This Row],[Volume]]</f>
        <v>475</v>
      </c>
      <c r="E728" s="29">
        <f>ROUNDUP(Table2[[#This Row],[Volume]]/'Input Data'!$B$13,0)</f>
        <v>5</v>
      </c>
      <c r="F728" s="29">
        <f>-Table2[[#This Row],[Multiplier]]*'Input Data'!$B$3</f>
        <v>250000</v>
      </c>
      <c r="G728" s="29">
        <f>(1 - (1 / (1 + EXP(-((Table2[[#This Row],[Volume]] / 1000) - 4.25))))) * 0.4 + 0.6</f>
        <v>0.81198562070582869</v>
      </c>
      <c r="H728" s="29">
        <f>Table2[[#This Row],[Sigmoid]]*'Input Data'!$B$7</f>
        <v>608.98921552937156</v>
      </c>
      <c r="I728" s="29">
        <f>Table2[[#This Row],[Price]]-Table2[[#This Row],[Variable Cost]]</f>
        <v>133.98921552937156</v>
      </c>
      <c r="J728" s="29">
        <f>Table2[[#This Row],[CM I (Unit)]]-(Table2[[#This Row],[Fixed Cost]]/Table2[[#This Row],[Volume]])</f>
        <v>73.45652787803985</v>
      </c>
      <c r="K728" s="29">
        <f>Table2[[#This Row],[CM II Unit)]]-(-'Input Data'!$B$4/Table2[[#This Row],[Volume]])</f>
        <v>12.92384022670813</v>
      </c>
      <c r="L728" s="29">
        <f>Table2[[#This Row],[CM I (Unit)]]*Table2[[#This Row],[Volume]]</f>
        <v>553375.46013630461</v>
      </c>
      <c r="M728" s="29">
        <f>Table2[[#This Row],[CM II Unit)]]*Table2[[#This Row],[Volume]]</f>
        <v>303375.46013630461</v>
      </c>
      <c r="N728" s="29">
        <f>Table2[[#This Row],[Profit (Unit)]]*Table2[[#This Row],[Volume]]</f>
        <v>53375.460136304573</v>
      </c>
      <c r="O728" s="29" t="str">
        <f>IF(AND(Table2[[#This Row],[Profit]]&gt;0,N727&lt;0),MIN(Table2[Profit]),"")</f>
        <v/>
      </c>
    </row>
    <row r="729" spans="1:15" ht="20.100000000000001" customHeight="1" x14ac:dyDescent="0.25">
      <c r="A729" s="29">
        <v>4135</v>
      </c>
      <c r="B729" s="29">
        <f>IF(Table2[[#This Row],[Volume]]&lt;'Input Data'!$B$9,'Input Data'!$B$9,IF(Table2[[#This Row],[Volume]]&gt;'Input Data'!$B$10,'Input Data'!$B$10,Table2[[#This Row],[Volume]]))</f>
        <v>4135</v>
      </c>
      <c r="C729" s="30">
        <f>ROUNDDOWN((Table2[[#This Row],[Volume Used]]-'Input Data'!$B$9)/'Input Data'!$B$11,0)*'Input Data'!$B$12</f>
        <v>0.05</v>
      </c>
      <c r="D729" s="31">
        <f>-(Table2[[#This Row],[Volume]]*(1-Table2[[#This Row],[Discount]])*'Input Data'!$B$2)/Table2[[#This Row],[Volume]]</f>
        <v>475</v>
      </c>
      <c r="E729" s="29">
        <f>ROUNDUP(Table2[[#This Row],[Volume]]/'Input Data'!$B$13,0)</f>
        <v>5</v>
      </c>
      <c r="F729" s="29">
        <f>-Table2[[#This Row],[Multiplier]]*'Input Data'!$B$3</f>
        <v>250000</v>
      </c>
      <c r="G729" s="29">
        <f>(1 - (1 / (1 + EXP(-((Table2[[#This Row],[Volume]] / 1000) - 4.25))))) * 0.4 + 0.6</f>
        <v>0.81148734278057588</v>
      </c>
      <c r="H729" s="29">
        <f>Table2[[#This Row],[Sigmoid]]*'Input Data'!$B$7</f>
        <v>608.61550708543189</v>
      </c>
      <c r="I729" s="29">
        <f>Table2[[#This Row],[Price]]-Table2[[#This Row],[Variable Cost]]</f>
        <v>133.61550708543189</v>
      </c>
      <c r="J729" s="29">
        <f>Table2[[#This Row],[CM I (Unit)]]-(Table2[[#This Row],[Fixed Cost]]/Table2[[#This Row],[Volume]])</f>
        <v>73.156014945165865</v>
      </c>
      <c r="K729" s="29">
        <f>Table2[[#This Row],[CM II Unit)]]-(-'Input Data'!$B$4/Table2[[#This Row],[Volume]])</f>
        <v>12.696522804899843</v>
      </c>
      <c r="L729" s="29">
        <f>Table2[[#This Row],[CM I (Unit)]]*Table2[[#This Row],[Volume]]</f>
        <v>552500.12179826084</v>
      </c>
      <c r="M729" s="29">
        <f>Table2[[#This Row],[CM II Unit)]]*Table2[[#This Row],[Volume]]</f>
        <v>302500.12179826084</v>
      </c>
      <c r="N729" s="29">
        <f>Table2[[#This Row],[Profit (Unit)]]*Table2[[#This Row],[Volume]]</f>
        <v>52500.12179826085</v>
      </c>
      <c r="O729" s="29" t="str">
        <f>IF(AND(Table2[[#This Row],[Profit]]&gt;0,N728&lt;0),MIN(Table2[Profit]),"")</f>
        <v/>
      </c>
    </row>
    <row r="730" spans="1:15" ht="20.100000000000001" customHeight="1" x14ac:dyDescent="0.25">
      <c r="A730" s="29">
        <v>4140</v>
      </c>
      <c r="B730" s="29">
        <f>IF(Table2[[#This Row],[Volume]]&lt;'Input Data'!$B$9,'Input Data'!$B$9,IF(Table2[[#This Row],[Volume]]&gt;'Input Data'!$B$10,'Input Data'!$B$10,Table2[[#This Row],[Volume]]))</f>
        <v>4140</v>
      </c>
      <c r="C730" s="30">
        <f>ROUNDDOWN((Table2[[#This Row],[Volume Used]]-'Input Data'!$B$9)/'Input Data'!$B$11,0)*'Input Data'!$B$12</f>
        <v>0.05</v>
      </c>
      <c r="D730" s="31">
        <f>-(Table2[[#This Row],[Volume]]*(1-Table2[[#This Row],[Discount]])*'Input Data'!$B$2)/Table2[[#This Row],[Volume]]</f>
        <v>475</v>
      </c>
      <c r="E730" s="29">
        <f>ROUNDUP(Table2[[#This Row],[Volume]]/'Input Data'!$B$13,0)</f>
        <v>5</v>
      </c>
      <c r="F730" s="29">
        <f>-Table2[[#This Row],[Multiplier]]*'Input Data'!$B$3</f>
        <v>250000</v>
      </c>
      <c r="G730" s="29">
        <f>(1 - (1 / (1 + EXP(-((Table2[[#This Row],[Volume]] / 1000) - 4.25))))) * 0.4 + 0.6</f>
        <v>0.81098892173783754</v>
      </c>
      <c r="H730" s="29">
        <f>Table2[[#This Row],[Sigmoid]]*'Input Data'!$B$7</f>
        <v>608.24169130337816</v>
      </c>
      <c r="I730" s="29">
        <f>Table2[[#This Row],[Price]]-Table2[[#This Row],[Variable Cost]]</f>
        <v>133.24169130337816</v>
      </c>
      <c r="J730" s="29">
        <f>Table2[[#This Row],[CM I (Unit)]]-(Table2[[#This Row],[Fixed Cost]]/Table2[[#This Row],[Volume]])</f>
        <v>72.855217873426469</v>
      </c>
      <c r="K730" s="29">
        <f>Table2[[#This Row],[CM II Unit)]]-(-'Input Data'!$B$4/Table2[[#This Row],[Volume]])</f>
        <v>12.468744443474776</v>
      </c>
      <c r="L730" s="29">
        <f>Table2[[#This Row],[CM I (Unit)]]*Table2[[#This Row],[Volume]]</f>
        <v>551620.60199598561</v>
      </c>
      <c r="M730" s="29">
        <f>Table2[[#This Row],[CM II Unit)]]*Table2[[#This Row],[Volume]]</f>
        <v>301620.60199598561</v>
      </c>
      <c r="N730" s="29">
        <f>Table2[[#This Row],[Profit (Unit)]]*Table2[[#This Row],[Volume]]</f>
        <v>51620.601995985569</v>
      </c>
      <c r="O730" s="29" t="str">
        <f>IF(AND(Table2[[#This Row],[Profit]]&gt;0,N729&lt;0),MIN(Table2[Profit]),"")</f>
        <v/>
      </c>
    </row>
    <row r="731" spans="1:15" ht="20.100000000000001" customHeight="1" x14ac:dyDescent="0.25">
      <c r="A731" s="29">
        <v>4145</v>
      </c>
      <c r="B731" s="29">
        <f>IF(Table2[[#This Row],[Volume]]&lt;'Input Data'!$B$9,'Input Data'!$B$9,IF(Table2[[#This Row],[Volume]]&gt;'Input Data'!$B$10,'Input Data'!$B$10,Table2[[#This Row],[Volume]]))</f>
        <v>4145</v>
      </c>
      <c r="C731" s="30">
        <f>ROUNDDOWN((Table2[[#This Row],[Volume Used]]-'Input Data'!$B$9)/'Input Data'!$B$11,0)*'Input Data'!$B$12</f>
        <v>0.05</v>
      </c>
      <c r="D731" s="31">
        <f>-(Table2[[#This Row],[Volume]]*(1-Table2[[#This Row],[Discount]])*'Input Data'!$B$2)/Table2[[#This Row],[Volume]]</f>
        <v>475</v>
      </c>
      <c r="E731" s="29">
        <f>ROUNDUP(Table2[[#This Row],[Volume]]/'Input Data'!$B$13,0)</f>
        <v>5</v>
      </c>
      <c r="F731" s="29">
        <f>-Table2[[#This Row],[Multiplier]]*'Input Data'!$B$3</f>
        <v>250000</v>
      </c>
      <c r="G731" s="29">
        <f>(1 - (1 / (1 + EXP(-((Table2[[#This Row],[Volume]] / 1000) - 4.25))))) * 0.4 + 0.6</f>
        <v>0.81049036374882755</v>
      </c>
      <c r="H731" s="29">
        <f>Table2[[#This Row],[Sigmoid]]*'Input Data'!$B$7</f>
        <v>607.86777281162063</v>
      </c>
      <c r="I731" s="29">
        <f>Table2[[#This Row],[Price]]-Table2[[#This Row],[Variable Cost]]</f>
        <v>132.86777281162063</v>
      </c>
      <c r="J731" s="29">
        <f>Table2[[#This Row],[CM I (Unit)]]-(Table2[[#This Row],[Fixed Cost]]/Table2[[#This Row],[Volume]])</f>
        <v>72.554141931041613</v>
      </c>
      <c r="K731" s="29">
        <f>Table2[[#This Row],[CM II Unit)]]-(-'Input Data'!$B$4/Table2[[#This Row],[Volume]])</f>
        <v>12.240511050462601</v>
      </c>
      <c r="L731" s="29">
        <f>Table2[[#This Row],[CM I (Unit)]]*Table2[[#This Row],[Volume]]</f>
        <v>550736.91830416746</v>
      </c>
      <c r="M731" s="29">
        <f>Table2[[#This Row],[CM II Unit)]]*Table2[[#This Row],[Volume]]</f>
        <v>300736.91830416751</v>
      </c>
      <c r="N731" s="29">
        <f>Table2[[#This Row],[Profit (Unit)]]*Table2[[#This Row],[Volume]]</f>
        <v>50736.918304167484</v>
      </c>
      <c r="O731" s="29" t="str">
        <f>IF(AND(Table2[[#This Row],[Profit]]&gt;0,N730&lt;0),MIN(Table2[Profit]),"")</f>
        <v/>
      </c>
    </row>
    <row r="732" spans="1:15" ht="20.100000000000001" customHeight="1" x14ac:dyDescent="0.25">
      <c r="A732" s="29">
        <v>4150</v>
      </c>
      <c r="B732" s="29">
        <f>IF(Table2[[#This Row],[Volume]]&lt;'Input Data'!$B$9,'Input Data'!$B$9,IF(Table2[[#This Row],[Volume]]&gt;'Input Data'!$B$10,'Input Data'!$B$10,Table2[[#This Row],[Volume]]))</f>
        <v>4150</v>
      </c>
      <c r="C732" s="30">
        <f>ROUNDDOWN((Table2[[#This Row],[Volume Used]]-'Input Data'!$B$9)/'Input Data'!$B$11,0)*'Input Data'!$B$12</f>
        <v>0.05</v>
      </c>
      <c r="D732" s="31">
        <f>-(Table2[[#This Row],[Volume]]*(1-Table2[[#This Row],[Discount]])*'Input Data'!$B$2)/Table2[[#This Row],[Volume]]</f>
        <v>475</v>
      </c>
      <c r="E732" s="29">
        <f>ROUNDUP(Table2[[#This Row],[Volume]]/'Input Data'!$B$13,0)</f>
        <v>5</v>
      </c>
      <c r="F732" s="29">
        <f>-Table2[[#This Row],[Multiplier]]*'Input Data'!$B$3</f>
        <v>250000</v>
      </c>
      <c r="G732" s="29">
        <f>(1 - (1 / (1 + EXP(-((Table2[[#This Row],[Volume]] / 1000) - 4.25))))) * 0.4 + 0.6</f>
        <v>0.80999167499157598</v>
      </c>
      <c r="H732" s="29">
        <f>Table2[[#This Row],[Sigmoid]]*'Input Data'!$B$7</f>
        <v>607.49375624368201</v>
      </c>
      <c r="I732" s="29">
        <f>Table2[[#This Row],[Price]]-Table2[[#This Row],[Variable Cost]]</f>
        <v>132.49375624368201</v>
      </c>
      <c r="J732" s="29">
        <f>Table2[[#This Row],[CM I (Unit)]]-(Table2[[#This Row],[Fixed Cost]]/Table2[[#This Row],[Volume]])</f>
        <v>72.252792388260332</v>
      </c>
      <c r="K732" s="29">
        <f>Table2[[#This Row],[CM II Unit)]]-(-'Input Data'!$B$4/Table2[[#This Row],[Volume]])</f>
        <v>12.011828532838642</v>
      </c>
      <c r="L732" s="29">
        <f>Table2[[#This Row],[CM I (Unit)]]*Table2[[#This Row],[Volume]]</f>
        <v>549849.0884112803</v>
      </c>
      <c r="M732" s="29">
        <f>Table2[[#This Row],[CM II Unit)]]*Table2[[#This Row],[Volume]]</f>
        <v>299849.08841128036</v>
      </c>
      <c r="N732" s="29">
        <f>Table2[[#This Row],[Profit (Unit)]]*Table2[[#This Row],[Volume]]</f>
        <v>49849.088411280361</v>
      </c>
      <c r="O732" s="29" t="str">
        <f>IF(AND(Table2[[#This Row],[Profit]]&gt;0,N731&lt;0),MIN(Table2[Profit]),"")</f>
        <v/>
      </c>
    </row>
    <row r="733" spans="1:15" ht="20.100000000000001" customHeight="1" x14ac:dyDescent="0.25">
      <c r="A733" s="29">
        <v>4155</v>
      </c>
      <c r="B733" s="29">
        <f>IF(Table2[[#This Row],[Volume]]&lt;'Input Data'!$B$9,'Input Data'!$B$9,IF(Table2[[#This Row],[Volume]]&gt;'Input Data'!$B$10,'Input Data'!$B$10,Table2[[#This Row],[Volume]]))</f>
        <v>4155</v>
      </c>
      <c r="C733" s="30">
        <f>ROUNDDOWN((Table2[[#This Row],[Volume Used]]-'Input Data'!$B$9)/'Input Data'!$B$11,0)*'Input Data'!$B$12</f>
        <v>0.05</v>
      </c>
      <c r="D733" s="31">
        <f>-(Table2[[#This Row],[Volume]]*(1-Table2[[#This Row],[Discount]])*'Input Data'!$B$2)/Table2[[#This Row],[Volume]]</f>
        <v>475</v>
      </c>
      <c r="E733" s="29">
        <f>ROUNDUP(Table2[[#This Row],[Volume]]/'Input Data'!$B$13,0)</f>
        <v>5</v>
      </c>
      <c r="F733" s="29">
        <f>-Table2[[#This Row],[Multiplier]]*'Input Data'!$B$3</f>
        <v>250000</v>
      </c>
      <c r="G733" s="29">
        <f>(1 - (1 / (1 + EXP(-((Table2[[#This Row],[Volume]] / 1000) - 4.25))))) * 0.4 + 0.6</f>
        <v>0.8094928616506244</v>
      </c>
      <c r="H733" s="29">
        <f>Table2[[#This Row],[Sigmoid]]*'Input Data'!$B$7</f>
        <v>607.11964623796825</v>
      </c>
      <c r="I733" s="29">
        <f>Table2[[#This Row],[Price]]-Table2[[#This Row],[Variable Cost]]</f>
        <v>132.11964623796825</v>
      </c>
      <c r="J733" s="29">
        <f>Table2[[#This Row],[CM I (Unit)]]-(Table2[[#This Row],[Fixed Cost]]/Table2[[#This Row],[Volume]])</f>
        <v>71.951174517149965</v>
      </c>
      <c r="K733" s="29">
        <f>Table2[[#This Row],[CM II Unit)]]-(-'Input Data'!$B$4/Table2[[#This Row],[Volume]])</f>
        <v>11.782702796331677</v>
      </c>
      <c r="L733" s="29">
        <f>Table2[[#This Row],[CM I (Unit)]]*Table2[[#This Row],[Volume]]</f>
        <v>548957.13011875807</v>
      </c>
      <c r="M733" s="29">
        <f>Table2[[#This Row],[CM II Unit)]]*Table2[[#This Row],[Volume]]</f>
        <v>298957.13011875813</v>
      </c>
      <c r="N733" s="29">
        <f>Table2[[#This Row],[Profit (Unit)]]*Table2[[#This Row],[Volume]]</f>
        <v>48957.130118758119</v>
      </c>
      <c r="O733" s="29" t="str">
        <f>IF(AND(Table2[[#This Row],[Profit]]&gt;0,N732&lt;0),MIN(Table2[Profit]),"")</f>
        <v/>
      </c>
    </row>
    <row r="734" spans="1:15" ht="20.100000000000001" customHeight="1" x14ac:dyDescent="0.25">
      <c r="A734" s="29">
        <v>4160</v>
      </c>
      <c r="B734" s="29">
        <f>IF(Table2[[#This Row],[Volume]]&lt;'Input Data'!$B$9,'Input Data'!$B$9,IF(Table2[[#This Row],[Volume]]&gt;'Input Data'!$B$10,'Input Data'!$B$10,Table2[[#This Row],[Volume]]))</f>
        <v>4160</v>
      </c>
      <c r="C734" s="30">
        <f>ROUNDDOWN((Table2[[#This Row],[Volume Used]]-'Input Data'!$B$9)/'Input Data'!$B$11,0)*'Input Data'!$B$12</f>
        <v>0.05</v>
      </c>
      <c r="D734" s="31">
        <f>-(Table2[[#This Row],[Volume]]*(1-Table2[[#This Row],[Discount]])*'Input Data'!$B$2)/Table2[[#This Row],[Volume]]</f>
        <v>475</v>
      </c>
      <c r="E734" s="29">
        <f>ROUNDUP(Table2[[#This Row],[Volume]]/'Input Data'!$B$13,0)</f>
        <v>5</v>
      </c>
      <c r="F734" s="29">
        <f>-Table2[[#This Row],[Multiplier]]*'Input Data'!$B$3</f>
        <v>250000</v>
      </c>
      <c r="G734" s="29">
        <f>(1 - (1 / (1 + EXP(-((Table2[[#This Row],[Volume]] / 1000) - 4.25))))) * 0.4 + 0.6</f>
        <v>0.80899392991672003</v>
      </c>
      <c r="H734" s="29">
        <f>Table2[[#This Row],[Sigmoid]]*'Input Data'!$B$7</f>
        <v>606.74544743754007</v>
      </c>
      <c r="I734" s="29">
        <f>Table2[[#This Row],[Price]]-Table2[[#This Row],[Variable Cost]]</f>
        <v>131.74544743754007</v>
      </c>
      <c r="J734" s="29">
        <f>Table2[[#This Row],[CM I (Unit)]]-(Table2[[#This Row],[Fixed Cost]]/Table2[[#This Row],[Volume]])</f>
        <v>71.649293591386225</v>
      </c>
      <c r="K734" s="29">
        <f>Table2[[#This Row],[CM II Unit)]]-(-'Input Data'!$B$4/Table2[[#This Row],[Volume]])</f>
        <v>11.553139745232379</v>
      </c>
      <c r="L734" s="29">
        <f>Table2[[#This Row],[CM I (Unit)]]*Table2[[#This Row],[Volume]]</f>
        <v>548061.06134016672</v>
      </c>
      <c r="M734" s="29">
        <f>Table2[[#This Row],[CM II Unit)]]*Table2[[#This Row],[Volume]]</f>
        <v>298061.06134016672</v>
      </c>
      <c r="N734" s="29">
        <f>Table2[[#This Row],[Profit (Unit)]]*Table2[[#This Row],[Volume]]</f>
        <v>48061.061340166692</v>
      </c>
      <c r="O734" s="29" t="str">
        <f>IF(AND(Table2[[#This Row],[Profit]]&gt;0,N733&lt;0),MIN(Table2[Profit]),"")</f>
        <v/>
      </c>
    </row>
    <row r="735" spans="1:15" ht="20.100000000000001" customHeight="1" x14ac:dyDescent="0.25">
      <c r="A735" s="29">
        <v>4165</v>
      </c>
      <c r="B735" s="29">
        <f>IF(Table2[[#This Row],[Volume]]&lt;'Input Data'!$B$9,'Input Data'!$B$9,IF(Table2[[#This Row],[Volume]]&gt;'Input Data'!$B$10,'Input Data'!$B$10,Table2[[#This Row],[Volume]]))</f>
        <v>4165</v>
      </c>
      <c r="C735" s="30">
        <f>ROUNDDOWN((Table2[[#This Row],[Volume Used]]-'Input Data'!$B$9)/'Input Data'!$B$11,0)*'Input Data'!$B$12</f>
        <v>0.05</v>
      </c>
      <c r="D735" s="31">
        <f>-(Table2[[#This Row],[Volume]]*(1-Table2[[#This Row],[Discount]])*'Input Data'!$B$2)/Table2[[#This Row],[Volume]]</f>
        <v>475</v>
      </c>
      <c r="E735" s="29">
        <f>ROUNDUP(Table2[[#This Row],[Volume]]/'Input Data'!$B$13,0)</f>
        <v>5</v>
      </c>
      <c r="F735" s="29">
        <f>-Table2[[#This Row],[Multiplier]]*'Input Data'!$B$3</f>
        <v>250000</v>
      </c>
      <c r="G735" s="29">
        <f>(1 - (1 / (1 + EXP(-((Table2[[#This Row],[Volume]] / 1000) - 4.25))))) * 0.4 + 0.6</f>
        <v>0.80849488598650965</v>
      </c>
      <c r="H735" s="29">
        <f>Table2[[#This Row],[Sigmoid]]*'Input Data'!$B$7</f>
        <v>606.37116448988229</v>
      </c>
      <c r="I735" s="29">
        <f>Table2[[#This Row],[Price]]-Table2[[#This Row],[Variable Cost]]</f>
        <v>131.37116448988229</v>
      </c>
      <c r="J735" s="29">
        <f>Table2[[#This Row],[CM I (Unit)]]-(Table2[[#This Row],[Fixed Cost]]/Table2[[#This Row],[Volume]])</f>
        <v>71.347154886040755</v>
      </c>
      <c r="K735" s="29">
        <f>Table2[[#This Row],[CM II Unit)]]-(-'Input Data'!$B$4/Table2[[#This Row],[Volume]])</f>
        <v>11.323145282199221</v>
      </c>
      <c r="L735" s="29">
        <f>Table2[[#This Row],[CM I (Unit)]]*Table2[[#This Row],[Volume]]</f>
        <v>547160.90010035969</v>
      </c>
      <c r="M735" s="29">
        <f>Table2[[#This Row],[CM II Unit)]]*Table2[[#This Row],[Volume]]</f>
        <v>297160.90010035975</v>
      </c>
      <c r="N735" s="29">
        <f>Table2[[#This Row],[Profit (Unit)]]*Table2[[#This Row],[Volume]]</f>
        <v>47160.900100359751</v>
      </c>
      <c r="O735" s="29" t="str">
        <f>IF(AND(Table2[[#This Row],[Profit]]&gt;0,N734&lt;0),MIN(Table2[Profit]),"")</f>
        <v/>
      </c>
    </row>
    <row r="736" spans="1:15" ht="20.100000000000001" customHeight="1" x14ac:dyDescent="0.25">
      <c r="A736" s="29">
        <v>4170</v>
      </c>
      <c r="B736" s="29">
        <f>IF(Table2[[#This Row],[Volume]]&lt;'Input Data'!$B$9,'Input Data'!$B$9,IF(Table2[[#This Row],[Volume]]&gt;'Input Data'!$B$10,'Input Data'!$B$10,Table2[[#This Row],[Volume]]))</f>
        <v>4170</v>
      </c>
      <c r="C736" s="30">
        <f>ROUNDDOWN((Table2[[#This Row],[Volume Used]]-'Input Data'!$B$9)/'Input Data'!$B$11,0)*'Input Data'!$B$12</f>
        <v>0.05</v>
      </c>
      <c r="D736" s="31">
        <f>-(Table2[[#This Row],[Volume]]*(1-Table2[[#This Row],[Discount]])*'Input Data'!$B$2)/Table2[[#This Row],[Volume]]</f>
        <v>475</v>
      </c>
      <c r="E736" s="29">
        <f>ROUNDUP(Table2[[#This Row],[Volume]]/'Input Data'!$B$13,0)</f>
        <v>5</v>
      </c>
      <c r="F736" s="29">
        <f>-Table2[[#This Row],[Multiplier]]*'Input Data'!$B$3</f>
        <v>250000</v>
      </c>
      <c r="G736" s="29">
        <f>(1 - (1 / (1 + EXP(-((Table2[[#This Row],[Volume]] / 1000) - 4.25))))) * 0.4 + 0.6</f>
        <v>0.80799573606223274</v>
      </c>
      <c r="H736" s="29">
        <f>Table2[[#This Row],[Sigmoid]]*'Input Data'!$B$7</f>
        <v>605.99680204667459</v>
      </c>
      <c r="I736" s="29">
        <f>Table2[[#This Row],[Price]]-Table2[[#This Row],[Variable Cost]]</f>
        <v>130.99680204667459</v>
      </c>
      <c r="J736" s="29">
        <f>Table2[[#This Row],[CM I (Unit)]]-(Table2[[#This Row],[Fixed Cost]]/Table2[[#This Row],[Volume]])</f>
        <v>71.044763677370042</v>
      </c>
      <c r="K736" s="29">
        <f>Table2[[#This Row],[CM II Unit)]]-(-'Input Data'!$B$4/Table2[[#This Row],[Volume]])</f>
        <v>11.092725308065489</v>
      </c>
      <c r="L736" s="29">
        <f>Table2[[#This Row],[CM I (Unit)]]*Table2[[#This Row],[Volume]]</f>
        <v>546256.66453463305</v>
      </c>
      <c r="M736" s="29">
        <f>Table2[[#This Row],[CM II Unit)]]*Table2[[#This Row],[Volume]]</f>
        <v>296256.66453463305</v>
      </c>
      <c r="N736" s="29">
        <f>Table2[[#This Row],[Profit (Unit)]]*Table2[[#This Row],[Volume]]</f>
        <v>46256.664534633092</v>
      </c>
      <c r="O736" s="29" t="str">
        <f>IF(AND(Table2[[#This Row],[Profit]]&gt;0,N735&lt;0),MIN(Table2[Profit]),"")</f>
        <v/>
      </c>
    </row>
    <row r="737" spans="1:15" ht="20.100000000000001" customHeight="1" x14ac:dyDescent="0.25">
      <c r="A737" s="29">
        <v>4175</v>
      </c>
      <c r="B737" s="29">
        <f>IF(Table2[[#This Row],[Volume]]&lt;'Input Data'!$B$9,'Input Data'!$B$9,IF(Table2[[#This Row],[Volume]]&gt;'Input Data'!$B$10,'Input Data'!$B$10,Table2[[#This Row],[Volume]]))</f>
        <v>4175</v>
      </c>
      <c r="C737" s="30">
        <f>ROUNDDOWN((Table2[[#This Row],[Volume Used]]-'Input Data'!$B$9)/'Input Data'!$B$11,0)*'Input Data'!$B$12</f>
        <v>0.05</v>
      </c>
      <c r="D737" s="31">
        <f>-(Table2[[#This Row],[Volume]]*(1-Table2[[#This Row],[Discount]])*'Input Data'!$B$2)/Table2[[#This Row],[Volume]]</f>
        <v>475</v>
      </c>
      <c r="E737" s="29">
        <f>ROUNDUP(Table2[[#This Row],[Volume]]/'Input Data'!$B$13,0)</f>
        <v>5</v>
      </c>
      <c r="F737" s="29">
        <f>-Table2[[#This Row],[Multiplier]]*'Input Data'!$B$3</f>
        <v>250000</v>
      </c>
      <c r="G737" s="29">
        <f>(1 - (1 / (1 + EXP(-((Table2[[#This Row],[Volume]] / 1000) - 4.25))))) * 0.4 + 0.6</f>
        <v>0.80749648635141413</v>
      </c>
      <c r="H737" s="29">
        <f>Table2[[#This Row],[Sigmoid]]*'Input Data'!$B$7</f>
        <v>605.62236476356065</v>
      </c>
      <c r="I737" s="29">
        <f>Table2[[#This Row],[Price]]-Table2[[#This Row],[Variable Cost]]</f>
        <v>130.62236476356065</v>
      </c>
      <c r="J737" s="29">
        <f>Table2[[#This Row],[CM I (Unit)]]-(Table2[[#This Row],[Fixed Cost]]/Table2[[#This Row],[Volume]])</f>
        <v>70.742125242602569</v>
      </c>
      <c r="K737" s="29">
        <f>Table2[[#This Row],[CM II Unit)]]-(-'Input Data'!$B$4/Table2[[#This Row],[Volume]])</f>
        <v>10.861885721644484</v>
      </c>
      <c r="L737" s="29">
        <f>Table2[[#This Row],[CM I (Unit)]]*Table2[[#This Row],[Volume]]</f>
        <v>545348.37288786576</v>
      </c>
      <c r="M737" s="29">
        <f>Table2[[#This Row],[CM II Unit)]]*Table2[[#This Row],[Volume]]</f>
        <v>295348.3728878657</v>
      </c>
      <c r="N737" s="29">
        <f>Table2[[#This Row],[Profit (Unit)]]*Table2[[#This Row],[Volume]]</f>
        <v>45348.37288786572</v>
      </c>
      <c r="O737" s="29" t="str">
        <f>IF(AND(Table2[[#This Row],[Profit]]&gt;0,N736&lt;0),MIN(Table2[Profit]),"")</f>
        <v/>
      </c>
    </row>
    <row r="738" spans="1:15" ht="20.100000000000001" customHeight="1" x14ac:dyDescent="0.25">
      <c r="A738" s="29">
        <v>4180</v>
      </c>
      <c r="B738" s="29">
        <f>IF(Table2[[#This Row],[Volume]]&lt;'Input Data'!$B$9,'Input Data'!$B$9,IF(Table2[[#This Row],[Volume]]&gt;'Input Data'!$B$10,'Input Data'!$B$10,Table2[[#This Row],[Volume]]))</f>
        <v>4180</v>
      </c>
      <c r="C738" s="30">
        <f>ROUNDDOWN((Table2[[#This Row],[Volume Used]]-'Input Data'!$B$9)/'Input Data'!$B$11,0)*'Input Data'!$B$12</f>
        <v>0.05</v>
      </c>
      <c r="D738" s="31">
        <f>-(Table2[[#This Row],[Volume]]*(1-Table2[[#This Row],[Discount]])*'Input Data'!$B$2)/Table2[[#This Row],[Volume]]</f>
        <v>475</v>
      </c>
      <c r="E738" s="29">
        <f>ROUNDUP(Table2[[#This Row],[Volume]]/'Input Data'!$B$13,0)</f>
        <v>5</v>
      </c>
      <c r="F738" s="29">
        <f>-Table2[[#This Row],[Multiplier]]*'Input Data'!$B$3</f>
        <v>250000</v>
      </c>
      <c r="G738" s="29">
        <f>(1 - (1 / (1 + EXP(-((Table2[[#This Row],[Volume]] / 1000) - 4.25))))) * 0.4 + 0.6</f>
        <v>0.8069971430665559</v>
      </c>
      <c r="H738" s="29">
        <f>Table2[[#This Row],[Sigmoid]]*'Input Data'!$B$7</f>
        <v>605.24785729991697</v>
      </c>
      <c r="I738" s="29">
        <f>Table2[[#This Row],[Price]]-Table2[[#This Row],[Variable Cost]]</f>
        <v>130.24785729991697</v>
      </c>
      <c r="J738" s="29">
        <f>Table2[[#This Row],[CM I (Unit)]]-(Table2[[#This Row],[Fixed Cost]]/Table2[[#This Row],[Volume]])</f>
        <v>70.439244859725591</v>
      </c>
      <c r="K738" s="29">
        <f>Table2[[#This Row],[CM II Unit)]]-(-'Input Data'!$B$4/Table2[[#This Row],[Volume]])</f>
        <v>10.630632419534201</v>
      </c>
      <c r="L738" s="29">
        <f>Table2[[#This Row],[CM I (Unit)]]*Table2[[#This Row],[Volume]]</f>
        <v>544436.04351365298</v>
      </c>
      <c r="M738" s="29">
        <f>Table2[[#This Row],[CM II Unit)]]*Table2[[#This Row],[Volume]]</f>
        <v>294436.04351365298</v>
      </c>
      <c r="N738" s="29">
        <f>Table2[[#This Row],[Profit (Unit)]]*Table2[[#This Row],[Volume]]</f>
        <v>44436.043513652963</v>
      </c>
      <c r="O738" s="29" t="str">
        <f>IF(AND(Table2[[#This Row],[Profit]]&gt;0,N737&lt;0),MIN(Table2[Profit]),"")</f>
        <v/>
      </c>
    </row>
    <row r="739" spans="1:15" ht="20.100000000000001" customHeight="1" x14ac:dyDescent="0.25">
      <c r="A739" s="29">
        <v>4185</v>
      </c>
      <c r="B739" s="29">
        <f>IF(Table2[[#This Row],[Volume]]&lt;'Input Data'!$B$9,'Input Data'!$B$9,IF(Table2[[#This Row],[Volume]]&gt;'Input Data'!$B$10,'Input Data'!$B$10,Table2[[#This Row],[Volume]]))</f>
        <v>4185</v>
      </c>
      <c r="C739" s="30">
        <f>ROUNDDOWN((Table2[[#This Row],[Volume Used]]-'Input Data'!$B$9)/'Input Data'!$B$11,0)*'Input Data'!$B$12</f>
        <v>0.05</v>
      </c>
      <c r="D739" s="31">
        <f>-(Table2[[#This Row],[Volume]]*(1-Table2[[#This Row],[Discount]])*'Input Data'!$B$2)/Table2[[#This Row],[Volume]]</f>
        <v>475</v>
      </c>
      <c r="E739" s="29">
        <f>ROUNDUP(Table2[[#This Row],[Volume]]/'Input Data'!$B$13,0)</f>
        <v>5</v>
      </c>
      <c r="F739" s="29">
        <f>-Table2[[#This Row],[Multiplier]]*'Input Data'!$B$3</f>
        <v>250000</v>
      </c>
      <c r="G739" s="29">
        <f>(1 - (1 / (1 + EXP(-((Table2[[#This Row],[Volume]] / 1000) - 4.25))))) * 0.4 + 0.6</f>
        <v>0.80649771242482904</v>
      </c>
      <c r="H739" s="29">
        <f>Table2[[#This Row],[Sigmoid]]*'Input Data'!$B$7</f>
        <v>604.87328431862181</v>
      </c>
      <c r="I739" s="29">
        <f>Table2[[#This Row],[Price]]-Table2[[#This Row],[Variable Cost]]</f>
        <v>129.87328431862181</v>
      </c>
      <c r="J739" s="29">
        <f>Table2[[#This Row],[CM I (Unit)]]-(Table2[[#This Row],[Fixed Cost]]/Table2[[#This Row],[Volume]])</f>
        <v>70.136127807271748</v>
      </c>
      <c r="K739" s="29">
        <f>Table2[[#This Row],[CM II Unit)]]-(-'Input Data'!$B$4/Table2[[#This Row],[Volume]])</f>
        <v>10.39897129592169</v>
      </c>
      <c r="L739" s="29">
        <f>Table2[[#This Row],[CM I (Unit)]]*Table2[[#This Row],[Volume]]</f>
        <v>543519.69487343228</v>
      </c>
      <c r="M739" s="29">
        <f>Table2[[#This Row],[CM II Unit)]]*Table2[[#This Row],[Volume]]</f>
        <v>293519.69487343228</v>
      </c>
      <c r="N739" s="29">
        <f>Table2[[#This Row],[Profit (Unit)]]*Table2[[#This Row],[Volume]]</f>
        <v>43519.694873432272</v>
      </c>
      <c r="O739" s="29" t="str">
        <f>IF(AND(Table2[[#This Row],[Profit]]&gt;0,N738&lt;0),MIN(Table2[Profit]),"")</f>
        <v/>
      </c>
    </row>
    <row r="740" spans="1:15" ht="20.100000000000001" customHeight="1" x14ac:dyDescent="0.25">
      <c r="A740" s="29">
        <v>4190</v>
      </c>
      <c r="B740" s="29">
        <f>IF(Table2[[#This Row],[Volume]]&lt;'Input Data'!$B$9,'Input Data'!$B$9,IF(Table2[[#This Row],[Volume]]&gt;'Input Data'!$B$10,'Input Data'!$B$10,Table2[[#This Row],[Volume]]))</f>
        <v>4190</v>
      </c>
      <c r="C740" s="30">
        <f>ROUNDDOWN((Table2[[#This Row],[Volume Used]]-'Input Data'!$B$9)/'Input Data'!$B$11,0)*'Input Data'!$B$12</f>
        <v>0.05</v>
      </c>
      <c r="D740" s="31">
        <f>-(Table2[[#This Row],[Volume]]*(1-Table2[[#This Row],[Discount]])*'Input Data'!$B$2)/Table2[[#This Row],[Volume]]</f>
        <v>475</v>
      </c>
      <c r="E740" s="29">
        <f>ROUNDUP(Table2[[#This Row],[Volume]]/'Input Data'!$B$13,0)</f>
        <v>5</v>
      </c>
      <c r="F740" s="29">
        <f>-Table2[[#This Row],[Multiplier]]*'Input Data'!$B$3</f>
        <v>250000</v>
      </c>
      <c r="G740" s="29">
        <f>(1 - (1 / (1 + EXP(-((Table2[[#This Row],[Volume]] / 1000) - 4.25))))) * 0.4 + 0.6</f>
        <v>0.80599820064776395</v>
      </c>
      <c r="H740" s="29">
        <f>Table2[[#This Row],[Sigmoid]]*'Input Data'!$B$7</f>
        <v>604.49865048582296</v>
      </c>
      <c r="I740" s="29">
        <f>Table2[[#This Row],[Price]]-Table2[[#This Row],[Variable Cost]]</f>
        <v>129.49865048582296</v>
      </c>
      <c r="J740" s="29">
        <f>Table2[[#This Row],[CM I (Unit)]]-(Table2[[#This Row],[Fixed Cost]]/Table2[[#This Row],[Volume]])</f>
        <v>69.832779364104596</v>
      </c>
      <c r="K740" s="29">
        <f>Table2[[#This Row],[CM II Unit)]]-(-'Input Data'!$B$4/Table2[[#This Row],[Volume]])</f>
        <v>10.166908242386221</v>
      </c>
      <c r="L740" s="29">
        <f>Table2[[#This Row],[CM I (Unit)]]*Table2[[#This Row],[Volume]]</f>
        <v>542599.34553559823</v>
      </c>
      <c r="M740" s="29">
        <f>Table2[[#This Row],[CM II Unit)]]*Table2[[#This Row],[Volume]]</f>
        <v>292599.34553559823</v>
      </c>
      <c r="N740" s="29">
        <f>Table2[[#This Row],[Profit (Unit)]]*Table2[[#This Row],[Volume]]</f>
        <v>42599.345535598266</v>
      </c>
      <c r="O740" s="29" t="str">
        <f>IF(AND(Table2[[#This Row],[Profit]]&gt;0,N739&lt;0),MIN(Table2[Profit]),"")</f>
        <v/>
      </c>
    </row>
    <row r="741" spans="1:15" ht="20.100000000000001" customHeight="1" x14ac:dyDescent="0.25">
      <c r="A741" s="29">
        <v>4195</v>
      </c>
      <c r="B741" s="29">
        <f>IF(Table2[[#This Row],[Volume]]&lt;'Input Data'!$B$9,'Input Data'!$B$9,IF(Table2[[#This Row],[Volume]]&gt;'Input Data'!$B$10,'Input Data'!$B$10,Table2[[#This Row],[Volume]]))</f>
        <v>4195</v>
      </c>
      <c r="C741" s="30">
        <f>ROUNDDOWN((Table2[[#This Row],[Volume Used]]-'Input Data'!$B$9)/'Input Data'!$B$11,0)*'Input Data'!$B$12</f>
        <v>0.05</v>
      </c>
      <c r="D741" s="31">
        <f>-(Table2[[#This Row],[Volume]]*(1-Table2[[#This Row],[Discount]])*'Input Data'!$B$2)/Table2[[#This Row],[Volume]]</f>
        <v>475</v>
      </c>
      <c r="E741" s="29">
        <f>ROUNDUP(Table2[[#This Row],[Volume]]/'Input Data'!$B$13,0)</f>
        <v>5</v>
      </c>
      <c r="F741" s="29">
        <f>-Table2[[#This Row],[Multiplier]]*'Input Data'!$B$3</f>
        <v>250000</v>
      </c>
      <c r="G741" s="29">
        <f>(1 - (1 / (1 + EXP(-((Table2[[#This Row],[Volume]] / 1000) - 4.25))))) * 0.4 + 0.6</f>
        <v>0.80549861396094191</v>
      </c>
      <c r="H741" s="29">
        <f>Table2[[#This Row],[Sigmoid]]*'Input Data'!$B$7</f>
        <v>604.12396047070638</v>
      </c>
      <c r="I741" s="29">
        <f>Table2[[#This Row],[Price]]-Table2[[#This Row],[Variable Cost]]</f>
        <v>129.12396047070638</v>
      </c>
      <c r="J741" s="29">
        <f>Table2[[#This Row],[CM I (Unit)]]-(Table2[[#This Row],[Fixed Cost]]/Table2[[#This Row],[Volume]])</f>
        <v>69.5292048092046</v>
      </c>
      <c r="K741" s="29">
        <f>Table2[[#This Row],[CM II Unit)]]-(-'Input Data'!$B$4/Table2[[#This Row],[Volume]])</f>
        <v>9.9344491477028143</v>
      </c>
      <c r="L741" s="29">
        <f>Table2[[#This Row],[CM I (Unit)]]*Table2[[#This Row],[Volume]]</f>
        <v>541675.01417461329</v>
      </c>
      <c r="M741" s="29">
        <f>Table2[[#This Row],[CM II Unit)]]*Table2[[#This Row],[Volume]]</f>
        <v>291675.01417461329</v>
      </c>
      <c r="N741" s="29">
        <f>Table2[[#This Row],[Profit (Unit)]]*Table2[[#This Row],[Volume]]</f>
        <v>41675.014174613309</v>
      </c>
      <c r="O741" s="29" t="str">
        <f>IF(AND(Table2[[#This Row],[Profit]]&gt;0,N740&lt;0),MIN(Table2[Profit]),"")</f>
        <v/>
      </c>
    </row>
    <row r="742" spans="1:15" ht="20.100000000000001" customHeight="1" x14ac:dyDescent="0.25">
      <c r="A742" s="29">
        <v>4200</v>
      </c>
      <c r="B742" s="29">
        <f>IF(Table2[[#This Row],[Volume]]&lt;'Input Data'!$B$9,'Input Data'!$B$9,IF(Table2[[#This Row],[Volume]]&gt;'Input Data'!$B$10,'Input Data'!$B$10,Table2[[#This Row],[Volume]]))</f>
        <v>4200</v>
      </c>
      <c r="C742" s="30">
        <f>ROUNDDOWN((Table2[[#This Row],[Volume Used]]-'Input Data'!$B$9)/'Input Data'!$B$11,0)*'Input Data'!$B$12</f>
        <v>0.05</v>
      </c>
      <c r="D742" s="31">
        <f>-(Table2[[#This Row],[Volume]]*(1-Table2[[#This Row],[Discount]])*'Input Data'!$B$2)/Table2[[#This Row],[Volume]]</f>
        <v>475</v>
      </c>
      <c r="E742" s="29">
        <f>ROUNDUP(Table2[[#This Row],[Volume]]/'Input Data'!$B$13,0)</f>
        <v>5</v>
      </c>
      <c r="F742" s="29">
        <f>-Table2[[#This Row],[Multiplier]]*'Input Data'!$B$3</f>
        <v>250000</v>
      </c>
      <c r="G742" s="29">
        <f>(1 - (1 / (1 + EXP(-((Table2[[#This Row],[Volume]] / 1000) - 4.25))))) * 0.4 + 0.6</f>
        <v>0.80499895859368409</v>
      </c>
      <c r="H742" s="29">
        <f>Table2[[#This Row],[Sigmoid]]*'Input Data'!$B$7</f>
        <v>603.74921894526301</v>
      </c>
      <c r="I742" s="29">
        <f>Table2[[#This Row],[Price]]-Table2[[#This Row],[Variable Cost]]</f>
        <v>128.74921894526301</v>
      </c>
      <c r="J742" s="29">
        <f>Table2[[#This Row],[CM I (Unit)]]-(Table2[[#This Row],[Fixed Cost]]/Table2[[#This Row],[Volume]])</f>
        <v>69.225409421453492</v>
      </c>
      <c r="K742" s="29">
        <f>Table2[[#This Row],[CM II Unit)]]-(-'Input Data'!$B$4/Table2[[#This Row],[Volume]])</f>
        <v>9.7015998976439661</v>
      </c>
      <c r="L742" s="29">
        <f>Table2[[#This Row],[CM I (Unit)]]*Table2[[#This Row],[Volume]]</f>
        <v>540746.71957010461</v>
      </c>
      <c r="M742" s="29">
        <f>Table2[[#This Row],[CM II Unit)]]*Table2[[#This Row],[Volume]]</f>
        <v>290746.71957010467</v>
      </c>
      <c r="N742" s="29">
        <f>Table2[[#This Row],[Profit (Unit)]]*Table2[[#This Row],[Volume]]</f>
        <v>40746.719570104658</v>
      </c>
      <c r="O742" s="29" t="str">
        <f>IF(AND(Table2[[#This Row],[Profit]]&gt;0,N741&lt;0),MIN(Table2[Profit]),"")</f>
        <v/>
      </c>
    </row>
    <row r="743" spans="1:15" ht="20.100000000000001" customHeight="1" x14ac:dyDescent="0.25">
      <c r="A743" s="29">
        <v>4205</v>
      </c>
      <c r="B743" s="29">
        <f>IF(Table2[[#This Row],[Volume]]&lt;'Input Data'!$B$9,'Input Data'!$B$9,IF(Table2[[#This Row],[Volume]]&gt;'Input Data'!$B$10,'Input Data'!$B$10,Table2[[#This Row],[Volume]]))</f>
        <v>4205</v>
      </c>
      <c r="C743" s="30">
        <f>ROUNDDOWN((Table2[[#This Row],[Volume Used]]-'Input Data'!$B$9)/'Input Data'!$B$11,0)*'Input Data'!$B$12</f>
        <v>0.05</v>
      </c>
      <c r="D743" s="31">
        <f>-(Table2[[#This Row],[Volume]]*(1-Table2[[#This Row],[Discount]])*'Input Data'!$B$2)/Table2[[#This Row],[Volume]]</f>
        <v>475</v>
      </c>
      <c r="E743" s="29">
        <f>ROUNDUP(Table2[[#This Row],[Volume]]/'Input Data'!$B$13,0)</f>
        <v>5</v>
      </c>
      <c r="F743" s="29">
        <f>-Table2[[#This Row],[Multiplier]]*'Input Data'!$B$3</f>
        <v>250000</v>
      </c>
      <c r="G743" s="29">
        <f>(1 - (1 / (1 + EXP(-((Table2[[#This Row],[Volume]] / 1000) - 4.25))))) * 0.4 + 0.6</f>
        <v>0.80449924077874191</v>
      </c>
      <c r="H743" s="29">
        <f>Table2[[#This Row],[Sigmoid]]*'Input Data'!$B$7</f>
        <v>603.37443058405643</v>
      </c>
      <c r="I743" s="29">
        <f>Table2[[#This Row],[Price]]-Table2[[#This Row],[Variable Cost]]</f>
        <v>128.37443058405643</v>
      </c>
      <c r="J743" s="29">
        <f>Table2[[#This Row],[CM I (Unit)]]-(Table2[[#This Row],[Fixed Cost]]/Table2[[#This Row],[Volume]])</f>
        <v>68.921398479419082</v>
      </c>
      <c r="K743" s="29">
        <f>Table2[[#This Row],[CM II Unit)]]-(-'Input Data'!$B$4/Table2[[#This Row],[Volume]])</f>
        <v>9.4683663747817448</v>
      </c>
      <c r="L743" s="29">
        <f>Table2[[#This Row],[CM I (Unit)]]*Table2[[#This Row],[Volume]]</f>
        <v>539814.48060595733</v>
      </c>
      <c r="M743" s="29">
        <f>Table2[[#This Row],[CM II Unit)]]*Table2[[#This Row],[Volume]]</f>
        <v>289814.48060595721</v>
      </c>
      <c r="N743" s="29">
        <f>Table2[[#This Row],[Profit (Unit)]]*Table2[[#This Row],[Volume]]</f>
        <v>39814.480605957237</v>
      </c>
      <c r="O743" s="29" t="str">
        <f>IF(AND(Table2[[#This Row],[Profit]]&gt;0,N742&lt;0),MIN(Table2[Profit]),"")</f>
        <v/>
      </c>
    </row>
    <row r="744" spans="1:15" ht="20.100000000000001" customHeight="1" x14ac:dyDescent="0.25">
      <c r="A744" s="29">
        <v>4210</v>
      </c>
      <c r="B744" s="29">
        <f>IF(Table2[[#This Row],[Volume]]&lt;'Input Data'!$B$9,'Input Data'!$B$9,IF(Table2[[#This Row],[Volume]]&gt;'Input Data'!$B$10,'Input Data'!$B$10,Table2[[#This Row],[Volume]]))</f>
        <v>4210</v>
      </c>
      <c r="C744" s="30">
        <f>ROUNDDOWN((Table2[[#This Row],[Volume Used]]-'Input Data'!$B$9)/'Input Data'!$B$11,0)*'Input Data'!$B$12</f>
        <v>0.05</v>
      </c>
      <c r="D744" s="31">
        <f>-(Table2[[#This Row],[Volume]]*(1-Table2[[#This Row],[Discount]])*'Input Data'!$B$2)/Table2[[#This Row],[Volume]]</f>
        <v>475</v>
      </c>
      <c r="E744" s="29">
        <f>ROUNDUP(Table2[[#This Row],[Volume]]/'Input Data'!$B$13,0)</f>
        <v>5</v>
      </c>
      <c r="F744" s="29">
        <f>-Table2[[#This Row],[Multiplier]]*'Input Data'!$B$3</f>
        <v>250000</v>
      </c>
      <c r="G744" s="29">
        <f>(1 - (1 / (1 + EXP(-((Table2[[#This Row],[Volume]] / 1000) - 4.25))))) * 0.4 + 0.6</f>
        <v>0.80399946675198619</v>
      </c>
      <c r="H744" s="29">
        <f>Table2[[#This Row],[Sigmoid]]*'Input Data'!$B$7</f>
        <v>602.99960006398965</v>
      </c>
      <c r="I744" s="29">
        <f>Table2[[#This Row],[Price]]-Table2[[#This Row],[Variable Cost]]</f>
        <v>127.99960006398965</v>
      </c>
      <c r="J744" s="29">
        <f>Table2[[#This Row],[CM I (Unit)]]-(Table2[[#This Row],[Fixed Cost]]/Table2[[#This Row],[Volume]])</f>
        <v>68.61717726113929</v>
      </c>
      <c r="K744" s="29">
        <f>Table2[[#This Row],[CM II Unit)]]-(-'Input Data'!$B$4/Table2[[#This Row],[Volume]])</f>
        <v>9.2347544582889327</v>
      </c>
      <c r="L744" s="29">
        <f>Table2[[#This Row],[CM I (Unit)]]*Table2[[#This Row],[Volume]]</f>
        <v>538878.31626939646</v>
      </c>
      <c r="M744" s="29">
        <f>Table2[[#This Row],[CM II Unit)]]*Table2[[#This Row],[Volume]]</f>
        <v>288878.3162693964</v>
      </c>
      <c r="N744" s="29">
        <f>Table2[[#This Row],[Profit (Unit)]]*Table2[[#This Row],[Volume]]</f>
        <v>38878.316269396404</v>
      </c>
      <c r="O744" s="29" t="str">
        <f>IF(AND(Table2[[#This Row],[Profit]]&gt;0,N743&lt;0),MIN(Table2[Profit]),"")</f>
        <v/>
      </c>
    </row>
    <row r="745" spans="1:15" ht="20.100000000000001" customHeight="1" x14ac:dyDescent="0.25">
      <c r="A745" s="29">
        <v>4215</v>
      </c>
      <c r="B745" s="29">
        <f>IF(Table2[[#This Row],[Volume]]&lt;'Input Data'!$B$9,'Input Data'!$B$9,IF(Table2[[#This Row],[Volume]]&gt;'Input Data'!$B$10,'Input Data'!$B$10,Table2[[#This Row],[Volume]]))</f>
        <v>4215</v>
      </c>
      <c r="C745" s="30">
        <f>ROUNDDOWN((Table2[[#This Row],[Volume Used]]-'Input Data'!$B$9)/'Input Data'!$B$11,0)*'Input Data'!$B$12</f>
        <v>0.05</v>
      </c>
      <c r="D745" s="31">
        <f>-(Table2[[#This Row],[Volume]]*(1-Table2[[#This Row],[Discount]])*'Input Data'!$B$2)/Table2[[#This Row],[Volume]]</f>
        <v>475</v>
      </c>
      <c r="E745" s="29">
        <f>ROUNDUP(Table2[[#This Row],[Volume]]/'Input Data'!$B$13,0)</f>
        <v>5</v>
      </c>
      <c r="F745" s="29">
        <f>-Table2[[#This Row],[Multiplier]]*'Input Data'!$B$3</f>
        <v>250000</v>
      </c>
      <c r="G745" s="29">
        <f>(1 - (1 / (1 + EXP(-((Table2[[#This Row],[Volume]] / 1000) - 4.25))))) * 0.4 + 0.6</f>
        <v>0.80349964275209618</v>
      </c>
      <c r="H745" s="29">
        <f>Table2[[#This Row],[Sigmoid]]*'Input Data'!$B$7</f>
        <v>602.62473206407208</v>
      </c>
      <c r="I745" s="29">
        <f>Table2[[#This Row],[Price]]-Table2[[#This Row],[Variable Cost]]</f>
        <v>127.62473206407208</v>
      </c>
      <c r="J745" s="29">
        <f>Table2[[#This Row],[CM I (Unit)]]-(Table2[[#This Row],[Fixed Cost]]/Table2[[#This Row],[Volume]])</f>
        <v>68.312751043906005</v>
      </c>
      <c r="K745" s="29">
        <f>Table2[[#This Row],[CM II Unit)]]-(-'Input Data'!$B$4/Table2[[#This Row],[Volume]])</f>
        <v>9.000770023739932</v>
      </c>
      <c r="L745" s="29">
        <f>Table2[[#This Row],[CM I (Unit)]]*Table2[[#This Row],[Volume]]</f>
        <v>537938.24565006385</v>
      </c>
      <c r="M745" s="29">
        <f>Table2[[#This Row],[CM II Unit)]]*Table2[[#This Row],[Volume]]</f>
        <v>287938.24565006379</v>
      </c>
      <c r="N745" s="29">
        <f>Table2[[#This Row],[Profit (Unit)]]*Table2[[#This Row],[Volume]]</f>
        <v>37938.245650063815</v>
      </c>
      <c r="O745" s="29" t="str">
        <f>IF(AND(Table2[[#This Row],[Profit]]&gt;0,N744&lt;0),MIN(Table2[Profit]),"")</f>
        <v/>
      </c>
    </row>
    <row r="746" spans="1:15" ht="20.100000000000001" customHeight="1" x14ac:dyDescent="0.25">
      <c r="A746" s="29">
        <v>4220</v>
      </c>
      <c r="B746" s="29">
        <f>IF(Table2[[#This Row],[Volume]]&lt;'Input Data'!$B$9,'Input Data'!$B$9,IF(Table2[[#This Row],[Volume]]&gt;'Input Data'!$B$10,'Input Data'!$B$10,Table2[[#This Row],[Volume]]))</f>
        <v>4220</v>
      </c>
      <c r="C746" s="30">
        <f>ROUNDDOWN((Table2[[#This Row],[Volume Used]]-'Input Data'!$B$9)/'Input Data'!$B$11,0)*'Input Data'!$B$12</f>
        <v>0.05</v>
      </c>
      <c r="D746" s="31">
        <f>-(Table2[[#This Row],[Volume]]*(1-Table2[[#This Row],[Discount]])*'Input Data'!$B$2)/Table2[[#This Row],[Volume]]</f>
        <v>475</v>
      </c>
      <c r="E746" s="29">
        <f>ROUNDUP(Table2[[#This Row],[Volume]]/'Input Data'!$B$13,0)</f>
        <v>5</v>
      </c>
      <c r="F746" s="29">
        <f>-Table2[[#This Row],[Multiplier]]*'Input Data'!$B$3</f>
        <v>250000</v>
      </c>
      <c r="G746" s="29">
        <f>(1 - (1 / (1 + EXP(-((Table2[[#This Row],[Volume]] / 1000) - 4.25))))) * 0.4 + 0.6</f>
        <v>0.80299977502024822</v>
      </c>
      <c r="H746" s="29">
        <f>Table2[[#This Row],[Sigmoid]]*'Input Data'!$B$7</f>
        <v>602.24983126518612</v>
      </c>
      <c r="I746" s="29">
        <f>Table2[[#This Row],[Price]]-Table2[[#This Row],[Variable Cost]]</f>
        <v>127.24983126518612</v>
      </c>
      <c r="J746" s="29">
        <f>Table2[[#This Row],[CM I (Unit)]]-(Table2[[#This Row],[Fixed Cost]]/Table2[[#This Row],[Volume]])</f>
        <v>68.008125104048673</v>
      </c>
      <c r="K746" s="29">
        <f>Table2[[#This Row],[CM II Unit)]]-(-'Input Data'!$B$4/Table2[[#This Row],[Volume]])</f>
        <v>8.7664189429112298</v>
      </c>
      <c r="L746" s="29">
        <f>Table2[[#This Row],[CM I (Unit)]]*Table2[[#This Row],[Volume]]</f>
        <v>536994.28793908539</v>
      </c>
      <c r="M746" s="29">
        <f>Table2[[#This Row],[CM II Unit)]]*Table2[[#This Row],[Volume]]</f>
        <v>286994.28793908539</v>
      </c>
      <c r="N746" s="29">
        <f>Table2[[#This Row],[Profit (Unit)]]*Table2[[#This Row],[Volume]]</f>
        <v>36994.287939085392</v>
      </c>
      <c r="O746" s="29" t="str">
        <f>IF(AND(Table2[[#This Row],[Profit]]&gt;0,N745&lt;0),MIN(Table2[Profit]),"")</f>
        <v/>
      </c>
    </row>
    <row r="747" spans="1:15" ht="20.100000000000001" customHeight="1" x14ac:dyDescent="0.25">
      <c r="A747" s="29">
        <v>4225</v>
      </c>
      <c r="B747" s="29">
        <f>IF(Table2[[#This Row],[Volume]]&lt;'Input Data'!$B$9,'Input Data'!$B$9,IF(Table2[[#This Row],[Volume]]&gt;'Input Data'!$B$10,'Input Data'!$B$10,Table2[[#This Row],[Volume]]))</f>
        <v>4225</v>
      </c>
      <c r="C747" s="30">
        <f>ROUNDDOWN((Table2[[#This Row],[Volume Used]]-'Input Data'!$B$9)/'Input Data'!$B$11,0)*'Input Data'!$B$12</f>
        <v>0.05</v>
      </c>
      <c r="D747" s="31">
        <f>-(Table2[[#This Row],[Volume]]*(1-Table2[[#This Row],[Discount]])*'Input Data'!$B$2)/Table2[[#This Row],[Volume]]</f>
        <v>475</v>
      </c>
      <c r="E747" s="29">
        <f>ROUNDUP(Table2[[#This Row],[Volume]]/'Input Data'!$B$13,0)</f>
        <v>5</v>
      </c>
      <c r="F747" s="29">
        <f>-Table2[[#This Row],[Multiplier]]*'Input Data'!$B$3</f>
        <v>250000</v>
      </c>
      <c r="G747" s="29">
        <f>(1 - (1 / (1 + EXP(-((Table2[[#This Row],[Volume]] / 1000) - 4.25))))) * 0.4 + 0.6</f>
        <v>0.80249986979980426</v>
      </c>
      <c r="H747" s="29">
        <f>Table2[[#This Row],[Sigmoid]]*'Input Data'!$B$7</f>
        <v>601.87490234985319</v>
      </c>
      <c r="I747" s="29">
        <f>Table2[[#This Row],[Price]]-Table2[[#This Row],[Variable Cost]]</f>
        <v>126.87490234985319</v>
      </c>
      <c r="J747" s="29">
        <f>Table2[[#This Row],[CM I (Unit)]]-(Table2[[#This Row],[Fixed Cost]]/Table2[[#This Row],[Volume]])</f>
        <v>67.703304716717099</v>
      </c>
      <c r="K747" s="29">
        <f>Table2[[#This Row],[CM II Unit)]]-(-'Input Data'!$B$4/Table2[[#This Row],[Volume]])</f>
        <v>8.5317070835810043</v>
      </c>
      <c r="L747" s="29">
        <f>Table2[[#This Row],[CM I (Unit)]]*Table2[[#This Row],[Volume]]</f>
        <v>536046.46242812974</v>
      </c>
      <c r="M747" s="29">
        <f>Table2[[#This Row],[CM II Unit)]]*Table2[[#This Row],[Volume]]</f>
        <v>286046.46242812974</v>
      </c>
      <c r="N747" s="29">
        <f>Table2[[#This Row],[Profit (Unit)]]*Table2[[#This Row],[Volume]]</f>
        <v>36046.462428129744</v>
      </c>
      <c r="O747" s="29" t="str">
        <f>IF(AND(Table2[[#This Row],[Profit]]&gt;0,N746&lt;0),MIN(Table2[Profit]),"")</f>
        <v/>
      </c>
    </row>
    <row r="748" spans="1:15" ht="20.100000000000001" customHeight="1" x14ac:dyDescent="0.25">
      <c r="A748" s="29">
        <v>4230</v>
      </c>
      <c r="B748" s="29">
        <f>IF(Table2[[#This Row],[Volume]]&lt;'Input Data'!$B$9,'Input Data'!$B$9,IF(Table2[[#This Row],[Volume]]&gt;'Input Data'!$B$10,'Input Data'!$B$10,Table2[[#This Row],[Volume]]))</f>
        <v>4230</v>
      </c>
      <c r="C748" s="30">
        <f>ROUNDDOWN((Table2[[#This Row],[Volume Used]]-'Input Data'!$B$9)/'Input Data'!$B$11,0)*'Input Data'!$B$12</f>
        <v>0.05</v>
      </c>
      <c r="D748" s="31">
        <f>-(Table2[[#This Row],[Volume]]*(1-Table2[[#This Row],[Discount]])*'Input Data'!$B$2)/Table2[[#This Row],[Volume]]</f>
        <v>475</v>
      </c>
      <c r="E748" s="29">
        <f>ROUNDUP(Table2[[#This Row],[Volume]]/'Input Data'!$B$13,0)</f>
        <v>5</v>
      </c>
      <c r="F748" s="29">
        <f>-Table2[[#This Row],[Multiplier]]*'Input Data'!$B$3</f>
        <v>250000</v>
      </c>
      <c r="G748" s="29">
        <f>(1 - (1 / (1 + EXP(-((Table2[[#This Row],[Volume]] / 1000) - 4.25))))) * 0.4 + 0.6</f>
        <v>0.80199993333599984</v>
      </c>
      <c r="H748" s="29">
        <f>Table2[[#This Row],[Sigmoid]]*'Input Data'!$B$7</f>
        <v>601.49995000199988</v>
      </c>
      <c r="I748" s="29">
        <f>Table2[[#This Row],[Price]]-Table2[[#This Row],[Variable Cost]]</f>
        <v>126.49995000199988</v>
      </c>
      <c r="J748" s="29">
        <f>Table2[[#This Row],[CM I (Unit)]]-(Table2[[#This Row],[Fixed Cost]]/Table2[[#This Row],[Volume]])</f>
        <v>67.398295155664186</v>
      </c>
      <c r="K748" s="29">
        <f>Table2[[#This Row],[CM II Unit)]]-(-'Input Data'!$B$4/Table2[[#This Row],[Volume]])</f>
        <v>8.2966403093284882</v>
      </c>
      <c r="L748" s="29">
        <f>Table2[[#This Row],[CM I (Unit)]]*Table2[[#This Row],[Volume]]</f>
        <v>535094.78850845946</v>
      </c>
      <c r="M748" s="29">
        <f>Table2[[#This Row],[CM II Unit)]]*Table2[[#This Row],[Volume]]</f>
        <v>285094.78850845952</v>
      </c>
      <c r="N748" s="29">
        <f>Table2[[#This Row],[Profit (Unit)]]*Table2[[#This Row],[Volume]]</f>
        <v>35094.788508459504</v>
      </c>
      <c r="O748" s="29" t="str">
        <f>IF(AND(Table2[[#This Row],[Profit]]&gt;0,N747&lt;0),MIN(Table2[Profit]),"")</f>
        <v/>
      </c>
    </row>
    <row r="749" spans="1:15" ht="20.100000000000001" customHeight="1" x14ac:dyDescent="0.25">
      <c r="A749" s="29">
        <v>4235</v>
      </c>
      <c r="B749" s="29">
        <f>IF(Table2[[#This Row],[Volume]]&lt;'Input Data'!$B$9,'Input Data'!$B$9,IF(Table2[[#This Row],[Volume]]&gt;'Input Data'!$B$10,'Input Data'!$B$10,Table2[[#This Row],[Volume]]))</f>
        <v>4235</v>
      </c>
      <c r="C749" s="30">
        <f>ROUNDDOWN((Table2[[#This Row],[Volume Used]]-'Input Data'!$B$9)/'Input Data'!$B$11,0)*'Input Data'!$B$12</f>
        <v>0.05</v>
      </c>
      <c r="D749" s="31">
        <f>-(Table2[[#This Row],[Volume]]*(1-Table2[[#This Row],[Discount]])*'Input Data'!$B$2)/Table2[[#This Row],[Volume]]</f>
        <v>475</v>
      </c>
      <c r="E749" s="29">
        <f>ROUNDUP(Table2[[#This Row],[Volume]]/'Input Data'!$B$13,0)</f>
        <v>5</v>
      </c>
      <c r="F749" s="29">
        <f>-Table2[[#This Row],[Multiplier]]*'Input Data'!$B$3</f>
        <v>250000</v>
      </c>
      <c r="G749" s="29">
        <f>(1 - (1 / (1 + EXP(-((Table2[[#This Row],[Volume]] / 1000) - 4.25))))) * 0.4 + 0.6</f>
        <v>0.80149997187563282</v>
      </c>
      <c r="H749" s="29">
        <f>Table2[[#This Row],[Sigmoid]]*'Input Data'!$B$7</f>
        <v>601.12497890672466</v>
      </c>
      <c r="I749" s="29">
        <f>Table2[[#This Row],[Price]]-Table2[[#This Row],[Variable Cost]]</f>
        <v>126.12497890672466</v>
      </c>
      <c r="J749" s="29">
        <f>Table2[[#This Row],[CM I (Unit)]]-(Table2[[#This Row],[Fixed Cost]]/Table2[[#This Row],[Volume]])</f>
        <v>67.093101693029269</v>
      </c>
      <c r="K749" s="29">
        <f>Table2[[#This Row],[CM II Unit)]]-(-'Input Data'!$B$4/Table2[[#This Row],[Volume]])</f>
        <v>8.0612244793338732</v>
      </c>
      <c r="L749" s="29">
        <f>Table2[[#This Row],[CM I (Unit)]]*Table2[[#This Row],[Volume]]</f>
        <v>534139.28566997894</v>
      </c>
      <c r="M749" s="29">
        <f>Table2[[#This Row],[CM II Unit)]]*Table2[[#This Row],[Volume]]</f>
        <v>284139.28566997894</v>
      </c>
      <c r="N749" s="29">
        <f>Table2[[#This Row],[Profit (Unit)]]*Table2[[#This Row],[Volume]]</f>
        <v>34139.285669978955</v>
      </c>
      <c r="O749" s="29" t="str">
        <f>IF(AND(Table2[[#This Row],[Profit]]&gt;0,N748&lt;0),MIN(Table2[Profit]),"")</f>
        <v/>
      </c>
    </row>
    <row r="750" spans="1:15" ht="20.100000000000001" customHeight="1" x14ac:dyDescent="0.25">
      <c r="A750" s="29">
        <v>4240</v>
      </c>
      <c r="B750" s="29">
        <f>IF(Table2[[#This Row],[Volume]]&lt;'Input Data'!$B$9,'Input Data'!$B$9,IF(Table2[[#This Row],[Volume]]&gt;'Input Data'!$B$10,'Input Data'!$B$10,Table2[[#This Row],[Volume]]))</f>
        <v>4240</v>
      </c>
      <c r="C750" s="30">
        <f>ROUNDDOWN((Table2[[#This Row],[Volume Used]]-'Input Data'!$B$9)/'Input Data'!$B$11,0)*'Input Data'!$B$12</f>
        <v>0.05</v>
      </c>
      <c r="D750" s="31">
        <f>-(Table2[[#This Row],[Volume]]*(1-Table2[[#This Row],[Discount]])*'Input Data'!$B$2)/Table2[[#This Row],[Volume]]</f>
        <v>475</v>
      </c>
      <c r="E750" s="29">
        <f>ROUNDUP(Table2[[#This Row],[Volume]]/'Input Data'!$B$13,0)</f>
        <v>5</v>
      </c>
      <c r="F750" s="29">
        <f>-Table2[[#This Row],[Multiplier]]*'Input Data'!$B$3</f>
        <v>250000</v>
      </c>
      <c r="G750" s="29">
        <f>(1 - (1 / (1 + EXP(-((Table2[[#This Row],[Volume]] / 1000) - 4.25))))) * 0.4 + 0.6</f>
        <v>0.80099999166674996</v>
      </c>
      <c r="H750" s="29">
        <f>Table2[[#This Row],[Sigmoid]]*'Input Data'!$B$7</f>
        <v>600.74999375006246</v>
      </c>
      <c r="I750" s="29">
        <f>Table2[[#This Row],[Price]]-Table2[[#This Row],[Variable Cost]]</f>
        <v>125.74999375006246</v>
      </c>
      <c r="J750" s="29">
        <f>Table2[[#This Row],[CM I (Unit)]]-(Table2[[#This Row],[Fixed Cost]]/Table2[[#This Row],[Volume]])</f>
        <v>66.787729599119061</v>
      </c>
      <c r="K750" s="29">
        <f>Table2[[#This Row],[CM II Unit)]]-(-'Input Data'!$B$4/Table2[[#This Row],[Volume]])</f>
        <v>7.8254654481756631</v>
      </c>
      <c r="L750" s="29">
        <f>Table2[[#This Row],[CM I (Unit)]]*Table2[[#This Row],[Volume]]</f>
        <v>533179.97350026481</v>
      </c>
      <c r="M750" s="29">
        <f>Table2[[#This Row],[CM II Unit)]]*Table2[[#This Row],[Volume]]</f>
        <v>283179.97350026481</v>
      </c>
      <c r="N750" s="29">
        <f>Table2[[#This Row],[Profit (Unit)]]*Table2[[#This Row],[Volume]]</f>
        <v>33179.973500264809</v>
      </c>
      <c r="O750" s="29" t="str">
        <f>IF(AND(Table2[[#This Row],[Profit]]&gt;0,N749&lt;0),MIN(Table2[Profit]),"")</f>
        <v/>
      </c>
    </row>
    <row r="751" spans="1:15" ht="20.100000000000001" customHeight="1" x14ac:dyDescent="0.25">
      <c r="A751" s="29">
        <v>4245</v>
      </c>
      <c r="B751" s="29">
        <f>IF(Table2[[#This Row],[Volume]]&lt;'Input Data'!$B$9,'Input Data'!$B$9,IF(Table2[[#This Row],[Volume]]&gt;'Input Data'!$B$10,'Input Data'!$B$10,Table2[[#This Row],[Volume]]))</f>
        <v>4245</v>
      </c>
      <c r="C751" s="30">
        <f>ROUNDDOWN((Table2[[#This Row],[Volume Used]]-'Input Data'!$B$9)/'Input Data'!$B$11,0)*'Input Data'!$B$12</f>
        <v>0.05</v>
      </c>
      <c r="D751" s="31">
        <f>-(Table2[[#This Row],[Volume]]*(1-Table2[[#This Row],[Discount]])*'Input Data'!$B$2)/Table2[[#This Row],[Volume]]</f>
        <v>475</v>
      </c>
      <c r="E751" s="29">
        <f>ROUNDUP(Table2[[#This Row],[Volume]]/'Input Data'!$B$13,0)</f>
        <v>5</v>
      </c>
      <c r="F751" s="29">
        <f>-Table2[[#This Row],[Multiplier]]*'Input Data'!$B$3</f>
        <v>250000</v>
      </c>
      <c r="G751" s="29">
        <f>(1 - (1 / (1 + EXP(-((Table2[[#This Row],[Volume]] / 1000) - 4.25))))) * 0.4 + 0.6</f>
        <v>0.8004999989583359</v>
      </c>
      <c r="H751" s="29">
        <f>Table2[[#This Row],[Sigmoid]]*'Input Data'!$B$7</f>
        <v>600.3749992187519</v>
      </c>
      <c r="I751" s="29">
        <f>Table2[[#This Row],[Price]]-Table2[[#This Row],[Variable Cost]]</f>
        <v>125.3749992187519</v>
      </c>
      <c r="J751" s="29">
        <f>Table2[[#This Row],[CM I (Unit)]]-(Table2[[#This Row],[Fixed Cost]]/Table2[[#This Row],[Volume]])</f>
        <v>66.482184142191244</v>
      </c>
      <c r="K751" s="29">
        <f>Table2[[#This Row],[CM II Unit)]]-(-'Input Data'!$B$4/Table2[[#This Row],[Volume]])</f>
        <v>7.589369065630585</v>
      </c>
      <c r="L751" s="29">
        <f>Table2[[#This Row],[CM I (Unit)]]*Table2[[#This Row],[Volume]]</f>
        <v>532216.87168360176</v>
      </c>
      <c r="M751" s="29">
        <f>Table2[[#This Row],[CM II Unit)]]*Table2[[#This Row],[Volume]]</f>
        <v>282216.87168360181</v>
      </c>
      <c r="N751" s="29">
        <f>Table2[[#This Row],[Profit (Unit)]]*Table2[[#This Row],[Volume]]</f>
        <v>32216.871683601832</v>
      </c>
      <c r="O751" s="29" t="str">
        <f>IF(AND(Table2[[#This Row],[Profit]]&gt;0,N750&lt;0),MIN(Table2[Profit]),"")</f>
        <v/>
      </c>
    </row>
    <row r="752" spans="1:15" ht="20.100000000000001" customHeight="1" x14ac:dyDescent="0.25">
      <c r="A752" s="29">
        <v>4250</v>
      </c>
      <c r="B752" s="29">
        <f>IF(Table2[[#This Row],[Volume]]&lt;'Input Data'!$B$9,'Input Data'!$B$9,IF(Table2[[#This Row],[Volume]]&gt;'Input Data'!$B$10,'Input Data'!$B$10,Table2[[#This Row],[Volume]]))</f>
        <v>4250</v>
      </c>
      <c r="C752" s="30">
        <f>ROUNDDOWN((Table2[[#This Row],[Volume Used]]-'Input Data'!$B$9)/'Input Data'!$B$11,0)*'Input Data'!$B$12</f>
        <v>0.05</v>
      </c>
      <c r="D752" s="31">
        <f>-(Table2[[#This Row],[Volume]]*(1-Table2[[#This Row],[Discount]])*'Input Data'!$B$2)/Table2[[#This Row],[Volume]]</f>
        <v>475</v>
      </c>
      <c r="E752" s="29">
        <f>ROUNDUP(Table2[[#This Row],[Volume]]/'Input Data'!$B$13,0)</f>
        <v>5</v>
      </c>
      <c r="F752" s="29">
        <f>-Table2[[#This Row],[Multiplier]]*'Input Data'!$B$3</f>
        <v>250000</v>
      </c>
      <c r="G752" s="29">
        <f>(1 - (1 / (1 + EXP(-((Table2[[#This Row],[Volume]] / 1000) - 4.25))))) * 0.4 + 0.6</f>
        <v>0.8</v>
      </c>
      <c r="H752" s="29">
        <f>Table2[[#This Row],[Sigmoid]]*'Input Data'!$B$7</f>
        <v>600</v>
      </c>
      <c r="I752" s="29">
        <f>Table2[[#This Row],[Price]]-Table2[[#This Row],[Variable Cost]]</f>
        <v>125</v>
      </c>
      <c r="J752" s="29">
        <f>Table2[[#This Row],[CM I (Unit)]]-(Table2[[#This Row],[Fixed Cost]]/Table2[[#This Row],[Volume]])</f>
        <v>66.176470588235304</v>
      </c>
      <c r="K752" s="29">
        <f>Table2[[#This Row],[CM II Unit)]]-(-'Input Data'!$B$4/Table2[[#This Row],[Volume]])</f>
        <v>7.3529411764706012</v>
      </c>
      <c r="L752" s="29">
        <f>Table2[[#This Row],[CM I (Unit)]]*Table2[[#This Row],[Volume]]</f>
        <v>531250</v>
      </c>
      <c r="M752" s="29">
        <f>Table2[[#This Row],[CM II Unit)]]*Table2[[#This Row],[Volume]]</f>
        <v>281250.00000000006</v>
      </c>
      <c r="N752" s="29">
        <f>Table2[[#This Row],[Profit (Unit)]]*Table2[[#This Row],[Volume]]</f>
        <v>31250.000000000055</v>
      </c>
      <c r="O752" s="29" t="str">
        <f>IF(AND(Table2[[#This Row],[Profit]]&gt;0,N751&lt;0),MIN(Table2[Profit]),"")</f>
        <v/>
      </c>
    </row>
    <row r="753" spans="1:15" ht="20.100000000000001" customHeight="1" x14ac:dyDescent="0.25">
      <c r="A753" s="29">
        <v>4255</v>
      </c>
      <c r="B753" s="29">
        <f>IF(Table2[[#This Row],[Volume]]&lt;'Input Data'!$B$9,'Input Data'!$B$9,IF(Table2[[#This Row],[Volume]]&gt;'Input Data'!$B$10,'Input Data'!$B$10,Table2[[#This Row],[Volume]]))</f>
        <v>4255</v>
      </c>
      <c r="C753" s="30">
        <f>ROUNDDOWN((Table2[[#This Row],[Volume Used]]-'Input Data'!$B$9)/'Input Data'!$B$11,0)*'Input Data'!$B$12</f>
        <v>0.05</v>
      </c>
      <c r="D753" s="31">
        <f>-(Table2[[#This Row],[Volume]]*(1-Table2[[#This Row],[Discount]])*'Input Data'!$B$2)/Table2[[#This Row],[Volume]]</f>
        <v>475</v>
      </c>
      <c r="E753" s="29">
        <f>ROUNDUP(Table2[[#This Row],[Volume]]/'Input Data'!$B$13,0)</f>
        <v>5</v>
      </c>
      <c r="F753" s="29">
        <f>-Table2[[#This Row],[Multiplier]]*'Input Data'!$B$3</f>
        <v>250000</v>
      </c>
      <c r="G753" s="29">
        <f>(1 - (1 / (1 + EXP(-((Table2[[#This Row],[Volume]] / 1000) - 4.25))))) * 0.4 + 0.6</f>
        <v>0.79950000104166408</v>
      </c>
      <c r="H753" s="29">
        <f>Table2[[#This Row],[Sigmoid]]*'Input Data'!$B$7</f>
        <v>599.6250007812481</v>
      </c>
      <c r="I753" s="29">
        <f>Table2[[#This Row],[Price]]-Table2[[#This Row],[Variable Cost]]</f>
        <v>124.6250007812481</v>
      </c>
      <c r="J753" s="29">
        <f>Table2[[#This Row],[CM I (Unit)]]-(Table2[[#This Row],[Fixed Cost]]/Table2[[#This Row],[Volume]])</f>
        <v>65.870594200754567</v>
      </c>
      <c r="K753" s="29">
        <f>Table2[[#This Row],[CM II Unit)]]-(-'Input Data'!$B$4/Table2[[#This Row],[Volume]])</f>
        <v>7.1161876202610301</v>
      </c>
      <c r="L753" s="29">
        <f>Table2[[#This Row],[CM I (Unit)]]*Table2[[#This Row],[Volume]]</f>
        <v>530279.37832421064</v>
      </c>
      <c r="M753" s="29">
        <f>Table2[[#This Row],[CM II Unit)]]*Table2[[#This Row],[Volume]]</f>
        <v>280279.3783242107</v>
      </c>
      <c r="N753" s="29">
        <f>Table2[[#This Row],[Profit (Unit)]]*Table2[[#This Row],[Volume]]</f>
        <v>30279.378324210684</v>
      </c>
      <c r="O753" s="29" t="str">
        <f>IF(AND(Table2[[#This Row],[Profit]]&gt;0,N752&lt;0),MIN(Table2[Profit]),"")</f>
        <v/>
      </c>
    </row>
    <row r="754" spans="1:15" ht="20.100000000000001" customHeight="1" x14ac:dyDescent="0.25">
      <c r="A754" s="29">
        <v>4260</v>
      </c>
      <c r="B754" s="29">
        <f>IF(Table2[[#This Row],[Volume]]&lt;'Input Data'!$B$9,'Input Data'!$B$9,IF(Table2[[#This Row],[Volume]]&gt;'Input Data'!$B$10,'Input Data'!$B$10,Table2[[#This Row],[Volume]]))</f>
        <v>4260</v>
      </c>
      <c r="C754" s="30">
        <f>ROUNDDOWN((Table2[[#This Row],[Volume Used]]-'Input Data'!$B$9)/'Input Data'!$B$11,0)*'Input Data'!$B$12</f>
        <v>0.05</v>
      </c>
      <c r="D754" s="31">
        <f>-(Table2[[#This Row],[Volume]]*(1-Table2[[#This Row],[Discount]])*'Input Data'!$B$2)/Table2[[#This Row],[Volume]]</f>
        <v>475</v>
      </c>
      <c r="E754" s="29">
        <f>ROUNDUP(Table2[[#This Row],[Volume]]/'Input Data'!$B$13,0)</f>
        <v>5</v>
      </c>
      <c r="F754" s="29">
        <f>-Table2[[#This Row],[Multiplier]]*'Input Data'!$B$3</f>
        <v>250000</v>
      </c>
      <c r="G754" s="29">
        <f>(1 - (1 / (1 + EXP(-((Table2[[#This Row],[Volume]] / 1000) - 4.25))))) * 0.4 + 0.6</f>
        <v>0.79900000833325002</v>
      </c>
      <c r="H754" s="29">
        <f>Table2[[#This Row],[Sigmoid]]*'Input Data'!$B$7</f>
        <v>599.25000624993754</v>
      </c>
      <c r="I754" s="29">
        <f>Table2[[#This Row],[Price]]-Table2[[#This Row],[Variable Cost]]</f>
        <v>124.25000624993754</v>
      </c>
      <c r="J754" s="29">
        <f>Table2[[#This Row],[CM I (Unit)]]-(Table2[[#This Row],[Fixed Cost]]/Table2[[#This Row],[Volume]])</f>
        <v>65.564560240547877</v>
      </c>
      <c r="K754" s="29">
        <f>Table2[[#This Row],[CM II Unit)]]-(-'Input Data'!$B$4/Table2[[#This Row],[Volume]])</f>
        <v>6.879114231158205</v>
      </c>
      <c r="L754" s="29">
        <f>Table2[[#This Row],[CM I (Unit)]]*Table2[[#This Row],[Volume]]</f>
        <v>529305.02662473393</v>
      </c>
      <c r="M754" s="29">
        <f>Table2[[#This Row],[CM II Unit)]]*Table2[[#This Row],[Volume]]</f>
        <v>279305.02662473393</v>
      </c>
      <c r="N754" s="29">
        <f>Table2[[#This Row],[Profit (Unit)]]*Table2[[#This Row],[Volume]]</f>
        <v>29305.026624733953</v>
      </c>
      <c r="O754" s="29" t="str">
        <f>IF(AND(Table2[[#This Row],[Profit]]&gt;0,N753&lt;0),MIN(Table2[Profit]),"")</f>
        <v/>
      </c>
    </row>
    <row r="755" spans="1:15" ht="20.100000000000001" customHeight="1" x14ac:dyDescent="0.25">
      <c r="A755" s="29">
        <v>4265</v>
      </c>
      <c r="B755" s="29">
        <f>IF(Table2[[#This Row],[Volume]]&lt;'Input Data'!$B$9,'Input Data'!$B$9,IF(Table2[[#This Row],[Volume]]&gt;'Input Data'!$B$10,'Input Data'!$B$10,Table2[[#This Row],[Volume]]))</f>
        <v>4265</v>
      </c>
      <c r="C755" s="30">
        <f>ROUNDDOWN((Table2[[#This Row],[Volume Used]]-'Input Data'!$B$9)/'Input Data'!$B$11,0)*'Input Data'!$B$12</f>
        <v>0.05</v>
      </c>
      <c r="D755" s="31">
        <f>-(Table2[[#This Row],[Volume]]*(1-Table2[[#This Row],[Discount]])*'Input Data'!$B$2)/Table2[[#This Row],[Volume]]</f>
        <v>475</v>
      </c>
      <c r="E755" s="29">
        <f>ROUNDUP(Table2[[#This Row],[Volume]]/'Input Data'!$B$13,0)</f>
        <v>5</v>
      </c>
      <c r="F755" s="29">
        <f>-Table2[[#This Row],[Multiplier]]*'Input Data'!$B$3</f>
        <v>250000</v>
      </c>
      <c r="G755" s="29">
        <f>(1 - (1 / (1 + EXP(-((Table2[[#This Row],[Volume]] / 1000) - 4.25))))) * 0.4 + 0.6</f>
        <v>0.79850002812436727</v>
      </c>
      <c r="H755" s="29">
        <f>Table2[[#This Row],[Sigmoid]]*'Input Data'!$B$7</f>
        <v>598.87502109327545</v>
      </c>
      <c r="I755" s="29">
        <f>Table2[[#This Row],[Price]]-Table2[[#This Row],[Variable Cost]]</f>
        <v>123.87502109327545</v>
      </c>
      <c r="J755" s="29">
        <f>Table2[[#This Row],[CM I (Unit)]]-(Table2[[#This Row],[Fixed Cost]]/Table2[[#This Row],[Volume]])</f>
        <v>65.25837396549116</v>
      </c>
      <c r="K755" s="29">
        <f>Table2[[#This Row],[CM II Unit)]]-(-'Input Data'!$B$4/Table2[[#This Row],[Volume]])</f>
        <v>6.6417268377068694</v>
      </c>
      <c r="L755" s="29">
        <f>Table2[[#This Row],[CM I (Unit)]]*Table2[[#This Row],[Volume]]</f>
        <v>528326.96496281982</v>
      </c>
      <c r="M755" s="29">
        <f>Table2[[#This Row],[CM II Unit)]]*Table2[[#This Row],[Volume]]</f>
        <v>278326.96496281982</v>
      </c>
      <c r="N755" s="29">
        <f>Table2[[#This Row],[Profit (Unit)]]*Table2[[#This Row],[Volume]]</f>
        <v>28326.964962819799</v>
      </c>
      <c r="O755" s="29" t="str">
        <f>IF(AND(Table2[[#This Row],[Profit]]&gt;0,N754&lt;0),MIN(Table2[Profit]),"")</f>
        <v/>
      </c>
    </row>
    <row r="756" spans="1:15" ht="20.100000000000001" customHeight="1" x14ac:dyDescent="0.25">
      <c r="A756" s="29">
        <v>4270</v>
      </c>
      <c r="B756" s="29">
        <f>IF(Table2[[#This Row],[Volume]]&lt;'Input Data'!$B$9,'Input Data'!$B$9,IF(Table2[[#This Row],[Volume]]&gt;'Input Data'!$B$10,'Input Data'!$B$10,Table2[[#This Row],[Volume]]))</f>
        <v>4270</v>
      </c>
      <c r="C756" s="30">
        <f>ROUNDDOWN((Table2[[#This Row],[Volume Used]]-'Input Data'!$B$9)/'Input Data'!$B$11,0)*'Input Data'!$B$12</f>
        <v>0.05</v>
      </c>
      <c r="D756" s="31">
        <f>-(Table2[[#This Row],[Volume]]*(1-Table2[[#This Row],[Discount]])*'Input Data'!$B$2)/Table2[[#This Row],[Volume]]</f>
        <v>475</v>
      </c>
      <c r="E756" s="29">
        <f>ROUNDUP(Table2[[#This Row],[Volume]]/'Input Data'!$B$13,0)</f>
        <v>5</v>
      </c>
      <c r="F756" s="29">
        <f>-Table2[[#This Row],[Multiplier]]*'Input Data'!$B$3</f>
        <v>250000</v>
      </c>
      <c r="G756" s="29">
        <f>(1 - (1 / (1 + EXP(-((Table2[[#This Row],[Volume]] / 1000) - 4.25))))) * 0.4 + 0.6</f>
        <v>0.79800006666400014</v>
      </c>
      <c r="H756" s="29">
        <f>Table2[[#This Row],[Sigmoid]]*'Input Data'!$B$7</f>
        <v>598.50004999800012</v>
      </c>
      <c r="I756" s="29">
        <f>Table2[[#This Row],[Price]]-Table2[[#This Row],[Variable Cost]]</f>
        <v>123.50004999800012</v>
      </c>
      <c r="J756" s="29">
        <f>Table2[[#This Row],[CM I (Unit)]]-(Table2[[#This Row],[Fixed Cost]]/Table2[[#This Row],[Volume]])</f>
        <v>64.952040630318621</v>
      </c>
      <c r="K756" s="29">
        <f>Table2[[#This Row],[CM II Unit)]]-(-'Input Data'!$B$4/Table2[[#This Row],[Volume]])</f>
        <v>6.404031262637119</v>
      </c>
      <c r="L756" s="29">
        <f>Table2[[#This Row],[CM I (Unit)]]*Table2[[#This Row],[Volume]]</f>
        <v>527345.21349146054</v>
      </c>
      <c r="M756" s="29">
        <f>Table2[[#This Row],[CM II Unit)]]*Table2[[#This Row],[Volume]]</f>
        <v>277345.21349146048</v>
      </c>
      <c r="N756" s="29">
        <f>Table2[[#This Row],[Profit (Unit)]]*Table2[[#This Row],[Volume]]</f>
        <v>27345.213491460498</v>
      </c>
      <c r="O756" s="29" t="str">
        <f>IF(AND(Table2[[#This Row],[Profit]]&gt;0,N755&lt;0),MIN(Table2[Profit]),"")</f>
        <v/>
      </c>
    </row>
    <row r="757" spans="1:15" ht="20.100000000000001" customHeight="1" x14ac:dyDescent="0.25">
      <c r="A757" s="29">
        <v>4275</v>
      </c>
      <c r="B757" s="29">
        <f>IF(Table2[[#This Row],[Volume]]&lt;'Input Data'!$B$9,'Input Data'!$B$9,IF(Table2[[#This Row],[Volume]]&gt;'Input Data'!$B$10,'Input Data'!$B$10,Table2[[#This Row],[Volume]]))</f>
        <v>4275</v>
      </c>
      <c r="C757" s="30">
        <f>ROUNDDOWN((Table2[[#This Row],[Volume Used]]-'Input Data'!$B$9)/'Input Data'!$B$11,0)*'Input Data'!$B$12</f>
        <v>0.05</v>
      </c>
      <c r="D757" s="31">
        <f>-(Table2[[#This Row],[Volume]]*(1-Table2[[#This Row],[Discount]])*'Input Data'!$B$2)/Table2[[#This Row],[Volume]]</f>
        <v>475</v>
      </c>
      <c r="E757" s="29">
        <f>ROUNDUP(Table2[[#This Row],[Volume]]/'Input Data'!$B$13,0)</f>
        <v>5</v>
      </c>
      <c r="F757" s="29">
        <f>-Table2[[#This Row],[Multiplier]]*'Input Data'!$B$3</f>
        <v>250000</v>
      </c>
      <c r="G757" s="29">
        <f>(1 - (1 / (1 + EXP(-((Table2[[#This Row],[Volume]] / 1000) - 4.25))))) * 0.4 + 0.6</f>
        <v>0.79750013020019583</v>
      </c>
      <c r="H757" s="29">
        <f>Table2[[#This Row],[Sigmoid]]*'Input Data'!$B$7</f>
        <v>598.12509765014693</v>
      </c>
      <c r="I757" s="29">
        <f>Table2[[#This Row],[Price]]-Table2[[#This Row],[Variable Cost]]</f>
        <v>123.12509765014693</v>
      </c>
      <c r="J757" s="29">
        <f>Table2[[#This Row],[CM I (Unit)]]-(Table2[[#This Row],[Fixed Cost]]/Table2[[#This Row],[Volume]])</f>
        <v>64.645565486404237</v>
      </c>
      <c r="K757" s="29">
        <f>Table2[[#This Row],[CM II Unit)]]-(-'Input Data'!$B$4/Table2[[#This Row],[Volume]])</f>
        <v>6.1660333226615478</v>
      </c>
      <c r="L757" s="29">
        <f>Table2[[#This Row],[CM I (Unit)]]*Table2[[#This Row],[Volume]]</f>
        <v>526359.7924543781</v>
      </c>
      <c r="M757" s="29">
        <f>Table2[[#This Row],[CM II Unit)]]*Table2[[#This Row],[Volume]]</f>
        <v>276359.7924543781</v>
      </c>
      <c r="N757" s="29">
        <f>Table2[[#This Row],[Profit (Unit)]]*Table2[[#This Row],[Volume]]</f>
        <v>26359.792454378116</v>
      </c>
      <c r="O757" s="29" t="str">
        <f>IF(AND(Table2[[#This Row],[Profit]]&gt;0,N756&lt;0),MIN(Table2[Profit]),"")</f>
        <v/>
      </c>
    </row>
    <row r="758" spans="1:15" ht="20.100000000000001" customHeight="1" x14ac:dyDescent="0.25">
      <c r="A758" s="29">
        <v>4280</v>
      </c>
      <c r="B758" s="29">
        <f>IF(Table2[[#This Row],[Volume]]&lt;'Input Data'!$B$9,'Input Data'!$B$9,IF(Table2[[#This Row],[Volume]]&gt;'Input Data'!$B$10,'Input Data'!$B$10,Table2[[#This Row],[Volume]]))</f>
        <v>4280</v>
      </c>
      <c r="C758" s="30">
        <f>ROUNDDOWN((Table2[[#This Row],[Volume Used]]-'Input Data'!$B$9)/'Input Data'!$B$11,0)*'Input Data'!$B$12</f>
        <v>0.05</v>
      </c>
      <c r="D758" s="31">
        <f>-(Table2[[#This Row],[Volume]]*(1-Table2[[#This Row],[Discount]])*'Input Data'!$B$2)/Table2[[#This Row],[Volume]]</f>
        <v>475</v>
      </c>
      <c r="E758" s="29">
        <f>ROUNDUP(Table2[[#This Row],[Volume]]/'Input Data'!$B$13,0)</f>
        <v>5</v>
      </c>
      <c r="F758" s="29">
        <f>-Table2[[#This Row],[Multiplier]]*'Input Data'!$B$3</f>
        <v>250000</v>
      </c>
      <c r="G758" s="29">
        <f>(1 - (1 / (1 + EXP(-((Table2[[#This Row],[Volume]] / 1000) - 4.25))))) * 0.4 + 0.6</f>
        <v>0.79700022497975187</v>
      </c>
      <c r="H758" s="29">
        <f>Table2[[#This Row],[Sigmoid]]*'Input Data'!$B$7</f>
        <v>597.75016873481388</v>
      </c>
      <c r="I758" s="29">
        <f>Table2[[#This Row],[Price]]-Table2[[#This Row],[Variable Cost]]</f>
        <v>122.75016873481388</v>
      </c>
      <c r="J758" s="29">
        <f>Table2[[#This Row],[CM I (Unit)]]-(Table2[[#This Row],[Fixed Cost]]/Table2[[#This Row],[Volume]])</f>
        <v>64.338953781542855</v>
      </c>
      <c r="K758" s="29">
        <f>Table2[[#This Row],[CM II Unit)]]-(-'Input Data'!$B$4/Table2[[#This Row],[Volume]])</f>
        <v>5.9277388282718277</v>
      </c>
      <c r="L758" s="29">
        <f>Table2[[#This Row],[CM I (Unit)]]*Table2[[#This Row],[Volume]]</f>
        <v>525370.72218500345</v>
      </c>
      <c r="M758" s="29">
        <f>Table2[[#This Row],[CM II Unit)]]*Table2[[#This Row],[Volume]]</f>
        <v>275370.7221850034</v>
      </c>
      <c r="N758" s="29">
        <f>Table2[[#This Row],[Profit (Unit)]]*Table2[[#This Row],[Volume]]</f>
        <v>25370.722185003422</v>
      </c>
      <c r="O758" s="29" t="str">
        <f>IF(AND(Table2[[#This Row],[Profit]]&gt;0,N757&lt;0),MIN(Table2[Profit]),"")</f>
        <v/>
      </c>
    </row>
    <row r="759" spans="1:15" ht="20.100000000000001" customHeight="1" x14ac:dyDescent="0.25">
      <c r="A759" s="29">
        <v>4285</v>
      </c>
      <c r="B759" s="29">
        <f>IF(Table2[[#This Row],[Volume]]&lt;'Input Data'!$B$9,'Input Data'!$B$9,IF(Table2[[#This Row],[Volume]]&gt;'Input Data'!$B$10,'Input Data'!$B$10,Table2[[#This Row],[Volume]]))</f>
        <v>4285</v>
      </c>
      <c r="C759" s="30">
        <f>ROUNDDOWN((Table2[[#This Row],[Volume Used]]-'Input Data'!$B$9)/'Input Data'!$B$11,0)*'Input Data'!$B$12</f>
        <v>0.05</v>
      </c>
      <c r="D759" s="31">
        <f>-(Table2[[#This Row],[Volume]]*(1-Table2[[#This Row],[Discount]])*'Input Data'!$B$2)/Table2[[#This Row],[Volume]]</f>
        <v>475</v>
      </c>
      <c r="E759" s="29">
        <f>ROUNDUP(Table2[[#This Row],[Volume]]/'Input Data'!$B$13,0)</f>
        <v>5</v>
      </c>
      <c r="F759" s="29">
        <f>-Table2[[#This Row],[Multiplier]]*'Input Data'!$B$3</f>
        <v>250000</v>
      </c>
      <c r="G759" s="29">
        <f>(1 - (1 / (1 + EXP(-((Table2[[#This Row],[Volume]] / 1000) - 4.25))))) * 0.4 + 0.6</f>
        <v>0.7965003572479038</v>
      </c>
      <c r="H759" s="29">
        <f>Table2[[#This Row],[Sigmoid]]*'Input Data'!$B$7</f>
        <v>597.37526793592781</v>
      </c>
      <c r="I759" s="29">
        <f>Table2[[#This Row],[Price]]-Table2[[#This Row],[Variable Cost]]</f>
        <v>122.37526793592781</v>
      </c>
      <c r="J759" s="29">
        <f>Table2[[#This Row],[CM I (Unit)]]-(Table2[[#This Row],[Fixed Cost]]/Table2[[#This Row],[Volume]])</f>
        <v>64.032210759731782</v>
      </c>
      <c r="K759" s="29">
        <f>Table2[[#This Row],[CM II Unit)]]-(-'Input Data'!$B$4/Table2[[#This Row],[Volume]])</f>
        <v>5.6891535835357487</v>
      </c>
      <c r="L759" s="29">
        <f>Table2[[#This Row],[CM I (Unit)]]*Table2[[#This Row],[Volume]]</f>
        <v>524378.02310545067</v>
      </c>
      <c r="M759" s="29">
        <f>Table2[[#This Row],[CM II Unit)]]*Table2[[#This Row],[Volume]]</f>
        <v>274378.02310545067</v>
      </c>
      <c r="N759" s="29">
        <f>Table2[[#This Row],[Profit (Unit)]]*Table2[[#This Row],[Volume]]</f>
        <v>24378.023105450684</v>
      </c>
      <c r="O759" s="29" t="str">
        <f>IF(AND(Table2[[#This Row],[Profit]]&gt;0,N758&lt;0),MIN(Table2[Profit]),"")</f>
        <v/>
      </c>
    </row>
    <row r="760" spans="1:15" ht="20.100000000000001" customHeight="1" x14ac:dyDescent="0.25">
      <c r="A760" s="29">
        <v>4290</v>
      </c>
      <c r="B760" s="29">
        <f>IF(Table2[[#This Row],[Volume]]&lt;'Input Data'!$B$9,'Input Data'!$B$9,IF(Table2[[#This Row],[Volume]]&gt;'Input Data'!$B$10,'Input Data'!$B$10,Table2[[#This Row],[Volume]]))</f>
        <v>4290</v>
      </c>
      <c r="C760" s="30">
        <f>ROUNDDOWN((Table2[[#This Row],[Volume Used]]-'Input Data'!$B$9)/'Input Data'!$B$11,0)*'Input Data'!$B$12</f>
        <v>0.05</v>
      </c>
      <c r="D760" s="31">
        <f>-(Table2[[#This Row],[Volume]]*(1-Table2[[#This Row],[Discount]])*'Input Data'!$B$2)/Table2[[#This Row],[Volume]]</f>
        <v>475</v>
      </c>
      <c r="E760" s="29">
        <f>ROUNDUP(Table2[[#This Row],[Volume]]/'Input Data'!$B$13,0)</f>
        <v>5</v>
      </c>
      <c r="F760" s="29">
        <f>-Table2[[#This Row],[Multiplier]]*'Input Data'!$B$3</f>
        <v>250000</v>
      </c>
      <c r="G760" s="29">
        <f>(1 - (1 / (1 + EXP(-((Table2[[#This Row],[Volume]] / 1000) - 4.25))))) * 0.4 + 0.6</f>
        <v>0.79600053324801379</v>
      </c>
      <c r="H760" s="29">
        <f>Table2[[#This Row],[Sigmoid]]*'Input Data'!$B$7</f>
        <v>597.00039993601035</v>
      </c>
      <c r="I760" s="29">
        <f>Table2[[#This Row],[Price]]-Table2[[#This Row],[Variable Cost]]</f>
        <v>122.00039993601035</v>
      </c>
      <c r="J760" s="29">
        <f>Table2[[#This Row],[CM I (Unit)]]-(Table2[[#This Row],[Fixed Cost]]/Table2[[#This Row],[Volume]])</f>
        <v>63.725341660952076</v>
      </c>
      <c r="K760" s="29">
        <f>Table2[[#This Row],[CM II Unit)]]-(-'Input Data'!$B$4/Table2[[#This Row],[Volume]])</f>
        <v>5.4502833858937976</v>
      </c>
      <c r="L760" s="29">
        <f>Table2[[#This Row],[CM I (Unit)]]*Table2[[#This Row],[Volume]]</f>
        <v>523381.71572548442</v>
      </c>
      <c r="M760" s="29">
        <f>Table2[[#This Row],[CM II Unit)]]*Table2[[#This Row],[Volume]]</f>
        <v>273381.71572548442</v>
      </c>
      <c r="N760" s="29">
        <f>Table2[[#This Row],[Profit (Unit)]]*Table2[[#This Row],[Volume]]</f>
        <v>23381.715725484391</v>
      </c>
      <c r="O760" s="29" t="str">
        <f>IF(AND(Table2[[#This Row],[Profit]]&gt;0,N759&lt;0),MIN(Table2[Profit]),"")</f>
        <v/>
      </c>
    </row>
    <row r="761" spans="1:15" ht="20.100000000000001" customHeight="1" x14ac:dyDescent="0.25">
      <c r="A761" s="29">
        <v>4295</v>
      </c>
      <c r="B761" s="29">
        <f>IF(Table2[[#This Row],[Volume]]&lt;'Input Data'!$B$9,'Input Data'!$B$9,IF(Table2[[#This Row],[Volume]]&gt;'Input Data'!$B$10,'Input Data'!$B$10,Table2[[#This Row],[Volume]]))</f>
        <v>4295</v>
      </c>
      <c r="C761" s="30">
        <f>ROUNDDOWN((Table2[[#This Row],[Volume Used]]-'Input Data'!$B$9)/'Input Data'!$B$11,0)*'Input Data'!$B$12</f>
        <v>0.05</v>
      </c>
      <c r="D761" s="31">
        <f>-(Table2[[#This Row],[Volume]]*(1-Table2[[#This Row],[Discount]])*'Input Data'!$B$2)/Table2[[#This Row],[Volume]]</f>
        <v>475</v>
      </c>
      <c r="E761" s="29">
        <f>ROUNDUP(Table2[[#This Row],[Volume]]/'Input Data'!$B$13,0)</f>
        <v>5</v>
      </c>
      <c r="F761" s="29">
        <f>-Table2[[#This Row],[Multiplier]]*'Input Data'!$B$3</f>
        <v>250000</v>
      </c>
      <c r="G761" s="29">
        <f>(1 - (1 / (1 + EXP(-((Table2[[#This Row],[Volume]] / 1000) - 4.25))))) * 0.4 + 0.6</f>
        <v>0.79550075922125807</v>
      </c>
      <c r="H761" s="29">
        <f>Table2[[#This Row],[Sigmoid]]*'Input Data'!$B$7</f>
        <v>596.62556941594357</v>
      </c>
      <c r="I761" s="29">
        <f>Table2[[#This Row],[Price]]-Table2[[#This Row],[Variable Cost]]</f>
        <v>121.62556941594357</v>
      </c>
      <c r="J761" s="29">
        <f>Table2[[#This Row],[CM I (Unit)]]-(Table2[[#This Row],[Fixed Cost]]/Table2[[#This Row],[Volume]])</f>
        <v>63.418351720949396</v>
      </c>
      <c r="K761" s="29">
        <f>Table2[[#This Row],[CM II Unit)]]-(-'Input Data'!$B$4/Table2[[#This Row],[Volume]])</f>
        <v>5.2111340259552179</v>
      </c>
      <c r="L761" s="29">
        <f>Table2[[#This Row],[CM I (Unit)]]*Table2[[#This Row],[Volume]]</f>
        <v>522381.82064147765</v>
      </c>
      <c r="M761" s="29">
        <f>Table2[[#This Row],[CM II Unit)]]*Table2[[#This Row],[Volume]]</f>
        <v>272381.82064147765</v>
      </c>
      <c r="N761" s="29">
        <f>Table2[[#This Row],[Profit (Unit)]]*Table2[[#This Row],[Volume]]</f>
        <v>22381.820641477661</v>
      </c>
      <c r="O761" s="29" t="str">
        <f>IF(AND(Table2[[#This Row],[Profit]]&gt;0,N760&lt;0),MIN(Table2[Profit]),"")</f>
        <v/>
      </c>
    </row>
    <row r="762" spans="1:15" ht="20.100000000000001" customHeight="1" x14ac:dyDescent="0.25">
      <c r="A762" s="29">
        <v>4300</v>
      </c>
      <c r="B762" s="29">
        <f>IF(Table2[[#This Row],[Volume]]&lt;'Input Data'!$B$9,'Input Data'!$B$9,IF(Table2[[#This Row],[Volume]]&gt;'Input Data'!$B$10,'Input Data'!$B$10,Table2[[#This Row],[Volume]]))</f>
        <v>4300</v>
      </c>
      <c r="C762" s="30">
        <f>ROUNDDOWN((Table2[[#This Row],[Volume Used]]-'Input Data'!$B$9)/'Input Data'!$B$11,0)*'Input Data'!$B$12</f>
        <v>0.05</v>
      </c>
      <c r="D762" s="31">
        <f>-(Table2[[#This Row],[Volume]]*(1-Table2[[#This Row],[Discount]])*'Input Data'!$B$2)/Table2[[#This Row],[Volume]]</f>
        <v>475</v>
      </c>
      <c r="E762" s="29">
        <f>ROUNDUP(Table2[[#This Row],[Volume]]/'Input Data'!$B$13,0)</f>
        <v>5</v>
      </c>
      <c r="F762" s="29">
        <f>-Table2[[#This Row],[Multiplier]]*'Input Data'!$B$3</f>
        <v>250000</v>
      </c>
      <c r="G762" s="29">
        <f>(1 - (1 / (1 + EXP(-((Table2[[#This Row],[Volume]] / 1000) - 4.25))))) * 0.4 + 0.6</f>
        <v>0.79500104140631589</v>
      </c>
      <c r="H762" s="29">
        <f>Table2[[#This Row],[Sigmoid]]*'Input Data'!$B$7</f>
        <v>596.25078105473688</v>
      </c>
      <c r="I762" s="29">
        <f>Table2[[#This Row],[Price]]-Table2[[#This Row],[Variable Cost]]</f>
        <v>121.25078105473688</v>
      </c>
      <c r="J762" s="29">
        <f>Table2[[#This Row],[CM I (Unit)]]-(Table2[[#This Row],[Fixed Cost]]/Table2[[#This Row],[Volume]])</f>
        <v>63.111246171015949</v>
      </c>
      <c r="K762" s="29">
        <f>Table2[[#This Row],[CM II Unit)]]-(-'Input Data'!$B$4/Table2[[#This Row],[Volume]])</f>
        <v>4.9717112872950224</v>
      </c>
      <c r="L762" s="29">
        <f>Table2[[#This Row],[CM I (Unit)]]*Table2[[#This Row],[Volume]]</f>
        <v>521378.35853536858</v>
      </c>
      <c r="M762" s="29">
        <f>Table2[[#This Row],[CM II Unit)]]*Table2[[#This Row],[Volume]]</f>
        <v>271378.35853536858</v>
      </c>
      <c r="N762" s="29">
        <f>Table2[[#This Row],[Profit (Unit)]]*Table2[[#This Row],[Volume]]</f>
        <v>21378.358535368596</v>
      </c>
      <c r="O762" s="29" t="str">
        <f>IF(AND(Table2[[#This Row],[Profit]]&gt;0,N761&lt;0),MIN(Table2[Profit]),"")</f>
        <v/>
      </c>
    </row>
    <row r="763" spans="1:15" ht="20.100000000000001" customHeight="1" x14ac:dyDescent="0.25">
      <c r="A763" s="29">
        <v>4305</v>
      </c>
      <c r="B763" s="29">
        <f>IF(Table2[[#This Row],[Volume]]&lt;'Input Data'!$B$9,'Input Data'!$B$9,IF(Table2[[#This Row],[Volume]]&gt;'Input Data'!$B$10,'Input Data'!$B$10,Table2[[#This Row],[Volume]]))</f>
        <v>4305</v>
      </c>
      <c r="C763" s="30">
        <f>ROUNDDOWN((Table2[[#This Row],[Volume Used]]-'Input Data'!$B$9)/'Input Data'!$B$11,0)*'Input Data'!$B$12</f>
        <v>0.05</v>
      </c>
      <c r="D763" s="31">
        <f>-(Table2[[#This Row],[Volume]]*(1-Table2[[#This Row],[Discount]])*'Input Data'!$B$2)/Table2[[#This Row],[Volume]]</f>
        <v>475</v>
      </c>
      <c r="E763" s="29">
        <f>ROUNDUP(Table2[[#This Row],[Volume]]/'Input Data'!$B$13,0)</f>
        <v>5</v>
      </c>
      <c r="F763" s="29">
        <f>-Table2[[#This Row],[Multiplier]]*'Input Data'!$B$3</f>
        <v>250000</v>
      </c>
      <c r="G763" s="29">
        <f>(1 - (1 / (1 + EXP(-((Table2[[#This Row],[Volume]] / 1000) - 4.25))))) * 0.4 + 0.6</f>
        <v>0.79450138603905807</v>
      </c>
      <c r="H763" s="29">
        <f>Table2[[#This Row],[Sigmoid]]*'Input Data'!$B$7</f>
        <v>595.87603952929351</v>
      </c>
      <c r="I763" s="29">
        <f>Table2[[#This Row],[Price]]-Table2[[#This Row],[Variable Cost]]</f>
        <v>120.87603952929351</v>
      </c>
      <c r="J763" s="29">
        <f>Table2[[#This Row],[CM I (Unit)]]-(Table2[[#This Row],[Fixed Cost]]/Table2[[#This Row],[Volume]])</f>
        <v>62.804030237772018</v>
      </c>
      <c r="K763" s="29">
        <f>Table2[[#This Row],[CM II Unit)]]-(-'Input Data'!$B$4/Table2[[#This Row],[Volume]])</f>
        <v>4.7320209462505289</v>
      </c>
      <c r="L763" s="29">
        <f>Table2[[#This Row],[CM I (Unit)]]*Table2[[#This Row],[Volume]]</f>
        <v>520371.35017360857</v>
      </c>
      <c r="M763" s="29">
        <f>Table2[[#This Row],[CM II Unit)]]*Table2[[#This Row],[Volume]]</f>
        <v>270371.35017360852</v>
      </c>
      <c r="N763" s="29">
        <f>Table2[[#This Row],[Profit (Unit)]]*Table2[[#This Row],[Volume]]</f>
        <v>20371.350173608527</v>
      </c>
      <c r="O763" s="29" t="str">
        <f>IF(AND(Table2[[#This Row],[Profit]]&gt;0,N762&lt;0),MIN(Table2[Profit]),"")</f>
        <v/>
      </c>
    </row>
    <row r="764" spans="1:15" ht="20.100000000000001" customHeight="1" x14ac:dyDescent="0.25">
      <c r="A764" s="29">
        <v>4310</v>
      </c>
      <c r="B764" s="29">
        <f>IF(Table2[[#This Row],[Volume]]&lt;'Input Data'!$B$9,'Input Data'!$B$9,IF(Table2[[#This Row],[Volume]]&gt;'Input Data'!$B$10,'Input Data'!$B$10,Table2[[#This Row],[Volume]]))</f>
        <v>4310</v>
      </c>
      <c r="C764" s="30">
        <f>ROUNDDOWN((Table2[[#This Row],[Volume Used]]-'Input Data'!$B$9)/'Input Data'!$B$11,0)*'Input Data'!$B$12</f>
        <v>0.05</v>
      </c>
      <c r="D764" s="31">
        <f>-(Table2[[#This Row],[Volume]]*(1-Table2[[#This Row],[Discount]])*'Input Data'!$B$2)/Table2[[#This Row],[Volume]]</f>
        <v>475</v>
      </c>
      <c r="E764" s="29">
        <f>ROUNDUP(Table2[[#This Row],[Volume]]/'Input Data'!$B$13,0)</f>
        <v>5</v>
      </c>
      <c r="F764" s="29">
        <f>-Table2[[#This Row],[Multiplier]]*'Input Data'!$B$3</f>
        <v>250000</v>
      </c>
      <c r="G764" s="29">
        <f>(1 - (1 / (1 + EXP(-((Table2[[#This Row],[Volume]] / 1000) - 4.25))))) * 0.4 + 0.6</f>
        <v>0.79400179935223603</v>
      </c>
      <c r="H764" s="29">
        <f>Table2[[#This Row],[Sigmoid]]*'Input Data'!$B$7</f>
        <v>595.50134951417704</v>
      </c>
      <c r="I764" s="29">
        <f>Table2[[#This Row],[Price]]-Table2[[#This Row],[Variable Cost]]</f>
        <v>120.50134951417704</v>
      </c>
      <c r="J764" s="29">
        <f>Table2[[#This Row],[CM I (Unit)]]-(Table2[[#This Row],[Fixed Cost]]/Table2[[#This Row],[Volume]])</f>
        <v>62.496709142947338</v>
      </c>
      <c r="K764" s="29">
        <f>Table2[[#This Row],[CM II Unit)]]-(-'Input Data'!$B$4/Table2[[#This Row],[Volume]])</f>
        <v>4.4920687717176406</v>
      </c>
      <c r="L764" s="29">
        <f>Table2[[#This Row],[CM I (Unit)]]*Table2[[#This Row],[Volume]]</f>
        <v>519360.81640610303</v>
      </c>
      <c r="M764" s="29">
        <f>Table2[[#This Row],[CM II Unit)]]*Table2[[#This Row],[Volume]]</f>
        <v>269360.81640610303</v>
      </c>
      <c r="N764" s="29">
        <f>Table2[[#This Row],[Profit (Unit)]]*Table2[[#This Row],[Volume]]</f>
        <v>19360.816406103033</v>
      </c>
      <c r="O764" s="29" t="str">
        <f>IF(AND(Table2[[#This Row],[Profit]]&gt;0,N763&lt;0),MIN(Table2[Profit]),"")</f>
        <v/>
      </c>
    </row>
    <row r="765" spans="1:15" ht="20.100000000000001" customHeight="1" x14ac:dyDescent="0.25">
      <c r="A765" s="29">
        <v>4315</v>
      </c>
      <c r="B765" s="29">
        <f>IF(Table2[[#This Row],[Volume]]&lt;'Input Data'!$B$9,'Input Data'!$B$9,IF(Table2[[#This Row],[Volume]]&gt;'Input Data'!$B$10,'Input Data'!$B$10,Table2[[#This Row],[Volume]]))</f>
        <v>4315</v>
      </c>
      <c r="C765" s="30">
        <f>ROUNDDOWN((Table2[[#This Row],[Volume Used]]-'Input Data'!$B$9)/'Input Data'!$B$11,0)*'Input Data'!$B$12</f>
        <v>0.05</v>
      </c>
      <c r="D765" s="31">
        <f>-(Table2[[#This Row],[Volume]]*(1-Table2[[#This Row],[Discount]])*'Input Data'!$B$2)/Table2[[#This Row],[Volume]]</f>
        <v>475</v>
      </c>
      <c r="E765" s="29">
        <f>ROUNDUP(Table2[[#This Row],[Volume]]/'Input Data'!$B$13,0)</f>
        <v>5</v>
      </c>
      <c r="F765" s="29">
        <f>-Table2[[#This Row],[Multiplier]]*'Input Data'!$B$3</f>
        <v>250000</v>
      </c>
      <c r="G765" s="29">
        <f>(1 - (1 / (1 + EXP(-((Table2[[#This Row],[Volume]] / 1000) - 4.25))))) * 0.4 + 0.6</f>
        <v>0.79350228757517094</v>
      </c>
      <c r="H765" s="29">
        <f>Table2[[#This Row],[Sigmoid]]*'Input Data'!$B$7</f>
        <v>595.12671568137819</v>
      </c>
      <c r="I765" s="29">
        <f>Table2[[#This Row],[Price]]-Table2[[#This Row],[Variable Cost]]</f>
        <v>120.12671568137819</v>
      </c>
      <c r="J765" s="29">
        <f>Table2[[#This Row],[CM I (Unit)]]-(Table2[[#This Row],[Fixed Cost]]/Table2[[#This Row],[Volume]])</f>
        <v>62.18928810316266</v>
      </c>
      <c r="K765" s="29">
        <f>Table2[[#This Row],[CM II Unit)]]-(-'Input Data'!$B$4/Table2[[#This Row],[Volume]])</f>
        <v>4.2518605249471335</v>
      </c>
      <c r="L765" s="29">
        <f>Table2[[#This Row],[CM I (Unit)]]*Table2[[#This Row],[Volume]]</f>
        <v>518346.77816514688</v>
      </c>
      <c r="M765" s="29">
        <f>Table2[[#This Row],[CM II Unit)]]*Table2[[#This Row],[Volume]]</f>
        <v>268346.77816514688</v>
      </c>
      <c r="N765" s="29">
        <f>Table2[[#This Row],[Profit (Unit)]]*Table2[[#This Row],[Volume]]</f>
        <v>18346.778165146879</v>
      </c>
      <c r="O765" s="29" t="str">
        <f>IF(AND(Table2[[#This Row],[Profit]]&gt;0,N764&lt;0),MIN(Table2[Profit]),"")</f>
        <v/>
      </c>
    </row>
    <row r="766" spans="1:15" ht="20.100000000000001" customHeight="1" x14ac:dyDescent="0.25">
      <c r="A766" s="29">
        <v>4320</v>
      </c>
      <c r="B766" s="29">
        <f>IF(Table2[[#This Row],[Volume]]&lt;'Input Data'!$B$9,'Input Data'!$B$9,IF(Table2[[#This Row],[Volume]]&gt;'Input Data'!$B$10,'Input Data'!$B$10,Table2[[#This Row],[Volume]]))</f>
        <v>4320</v>
      </c>
      <c r="C766" s="30">
        <f>ROUNDDOWN((Table2[[#This Row],[Volume Used]]-'Input Data'!$B$9)/'Input Data'!$B$11,0)*'Input Data'!$B$12</f>
        <v>0.05</v>
      </c>
      <c r="D766" s="31">
        <f>-(Table2[[#This Row],[Volume]]*(1-Table2[[#This Row],[Discount]])*'Input Data'!$B$2)/Table2[[#This Row],[Volume]]</f>
        <v>475</v>
      </c>
      <c r="E766" s="29">
        <f>ROUNDUP(Table2[[#This Row],[Volume]]/'Input Data'!$B$13,0)</f>
        <v>5</v>
      </c>
      <c r="F766" s="29">
        <f>-Table2[[#This Row],[Multiplier]]*'Input Data'!$B$3</f>
        <v>250000</v>
      </c>
      <c r="G766" s="29">
        <f>(1 - (1 / (1 + EXP(-((Table2[[#This Row],[Volume]] / 1000) - 4.25))))) * 0.4 + 0.6</f>
        <v>0.79300285693344408</v>
      </c>
      <c r="H766" s="29">
        <f>Table2[[#This Row],[Sigmoid]]*'Input Data'!$B$7</f>
        <v>594.75214270008303</v>
      </c>
      <c r="I766" s="29">
        <f>Table2[[#This Row],[Price]]-Table2[[#This Row],[Variable Cost]]</f>
        <v>119.75214270008303</v>
      </c>
      <c r="J766" s="29">
        <f>Table2[[#This Row],[CM I (Unit)]]-(Table2[[#This Row],[Fixed Cost]]/Table2[[#This Row],[Volume]])</f>
        <v>61.881772329712653</v>
      </c>
      <c r="K766" s="29">
        <f>Table2[[#This Row],[CM II Unit)]]-(-'Input Data'!$B$4/Table2[[#This Row],[Volume]])</f>
        <v>4.0114019593422796</v>
      </c>
      <c r="L766" s="29">
        <f>Table2[[#This Row],[CM I (Unit)]]*Table2[[#This Row],[Volume]]</f>
        <v>517329.25646435865</v>
      </c>
      <c r="M766" s="29">
        <f>Table2[[#This Row],[CM II Unit)]]*Table2[[#This Row],[Volume]]</f>
        <v>267329.25646435865</v>
      </c>
      <c r="N766" s="29">
        <f>Table2[[#This Row],[Profit (Unit)]]*Table2[[#This Row],[Volume]]</f>
        <v>17329.256464358648</v>
      </c>
      <c r="O766" s="29" t="str">
        <f>IF(AND(Table2[[#This Row],[Profit]]&gt;0,N765&lt;0),MIN(Table2[Profit]),"")</f>
        <v/>
      </c>
    </row>
    <row r="767" spans="1:15" ht="20.100000000000001" customHeight="1" x14ac:dyDescent="0.25">
      <c r="A767" s="29">
        <v>4325</v>
      </c>
      <c r="B767" s="29">
        <f>IF(Table2[[#This Row],[Volume]]&lt;'Input Data'!$B$9,'Input Data'!$B$9,IF(Table2[[#This Row],[Volume]]&gt;'Input Data'!$B$10,'Input Data'!$B$10,Table2[[#This Row],[Volume]]))</f>
        <v>4325</v>
      </c>
      <c r="C767" s="30">
        <f>ROUNDDOWN((Table2[[#This Row],[Volume Used]]-'Input Data'!$B$9)/'Input Data'!$B$11,0)*'Input Data'!$B$12</f>
        <v>0.05</v>
      </c>
      <c r="D767" s="31">
        <f>-(Table2[[#This Row],[Volume]]*(1-Table2[[#This Row],[Discount]])*'Input Data'!$B$2)/Table2[[#This Row],[Volume]]</f>
        <v>475</v>
      </c>
      <c r="E767" s="29">
        <f>ROUNDUP(Table2[[#This Row],[Volume]]/'Input Data'!$B$13,0)</f>
        <v>5</v>
      </c>
      <c r="F767" s="29">
        <f>-Table2[[#This Row],[Multiplier]]*'Input Data'!$B$3</f>
        <v>250000</v>
      </c>
      <c r="G767" s="29">
        <f>(1 - (1 / (1 + EXP(-((Table2[[#This Row],[Volume]] / 1000) - 4.25))))) * 0.4 + 0.6</f>
        <v>0.79250351364858584</v>
      </c>
      <c r="H767" s="29">
        <f>Table2[[#This Row],[Sigmoid]]*'Input Data'!$B$7</f>
        <v>594.37763523643935</v>
      </c>
      <c r="I767" s="29">
        <f>Table2[[#This Row],[Price]]-Table2[[#This Row],[Variable Cost]]</f>
        <v>119.37763523643935</v>
      </c>
      <c r="J767" s="29">
        <f>Table2[[#This Row],[CM I (Unit)]]-(Table2[[#This Row],[Fixed Cost]]/Table2[[#This Row],[Volume]])</f>
        <v>61.574167028346864</v>
      </c>
      <c r="K767" s="29">
        <f>Table2[[#This Row],[CM II Unit)]]-(-'Input Data'!$B$4/Table2[[#This Row],[Volume]])</f>
        <v>3.7706988202543812</v>
      </c>
      <c r="L767" s="29">
        <f>Table2[[#This Row],[CM I (Unit)]]*Table2[[#This Row],[Volume]]</f>
        <v>516308.27239760017</v>
      </c>
      <c r="M767" s="29">
        <f>Table2[[#This Row],[CM II Unit)]]*Table2[[#This Row],[Volume]]</f>
        <v>266308.27239760017</v>
      </c>
      <c r="N767" s="29">
        <f>Table2[[#This Row],[Profit (Unit)]]*Table2[[#This Row],[Volume]]</f>
        <v>16308.272397600198</v>
      </c>
      <c r="O767" s="29" t="str">
        <f>IF(AND(Table2[[#This Row],[Profit]]&gt;0,N766&lt;0),MIN(Table2[Profit]),"")</f>
        <v/>
      </c>
    </row>
    <row r="768" spans="1:15" ht="20.100000000000001" customHeight="1" x14ac:dyDescent="0.25">
      <c r="A768" s="29">
        <v>4330</v>
      </c>
      <c r="B768" s="29">
        <f>IF(Table2[[#This Row],[Volume]]&lt;'Input Data'!$B$9,'Input Data'!$B$9,IF(Table2[[#This Row],[Volume]]&gt;'Input Data'!$B$10,'Input Data'!$B$10,Table2[[#This Row],[Volume]]))</f>
        <v>4330</v>
      </c>
      <c r="C768" s="30">
        <f>ROUNDDOWN((Table2[[#This Row],[Volume Used]]-'Input Data'!$B$9)/'Input Data'!$B$11,0)*'Input Data'!$B$12</f>
        <v>0.05</v>
      </c>
      <c r="D768" s="31">
        <f>-(Table2[[#This Row],[Volume]]*(1-Table2[[#This Row],[Discount]])*'Input Data'!$B$2)/Table2[[#This Row],[Volume]]</f>
        <v>475</v>
      </c>
      <c r="E768" s="29">
        <f>ROUNDUP(Table2[[#This Row],[Volume]]/'Input Data'!$B$13,0)</f>
        <v>5</v>
      </c>
      <c r="F768" s="29">
        <f>-Table2[[#This Row],[Multiplier]]*'Input Data'!$B$3</f>
        <v>250000</v>
      </c>
      <c r="G768" s="29">
        <f>(1 - (1 / (1 + EXP(-((Table2[[#This Row],[Volume]] / 1000) - 4.25))))) * 0.4 + 0.6</f>
        <v>0.79200426393776724</v>
      </c>
      <c r="H768" s="29">
        <f>Table2[[#This Row],[Sigmoid]]*'Input Data'!$B$7</f>
        <v>594.00319795332541</v>
      </c>
      <c r="I768" s="29">
        <f>Table2[[#This Row],[Price]]-Table2[[#This Row],[Variable Cost]]</f>
        <v>119.00319795332541</v>
      </c>
      <c r="J768" s="29">
        <f>Table2[[#This Row],[CM I (Unit)]]-(Table2[[#This Row],[Fixed Cost]]/Table2[[#This Row],[Volume]])</f>
        <v>61.266477399052896</v>
      </c>
      <c r="K768" s="29">
        <f>Table2[[#This Row],[CM II Unit)]]-(-'Input Data'!$B$4/Table2[[#This Row],[Volume]])</f>
        <v>3.5297568447803798</v>
      </c>
      <c r="L768" s="29">
        <f>Table2[[#This Row],[CM I (Unit)]]*Table2[[#This Row],[Volume]]</f>
        <v>515283.84713789902</v>
      </c>
      <c r="M768" s="29">
        <f>Table2[[#This Row],[CM II Unit)]]*Table2[[#This Row],[Volume]]</f>
        <v>265283.84713789902</v>
      </c>
      <c r="N768" s="29">
        <f>Table2[[#This Row],[Profit (Unit)]]*Table2[[#This Row],[Volume]]</f>
        <v>15283.847137899045</v>
      </c>
      <c r="O768" s="29" t="str">
        <f>IF(AND(Table2[[#This Row],[Profit]]&gt;0,N767&lt;0),MIN(Table2[Profit]),"")</f>
        <v/>
      </c>
    </row>
    <row r="769" spans="1:15" ht="20.100000000000001" customHeight="1" x14ac:dyDescent="0.25">
      <c r="A769" s="29">
        <v>4335</v>
      </c>
      <c r="B769" s="29">
        <f>IF(Table2[[#This Row],[Volume]]&lt;'Input Data'!$B$9,'Input Data'!$B$9,IF(Table2[[#This Row],[Volume]]&gt;'Input Data'!$B$10,'Input Data'!$B$10,Table2[[#This Row],[Volume]]))</f>
        <v>4335</v>
      </c>
      <c r="C769" s="30">
        <f>ROUNDDOWN((Table2[[#This Row],[Volume Used]]-'Input Data'!$B$9)/'Input Data'!$B$11,0)*'Input Data'!$B$12</f>
        <v>0.05</v>
      </c>
      <c r="D769" s="31">
        <f>-(Table2[[#This Row],[Volume]]*(1-Table2[[#This Row],[Discount]])*'Input Data'!$B$2)/Table2[[#This Row],[Volume]]</f>
        <v>475</v>
      </c>
      <c r="E769" s="29">
        <f>ROUNDUP(Table2[[#This Row],[Volume]]/'Input Data'!$B$13,0)</f>
        <v>5</v>
      </c>
      <c r="F769" s="29">
        <f>-Table2[[#This Row],[Multiplier]]*'Input Data'!$B$3</f>
        <v>250000</v>
      </c>
      <c r="G769" s="29">
        <f>(1 - (1 / (1 + EXP(-((Table2[[#This Row],[Volume]] / 1000) - 4.25))))) * 0.4 + 0.6</f>
        <v>0.79150511401349033</v>
      </c>
      <c r="H769" s="29">
        <f>Table2[[#This Row],[Sigmoid]]*'Input Data'!$B$7</f>
        <v>593.62883551011771</v>
      </c>
      <c r="I769" s="29">
        <f>Table2[[#This Row],[Price]]-Table2[[#This Row],[Variable Cost]]</f>
        <v>118.62883551011771</v>
      </c>
      <c r="J769" s="29">
        <f>Table2[[#This Row],[CM I (Unit)]]-(Table2[[#This Row],[Fixed Cost]]/Table2[[#This Row],[Volume]])</f>
        <v>60.95870863583859</v>
      </c>
      <c r="K769" s="29">
        <f>Table2[[#This Row],[CM II Unit)]]-(-'Input Data'!$B$4/Table2[[#This Row],[Volume]])</f>
        <v>3.2885817615594704</v>
      </c>
      <c r="L769" s="29">
        <f>Table2[[#This Row],[CM I (Unit)]]*Table2[[#This Row],[Volume]]</f>
        <v>514256.00193636026</v>
      </c>
      <c r="M769" s="29">
        <f>Table2[[#This Row],[CM II Unit)]]*Table2[[#This Row],[Volume]]</f>
        <v>264256.00193636026</v>
      </c>
      <c r="N769" s="29">
        <f>Table2[[#This Row],[Profit (Unit)]]*Table2[[#This Row],[Volume]]</f>
        <v>14256.001936360304</v>
      </c>
      <c r="O769" s="29" t="str">
        <f>IF(AND(Table2[[#This Row],[Profit]]&gt;0,N768&lt;0),MIN(Table2[Profit]),"")</f>
        <v/>
      </c>
    </row>
    <row r="770" spans="1:15" ht="20.100000000000001" customHeight="1" x14ac:dyDescent="0.25">
      <c r="A770" s="29">
        <v>4340</v>
      </c>
      <c r="B770" s="29">
        <f>IF(Table2[[#This Row],[Volume]]&lt;'Input Data'!$B$9,'Input Data'!$B$9,IF(Table2[[#This Row],[Volume]]&gt;'Input Data'!$B$10,'Input Data'!$B$10,Table2[[#This Row],[Volume]]))</f>
        <v>4340</v>
      </c>
      <c r="C770" s="30">
        <f>ROUNDDOWN((Table2[[#This Row],[Volume Used]]-'Input Data'!$B$9)/'Input Data'!$B$11,0)*'Input Data'!$B$12</f>
        <v>0.05</v>
      </c>
      <c r="D770" s="31">
        <f>-(Table2[[#This Row],[Volume]]*(1-Table2[[#This Row],[Discount]])*'Input Data'!$B$2)/Table2[[#This Row],[Volume]]</f>
        <v>475</v>
      </c>
      <c r="E770" s="29">
        <f>ROUNDUP(Table2[[#This Row],[Volume]]/'Input Data'!$B$13,0)</f>
        <v>5</v>
      </c>
      <c r="F770" s="29">
        <f>-Table2[[#This Row],[Multiplier]]*'Input Data'!$B$3</f>
        <v>250000</v>
      </c>
      <c r="G770" s="29">
        <f>(1 - (1 / (1 + EXP(-((Table2[[#This Row],[Volume]] / 1000) - 4.25))))) * 0.4 + 0.6</f>
        <v>0.79100607008327994</v>
      </c>
      <c r="H770" s="29">
        <f>Table2[[#This Row],[Sigmoid]]*'Input Data'!$B$7</f>
        <v>593.25455256245993</v>
      </c>
      <c r="I770" s="29">
        <f>Table2[[#This Row],[Price]]-Table2[[#This Row],[Variable Cost]]</f>
        <v>118.25455256245993</v>
      </c>
      <c r="J770" s="29">
        <f>Table2[[#This Row],[CM I (Unit)]]-(Table2[[#This Row],[Fixed Cost]]/Table2[[#This Row],[Volume]])</f>
        <v>60.650865926515237</v>
      </c>
      <c r="K770" s="29">
        <f>Table2[[#This Row],[CM II Unit)]]-(-'Input Data'!$B$4/Table2[[#This Row],[Volume]])</f>
        <v>3.0471792905705399</v>
      </c>
      <c r="L770" s="29">
        <f>Table2[[#This Row],[CM I (Unit)]]*Table2[[#This Row],[Volume]]</f>
        <v>513224.7581210761</v>
      </c>
      <c r="M770" s="29">
        <f>Table2[[#This Row],[CM II Unit)]]*Table2[[#This Row],[Volume]]</f>
        <v>263224.75812107616</v>
      </c>
      <c r="N770" s="29">
        <f>Table2[[#This Row],[Profit (Unit)]]*Table2[[#This Row],[Volume]]</f>
        <v>13224.758121076144</v>
      </c>
      <c r="O770" s="29" t="str">
        <f>IF(AND(Table2[[#This Row],[Profit]]&gt;0,N769&lt;0),MIN(Table2[Profit]),"")</f>
        <v/>
      </c>
    </row>
    <row r="771" spans="1:15" ht="20.100000000000001" customHeight="1" x14ac:dyDescent="0.25">
      <c r="A771" s="29">
        <v>4345</v>
      </c>
      <c r="B771" s="29">
        <f>IF(Table2[[#This Row],[Volume]]&lt;'Input Data'!$B$9,'Input Data'!$B$9,IF(Table2[[#This Row],[Volume]]&gt;'Input Data'!$B$10,'Input Data'!$B$10,Table2[[#This Row],[Volume]]))</f>
        <v>4345</v>
      </c>
      <c r="C771" s="30">
        <f>ROUNDDOWN((Table2[[#This Row],[Volume Used]]-'Input Data'!$B$9)/'Input Data'!$B$11,0)*'Input Data'!$B$12</f>
        <v>0.05</v>
      </c>
      <c r="D771" s="31">
        <f>-(Table2[[#This Row],[Volume]]*(1-Table2[[#This Row],[Discount]])*'Input Data'!$B$2)/Table2[[#This Row],[Volume]]</f>
        <v>475</v>
      </c>
      <c r="E771" s="29">
        <f>ROUNDUP(Table2[[#This Row],[Volume]]/'Input Data'!$B$13,0)</f>
        <v>5</v>
      </c>
      <c r="F771" s="29">
        <f>-Table2[[#This Row],[Multiplier]]*'Input Data'!$B$3</f>
        <v>250000</v>
      </c>
      <c r="G771" s="29">
        <f>(1 - (1 / (1 + EXP(-((Table2[[#This Row],[Volume]] / 1000) - 4.25))))) * 0.4 + 0.6</f>
        <v>0.79050713834937558</v>
      </c>
      <c r="H771" s="29">
        <f>Table2[[#This Row],[Sigmoid]]*'Input Data'!$B$7</f>
        <v>592.88035376203163</v>
      </c>
      <c r="I771" s="29">
        <f>Table2[[#This Row],[Price]]-Table2[[#This Row],[Variable Cost]]</f>
        <v>117.88035376203163</v>
      </c>
      <c r="J771" s="29">
        <f>Table2[[#This Row],[CM I (Unit)]]-(Table2[[#This Row],[Fixed Cost]]/Table2[[#This Row],[Volume]])</f>
        <v>60.342954452480427</v>
      </c>
      <c r="K771" s="29">
        <f>Table2[[#This Row],[CM II Unit)]]-(-'Input Data'!$B$4/Table2[[#This Row],[Volume]])</f>
        <v>2.8055551429292223</v>
      </c>
      <c r="L771" s="29">
        <f>Table2[[#This Row],[CM I (Unit)]]*Table2[[#This Row],[Volume]]</f>
        <v>512190.13709602744</v>
      </c>
      <c r="M771" s="29">
        <f>Table2[[#This Row],[CM II Unit)]]*Table2[[#This Row],[Volume]]</f>
        <v>262190.13709602744</v>
      </c>
      <c r="N771" s="29">
        <f>Table2[[#This Row],[Profit (Unit)]]*Table2[[#This Row],[Volume]]</f>
        <v>12190.137096027471</v>
      </c>
      <c r="O771" s="29" t="str">
        <f>IF(AND(Table2[[#This Row],[Profit]]&gt;0,N770&lt;0),MIN(Table2[Profit]),"")</f>
        <v/>
      </c>
    </row>
    <row r="772" spans="1:15" ht="20.100000000000001" customHeight="1" x14ac:dyDescent="0.25">
      <c r="A772" s="29">
        <v>4350</v>
      </c>
      <c r="B772" s="29">
        <f>IF(Table2[[#This Row],[Volume]]&lt;'Input Data'!$B$9,'Input Data'!$B$9,IF(Table2[[#This Row],[Volume]]&gt;'Input Data'!$B$10,'Input Data'!$B$10,Table2[[#This Row],[Volume]]))</f>
        <v>4350</v>
      </c>
      <c r="C772" s="30">
        <f>ROUNDDOWN((Table2[[#This Row],[Volume Used]]-'Input Data'!$B$9)/'Input Data'!$B$11,0)*'Input Data'!$B$12</f>
        <v>0.05</v>
      </c>
      <c r="D772" s="31">
        <f>-(Table2[[#This Row],[Volume]]*(1-Table2[[#This Row],[Discount]])*'Input Data'!$B$2)/Table2[[#This Row],[Volume]]</f>
        <v>475</v>
      </c>
      <c r="E772" s="29">
        <f>ROUNDUP(Table2[[#This Row],[Volume]]/'Input Data'!$B$13,0)</f>
        <v>5</v>
      </c>
      <c r="F772" s="29">
        <f>-Table2[[#This Row],[Multiplier]]*'Input Data'!$B$3</f>
        <v>250000</v>
      </c>
      <c r="G772" s="29">
        <f>(1 - (1 / (1 + EXP(-((Table2[[#This Row],[Volume]] / 1000) - 4.25))))) * 0.4 + 0.6</f>
        <v>0.79000832500842399</v>
      </c>
      <c r="H772" s="29">
        <f>Table2[[#This Row],[Sigmoid]]*'Input Data'!$B$7</f>
        <v>592.50624375631799</v>
      </c>
      <c r="I772" s="29">
        <f>Table2[[#This Row],[Price]]-Table2[[#This Row],[Variable Cost]]</f>
        <v>117.50624375631799</v>
      </c>
      <c r="J772" s="29">
        <f>Table2[[#This Row],[CM I (Unit)]]-(Table2[[#This Row],[Fixed Cost]]/Table2[[#This Row],[Volume]])</f>
        <v>60.034979388501895</v>
      </c>
      <c r="K772" s="29">
        <f>Table2[[#This Row],[CM II Unit)]]-(-'Input Data'!$B$4/Table2[[#This Row],[Volume]])</f>
        <v>2.5637150206858053</v>
      </c>
      <c r="L772" s="29">
        <f>Table2[[#This Row],[CM I (Unit)]]*Table2[[#This Row],[Volume]]</f>
        <v>511152.16033998324</v>
      </c>
      <c r="M772" s="29">
        <f>Table2[[#This Row],[CM II Unit)]]*Table2[[#This Row],[Volume]]</f>
        <v>261152.16033998324</v>
      </c>
      <c r="N772" s="29">
        <f>Table2[[#This Row],[Profit (Unit)]]*Table2[[#This Row],[Volume]]</f>
        <v>11152.160339983253</v>
      </c>
      <c r="O772" s="29" t="str">
        <f>IF(AND(Table2[[#This Row],[Profit]]&gt;0,N771&lt;0),MIN(Table2[Profit]),"")</f>
        <v/>
      </c>
    </row>
    <row r="773" spans="1:15" ht="20.100000000000001" customHeight="1" x14ac:dyDescent="0.25">
      <c r="A773" s="29">
        <v>4355</v>
      </c>
      <c r="B773" s="29">
        <f>IF(Table2[[#This Row],[Volume]]&lt;'Input Data'!$B$9,'Input Data'!$B$9,IF(Table2[[#This Row],[Volume]]&gt;'Input Data'!$B$10,'Input Data'!$B$10,Table2[[#This Row],[Volume]]))</f>
        <v>4355</v>
      </c>
      <c r="C773" s="30">
        <f>ROUNDDOWN((Table2[[#This Row],[Volume Used]]-'Input Data'!$B$9)/'Input Data'!$B$11,0)*'Input Data'!$B$12</f>
        <v>0.05</v>
      </c>
      <c r="D773" s="31">
        <f>-(Table2[[#This Row],[Volume]]*(1-Table2[[#This Row],[Discount]])*'Input Data'!$B$2)/Table2[[#This Row],[Volume]]</f>
        <v>475</v>
      </c>
      <c r="E773" s="29">
        <f>ROUNDUP(Table2[[#This Row],[Volume]]/'Input Data'!$B$13,0)</f>
        <v>5</v>
      </c>
      <c r="F773" s="29">
        <f>-Table2[[#This Row],[Multiplier]]*'Input Data'!$B$3</f>
        <v>250000</v>
      </c>
      <c r="G773" s="29">
        <f>(1 - (1 / (1 + EXP(-((Table2[[#This Row],[Volume]] / 1000) - 4.25))))) * 0.4 + 0.6</f>
        <v>0.78950963625117243</v>
      </c>
      <c r="H773" s="29">
        <f>Table2[[#This Row],[Sigmoid]]*'Input Data'!$B$7</f>
        <v>592.13222718837937</v>
      </c>
      <c r="I773" s="29">
        <f>Table2[[#This Row],[Price]]-Table2[[#This Row],[Variable Cost]]</f>
        <v>117.13222718837937</v>
      </c>
      <c r="J773" s="29">
        <f>Table2[[#This Row],[CM I (Unit)]]-(Table2[[#This Row],[Fixed Cost]]/Table2[[#This Row],[Volume]])</f>
        <v>59.726945902501072</v>
      </c>
      <c r="K773" s="29">
        <f>Table2[[#This Row],[CM II Unit)]]-(-'Input Data'!$B$4/Table2[[#This Row],[Volume]])</f>
        <v>2.321664616622769</v>
      </c>
      <c r="L773" s="29">
        <f>Table2[[#This Row],[CM I (Unit)]]*Table2[[#This Row],[Volume]]</f>
        <v>510110.84940539219</v>
      </c>
      <c r="M773" s="29">
        <f>Table2[[#This Row],[CM II Unit)]]*Table2[[#This Row],[Volume]]</f>
        <v>260110.84940539216</v>
      </c>
      <c r="N773" s="29">
        <f>Table2[[#This Row],[Profit (Unit)]]*Table2[[#This Row],[Volume]]</f>
        <v>10110.849405392159</v>
      </c>
      <c r="O773" s="29" t="str">
        <f>IF(AND(Table2[[#This Row],[Profit]]&gt;0,N772&lt;0),MIN(Table2[Profit]),"")</f>
        <v/>
      </c>
    </row>
    <row r="774" spans="1:15" ht="20.100000000000001" customHeight="1" x14ac:dyDescent="0.25">
      <c r="A774" s="29">
        <v>4360</v>
      </c>
      <c r="B774" s="29">
        <f>IF(Table2[[#This Row],[Volume]]&lt;'Input Data'!$B$9,'Input Data'!$B$9,IF(Table2[[#This Row],[Volume]]&gt;'Input Data'!$B$10,'Input Data'!$B$10,Table2[[#This Row],[Volume]]))</f>
        <v>4360</v>
      </c>
      <c r="C774" s="30">
        <f>ROUNDDOWN((Table2[[#This Row],[Volume Used]]-'Input Data'!$B$9)/'Input Data'!$B$11,0)*'Input Data'!$B$12</f>
        <v>0.05</v>
      </c>
      <c r="D774" s="31">
        <f>-(Table2[[#This Row],[Volume]]*(1-Table2[[#This Row],[Discount]])*'Input Data'!$B$2)/Table2[[#This Row],[Volume]]</f>
        <v>475</v>
      </c>
      <c r="E774" s="29">
        <f>ROUNDUP(Table2[[#This Row],[Volume]]/'Input Data'!$B$13,0)</f>
        <v>5</v>
      </c>
      <c r="F774" s="29">
        <f>-Table2[[#This Row],[Multiplier]]*'Input Data'!$B$3</f>
        <v>250000</v>
      </c>
      <c r="G774" s="29">
        <f>(1 - (1 / (1 + EXP(-((Table2[[#This Row],[Volume]] / 1000) - 4.25))))) * 0.4 + 0.6</f>
        <v>0.78901107826216244</v>
      </c>
      <c r="H774" s="29">
        <f>Table2[[#This Row],[Sigmoid]]*'Input Data'!$B$7</f>
        <v>591.75830869662184</v>
      </c>
      <c r="I774" s="29">
        <f>Table2[[#This Row],[Price]]-Table2[[#This Row],[Variable Cost]]</f>
        <v>116.75830869662184</v>
      </c>
      <c r="J774" s="29">
        <f>Table2[[#This Row],[CM I (Unit)]]-(Table2[[#This Row],[Fixed Cost]]/Table2[[#This Row],[Volume]])</f>
        <v>59.418859155337437</v>
      </c>
      <c r="K774" s="29">
        <f>Table2[[#This Row],[CM II Unit)]]-(-'Input Data'!$B$4/Table2[[#This Row],[Volume]])</f>
        <v>2.0794096140530343</v>
      </c>
      <c r="L774" s="29">
        <f>Table2[[#This Row],[CM I (Unit)]]*Table2[[#This Row],[Volume]]</f>
        <v>509066.22591727122</v>
      </c>
      <c r="M774" s="29">
        <f>Table2[[#This Row],[CM II Unit)]]*Table2[[#This Row],[Volume]]</f>
        <v>259066.22591727122</v>
      </c>
      <c r="N774" s="29">
        <f>Table2[[#This Row],[Profit (Unit)]]*Table2[[#This Row],[Volume]]</f>
        <v>9066.2259172712293</v>
      </c>
      <c r="O774" s="29" t="str">
        <f>IF(AND(Table2[[#This Row],[Profit]]&gt;0,N773&lt;0),MIN(Table2[Profit]),"")</f>
        <v/>
      </c>
    </row>
    <row r="775" spans="1:15" ht="20.100000000000001" customHeight="1" x14ac:dyDescent="0.25">
      <c r="A775" s="29">
        <v>4365</v>
      </c>
      <c r="B775" s="29">
        <f>IF(Table2[[#This Row],[Volume]]&lt;'Input Data'!$B$9,'Input Data'!$B$9,IF(Table2[[#This Row],[Volume]]&gt;'Input Data'!$B$10,'Input Data'!$B$10,Table2[[#This Row],[Volume]]))</f>
        <v>4365</v>
      </c>
      <c r="C775" s="30">
        <f>ROUNDDOWN((Table2[[#This Row],[Volume Used]]-'Input Data'!$B$9)/'Input Data'!$B$11,0)*'Input Data'!$B$12</f>
        <v>0.05</v>
      </c>
      <c r="D775" s="31">
        <f>-(Table2[[#This Row],[Volume]]*(1-Table2[[#This Row],[Discount]])*'Input Data'!$B$2)/Table2[[#This Row],[Volume]]</f>
        <v>475</v>
      </c>
      <c r="E775" s="29">
        <f>ROUNDUP(Table2[[#This Row],[Volume]]/'Input Data'!$B$13,0)</f>
        <v>5</v>
      </c>
      <c r="F775" s="29">
        <f>-Table2[[#This Row],[Multiplier]]*'Input Data'!$B$3</f>
        <v>250000</v>
      </c>
      <c r="G775" s="29">
        <f>(1 - (1 / (1 + EXP(-((Table2[[#This Row],[Volume]] / 1000) - 4.25))))) * 0.4 + 0.6</f>
        <v>0.7885126572194241</v>
      </c>
      <c r="H775" s="29">
        <f>Table2[[#This Row],[Sigmoid]]*'Input Data'!$B$7</f>
        <v>591.38449291456811</v>
      </c>
      <c r="I775" s="29">
        <f>Table2[[#This Row],[Price]]-Table2[[#This Row],[Variable Cost]]</f>
        <v>116.38449291456811</v>
      </c>
      <c r="J775" s="29">
        <f>Table2[[#This Row],[CM I (Unit)]]-(Table2[[#This Row],[Fixed Cost]]/Table2[[#This Row],[Volume]])</f>
        <v>59.110724300593311</v>
      </c>
      <c r="K775" s="29">
        <f>Table2[[#This Row],[CM II Unit)]]-(-'Input Data'!$B$4/Table2[[#This Row],[Volume]])</f>
        <v>1.8369556866185093</v>
      </c>
      <c r="L775" s="29">
        <f>Table2[[#This Row],[CM I (Unit)]]*Table2[[#This Row],[Volume]]</f>
        <v>508018.31157208979</v>
      </c>
      <c r="M775" s="29">
        <f>Table2[[#This Row],[CM II Unit)]]*Table2[[#This Row],[Volume]]</f>
        <v>258018.31157208979</v>
      </c>
      <c r="N775" s="29">
        <f>Table2[[#This Row],[Profit (Unit)]]*Table2[[#This Row],[Volume]]</f>
        <v>8018.3115720897931</v>
      </c>
      <c r="O775" s="29" t="str">
        <f>IF(AND(Table2[[#This Row],[Profit]]&gt;0,N774&lt;0),MIN(Table2[Profit]),"")</f>
        <v/>
      </c>
    </row>
    <row r="776" spans="1:15" ht="20.100000000000001" customHeight="1" x14ac:dyDescent="0.25">
      <c r="A776" s="29">
        <v>4370</v>
      </c>
      <c r="B776" s="29">
        <f>IF(Table2[[#This Row],[Volume]]&lt;'Input Data'!$B$9,'Input Data'!$B$9,IF(Table2[[#This Row],[Volume]]&gt;'Input Data'!$B$10,'Input Data'!$B$10,Table2[[#This Row],[Volume]]))</f>
        <v>4370</v>
      </c>
      <c r="C776" s="30">
        <f>ROUNDDOWN((Table2[[#This Row],[Volume Used]]-'Input Data'!$B$9)/'Input Data'!$B$11,0)*'Input Data'!$B$12</f>
        <v>0.05</v>
      </c>
      <c r="D776" s="31">
        <f>-(Table2[[#This Row],[Volume]]*(1-Table2[[#This Row],[Discount]])*'Input Data'!$B$2)/Table2[[#This Row],[Volume]]</f>
        <v>475</v>
      </c>
      <c r="E776" s="29">
        <f>ROUNDUP(Table2[[#This Row],[Volume]]/'Input Data'!$B$13,0)</f>
        <v>5</v>
      </c>
      <c r="F776" s="29">
        <f>-Table2[[#This Row],[Multiplier]]*'Input Data'!$B$3</f>
        <v>250000</v>
      </c>
      <c r="G776" s="29">
        <f>(1 - (1 / (1 + EXP(-((Table2[[#This Row],[Volume]] / 1000) - 4.25))))) * 0.4 + 0.6</f>
        <v>0.78801437929417129</v>
      </c>
      <c r="H776" s="29">
        <f>Table2[[#This Row],[Sigmoid]]*'Input Data'!$B$7</f>
        <v>591.01078447062844</v>
      </c>
      <c r="I776" s="29">
        <f>Table2[[#This Row],[Price]]-Table2[[#This Row],[Variable Cost]]</f>
        <v>116.01078447062844</v>
      </c>
      <c r="J776" s="29">
        <f>Table2[[#This Row],[CM I (Unit)]]-(Table2[[#This Row],[Fixed Cost]]/Table2[[#This Row],[Volume]])</f>
        <v>58.802546484358416</v>
      </c>
      <c r="K776" s="29">
        <f>Table2[[#This Row],[CM II Unit)]]-(-'Input Data'!$B$4/Table2[[#This Row],[Volume]])</f>
        <v>1.5943084980883953</v>
      </c>
      <c r="L776" s="29">
        <f>Table2[[#This Row],[CM I (Unit)]]*Table2[[#This Row],[Volume]]</f>
        <v>506967.12813664629</v>
      </c>
      <c r="M776" s="29">
        <f>Table2[[#This Row],[CM II Unit)]]*Table2[[#This Row],[Volume]]</f>
        <v>256967.12813664626</v>
      </c>
      <c r="N776" s="29">
        <f>Table2[[#This Row],[Profit (Unit)]]*Table2[[#This Row],[Volume]]</f>
        <v>6967.1281366462872</v>
      </c>
      <c r="O776" s="29" t="str">
        <f>IF(AND(Table2[[#This Row],[Profit]]&gt;0,N775&lt;0),MIN(Table2[Profit]),"")</f>
        <v/>
      </c>
    </row>
    <row r="777" spans="1:15" ht="20.100000000000001" customHeight="1" x14ac:dyDescent="0.25">
      <c r="A777" s="29">
        <v>4375</v>
      </c>
      <c r="B777" s="29">
        <f>IF(Table2[[#This Row],[Volume]]&lt;'Input Data'!$B$9,'Input Data'!$B$9,IF(Table2[[#This Row],[Volume]]&gt;'Input Data'!$B$10,'Input Data'!$B$10,Table2[[#This Row],[Volume]]))</f>
        <v>4375</v>
      </c>
      <c r="C777" s="30">
        <f>ROUNDDOWN((Table2[[#This Row],[Volume Used]]-'Input Data'!$B$9)/'Input Data'!$B$11,0)*'Input Data'!$B$12</f>
        <v>0.05</v>
      </c>
      <c r="D777" s="31">
        <f>-(Table2[[#This Row],[Volume]]*(1-Table2[[#This Row],[Discount]])*'Input Data'!$B$2)/Table2[[#This Row],[Volume]]</f>
        <v>475</v>
      </c>
      <c r="E777" s="29">
        <f>ROUNDUP(Table2[[#This Row],[Volume]]/'Input Data'!$B$13,0)</f>
        <v>5</v>
      </c>
      <c r="F777" s="29">
        <f>-Table2[[#This Row],[Multiplier]]*'Input Data'!$B$3</f>
        <v>250000</v>
      </c>
      <c r="G777" s="29">
        <f>(1 - (1 / (1 + EXP(-((Table2[[#This Row],[Volume]] / 1000) - 4.25))))) * 0.4 + 0.6</f>
        <v>0.78751625065049746</v>
      </c>
      <c r="H777" s="29">
        <f>Table2[[#This Row],[Sigmoid]]*'Input Data'!$B$7</f>
        <v>590.63718798787306</v>
      </c>
      <c r="I777" s="29">
        <f>Table2[[#This Row],[Price]]-Table2[[#This Row],[Variable Cost]]</f>
        <v>115.63718798787306</v>
      </c>
      <c r="J777" s="29">
        <f>Table2[[#This Row],[CM I (Unit)]]-(Table2[[#This Row],[Fixed Cost]]/Table2[[#This Row],[Volume]])</f>
        <v>58.494330845015917</v>
      </c>
      <c r="K777" s="29">
        <f>Table2[[#This Row],[CM II Unit)]]-(-'Input Data'!$B$4/Table2[[#This Row],[Volume]])</f>
        <v>1.3514737021587706</v>
      </c>
      <c r="L777" s="29">
        <f>Table2[[#This Row],[CM I (Unit)]]*Table2[[#This Row],[Volume]]</f>
        <v>505912.69744694466</v>
      </c>
      <c r="M777" s="29">
        <f>Table2[[#This Row],[CM II Unit)]]*Table2[[#This Row],[Volume]]</f>
        <v>255912.69744694463</v>
      </c>
      <c r="N777" s="29">
        <f>Table2[[#This Row],[Profit (Unit)]]*Table2[[#This Row],[Volume]]</f>
        <v>5912.6974469446213</v>
      </c>
      <c r="O777" s="29" t="str">
        <f>IF(AND(Table2[[#This Row],[Profit]]&gt;0,N776&lt;0),MIN(Table2[Profit]),"")</f>
        <v/>
      </c>
    </row>
    <row r="778" spans="1:15" ht="20.100000000000001" customHeight="1" x14ac:dyDescent="0.25">
      <c r="A778" s="29">
        <v>4380</v>
      </c>
      <c r="B778" s="29">
        <f>IF(Table2[[#This Row],[Volume]]&lt;'Input Data'!$B$9,'Input Data'!$B$9,IF(Table2[[#This Row],[Volume]]&gt;'Input Data'!$B$10,'Input Data'!$B$10,Table2[[#This Row],[Volume]]))</f>
        <v>4380</v>
      </c>
      <c r="C778" s="30">
        <f>ROUNDDOWN((Table2[[#This Row],[Volume Used]]-'Input Data'!$B$9)/'Input Data'!$B$11,0)*'Input Data'!$B$12</f>
        <v>0.05</v>
      </c>
      <c r="D778" s="31">
        <f>-(Table2[[#This Row],[Volume]]*(1-Table2[[#This Row],[Discount]])*'Input Data'!$B$2)/Table2[[#This Row],[Volume]]</f>
        <v>475</v>
      </c>
      <c r="E778" s="29">
        <f>ROUNDUP(Table2[[#This Row],[Volume]]/'Input Data'!$B$13,0)</f>
        <v>5</v>
      </c>
      <c r="F778" s="29">
        <f>-Table2[[#This Row],[Multiplier]]*'Input Data'!$B$3</f>
        <v>250000</v>
      </c>
      <c r="G778" s="29">
        <f>(1 - (1 / (1 + EXP(-((Table2[[#This Row],[Volume]] / 1000) - 4.25))))) * 0.4 + 0.6</f>
        <v>0.78701827744507247</v>
      </c>
      <c r="H778" s="29">
        <f>Table2[[#This Row],[Sigmoid]]*'Input Data'!$B$7</f>
        <v>590.26370808380432</v>
      </c>
      <c r="I778" s="29">
        <f>Table2[[#This Row],[Price]]-Table2[[#This Row],[Variable Cost]]</f>
        <v>115.26370808380432</v>
      </c>
      <c r="J778" s="29">
        <f>Table2[[#This Row],[CM I (Unit)]]-(Table2[[#This Row],[Fixed Cost]]/Table2[[#This Row],[Volume]])</f>
        <v>58.186082513028062</v>
      </c>
      <c r="K778" s="29">
        <f>Table2[[#This Row],[CM II Unit)]]-(-'Input Data'!$B$4/Table2[[#This Row],[Volume]])</f>
        <v>1.1084569422518058</v>
      </c>
      <c r="L778" s="29">
        <f>Table2[[#This Row],[CM I (Unit)]]*Table2[[#This Row],[Volume]]</f>
        <v>504855.0414070629</v>
      </c>
      <c r="M778" s="29">
        <f>Table2[[#This Row],[CM II Unit)]]*Table2[[#This Row],[Volume]]</f>
        <v>254855.0414070629</v>
      </c>
      <c r="N778" s="29">
        <f>Table2[[#This Row],[Profit (Unit)]]*Table2[[#This Row],[Volume]]</f>
        <v>4855.0414070629095</v>
      </c>
      <c r="O778" s="29" t="str">
        <f>IF(AND(Table2[[#This Row],[Profit]]&gt;0,N777&lt;0),MIN(Table2[Profit]),"")</f>
        <v/>
      </c>
    </row>
    <row r="779" spans="1:15" ht="20.100000000000001" customHeight="1" x14ac:dyDescent="0.25">
      <c r="A779" s="29">
        <v>4385</v>
      </c>
      <c r="B779" s="29">
        <f>IF(Table2[[#This Row],[Volume]]&lt;'Input Data'!$B$9,'Input Data'!$B$9,IF(Table2[[#This Row],[Volume]]&gt;'Input Data'!$B$10,'Input Data'!$B$10,Table2[[#This Row],[Volume]]))</f>
        <v>4385</v>
      </c>
      <c r="C779" s="30">
        <f>ROUNDDOWN((Table2[[#This Row],[Volume Used]]-'Input Data'!$B$9)/'Input Data'!$B$11,0)*'Input Data'!$B$12</f>
        <v>0.05</v>
      </c>
      <c r="D779" s="31">
        <f>-(Table2[[#This Row],[Volume]]*(1-Table2[[#This Row],[Discount]])*'Input Data'!$B$2)/Table2[[#This Row],[Volume]]</f>
        <v>475</v>
      </c>
      <c r="E779" s="29">
        <f>ROUNDUP(Table2[[#This Row],[Volume]]/'Input Data'!$B$13,0)</f>
        <v>5</v>
      </c>
      <c r="F779" s="29">
        <f>-Table2[[#This Row],[Multiplier]]*'Input Data'!$B$3</f>
        <v>250000</v>
      </c>
      <c r="G779" s="29">
        <f>(1 - (1 / (1 + EXP(-((Table2[[#This Row],[Volume]] / 1000) - 4.25))))) * 0.4 + 0.6</f>
        <v>0.78652046582683965</v>
      </c>
      <c r="H779" s="29">
        <f>Table2[[#This Row],[Sigmoid]]*'Input Data'!$B$7</f>
        <v>589.8903493701298</v>
      </c>
      <c r="I779" s="29">
        <f>Table2[[#This Row],[Price]]-Table2[[#This Row],[Variable Cost]]</f>
        <v>114.8903493701298</v>
      </c>
      <c r="J779" s="29">
        <f>Table2[[#This Row],[CM I (Unit)]]-(Table2[[#This Row],[Fixed Cost]]/Table2[[#This Row],[Volume]])</f>
        <v>57.877806610722729</v>
      </c>
      <c r="K779" s="29">
        <f>Table2[[#This Row],[CM II Unit)]]-(-'Input Data'!$B$4/Table2[[#This Row],[Volume]])</f>
        <v>0.8652638513156603</v>
      </c>
      <c r="L779" s="29">
        <f>Table2[[#This Row],[CM I (Unit)]]*Table2[[#This Row],[Volume]]</f>
        <v>503794.18198801915</v>
      </c>
      <c r="M779" s="29">
        <f>Table2[[#This Row],[CM II Unit)]]*Table2[[#This Row],[Volume]]</f>
        <v>253794.18198801918</v>
      </c>
      <c r="N779" s="29">
        <f>Table2[[#This Row],[Profit (Unit)]]*Table2[[#This Row],[Volume]]</f>
        <v>3794.1819880191706</v>
      </c>
      <c r="O779" s="29" t="str">
        <f>IF(AND(Table2[[#This Row],[Profit]]&gt;0,N778&lt;0),MIN(Table2[Profit]),"")</f>
        <v/>
      </c>
    </row>
    <row r="780" spans="1:15" ht="20.100000000000001" customHeight="1" x14ac:dyDescent="0.25">
      <c r="A780" s="29">
        <v>4390</v>
      </c>
      <c r="B780" s="29">
        <f>IF(Table2[[#This Row],[Volume]]&lt;'Input Data'!$B$9,'Input Data'!$B$9,IF(Table2[[#This Row],[Volume]]&gt;'Input Data'!$B$10,'Input Data'!$B$10,Table2[[#This Row],[Volume]]))</f>
        <v>4390</v>
      </c>
      <c r="C780" s="30">
        <f>ROUNDDOWN((Table2[[#This Row],[Volume Used]]-'Input Data'!$B$9)/'Input Data'!$B$11,0)*'Input Data'!$B$12</f>
        <v>0.05</v>
      </c>
      <c r="D780" s="31">
        <f>-(Table2[[#This Row],[Volume]]*(1-Table2[[#This Row],[Discount]])*'Input Data'!$B$2)/Table2[[#This Row],[Volume]]</f>
        <v>475</v>
      </c>
      <c r="E780" s="29">
        <f>ROUNDUP(Table2[[#This Row],[Volume]]/'Input Data'!$B$13,0)</f>
        <v>5</v>
      </c>
      <c r="F780" s="29">
        <f>-Table2[[#This Row],[Multiplier]]*'Input Data'!$B$3</f>
        <v>250000</v>
      </c>
      <c r="G780" s="29">
        <f>(1 - (1 / (1 + EXP(-((Table2[[#This Row],[Volume]] / 1000) - 4.25))))) * 0.4 + 0.6</f>
        <v>0.78602282193671424</v>
      </c>
      <c r="H780" s="29">
        <f>Table2[[#This Row],[Sigmoid]]*'Input Data'!$B$7</f>
        <v>589.51711645253567</v>
      </c>
      <c r="I780" s="29">
        <f>Table2[[#This Row],[Price]]-Table2[[#This Row],[Variable Cost]]</f>
        <v>114.51711645253567</v>
      </c>
      <c r="J780" s="29">
        <f>Table2[[#This Row],[CM I (Unit)]]-(Table2[[#This Row],[Fixed Cost]]/Table2[[#This Row],[Volume]])</f>
        <v>57.569508252080091</v>
      </c>
      <c r="K780" s="29">
        <f>Table2[[#This Row],[CM II Unit)]]-(-'Input Data'!$B$4/Table2[[#This Row],[Volume]])</f>
        <v>0.62190005162450746</v>
      </c>
      <c r="L780" s="29">
        <f>Table2[[#This Row],[CM I (Unit)]]*Table2[[#This Row],[Volume]]</f>
        <v>502730.14122663159</v>
      </c>
      <c r="M780" s="29">
        <f>Table2[[#This Row],[CM II Unit)]]*Table2[[#This Row],[Volume]]</f>
        <v>252730.14122663159</v>
      </c>
      <c r="N780" s="29">
        <f>Table2[[#This Row],[Profit (Unit)]]*Table2[[#This Row],[Volume]]</f>
        <v>2730.1412266315879</v>
      </c>
      <c r="O780" s="29" t="str">
        <f>IF(AND(Table2[[#This Row],[Profit]]&gt;0,N779&lt;0),MIN(Table2[Profit]),"")</f>
        <v/>
      </c>
    </row>
    <row r="781" spans="1:15" ht="20.100000000000001" customHeight="1" x14ac:dyDescent="0.25">
      <c r="A781" s="29">
        <v>4395</v>
      </c>
      <c r="B781" s="29">
        <f>IF(Table2[[#This Row],[Volume]]&lt;'Input Data'!$B$9,'Input Data'!$B$9,IF(Table2[[#This Row],[Volume]]&gt;'Input Data'!$B$10,'Input Data'!$B$10,Table2[[#This Row],[Volume]]))</f>
        <v>4395</v>
      </c>
      <c r="C781" s="30">
        <f>ROUNDDOWN((Table2[[#This Row],[Volume Used]]-'Input Data'!$B$9)/'Input Data'!$B$11,0)*'Input Data'!$B$12</f>
        <v>0.05</v>
      </c>
      <c r="D781" s="31">
        <f>-(Table2[[#This Row],[Volume]]*(1-Table2[[#This Row],[Discount]])*'Input Data'!$B$2)/Table2[[#This Row],[Volume]]</f>
        <v>475</v>
      </c>
      <c r="E781" s="29">
        <f>ROUNDUP(Table2[[#This Row],[Volume]]/'Input Data'!$B$13,0)</f>
        <v>5</v>
      </c>
      <c r="F781" s="29">
        <f>-Table2[[#This Row],[Multiplier]]*'Input Data'!$B$3</f>
        <v>250000</v>
      </c>
      <c r="G781" s="29">
        <f>(1 - (1 / (1 + EXP(-((Table2[[#This Row],[Volume]] / 1000) - 4.25))))) * 0.4 + 0.6</f>
        <v>0.78552535190728212</v>
      </c>
      <c r="H781" s="29">
        <f>Table2[[#This Row],[Sigmoid]]*'Input Data'!$B$7</f>
        <v>589.1440139304616</v>
      </c>
      <c r="I781" s="29">
        <f>Table2[[#This Row],[Price]]-Table2[[#This Row],[Variable Cost]]</f>
        <v>114.1440139304616</v>
      </c>
      <c r="J781" s="29">
        <f>Table2[[#This Row],[CM I (Unit)]]-(Table2[[#This Row],[Fixed Cost]]/Table2[[#This Row],[Volume]])</f>
        <v>57.261192542520753</v>
      </c>
      <c r="K781" s="29">
        <f>Table2[[#This Row],[CM II Unit)]]-(-'Input Data'!$B$4/Table2[[#This Row],[Volume]])</f>
        <v>0.37837115457990933</v>
      </c>
      <c r="L781" s="29">
        <f>Table2[[#This Row],[CM I (Unit)]]*Table2[[#This Row],[Volume]]</f>
        <v>501662.94122437871</v>
      </c>
      <c r="M781" s="29">
        <f>Table2[[#This Row],[CM II Unit)]]*Table2[[#This Row],[Volume]]</f>
        <v>251662.94122437871</v>
      </c>
      <c r="N781" s="29">
        <f>Table2[[#This Row],[Profit (Unit)]]*Table2[[#This Row],[Volume]]</f>
        <v>1662.9412243787015</v>
      </c>
      <c r="O781" s="29" t="str">
        <f>IF(AND(Table2[[#This Row],[Profit]]&gt;0,N780&lt;0),MIN(Table2[Profit]),"")</f>
        <v/>
      </c>
    </row>
    <row r="782" spans="1:15" ht="20.100000000000001" customHeight="1" x14ac:dyDescent="0.25">
      <c r="A782" s="29">
        <v>4400</v>
      </c>
      <c r="B782" s="29">
        <f>IF(Table2[[#This Row],[Volume]]&lt;'Input Data'!$B$9,'Input Data'!$B$9,IF(Table2[[#This Row],[Volume]]&gt;'Input Data'!$B$10,'Input Data'!$B$10,Table2[[#This Row],[Volume]]))</f>
        <v>4400</v>
      </c>
      <c r="C782" s="30">
        <f>ROUNDDOWN((Table2[[#This Row],[Volume Used]]-'Input Data'!$B$9)/'Input Data'!$B$11,0)*'Input Data'!$B$12</f>
        <v>0.05</v>
      </c>
      <c r="D782" s="31">
        <f>-(Table2[[#This Row],[Volume]]*(1-Table2[[#This Row],[Discount]])*'Input Data'!$B$2)/Table2[[#This Row],[Volume]]</f>
        <v>475</v>
      </c>
      <c r="E782" s="29">
        <f>ROUNDUP(Table2[[#This Row],[Volume]]/'Input Data'!$B$13,0)</f>
        <v>5</v>
      </c>
      <c r="F782" s="29">
        <f>-Table2[[#This Row],[Multiplier]]*'Input Data'!$B$3</f>
        <v>250000</v>
      </c>
      <c r="G782" s="29">
        <f>(1 - (1 / (1 + EXP(-((Table2[[#This Row],[Volume]] / 1000) - 4.25))))) * 0.4 + 0.6</f>
        <v>0.78502806186250007</v>
      </c>
      <c r="H782" s="29">
        <f>Table2[[#This Row],[Sigmoid]]*'Input Data'!$B$7</f>
        <v>588.77104639687502</v>
      </c>
      <c r="I782" s="29">
        <f>Table2[[#This Row],[Price]]-Table2[[#This Row],[Variable Cost]]</f>
        <v>113.77104639687502</v>
      </c>
      <c r="J782" s="29">
        <f>Table2[[#This Row],[CM I (Unit)]]-(Table2[[#This Row],[Fixed Cost]]/Table2[[#This Row],[Volume]])</f>
        <v>56.952864578693202</v>
      </c>
      <c r="K782" s="29">
        <f>Table2[[#This Row],[CM II Unit)]]-(-'Input Data'!$B$4/Table2[[#This Row],[Volume]])</f>
        <v>0.13468276051138162</v>
      </c>
      <c r="L782" s="29">
        <f>Table2[[#This Row],[CM I (Unit)]]*Table2[[#This Row],[Volume]]</f>
        <v>500592.60414625012</v>
      </c>
      <c r="M782" s="29">
        <f>Table2[[#This Row],[CM II Unit)]]*Table2[[#This Row],[Volume]]</f>
        <v>250592.60414625009</v>
      </c>
      <c r="N782" s="29">
        <f>Table2[[#This Row],[Profit (Unit)]]*Table2[[#This Row],[Volume]]</f>
        <v>592.60414625007911</v>
      </c>
      <c r="O782" s="29" t="str">
        <f>IF(AND(Table2[[#This Row],[Profit]]&gt;0,N781&lt;0),MIN(Table2[Profit]),"")</f>
        <v/>
      </c>
    </row>
    <row r="783" spans="1:15" ht="20.100000000000001" customHeight="1" x14ac:dyDescent="0.25">
      <c r="A783" s="29">
        <v>4405</v>
      </c>
      <c r="B783" s="29">
        <f>IF(Table2[[#This Row],[Volume]]&lt;'Input Data'!$B$9,'Input Data'!$B$9,IF(Table2[[#This Row],[Volume]]&gt;'Input Data'!$B$10,'Input Data'!$B$10,Table2[[#This Row],[Volume]]))</f>
        <v>4405</v>
      </c>
      <c r="C783" s="30">
        <f>ROUNDDOWN((Table2[[#This Row],[Volume Used]]-'Input Data'!$B$9)/'Input Data'!$B$11,0)*'Input Data'!$B$12</f>
        <v>0.05</v>
      </c>
      <c r="D783" s="31">
        <f>-(Table2[[#This Row],[Volume]]*(1-Table2[[#This Row],[Discount]])*'Input Data'!$B$2)/Table2[[#This Row],[Volume]]</f>
        <v>475</v>
      </c>
      <c r="E783" s="29">
        <f>ROUNDUP(Table2[[#This Row],[Volume]]/'Input Data'!$B$13,0)</f>
        <v>5</v>
      </c>
      <c r="F783" s="29">
        <f>-Table2[[#This Row],[Multiplier]]*'Input Data'!$B$3</f>
        <v>250000</v>
      </c>
      <c r="G783" s="29">
        <f>(1 - (1 / (1 + EXP(-((Table2[[#This Row],[Volume]] / 1000) - 4.25))))) * 0.4 + 0.6</f>
        <v>0.7845309579173968</v>
      </c>
      <c r="H783" s="29">
        <f>Table2[[#This Row],[Sigmoid]]*'Input Data'!$B$7</f>
        <v>588.39821843804759</v>
      </c>
      <c r="I783" s="29">
        <f>Table2[[#This Row],[Price]]-Table2[[#This Row],[Variable Cost]]</f>
        <v>113.39821843804759</v>
      </c>
      <c r="J783" s="29">
        <f>Table2[[#This Row],[CM I (Unit)]]-(Table2[[#This Row],[Fixed Cost]]/Table2[[#This Row],[Volume]])</f>
        <v>56.644529448263256</v>
      </c>
      <c r="K783" s="29">
        <f>Table2[[#This Row],[CM II Unit)]]-(-'Input Data'!$B$4/Table2[[#This Row],[Volume]])</f>
        <v>-0.10915954152108043</v>
      </c>
      <c r="L783" s="29">
        <f>Table2[[#This Row],[CM I (Unit)]]*Table2[[#This Row],[Volume]]</f>
        <v>499519.15221959964</v>
      </c>
      <c r="M783" s="29">
        <f>Table2[[#This Row],[CM II Unit)]]*Table2[[#This Row],[Volume]]</f>
        <v>249519.15221959964</v>
      </c>
      <c r="N783" s="29">
        <f>Table2[[#This Row],[Profit (Unit)]]*Table2[[#This Row],[Volume]]</f>
        <v>-480.84778040035928</v>
      </c>
      <c r="O783" s="29" t="str">
        <f>IF(AND(Table2[[#This Row],[Profit]]&gt;0,N782&lt;0),MIN(Table2[Profit]),"")</f>
        <v/>
      </c>
    </row>
    <row r="784" spans="1:15" ht="20.100000000000001" customHeight="1" x14ac:dyDescent="0.25">
      <c r="A784" s="29">
        <v>4410</v>
      </c>
      <c r="B784" s="29">
        <f>IF(Table2[[#This Row],[Volume]]&lt;'Input Data'!$B$9,'Input Data'!$B$9,IF(Table2[[#This Row],[Volume]]&gt;'Input Data'!$B$10,'Input Data'!$B$10,Table2[[#This Row],[Volume]]))</f>
        <v>4410</v>
      </c>
      <c r="C784" s="30">
        <f>ROUNDDOWN((Table2[[#This Row],[Volume Used]]-'Input Data'!$B$9)/'Input Data'!$B$11,0)*'Input Data'!$B$12</f>
        <v>0.05</v>
      </c>
      <c r="D784" s="31">
        <f>-(Table2[[#This Row],[Volume]]*(1-Table2[[#This Row],[Discount]])*'Input Data'!$B$2)/Table2[[#This Row],[Volume]]</f>
        <v>475</v>
      </c>
      <c r="E784" s="29">
        <f>ROUNDUP(Table2[[#This Row],[Volume]]/'Input Data'!$B$13,0)</f>
        <v>5</v>
      </c>
      <c r="F784" s="29">
        <f>-Table2[[#This Row],[Multiplier]]*'Input Data'!$B$3</f>
        <v>250000</v>
      </c>
      <c r="G784" s="29">
        <f>(1 - (1 / (1 + EXP(-((Table2[[#This Row],[Volume]] / 1000) - 4.25))))) * 0.4 + 0.6</f>
        <v>0.78403404617777372</v>
      </c>
      <c r="H784" s="29">
        <f>Table2[[#This Row],[Sigmoid]]*'Input Data'!$B$7</f>
        <v>588.02553463333027</v>
      </c>
      <c r="I784" s="29">
        <f>Table2[[#This Row],[Price]]-Table2[[#This Row],[Variable Cost]]</f>
        <v>113.02553463333027</v>
      </c>
      <c r="J784" s="29">
        <f>Table2[[#This Row],[CM I (Unit)]]-(Table2[[#This Row],[Fixed Cost]]/Table2[[#This Row],[Volume]])</f>
        <v>56.336192229702149</v>
      </c>
      <c r="K784" s="29">
        <f>Table2[[#This Row],[CM II Unit)]]-(-'Input Data'!$B$4/Table2[[#This Row],[Volume]])</f>
        <v>-0.35315017392596815</v>
      </c>
      <c r="L784" s="29">
        <f>Table2[[#This Row],[CM I (Unit)]]*Table2[[#This Row],[Volume]]</f>
        <v>498442.60773298645</v>
      </c>
      <c r="M784" s="29">
        <f>Table2[[#This Row],[CM II Unit)]]*Table2[[#This Row],[Volume]]</f>
        <v>248442.60773298648</v>
      </c>
      <c r="N784" s="29">
        <f>Table2[[#This Row],[Profit (Unit)]]*Table2[[#This Row],[Volume]]</f>
        <v>-1557.3922670135196</v>
      </c>
      <c r="O784" s="29" t="str">
        <f>IF(AND(Table2[[#This Row],[Profit]]&gt;0,N783&lt;0),MIN(Table2[Profit]),"")</f>
        <v/>
      </c>
    </row>
    <row r="785" spans="1:15" ht="20.100000000000001" customHeight="1" x14ac:dyDescent="0.25">
      <c r="A785" s="29">
        <v>4415</v>
      </c>
      <c r="B785" s="29">
        <f>IF(Table2[[#This Row],[Volume]]&lt;'Input Data'!$B$9,'Input Data'!$B$9,IF(Table2[[#This Row],[Volume]]&gt;'Input Data'!$B$10,'Input Data'!$B$10,Table2[[#This Row],[Volume]]))</f>
        <v>4415</v>
      </c>
      <c r="C785" s="30">
        <f>ROUNDDOWN((Table2[[#This Row],[Volume Used]]-'Input Data'!$B$9)/'Input Data'!$B$11,0)*'Input Data'!$B$12</f>
        <v>0.05</v>
      </c>
      <c r="D785" s="31">
        <f>-(Table2[[#This Row],[Volume]]*(1-Table2[[#This Row],[Discount]])*'Input Data'!$B$2)/Table2[[#This Row],[Volume]]</f>
        <v>475</v>
      </c>
      <c r="E785" s="29">
        <f>ROUNDUP(Table2[[#This Row],[Volume]]/'Input Data'!$B$13,0)</f>
        <v>5</v>
      </c>
      <c r="F785" s="29">
        <f>-Table2[[#This Row],[Multiplier]]*'Input Data'!$B$3</f>
        <v>250000</v>
      </c>
      <c r="G785" s="29">
        <f>(1 - (1 / (1 + EXP(-((Table2[[#This Row],[Volume]] / 1000) - 4.25))))) * 0.4 + 0.6</f>
        <v>0.78353733273990878</v>
      </c>
      <c r="H785" s="29">
        <f>Table2[[#This Row],[Sigmoid]]*'Input Data'!$B$7</f>
        <v>587.65299955493163</v>
      </c>
      <c r="I785" s="29">
        <f>Table2[[#This Row],[Price]]-Table2[[#This Row],[Variable Cost]]</f>
        <v>112.65299955493163</v>
      </c>
      <c r="J785" s="29">
        <f>Table2[[#This Row],[CM I (Unit)]]-(Table2[[#This Row],[Fixed Cost]]/Table2[[#This Row],[Volume]])</f>
        <v>56.02785799207772</v>
      </c>
      <c r="K785" s="29">
        <f>Table2[[#This Row],[CM II Unit)]]-(-'Input Data'!$B$4/Table2[[#This Row],[Volume]])</f>
        <v>-0.59728357077618455</v>
      </c>
      <c r="L785" s="29">
        <f>Table2[[#This Row],[CM I (Unit)]]*Table2[[#This Row],[Volume]]</f>
        <v>497362.9930350231</v>
      </c>
      <c r="M785" s="29">
        <f>Table2[[#This Row],[CM II Unit)]]*Table2[[#This Row],[Volume]]</f>
        <v>247362.99303502313</v>
      </c>
      <c r="N785" s="29">
        <f>Table2[[#This Row],[Profit (Unit)]]*Table2[[#This Row],[Volume]]</f>
        <v>-2637.0069649768548</v>
      </c>
      <c r="O785" s="29" t="str">
        <f>IF(AND(Table2[[#This Row],[Profit]]&gt;0,N784&lt;0),MIN(Table2[Profit]),"")</f>
        <v/>
      </c>
    </row>
    <row r="786" spans="1:15" ht="20.100000000000001" customHeight="1" x14ac:dyDescent="0.25">
      <c r="A786" s="29">
        <v>4420</v>
      </c>
      <c r="B786" s="29">
        <f>IF(Table2[[#This Row],[Volume]]&lt;'Input Data'!$B$9,'Input Data'!$B$9,IF(Table2[[#This Row],[Volume]]&gt;'Input Data'!$B$10,'Input Data'!$B$10,Table2[[#This Row],[Volume]]))</f>
        <v>4420</v>
      </c>
      <c r="C786" s="30">
        <f>ROUNDDOWN((Table2[[#This Row],[Volume Used]]-'Input Data'!$B$9)/'Input Data'!$B$11,0)*'Input Data'!$B$12</f>
        <v>0.05</v>
      </c>
      <c r="D786" s="31">
        <f>-(Table2[[#This Row],[Volume]]*(1-Table2[[#This Row],[Discount]])*'Input Data'!$B$2)/Table2[[#This Row],[Volume]]</f>
        <v>475</v>
      </c>
      <c r="E786" s="29">
        <f>ROUNDUP(Table2[[#This Row],[Volume]]/'Input Data'!$B$13,0)</f>
        <v>5</v>
      </c>
      <c r="F786" s="29">
        <f>-Table2[[#This Row],[Multiplier]]*'Input Data'!$B$3</f>
        <v>250000</v>
      </c>
      <c r="G786" s="29">
        <f>(1 - (1 / (1 + EXP(-((Table2[[#This Row],[Volume]] / 1000) - 4.25))))) * 0.4 + 0.6</f>
        <v>0.78304082369025962</v>
      </c>
      <c r="H786" s="29">
        <f>Table2[[#This Row],[Sigmoid]]*'Input Data'!$B$7</f>
        <v>587.28061776769471</v>
      </c>
      <c r="I786" s="29">
        <f>Table2[[#This Row],[Price]]-Table2[[#This Row],[Variable Cost]]</f>
        <v>112.28061776769471</v>
      </c>
      <c r="J786" s="29">
        <f>Table2[[#This Row],[CM I (Unit)]]-(Table2[[#This Row],[Fixed Cost]]/Table2[[#This Row],[Volume]])</f>
        <v>55.719531794844031</v>
      </c>
      <c r="K786" s="29">
        <f>Table2[[#This Row],[CM II Unit)]]-(-'Input Data'!$B$4/Table2[[#This Row],[Volume]])</f>
        <v>-0.84155417800664623</v>
      </c>
      <c r="L786" s="29">
        <f>Table2[[#This Row],[CM I (Unit)]]*Table2[[#This Row],[Volume]]</f>
        <v>496280.3305332106</v>
      </c>
      <c r="M786" s="29">
        <f>Table2[[#This Row],[CM II Unit)]]*Table2[[#This Row],[Volume]]</f>
        <v>246280.33053321062</v>
      </c>
      <c r="N786" s="29">
        <f>Table2[[#This Row],[Profit (Unit)]]*Table2[[#This Row],[Volume]]</f>
        <v>-3719.6694667893762</v>
      </c>
      <c r="O786" s="29" t="str">
        <f>IF(AND(Table2[[#This Row],[Profit]]&gt;0,N785&lt;0),MIN(Table2[Profit]),"")</f>
        <v/>
      </c>
    </row>
    <row r="787" spans="1:15" ht="20.100000000000001" customHeight="1" x14ac:dyDescent="0.25">
      <c r="A787" s="29">
        <v>4425</v>
      </c>
      <c r="B787" s="29">
        <f>IF(Table2[[#This Row],[Volume]]&lt;'Input Data'!$B$9,'Input Data'!$B$9,IF(Table2[[#This Row],[Volume]]&gt;'Input Data'!$B$10,'Input Data'!$B$10,Table2[[#This Row],[Volume]]))</f>
        <v>4425</v>
      </c>
      <c r="C787" s="30">
        <f>ROUNDDOWN((Table2[[#This Row],[Volume Used]]-'Input Data'!$B$9)/'Input Data'!$B$11,0)*'Input Data'!$B$12</f>
        <v>0.05</v>
      </c>
      <c r="D787" s="31">
        <f>-(Table2[[#This Row],[Volume]]*(1-Table2[[#This Row],[Discount]])*'Input Data'!$B$2)/Table2[[#This Row],[Volume]]</f>
        <v>475</v>
      </c>
      <c r="E787" s="29">
        <f>ROUNDUP(Table2[[#This Row],[Volume]]/'Input Data'!$B$13,0)</f>
        <v>5</v>
      </c>
      <c r="F787" s="29">
        <f>-Table2[[#This Row],[Multiplier]]*'Input Data'!$B$3</f>
        <v>250000</v>
      </c>
      <c r="G787" s="29">
        <f>(1 - (1 / (1 + EXP(-((Table2[[#This Row],[Volume]] / 1000) - 4.25))))) * 0.4 + 0.6</f>
        <v>0.78254452510516848</v>
      </c>
      <c r="H787" s="29">
        <f>Table2[[#This Row],[Sigmoid]]*'Input Data'!$B$7</f>
        <v>586.90839382887634</v>
      </c>
      <c r="I787" s="29">
        <f>Table2[[#This Row],[Price]]-Table2[[#This Row],[Variable Cost]]</f>
        <v>111.90839382887634</v>
      </c>
      <c r="J787" s="29">
        <f>Table2[[#This Row],[CM I (Unit)]]-(Table2[[#This Row],[Fixed Cost]]/Table2[[#This Row],[Volume]])</f>
        <v>55.411218687633401</v>
      </c>
      <c r="K787" s="29">
        <f>Table2[[#This Row],[CM II Unit)]]-(-'Input Data'!$B$4/Table2[[#This Row],[Volume]])</f>
        <v>-1.0859564536095405</v>
      </c>
      <c r="L787" s="29">
        <f>Table2[[#This Row],[CM I (Unit)]]*Table2[[#This Row],[Volume]]</f>
        <v>495194.64269277779</v>
      </c>
      <c r="M787" s="29">
        <f>Table2[[#This Row],[CM II Unit)]]*Table2[[#This Row],[Volume]]</f>
        <v>245194.64269277779</v>
      </c>
      <c r="N787" s="29">
        <f>Table2[[#This Row],[Profit (Unit)]]*Table2[[#This Row],[Volume]]</f>
        <v>-4805.3573072222171</v>
      </c>
      <c r="O787" s="29" t="str">
        <f>IF(AND(Table2[[#This Row],[Profit]]&gt;0,N786&lt;0),MIN(Table2[Profit]),"")</f>
        <v/>
      </c>
    </row>
    <row r="788" spans="1:15" ht="20.100000000000001" customHeight="1" x14ac:dyDescent="0.25">
      <c r="A788" s="29">
        <v>4430</v>
      </c>
      <c r="B788" s="29">
        <f>IF(Table2[[#This Row],[Volume]]&lt;'Input Data'!$B$9,'Input Data'!$B$9,IF(Table2[[#This Row],[Volume]]&gt;'Input Data'!$B$10,'Input Data'!$B$10,Table2[[#This Row],[Volume]]))</f>
        <v>4430</v>
      </c>
      <c r="C788" s="30">
        <f>ROUNDDOWN((Table2[[#This Row],[Volume Used]]-'Input Data'!$B$9)/'Input Data'!$B$11,0)*'Input Data'!$B$12</f>
        <v>0.05</v>
      </c>
      <c r="D788" s="31">
        <f>-(Table2[[#This Row],[Volume]]*(1-Table2[[#This Row],[Discount]])*'Input Data'!$B$2)/Table2[[#This Row],[Volume]]</f>
        <v>475</v>
      </c>
      <c r="E788" s="29">
        <f>ROUNDUP(Table2[[#This Row],[Volume]]/'Input Data'!$B$13,0)</f>
        <v>5</v>
      </c>
      <c r="F788" s="29">
        <f>-Table2[[#This Row],[Multiplier]]*'Input Data'!$B$3</f>
        <v>250000</v>
      </c>
      <c r="G788" s="29">
        <f>(1 - (1 / (1 + EXP(-((Table2[[#This Row],[Volume]] / 1000) - 4.25))))) * 0.4 + 0.6</f>
        <v>0.78204844305056798</v>
      </c>
      <c r="H788" s="29">
        <f>Table2[[#This Row],[Sigmoid]]*'Input Data'!$B$7</f>
        <v>586.53633228792603</v>
      </c>
      <c r="I788" s="29">
        <f>Table2[[#This Row],[Price]]-Table2[[#This Row],[Variable Cost]]</f>
        <v>111.53633228792603</v>
      </c>
      <c r="J788" s="29">
        <f>Table2[[#This Row],[CM I (Unit)]]-(Table2[[#This Row],[Fixed Cost]]/Table2[[#This Row],[Volume]])</f>
        <v>55.102923710047925</v>
      </c>
      <c r="K788" s="29">
        <f>Table2[[#This Row],[CM II Unit)]]-(-'Input Data'!$B$4/Table2[[#This Row],[Volume]])</f>
        <v>-1.3304848678301795</v>
      </c>
      <c r="L788" s="29">
        <f>Table2[[#This Row],[CM I (Unit)]]*Table2[[#This Row],[Volume]]</f>
        <v>494105.95203551231</v>
      </c>
      <c r="M788" s="29">
        <f>Table2[[#This Row],[CM II Unit)]]*Table2[[#This Row],[Volume]]</f>
        <v>244105.95203551231</v>
      </c>
      <c r="N788" s="29">
        <f>Table2[[#This Row],[Profit (Unit)]]*Table2[[#This Row],[Volume]]</f>
        <v>-5894.047964487695</v>
      </c>
      <c r="O788" s="29" t="str">
        <f>IF(AND(Table2[[#This Row],[Profit]]&gt;0,N787&lt;0),MIN(Table2[Profit]),"")</f>
        <v/>
      </c>
    </row>
    <row r="789" spans="1:15" ht="20.100000000000001" customHeight="1" x14ac:dyDescent="0.25">
      <c r="A789" s="29">
        <v>4435</v>
      </c>
      <c r="B789" s="29">
        <f>IF(Table2[[#This Row],[Volume]]&lt;'Input Data'!$B$9,'Input Data'!$B$9,IF(Table2[[#This Row],[Volume]]&gt;'Input Data'!$B$10,'Input Data'!$B$10,Table2[[#This Row],[Volume]]))</f>
        <v>4435</v>
      </c>
      <c r="C789" s="30">
        <f>ROUNDDOWN((Table2[[#This Row],[Volume Used]]-'Input Data'!$B$9)/'Input Data'!$B$11,0)*'Input Data'!$B$12</f>
        <v>0.05</v>
      </c>
      <c r="D789" s="31">
        <f>-(Table2[[#This Row],[Volume]]*(1-Table2[[#This Row],[Discount]])*'Input Data'!$B$2)/Table2[[#This Row],[Volume]]</f>
        <v>475</v>
      </c>
      <c r="E789" s="29">
        <f>ROUNDUP(Table2[[#This Row],[Volume]]/'Input Data'!$B$13,0)</f>
        <v>5</v>
      </c>
      <c r="F789" s="29">
        <f>-Table2[[#This Row],[Multiplier]]*'Input Data'!$B$3</f>
        <v>250000</v>
      </c>
      <c r="G789" s="29">
        <f>(1 - (1 / (1 + EXP(-((Table2[[#This Row],[Volume]] / 1000) - 4.25))))) * 0.4 + 0.6</f>
        <v>0.78155258358168822</v>
      </c>
      <c r="H789" s="29">
        <f>Table2[[#This Row],[Sigmoid]]*'Input Data'!$B$7</f>
        <v>586.16443768626618</v>
      </c>
      <c r="I789" s="29">
        <f>Table2[[#This Row],[Price]]-Table2[[#This Row],[Variable Cost]]</f>
        <v>111.16443768626618</v>
      </c>
      <c r="J789" s="29">
        <f>Table2[[#This Row],[CM I (Unit)]]-(Table2[[#This Row],[Fixed Cost]]/Table2[[#This Row],[Volume]])</f>
        <v>54.794651891452204</v>
      </c>
      <c r="K789" s="29">
        <f>Table2[[#This Row],[CM II Unit)]]-(-'Input Data'!$B$4/Table2[[#This Row],[Volume]])</f>
        <v>-1.5751339033617739</v>
      </c>
      <c r="L789" s="29">
        <f>Table2[[#This Row],[CM I (Unit)]]*Table2[[#This Row],[Volume]]</f>
        <v>493014.28113859054</v>
      </c>
      <c r="M789" s="29">
        <f>Table2[[#This Row],[CM II Unit)]]*Table2[[#This Row],[Volume]]</f>
        <v>243014.28113859054</v>
      </c>
      <c r="N789" s="29">
        <f>Table2[[#This Row],[Profit (Unit)]]*Table2[[#This Row],[Volume]]</f>
        <v>-6985.7188614094675</v>
      </c>
      <c r="O789" s="29" t="str">
        <f>IF(AND(Table2[[#This Row],[Profit]]&gt;0,N788&lt;0),MIN(Table2[Profit]),"")</f>
        <v/>
      </c>
    </row>
    <row r="790" spans="1:15" ht="20.100000000000001" customHeight="1" x14ac:dyDescent="0.25">
      <c r="A790" s="29">
        <v>4440</v>
      </c>
      <c r="B790" s="29">
        <f>IF(Table2[[#This Row],[Volume]]&lt;'Input Data'!$B$9,'Input Data'!$B$9,IF(Table2[[#This Row],[Volume]]&gt;'Input Data'!$B$10,'Input Data'!$B$10,Table2[[#This Row],[Volume]]))</f>
        <v>4440</v>
      </c>
      <c r="C790" s="30">
        <f>ROUNDDOWN((Table2[[#This Row],[Volume Used]]-'Input Data'!$B$9)/'Input Data'!$B$11,0)*'Input Data'!$B$12</f>
        <v>0.05</v>
      </c>
      <c r="D790" s="31">
        <f>-(Table2[[#This Row],[Volume]]*(1-Table2[[#This Row],[Discount]])*'Input Data'!$B$2)/Table2[[#This Row],[Volume]]</f>
        <v>475</v>
      </c>
      <c r="E790" s="29">
        <f>ROUNDUP(Table2[[#This Row],[Volume]]/'Input Data'!$B$13,0)</f>
        <v>5</v>
      </c>
      <c r="F790" s="29">
        <f>-Table2[[#This Row],[Multiplier]]*'Input Data'!$B$3</f>
        <v>250000</v>
      </c>
      <c r="G790" s="29">
        <f>(1 - (1 / (1 + EXP(-((Table2[[#This Row],[Volume]] / 1000) - 4.25))))) * 0.4 + 0.6</f>
        <v>0.78105695274276421</v>
      </c>
      <c r="H790" s="29">
        <f>Table2[[#This Row],[Sigmoid]]*'Input Data'!$B$7</f>
        <v>585.79271455707317</v>
      </c>
      <c r="I790" s="29">
        <f>Table2[[#This Row],[Price]]-Table2[[#This Row],[Variable Cost]]</f>
        <v>110.79271455707317</v>
      </c>
      <c r="J790" s="29">
        <f>Table2[[#This Row],[CM I (Unit)]]-(Table2[[#This Row],[Fixed Cost]]/Table2[[#This Row],[Volume]])</f>
        <v>54.486408250766864</v>
      </c>
      <c r="K790" s="29">
        <f>Table2[[#This Row],[CM II Unit)]]-(-'Input Data'!$B$4/Table2[[#This Row],[Volume]])</f>
        <v>-1.81989805553944</v>
      </c>
      <c r="L790" s="29">
        <f>Table2[[#This Row],[CM I (Unit)]]*Table2[[#This Row],[Volume]]</f>
        <v>491919.65263340488</v>
      </c>
      <c r="M790" s="29">
        <f>Table2[[#This Row],[CM II Unit)]]*Table2[[#This Row],[Volume]]</f>
        <v>241919.65263340488</v>
      </c>
      <c r="N790" s="29">
        <f>Table2[[#This Row],[Profit (Unit)]]*Table2[[#This Row],[Volume]]</f>
        <v>-8080.3473665951133</v>
      </c>
      <c r="O790" s="29" t="str">
        <f>IF(AND(Table2[[#This Row],[Profit]]&gt;0,N789&lt;0),MIN(Table2[Profit]),"")</f>
        <v/>
      </c>
    </row>
    <row r="791" spans="1:15" ht="20.100000000000001" customHeight="1" x14ac:dyDescent="0.25">
      <c r="A791" s="29">
        <v>4445</v>
      </c>
      <c r="B791" s="29">
        <f>IF(Table2[[#This Row],[Volume]]&lt;'Input Data'!$B$9,'Input Data'!$B$9,IF(Table2[[#This Row],[Volume]]&gt;'Input Data'!$B$10,'Input Data'!$B$10,Table2[[#This Row],[Volume]]))</f>
        <v>4445</v>
      </c>
      <c r="C791" s="30">
        <f>ROUNDDOWN((Table2[[#This Row],[Volume Used]]-'Input Data'!$B$9)/'Input Data'!$B$11,0)*'Input Data'!$B$12</f>
        <v>0.05</v>
      </c>
      <c r="D791" s="31">
        <f>-(Table2[[#This Row],[Volume]]*(1-Table2[[#This Row],[Discount]])*'Input Data'!$B$2)/Table2[[#This Row],[Volume]]</f>
        <v>475</v>
      </c>
      <c r="E791" s="29">
        <f>ROUNDUP(Table2[[#This Row],[Volume]]/'Input Data'!$B$13,0)</f>
        <v>5</v>
      </c>
      <c r="F791" s="29">
        <f>-Table2[[#This Row],[Multiplier]]*'Input Data'!$B$3</f>
        <v>250000</v>
      </c>
      <c r="G791" s="29">
        <f>(1 - (1 / (1 + EXP(-((Table2[[#This Row],[Volume]] / 1000) - 4.25))))) * 0.4 + 0.6</f>
        <v>0.78056155656674631</v>
      </c>
      <c r="H791" s="29">
        <f>Table2[[#This Row],[Sigmoid]]*'Input Data'!$B$7</f>
        <v>585.42116742505971</v>
      </c>
      <c r="I791" s="29">
        <f>Table2[[#This Row],[Price]]-Table2[[#This Row],[Variable Cost]]</f>
        <v>110.42116742505971</v>
      </c>
      <c r="J791" s="29">
        <f>Table2[[#This Row],[CM I (Unit)]]-(Table2[[#This Row],[Fixed Cost]]/Table2[[#This Row],[Volume]])</f>
        <v>54.178197796263305</v>
      </c>
      <c r="K791" s="29">
        <f>Table2[[#This Row],[CM II Unit)]]-(-'Input Data'!$B$4/Table2[[#This Row],[Volume]])</f>
        <v>-2.064771832533097</v>
      </c>
      <c r="L791" s="29">
        <f>Table2[[#This Row],[CM I (Unit)]]*Table2[[#This Row],[Volume]]</f>
        <v>490822.08920439042</v>
      </c>
      <c r="M791" s="29">
        <f>Table2[[#This Row],[CM II Unit)]]*Table2[[#This Row],[Volume]]</f>
        <v>240822.08920439039</v>
      </c>
      <c r="N791" s="29">
        <f>Table2[[#This Row],[Profit (Unit)]]*Table2[[#This Row],[Volume]]</f>
        <v>-9177.9107956096159</v>
      </c>
      <c r="O791" s="29" t="str">
        <f>IF(AND(Table2[[#This Row],[Profit]]&gt;0,N790&lt;0),MIN(Table2[Profit]),"")</f>
        <v/>
      </c>
    </row>
    <row r="792" spans="1:15" ht="20.100000000000001" customHeight="1" x14ac:dyDescent="0.25">
      <c r="A792" s="29">
        <v>4450</v>
      </c>
      <c r="B792" s="29">
        <f>IF(Table2[[#This Row],[Volume]]&lt;'Input Data'!$B$9,'Input Data'!$B$9,IF(Table2[[#This Row],[Volume]]&gt;'Input Data'!$B$10,'Input Data'!$B$10,Table2[[#This Row],[Volume]]))</f>
        <v>4450</v>
      </c>
      <c r="C792" s="30">
        <f>ROUNDDOWN((Table2[[#This Row],[Volume Used]]-'Input Data'!$B$9)/'Input Data'!$B$11,0)*'Input Data'!$B$12</f>
        <v>0.05</v>
      </c>
      <c r="D792" s="31">
        <f>-(Table2[[#This Row],[Volume]]*(1-Table2[[#This Row],[Discount]])*'Input Data'!$B$2)/Table2[[#This Row],[Volume]]</f>
        <v>475</v>
      </c>
      <c r="E792" s="29">
        <f>ROUNDUP(Table2[[#This Row],[Volume]]/'Input Data'!$B$13,0)</f>
        <v>5</v>
      </c>
      <c r="F792" s="29">
        <f>-Table2[[#This Row],[Multiplier]]*'Input Data'!$B$3</f>
        <v>250000</v>
      </c>
      <c r="G792" s="29">
        <f>(1 - (1 / (1 + EXP(-((Table2[[#This Row],[Volume]] / 1000) - 4.25))))) * 0.4 + 0.6</f>
        <v>0.7800664010750088</v>
      </c>
      <c r="H792" s="29">
        <f>Table2[[#This Row],[Sigmoid]]*'Input Data'!$B$7</f>
        <v>585.0498008062566</v>
      </c>
      <c r="I792" s="29">
        <f>Table2[[#This Row],[Price]]-Table2[[#This Row],[Variable Cost]]</f>
        <v>110.0498008062566</v>
      </c>
      <c r="J792" s="29">
        <f>Table2[[#This Row],[CM I (Unit)]]-(Table2[[#This Row],[Fixed Cost]]/Table2[[#This Row],[Volume]])</f>
        <v>53.870025525357725</v>
      </c>
      <c r="K792" s="29">
        <f>Table2[[#This Row],[CM II Unit)]]-(-'Input Data'!$B$4/Table2[[#This Row],[Volume]])</f>
        <v>-2.3097497555411479</v>
      </c>
      <c r="L792" s="29">
        <f>Table2[[#This Row],[CM I (Unit)]]*Table2[[#This Row],[Volume]]</f>
        <v>489721.61358784186</v>
      </c>
      <c r="M792" s="29">
        <f>Table2[[#This Row],[CM II Unit)]]*Table2[[#This Row],[Volume]]</f>
        <v>239721.61358784189</v>
      </c>
      <c r="N792" s="29">
        <f>Table2[[#This Row],[Profit (Unit)]]*Table2[[#This Row],[Volume]]</f>
        <v>-10278.386412158108</v>
      </c>
      <c r="O792" s="29" t="str">
        <f>IF(AND(Table2[[#This Row],[Profit]]&gt;0,N791&lt;0),MIN(Table2[Profit]),"")</f>
        <v/>
      </c>
    </row>
    <row r="793" spans="1:15" ht="20.100000000000001" customHeight="1" x14ac:dyDescent="0.25">
      <c r="A793" s="29">
        <v>4455</v>
      </c>
      <c r="B793" s="29">
        <f>IF(Table2[[#This Row],[Volume]]&lt;'Input Data'!$B$9,'Input Data'!$B$9,IF(Table2[[#This Row],[Volume]]&gt;'Input Data'!$B$10,'Input Data'!$B$10,Table2[[#This Row],[Volume]]))</f>
        <v>4455</v>
      </c>
      <c r="C793" s="30">
        <f>ROUNDDOWN((Table2[[#This Row],[Volume Used]]-'Input Data'!$B$9)/'Input Data'!$B$11,0)*'Input Data'!$B$12</f>
        <v>0.05</v>
      </c>
      <c r="D793" s="31">
        <f>-(Table2[[#This Row],[Volume]]*(1-Table2[[#This Row],[Discount]])*'Input Data'!$B$2)/Table2[[#This Row],[Volume]]</f>
        <v>475</v>
      </c>
      <c r="E793" s="29">
        <f>ROUNDUP(Table2[[#This Row],[Volume]]/'Input Data'!$B$13,0)</f>
        <v>5</v>
      </c>
      <c r="F793" s="29">
        <f>-Table2[[#This Row],[Multiplier]]*'Input Data'!$B$3</f>
        <v>250000</v>
      </c>
      <c r="G793" s="29">
        <f>(1 - (1 / (1 + EXP(-((Table2[[#This Row],[Volume]] / 1000) - 4.25))))) * 0.4 + 0.6</f>
        <v>0.77957149227706324</v>
      </c>
      <c r="H793" s="29">
        <f>Table2[[#This Row],[Sigmoid]]*'Input Data'!$B$7</f>
        <v>584.6786192077974</v>
      </c>
      <c r="I793" s="29">
        <f>Table2[[#This Row],[Price]]-Table2[[#This Row],[Variable Cost]]</f>
        <v>109.6786192077974</v>
      </c>
      <c r="J793" s="29">
        <f>Table2[[#This Row],[CM I (Unit)]]-(Table2[[#This Row],[Fixed Cost]]/Table2[[#This Row],[Volume]])</f>
        <v>53.561896424407948</v>
      </c>
      <c r="K793" s="29">
        <f>Table2[[#This Row],[CM II Unit)]]-(-'Input Data'!$B$4/Table2[[#This Row],[Volume]])</f>
        <v>-2.5548263589815008</v>
      </c>
      <c r="L793" s="29">
        <f>Table2[[#This Row],[CM I (Unit)]]*Table2[[#This Row],[Volume]]</f>
        <v>488618.24857073743</v>
      </c>
      <c r="M793" s="29">
        <f>Table2[[#This Row],[CM II Unit)]]*Table2[[#This Row],[Volume]]</f>
        <v>238618.2485707374</v>
      </c>
      <c r="N793" s="29">
        <f>Table2[[#This Row],[Profit (Unit)]]*Table2[[#This Row],[Volume]]</f>
        <v>-11381.751429262586</v>
      </c>
      <c r="O793" s="29" t="str">
        <f>IF(AND(Table2[[#This Row],[Profit]]&gt;0,N792&lt;0),MIN(Table2[Profit]),"")</f>
        <v/>
      </c>
    </row>
    <row r="794" spans="1:15" ht="20.100000000000001" customHeight="1" x14ac:dyDescent="0.25">
      <c r="A794" s="29">
        <v>4460</v>
      </c>
      <c r="B794" s="29">
        <f>IF(Table2[[#This Row],[Volume]]&lt;'Input Data'!$B$9,'Input Data'!$B$9,IF(Table2[[#This Row],[Volume]]&gt;'Input Data'!$B$10,'Input Data'!$B$10,Table2[[#This Row],[Volume]]))</f>
        <v>4460</v>
      </c>
      <c r="C794" s="30">
        <f>ROUNDDOWN((Table2[[#This Row],[Volume Used]]-'Input Data'!$B$9)/'Input Data'!$B$11,0)*'Input Data'!$B$12</f>
        <v>0.05</v>
      </c>
      <c r="D794" s="31">
        <f>-(Table2[[#This Row],[Volume]]*(1-Table2[[#This Row],[Discount]])*'Input Data'!$B$2)/Table2[[#This Row],[Volume]]</f>
        <v>475</v>
      </c>
      <c r="E794" s="29">
        <f>ROUNDUP(Table2[[#This Row],[Volume]]/'Input Data'!$B$13,0)</f>
        <v>5</v>
      </c>
      <c r="F794" s="29">
        <f>-Table2[[#This Row],[Multiplier]]*'Input Data'!$B$3</f>
        <v>250000</v>
      </c>
      <c r="G794" s="29">
        <f>(1 - (1 / (1 + EXP(-((Table2[[#This Row],[Volume]] / 1000) - 4.25))))) * 0.4 + 0.6</f>
        <v>0.7790768361702699</v>
      </c>
      <c r="H794" s="29">
        <f>Table2[[#This Row],[Sigmoid]]*'Input Data'!$B$7</f>
        <v>584.3076271277024</v>
      </c>
      <c r="I794" s="29">
        <f>Table2[[#This Row],[Price]]-Table2[[#This Row],[Variable Cost]]</f>
        <v>109.3076271277024</v>
      </c>
      <c r="J794" s="29">
        <f>Table2[[#This Row],[CM I (Unit)]]-(Table2[[#This Row],[Fixed Cost]]/Table2[[#This Row],[Volume]])</f>
        <v>53.253815468509579</v>
      </c>
      <c r="K794" s="29">
        <f>Table2[[#This Row],[CM II Unit)]]-(-'Input Data'!$B$4/Table2[[#This Row],[Volume]])</f>
        <v>-2.7999961906832453</v>
      </c>
      <c r="L794" s="29">
        <f>Table2[[#This Row],[CM I (Unit)]]*Table2[[#This Row],[Volume]]</f>
        <v>487512.01698955271</v>
      </c>
      <c r="M794" s="29">
        <f>Table2[[#This Row],[CM II Unit)]]*Table2[[#This Row],[Volume]]</f>
        <v>237512.01698955274</v>
      </c>
      <c r="N794" s="29">
        <f>Table2[[#This Row],[Profit (Unit)]]*Table2[[#This Row],[Volume]]</f>
        <v>-12487.983010447275</v>
      </c>
      <c r="O794" s="29" t="str">
        <f>IF(AND(Table2[[#This Row],[Profit]]&gt;0,N793&lt;0),MIN(Table2[Profit]),"")</f>
        <v/>
      </c>
    </row>
    <row r="795" spans="1:15" ht="20.100000000000001" customHeight="1" x14ac:dyDescent="0.25">
      <c r="A795" s="29">
        <v>4465</v>
      </c>
      <c r="B795" s="29">
        <f>IF(Table2[[#This Row],[Volume]]&lt;'Input Data'!$B$9,'Input Data'!$B$9,IF(Table2[[#This Row],[Volume]]&gt;'Input Data'!$B$10,'Input Data'!$B$10,Table2[[#This Row],[Volume]]))</f>
        <v>4465</v>
      </c>
      <c r="C795" s="30">
        <f>ROUNDDOWN((Table2[[#This Row],[Volume Used]]-'Input Data'!$B$9)/'Input Data'!$B$11,0)*'Input Data'!$B$12</f>
        <v>0.05</v>
      </c>
      <c r="D795" s="31">
        <f>-(Table2[[#This Row],[Volume]]*(1-Table2[[#This Row],[Discount]])*'Input Data'!$B$2)/Table2[[#This Row],[Volume]]</f>
        <v>475</v>
      </c>
      <c r="E795" s="29">
        <f>ROUNDUP(Table2[[#This Row],[Volume]]/'Input Data'!$B$13,0)</f>
        <v>5</v>
      </c>
      <c r="F795" s="29">
        <f>-Table2[[#This Row],[Multiplier]]*'Input Data'!$B$3</f>
        <v>250000</v>
      </c>
      <c r="G795" s="29">
        <f>(1 - (1 / (1 + EXP(-((Table2[[#This Row],[Volume]] / 1000) - 4.25))))) * 0.4 + 0.6</f>
        <v>0.77858243873955268</v>
      </c>
      <c r="H795" s="29">
        <f>Table2[[#This Row],[Sigmoid]]*'Input Data'!$B$7</f>
        <v>583.93682905466449</v>
      </c>
      <c r="I795" s="29">
        <f>Table2[[#This Row],[Price]]-Table2[[#This Row],[Variable Cost]]</f>
        <v>108.93682905466449</v>
      </c>
      <c r="J795" s="29">
        <f>Table2[[#This Row],[CM I (Unit)]]-(Table2[[#This Row],[Fixed Cost]]/Table2[[#This Row],[Volume]])</f>
        <v>52.945787621293825</v>
      </c>
      <c r="K795" s="29">
        <f>Table2[[#This Row],[CM II Unit)]]-(-'Input Data'!$B$4/Table2[[#This Row],[Volume]])</f>
        <v>-3.0452538120768367</v>
      </c>
      <c r="L795" s="29">
        <f>Table2[[#This Row],[CM I (Unit)]]*Table2[[#This Row],[Volume]]</f>
        <v>486402.94172907691</v>
      </c>
      <c r="M795" s="29">
        <f>Table2[[#This Row],[CM II Unit)]]*Table2[[#This Row],[Volume]]</f>
        <v>236402.94172907693</v>
      </c>
      <c r="N795" s="29">
        <f>Table2[[#This Row],[Profit (Unit)]]*Table2[[#This Row],[Volume]]</f>
        <v>-13597.058270923075</v>
      </c>
      <c r="O795" s="29" t="str">
        <f>IF(AND(Table2[[#This Row],[Profit]]&gt;0,N794&lt;0),MIN(Table2[Profit]),"")</f>
        <v/>
      </c>
    </row>
    <row r="796" spans="1:15" ht="20.100000000000001" customHeight="1" x14ac:dyDescent="0.25">
      <c r="A796" s="29">
        <v>4470</v>
      </c>
      <c r="B796" s="29">
        <f>IF(Table2[[#This Row],[Volume]]&lt;'Input Data'!$B$9,'Input Data'!$B$9,IF(Table2[[#This Row],[Volume]]&gt;'Input Data'!$B$10,'Input Data'!$B$10,Table2[[#This Row],[Volume]]))</f>
        <v>4470</v>
      </c>
      <c r="C796" s="30">
        <f>ROUNDDOWN((Table2[[#This Row],[Volume Used]]-'Input Data'!$B$9)/'Input Data'!$B$11,0)*'Input Data'!$B$12</f>
        <v>0.05</v>
      </c>
      <c r="D796" s="31">
        <f>-(Table2[[#This Row],[Volume]]*(1-Table2[[#This Row],[Discount]])*'Input Data'!$B$2)/Table2[[#This Row],[Volume]]</f>
        <v>475</v>
      </c>
      <c r="E796" s="29">
        <f>ROUNDUP(Table2[[#This Row],[Volume]]/'Input Data'!$B$13,0)</f>
        <v>5</v>
      </c>
      <c r="F796" s="29">
        <f>-Table2[[#This Row],[Multiplier]]*'Input Data'!$B$3</f>
        <v>250000</v>
      </c>
      <c r="G796" s="29">
        <f>(1 - (1 / (1 + EXP(-((Table2[[#This Row],[Volume]] / 1000) - 4.25))))) * 0.4 + 0.6</f>
        <v>0.7780883059571142</v>
      </c>
      <c r="H796" s="29">
        <f>Table2[[#This Row],[Sigmoid]]*'Input Data'!$B$7</f>
        <v>583.56622946783568</v>
      </c>
      <c r="I796" s="29">
        <f>Table2[[#This Row],[Price]]-Table2[[#This Row],[Variable Cost]]</f>
        <v>108.56622946783568</v>
      </c>
      <c r="J796" s="29">
        <f>Table2[[#This Row],[CM I (Unit)]]-(Table2[[#This Row],[Fixed Cost]]/Table2[[#This Row],[Volume]])</f>
        <v>52.637817834726064</v>
      </c>
      <c r="K796" s="29">
        <f>Table2[[#This Row],[CM II Unit)]]-(-'Input Data'!$B$4/Table2[[#This Row],[Volume]])</f>
        <v>-3.2905937983835543</v>
      </c>
      <c r="L796" s="29">
        <f>Table2[[#This Row],[CM I (Unit)]]*Table2[[#This Row],[Volume]]</f>
        <v>485291.0457212255</v>
      </c>
      <c r="M796" s="29">
        <f>Table2[[#This Row],[CM II Unit)]]*Table2[[#This Row],[Volume]]</f>
        <v>235291.0457212255</v>
      </c>
      <c r="N796" s="29">
        <f>Table2[[#This Row],[Profit (Unit)]]*Table2[[#This Row],[Volume]]</f>
        <v>-14708.954278774487</v>
      </c>
      <c r="O796" s="29" t="str">
        <f>IF(AND(Table2[[#This Row],[Profit]]&gt;0,N795&lt;0),MIN(Table2[Profit]),"")</f>
        <v/>
      </c>
    </row>
    <row r="797" spans="1:15" ht="20.100000000000001" customHeight="1" x14ac:dyDescent="0.25">
      <c r="A797" s="29">
        <v>4475</v>
      </c>
      <c r="B797" s="29">
        <f>IF(Table2[[#This Row],[Volume]]&lt;'Input Data'!$B$9,'Input Data'!$B$9,IF(Table2[[#This Row],[Volume]]&gt;'Input Data'!$B$10,'Input Data'!$B$10,Table2[[#This Row],[Volume]]))</f>
        <v>4475</v>
      </c>
      <c r="C797" s="30">
        <f>ROUNDDOWN((Table2[[#This Row],[Volume Used]]-'Input Data'!$B$9)/'Input Data'!$B$11,0)*'Input Data'!$B$12</f>
        <v>0.05</v>
      </c>
      <c r="D797" s="31">
        <f>-(Table2[[#This Row],[Volume]]*(1-Table2[[#This Row],[Discount]])*'Input Data'!$B$2)/Table2[[#This Row],[Volume]]</f>
        <v>475</v>
      </c>
      <c r="E797" s="29">
        <f>ROUNDUP(Table2[[#This Row],[Volume]]/'Input Data'!$B$13,0)</f>
        <v>5</v>
      </c>
      <c r="F797" s="29">
        <f>-Table2[[#This Row],[Multiplier]]*'Input Data'!$B$3</f>
        <v>250000</v>
      </c>
      <c r="G797" s="29">
        <f>(1 - (1 / (1 + EXP(-((Table2[[#This Row],[Volume]] / 1000) - 4.25))))) * 0.4 + 0.6</f>
        <v>0.77759444378215203</v>
      </c>
      <c r="H797" s="29">
        <f>Table2[[#This Row],[Sigmoid]]*'Input Data'!$B$7</f>
        <v>583.19583283661404</v>
      </c>
      <c r="I797" s="29">
        <f>Table2[[#This Row],[Price]]-Table2[[#This Row],[Variable Cost]]</f>
        <v>108.19583283661404</v>
      </c>
      <c r="J797" s="29">
        <f>Table2[[#This Row],[CM I (Unit)]]-(Table2[[#This Row],[Fixed Cost]]/Table2[[#This Row],[Volume]])</f>
        <v>52.329911048904549</v>
      </c>
      <c r="K797" s="29">
        <f>Table2[[#This Row],[CM II Unit)]]-(-'Input Data'!$B$4/Table2[[#This Row],[Volume]])</f>
        <v>-3.5360107388049471</v>
      </c>
      <c r="L797" s="29">
        <f>Table2[[#This Row],[CM I (Unit)]]*Table2[[#This Row],[Volume]]</f>
        <v>484176.35194384784</v>
      </c>
      <c r="M797" s="29">
        <f>Table2[[#This Row],[CM II Unit)]]*Table2[[#This Row],[Volume]]</f>
        <v>234176.35194384787</v>
      </c>
      <c r="N797" s="29">
        <f>Table2[[#This Row],[Profit (Unit)]]*Table2[[#This Row],[Volume]]</f>
        <v>-15823.648056152138</v>
      </c>
      <c r="O797" s="29" t="str">
        <f>IF(AND(Table2[[#This Row],[Profit]]&gt;0,N796&lt;0),MIN(Table2[Profit]),"")</f>
        <v/>
      </c>
    </row>
    <row r="798" spans="1:15" ht="20.100000000000001" customHeight="1" x14ac:dyDescent="0.25">
      <c r="A798" s="29">
        <v>4480</v>
      </c>
      <c r="B798" s="29">
        <f>IF(Table2[[#This Row],[Volume]]&lt;'Input Data'!$B$9,'Input Data'!$B$9,IF(Table2[[#This Row],[Volume]]&gt;'Input Data'!$B$10,'Input Data'!$B$10,Table2[[#This Row],[Volume]]))</f>
        <v>4480</v>
      </c>
      <c r="C798" s="30">
        <f>ROUNDDOWN((Table2[[#This Row],[Volume Used]]-'Input Data'!$B$9)/'Input Data'!$B$11,0)*'Input Data'!$B$12</f>
        <v>0.05</v>
      </c>
      <c r="D798" s="31">
        <f>-(Table2[[#This Row],[Volume]]*(1-Table2[[#This Row],[Discount]])*'Input Data'!$B$2)/Table2[[#This Row],[Volume]]</f>
        <v>475</v>
      </c>
      <c r="E798" s="29">
        <f>ROUNDUP(Table2[[#This Row],[Volume]]/'Input Data'!$B$13,0)</f>
        <v>5</v>
      </c>
      <c r="F798" s="29">
        <f>-Table2[[#This Row],[Multiplier]]*'Input Data'!$B$3</f>
        <v>250000</v>
      </c>
      <c r="G798" s="29">
        <f>(1 - (1 / (1 + EXP(-((Table2[[#This Row],[Volume]] / 1000) - 4.25))))) * 0.4 + 0.6</f>
        <v>0.77710085816057772</v>
      </c>
      <c r="H798" s="29">
        <f>Table2[[#This Row],[Sigmoid]]*'Input Data'!$B$7</f>
        <v>582.82564362043331</v>
      </c>
      <c r="I798" s="29">
        <f>Table2[[#This Row],[Price]]-Table2[[#This Row],[Variable Cost]]</f>
        <v>107.82564362043331</v>
      </c>
      <c r="J798" s="29">
        <f>Table2[[#This Row],[CM I (Unit)]]-(Table2[[#This Row],[Fixed Cost]]/Table2[[#This Row],[Volume]])</f>
        <v>52.022072191861881</v>
      </c>
      <c r="K798" s="29">
        <f>Table2[[#This Row],[CM II Unit)]]-(-'Input Data'!$B$4/Table2[[#This Row],[Volume]])</f>
        <v>-3.7814992367095499</v>
      </c>
      <c r="L798" s="29">
        <f>Table2[[#This Row],[CM I (Unit)]]*Table2[[#This Row],[Volume]]</f>
        <v>483058.88341954123</v>
      </c>
      <c r="M798" s="29">
        <f>Table2[[#This Row],[CM II Unit)]]*Table2[[#This Row],[Volume]]</f>
        <v>233058.88341954123</v>
      </c>
      <c r="N798" s="29">
        <f>Table2[[#This Row],[Profit (Unit)]]*Table2[[#This Row],[Volume]]</f>
        <v>-16941.116580458784</v>
      </c>
      <c r="O798" s="29" t="str">
        <f>IF(AND(Table2[[#This Row],[Profit]]&gt;0,N797&lt;0),MIN(Table2[Profit]),"")</f>
        <v/>
      </c>
    </row>
    <row r="799" spans="1:15" ht="20.100000000000001" customHeight="1" x14ac:dyDescent="0.25">
      <c r="A799" s="29">
        <v>4485</v>
      </c>
      <c r="B799" s="29">
        <f>IF(Table2[[#This Row],[Volume]]&lt;'Input Data'!$B$9,'Input Data'!$B$9,IF(Table2[[#This Row],[Volume]]&gt;'Input Data'!$B$10,'Input Data'!$B$10,Table2[[#This Row],[Volume]]))</f>
        <v>4485</v>
      </c>
      <c r="C799" s="30">
        <f>ROUNDDOWN((Table2[[#This Row],[Volume Used]]-'Input Data'!$B$9)/'Input Data'!$B$11,0)*'Input Data'!$B$12</f>
        <v>0.05</v>
      </c>
      <c r="D799" s="31">
        <f>-(Table2[[#This Row],[Volume]]*(1-Table2[[#This Row],[Discount]])*'Input Data'!$B$2)/Table2[[#This Row],[Volume]]</f>
        <v>475</v>
      </c>
      <c r="E799" s="29">
        <f>ROUNDUP(Table2[[#This Row],[Volume]]/'Input Data'!$B$13,0)</f>
        <v>5</v>
      </c>
      <c r="F799" s="29">
        <f>-Table2[[#This Row],[Multiplier]]*'Input Data'!$B$3</f>
        <v>250000</v>
      </c>
      <c r="G799" s="29">
        <f>(1 - (1 / (1 + EXP(-((Table2[[#This Row],[Volume]] / 1000) - 4.25))))) * 0.4 + 0.6</f>
        <v>0.77660755502473544</v>
      </c>
      <c r="H799" s="29">
        <f>Table2[[#This Row],[Sigmoid]]*'Input Data'!$B$7</f>
        <v>582.45566626855157</v>
      </c>
      <c r="I799" s="29">
        <f>Table2[[#This Row],[Price]]-Table2[[#This Row],[Variable Cost]]</f>
        <v>107.45566626855157</v>
      </c>
      <c r="J799" s="29">
        <f>Table2[[#This Row],[CM I (Unit)]]-(Table2[[#This Row],[Fixed Cost]]/Table2[[#This Row],[Volume]])</f>
        <v>51.714306179365394</v>
      </c>
      <c r="K799" s="29">
        <f>Table2[[#This Row],[CM II Unit)]]-(-'Input Data'!$B$4/Table2[[#This Row],[Volume]])</f>
        <v>-4.0270539098207792</v>
      </c>
      <c r="L799" s="29">
        <f>Table2[[#This Row],[CM I (Unit)]]*Table2[[#This Row],[Volume]]</f>
        <v>481938.66321445379</v>
      </c>
      <c r="M799" s="29">
        <f>Table2[[#This Row],[CM II Unit)]]*Table2[[#This Row],[Volume]]</f>
        <v>231938.66321445379</v>
      </c>
      <c r="N799" s="29">
        <f>Table2[[#This Row],[Profit (Unit)]]*Table2[[#This Row],[Volume]]</f>
        <v>-18061.336785546195</v>
      </c>
      <c r="O799" s="29" t="str">
        <f>IF(AND(Table2[[#This Row],[Profit]]&gt;0,N798&lt;0),MIN(Table2[Profit]),"")</f>
        <v/>
      </c>
    </row>
    <row r="800" spans="1:15" ht="20.100000000000001" customHeight="1" x14ac:dyDescent="0.25">
      <c r="A800" s="29">
        <v>4490</v>
      </c>
      <c r="B800" s="29">
        <f>IF(Table2[[#This Row],[Volume]]&lt;'Input Data'!$B$9,'Input Data'!$B$9,IF(Table2[[#This Row],[Volume]]&gt;'Input Data'!$B$10,'Input Data'!$B$10,Table2[[#This Row],[Volume]]))</f>
        <v>4490</v>
      </c>
      <c r="C800" s="30">
        <f>ROUNDDOWN((Table2[[#This Row],[Volume Used]]-'Input Data'!$B$9)/'Input Data'!$B$11,0)*'Input Data'!$B$12</f>
        <v>0.05</v>
      </c>
      <c r="D800" s="31">
        <f>-(Table2[[#This Row],[Volume]]*(1-Table2[[#This Row],[Discount]])*'Input Data'!$B$2)/Table2[[#This Row],[Volume]]</f>
        <v>475</v>
      </c>
      <c r="E800" s="29">
        <f>ROUNDUP(Table2[[#This Row],[Volume]]/'Input Data'!$B$13,0)</f>
        <v>5</v>
      </c>
      <c r="F800" s="29">
        <f>-Table2[[#This Row],[Multiplier]]*'Input Data'!$B$3</f>
        <v>250000</v>
      </c>
      <c r="G800" s="29">
        <f>(1 - (1 / (1 + EXP(-((Table2[[#This Row],[Volume]] / 1000) - 4.25))))) * 0.4 + 0.6</f>
        <v>0.77611454029312288</v>
      </c>
      <c r="H800" s="29">
        <f>Table2[[#This Row],[Sigmoid]]*'Input Data'!$B$7</f>
        <v>582.08590521984218</v>
      </c>
      <c r="I800" s="29">
        <f>Table2[[#This Row],[Price]]-Table2[[#This Row],[Variable Cost]]</f>
        <v>107.08590521984218</v>
      </c>
      <c r="J800" s="29">
        <f>Table2[[#This Row],[CM I (Unit)]]-(Table2[[#This Row],[Fixed Cost]]/Table2[[#This Row],[Volume]])</f>
        <v>51.406617914719682</v>
      </c>
      <c r="K800" s="29">
        <f>Table2[[#This Row],[CM II Unit)]]-(-'Input Data'!$B$4/Table2[[#This Row],[Volume]])</f>
        <v>-4.272669390402811</v>
      </c>
      <c r="L800" s="29">
        <f>Table2[[#This Row],[CM I (Unit)]]*Table2[[#This Row],[Volume]]</f>
        <v>480815.71443709137</v>
      </c>
      <c r="M800" s="29">
        <f>Table2[[#This Row],[CM II Unit)]]*Table2[[#This Row],[Volume]]</f>
        <v>230815.71443709137</v>
      </c>
      <c r="N800" s="29">
        <f>Table2[[#This Row],[Profit (Unit)]]*Table2[[#This Row],[Volume]]</f>
        <v>-19184.285562908623</v>
      </c>
      <c r="O800" s="29" t="str">
        <f>IF(AND(Table2[[#This Row],[Profit]]&gt;0,N799&lt;0),MIN(Table2[Profit]),"")</f>
        <v/>
      </c>
    </row>
    <row r="801" spans="1:15" ht="20.100000000000001" customHeight="1" x14ac:dyDescent="0.25">
      <c r="A801" s="29">
        <v>4495</v>
      </c>
      <c r="B801" s="29">
        <f>IF(Table2[[#This Row],[Volume]]&lt;'Input Data'!$B$9,'Input Data'!$B$9,IF(Table2[[#This Row],[Volume]]&gt;'Input Data'!$B$10,'Input Data'!$B$10,Table2[[#This Row],[Volume]]))</f>
        <v>4495</v>
      </c>
      <c r="C801" s="30">
        <f>ROUNDDOWN((Table2[[#This Row],[Volume Used]]-'Input Data'!$B$9)/'Input Data'!$B$11,0)*'Input Data'!$B$12</f>
        <v>0.05</v>
      </c>
      <c r="D801" s="31">
        <f>-(Table2[[#This Row],[Volume]]*(1-Table2[[#This Row],[Discount]])*'Input Data'!$B$2)/Table2[[#This Row],[Volume]]</f>
        <v>475</v>
      </c>
      <c r="E801" s="29">
        <f>ROUNDUP(Table2[[#This Row],[Volume]]/'Input Data'!$B$13,0)</f>
        <v>5</v>
      </c>
      <c r="F801" s="29">
        <f>-Table2[[#This Row],[Multiplier]]*'Input Data'!$B$3</f>
        <v>250000</v>
      </c>
      <c r="G801" s="29">
        <f>(1 - (1 / (1 + EXP(-((Table2[[#This Row],[Volume]] / 1000) - 4.25))))) * 0.4 + 0.6</f>
        <v>0.77562181987011347</v>
      </c>
      <c r="H801" s="29">
        <f>Table2[[#This Row],[Sigmoid]]*'Input Data'!$B$7</f>
        <v>581.71636490258516</v>
      </c>
      <c r="I801" s="29">
        <f>Table2[[#This Row],[Price]]-Table2[[#This Row],[Variable Cost]]</f>
        <v>106.71636490258516</v>
      </c>
      <c r="J801" s="29">
        <f>Table2[[#This Row],[CM I (Unit)]]-(Table2[[#This Row],[Fixed Cost]]/Table2[[#This Row],[Volume]])</f>
        <v>51.099012288569583</v>
      </c>
      <c r="K801" s="29">
        <f>Table2[[#This Row],[CM II Unit)]]-(-'Input Data'!$B$4/Table2[[#This Row],[Volume]])</f>
        <v>-4.5183403254459904</v>
      </c>
      <c r="L801" s="29">
        <f>Table2[[#This Row],[CM I (Unit)]]*Table2[[#This Row],[Volume]]</f>
        <v>479690.06023712025</v>
      </c>
      <c r="M801" s="29">
        <f>Table2[[#This Row],[CM II Unit)]]*Table2[[#This Row],[Volume]]</f>
        <v>229690.06023712028</v>
      </c>
      <c r="N801" s="29">
        <f>Table2[[#This Row],[Profit (Unit)]]*Table2[[#This Row],[Volume]]</f>
        <v>-20309.939762879727</v>
      </c>
      <c r="O801" s="29" t="str">
        <f>IF(AND(Table2[[#This Row],[Profit]]&gt;0,N800&lt;0),MIN(Table2[Profit]),"")</f>
        <v/>
      </c>
    </row>
    <row r="802" spans="1:15" ht="20.100000000000001" customHeight="1" x14ac:dyDescent="0.25">
      <c r="A802" s="29">
        <v>4500</v>
      </c>
      <c r="B802" s="29">
        <f>IF(Table2[[#This Row],[Volume]]&lt;'Input Data'!$B$9,'Input Data'!$B$9,IF(Table2[[#This Row],[Volume]]&gt;'Input Data'!$B$10,'Input Data'!$B$10,Table2[[#This Row],[Volume]]))</f>
        <v>4500</v>
      </c>
      <c r="C802" s="30">
        <f>ROUNDDOWN((Table2[[#This Row],[Volume Used]]-'Input Data'!$B$9)/'Input Data'!$B$11,0)*'Input Data'!$B$12</f>
        <v>0.1</v>
      </c>
      <c r="D802" s="31">
        <f>-(Table2[[#This Row],[Volume]]*(1-Table2[[#This Row],[Discount]])*'Input Data'!$B$2)/Table2[[#This Row],[Volume]]</f>
        <v>450</v>
      </c>
      <c r="E802" s="29">
        <f>ROUNDUP(Table2[[#This Row],[Volume]]/'Input Data'!$B$13,0)</f>
        <v>5</v>
      </c>
      <c r="F802" s="29">
        <f>-Table2[[#This Row],[Multiplier]]*'Input Data'!$B$3</f>
        <v>250000</v>
      </c>
      <c r="G802" s="29">
        <f>(1 - (1 / (1 + EXP(-((Table2[[#This Row],[Volume]] / 1000) - 4.25))))) * 0.4 + 0.6</f>
        <v>0.77512939964568073</v>
      </c>
      <c r="H802" s="29">
        <f>Table2[[#This Row],[Sigmoid]]*'Input Data'!$B$7</f>
        <v>581.34704973426051</v>
      </c>
      <c r="I802" s="29">
        <f>Table2[[#This Row],[Price]]-Table2[[#This Row],[Variable Cost]]</f>
        <v>131.34704973426051</v>
      </c>
      <c r="J802" s="29">
        <f>Table2[[#This Row],[CM I (Unit)]]-(Table2[[#This Row],[Fixed Cost]]/Table2[[#This Row],[Volume]])</f>
        <v>75.791494178704951</v>
      </c>
      <c r="K802" s="29">
        <f>Table2[[#This Row],[CM II Unit)]]-(-'Input Data'!$B$4/Table2[[#This Row],[Volume]])</f>
        <v>20.235938623149394</v>
      </c>
      <c r="L802" s="29">
        <f>Table2[[#This Row],[CM I (Unit)]]*Table2[[#This Row],[Volume]]</f>
        <v>591061.72380417224</v>
      </c>
      <c r="M802" s="29">
        <f>Table2[[#This Row],[CM II Unit)]]*Table2[[#This Row],[Volume]]</f>
        <v>341061.7238041723</v>
      </c>
      <c r="N802" s="29">
        <f>Table2[[#This Row],[Profit (Unit)]]*Table2[[#This Row],[Volume]]</f>
        <v>91061.723804172274</v>
      </c>
      <c r="O802" s="29">
        <f>IF(AND(Table2[[#This Row],[Profit]]&gt;0,N801&lt;0),MIN(Table2[Profit]),"")</f>
        <v>-178446.6054865038</v>
      </c>
    </row>
    <row r="803" spans="1:15" ht="20.100000000000001" customHeight="1" x14ac:dyDescent="0.25">
      <c r="A803" s="29">
        <v>4505</v>
      </c>
      <c r="B803" s="29">
        <f>IF(Table2[[#This Row],[Volume]]&lt;'Input Data'!$B$9,'Input Data'!$B$9,IF(Table2[[#This Row],[Volume]]&gt;'Input Data'!$B$10,'Input Data'!$B$10,Table2[[#This Row],[Volume]]))</f>
        <v>4505</v>
      </c>
      <c r="C803" s="30">
        <f>ROUNDDOWN((Table2[[#This Row],[Volume Used]]-'Input Data'!$B$9)/'Input Data'!$B$11,0)*'Input Data'!$B$12</f>
        <v>0.1</v>
      </c>
      <c r="D803" s="31">
        <f>-(Table2[[#This Row],[Volume]]*(1-Table2[[#This Row],[Discount]])*'Input Data'!$B$2)/Table2[[#This Row],[Volume]]</f>
        <v>450</v>
      </c>
      <c r="E803" s="29">
        <f>ROUNDUP(Table2[[#This Row],[Volume]]/'Input Data'!$B$13,0)</f>
        <v>5</v>
      </c>
      <c r="F803" s="29">
        <f>-Table2[[#This Row],[Multiplier]]*'Input Data'!$B$3</f>
        <v>250000</v>
      </c>
      <c r="G803" s="29">
        <f>(1 - (1 / (1 + EXP(-((Table2[[#This Row],[Volume]] / 1000) - 4.25))))) * 0.4 + 0.6</f>
        <v>0.77463728549512256</v>
      </c>
      <c r="H803" s="29">
        <f>Table2[[#This Row],[Sigmoid]]*'Input Data'!$B$7</f>
        <v>580.97796412134187</v>
      </c>
      <c r="I803" s="29">
        <f>Table2[[#This Row],[Price]]-Table2[[#This Row],[Variable Cost]]</f>
        <v>130.97796412134187</v>
      </c>
      <c r="J803" s="29">
        <f>Table2[[#This Row],[CM I (Unit)]]-(Table2[[#This Row],[Fixed Cost]]/Table2[[#This Row],[Volume]])</f>
        <v>75.484068449865731</v>
      </c>
      <c r="K803" s="29">
        <f>Table2[[#This Row],[CM II Unit)]]-(-'Input Data'!$B$4/Table2[[#This Row],[Volume]])</f>
        <v>19.990172778389592</v>
      </c>
      <c r="L803" s="29">
        <f>Table2[[#This Row],[CM I (Unit)]]*Table2[[#This Row],[Volume]]</f>
        <v>590055.72836664517</v>
      </c>
      <c r="M803" s="29">
        <f>Table2[[#This Row],[CM II Unit)]]*Table2[[#This Row],[Volume]]</f>
        <v>340055.72836664511</v>
      </c>
      <c r="N803" s="29">
        <f>Table2[[#This Row],[Profit (Unit)]]*Table2[[#This Row],[Volume]]</f>
        <v>90055.728366645111</v>
      </c>
      <c r="O803" s="29" t="str">
        <f>IF(AND(Table2[[#This Row],[Profit]]&gt;0,N802&lt;0),MIN(Table2[Profit]),"")</f>
        <v/>
      </c>
    </row>
    <row r="804" spans="1:15" ht="20.100000000000001" customHeight="1" x14ac:dyDescent="0.25">
      <c r="A804" s="29">
        <v>4510</v>
      </c>
      <c r="B804" s="29">
        <f>IF(Table2[[#This Row],[Volume]]&lt;'Input Data'!$B$9,'Input Data'!$B$9,IF(Table2[[#This Row],[Volume]]&gt;'Input Data'!$B$10,'Input Data'!$B$10,Table2[[#This Row],[Volume]]))</f>
        <v>4510</v>
      </c>
      <c r="C804" s="30">
        <f>ROUNDDOWN((Table2[[#This Row],[Volume Used]]-'Input Data'!$B$9)/'Input Data'!$B$11,0)*'Input Data'!$B$12</f>
        <v>0.1</v>
      </c>
      <c r="D804" s="31">
        <f>-(Table2[[#This Row],[Volume]]*(1-Table2[[#This Row],[Discount]])*'Input Data'!$B$2)/Table2[[#This Row],[Volume]]</f>
        <v>450</v>
      </c>
      <c r="E804" s="29">
        <f>ROUNDUP(Table2[[#This Row],[Volume]]/'Input Data'!$B$13,0)</f>
        <v>5</v>
      </c>
      <c r="F804" s="29">
        <f>-Table2[[#This Row],[Multiplier]]*'Input Data'!$B$3</f>
        <v>250000</v>
      </c>
      <c r="G804" s="29">
        <f>(1 - (1 / (1 + EXP(-((Table2[[#This Row],[Volume]] / 1000) - 4.25))))) * 0.4 + 0.6</f>
        <v>0.7741454832787884</v>
      </c>
      <c r="H804" s="29">
        <f>Table2[[#This Row],[Sigmoid]]*'Input Data'!$B$7</f>
        <v>580.60911245909131</v>
      </c>
      <c r="I804" s="29">
        <f>Table2[[#This Row],[Price]]-Table2[[#This Row],[Variable Cost]]</f>
        <v>130.60911245909131</v>
      </c>
      <c r="J804" s="29">
        <f>Table2[[#This Row],[CM I (Unit)]]-(Table2[[#This Row],[Fixed Cost]]/Table2[[#This Row],[Volume]])</f>
        <v>75.176739953548065</v>
      </c>
      <c r="K804" s="29">
        <f>Table2[[#This Row],[CM II Unit)]]-(-'Input Data'!$B$4/Table2[[#This Row],[Volume]])</f>
        <v>19.74436744800483</v>
      </c>
      <c r="L804" s="29">
        <f>Table2[[#This Row],[CM I (Unit)]]*Table2[[#This Row],[Volume]]</f>
        <v>589047.09719050175</v>
      </c>
      <c r="M804" s="29">
        <f>Table2[[#This Row],[CM II Unit)]]*Table2[[#This Row],[Volume]]</f>
        <v>339047.09719050175</v>
      </c>
      <c r="N804" s="29">
        <f>Table2[[#This Row],[Profit (Unit)]]*Table2[[#This Row],[Volume]]</f>
        <v>89047.09719050178</v>
      </c>
      <c r="O804" s="29" t="str">
        <f>IF(AND(Table2[[#This Row],[Profit]]&gt;0,N803&lt;0),MIN(Table2[Profit]),"")</f>
        <v/>
      </c>
    </row>
    <row r="805" spans="1:15" ht="20.100000000000001" customHeight="1" x14ac:dyDescent="0.25">
      <c r="A805" s="29">
        <v>4515</v>
      </c>
      <c r="B805" s="29">
        <f>IF(Table2[[#This Row],[Volume]]&lt;'Input Data'!$B$9,'Input Data'!$B$9,IF(Table2[[#This Row],[Volume]]&gt;'Input Data'!$B$10,'Input Data'!$B$10,Table2[[#This Row],[Volume]]))</f>
        <v>4515</v>
      </c>
      <c r="C805" s="30">
        <f>ROUNDDOWN((Table2[[#This Row],[Volume Used]]-'Input Data'!$B$9)/'Input Data'!$B$11,0)*'Input Data'!$B$12</f>
        <v>0.1</v>
      </c>
      <c r="D805" s="31">
        <f>-(Table2[[#This Row],[Volume]]*(1-Table2[[#This Row],[Discount]])*'Input Data'!$B$2)/Table2[[#This Row],[Volume]]</f>
        <v>450</v>
      </c>
      <c r="E805" s="29">
        <f>ROUNDUP(Table2[[#This Row],[Volume]]/'Input Data'!$B$13,0)</f>
        <v>5</v>
      </c>
      <c r="F805" s="29">
        <f>-Table2[[#This Row],[Multiplier]]*'Input Data'!$B$3</f>
        <v>250000</v>
      </c>
      <c r="G805" s="29">
        <f>(1 - (1 / (1 + EXP(-((Table2[[#This Row],[Volume]] / 1000) - 4.25))))) * 0.4 + 0.6</f>
        <v>0.77365399884180741</v>
      </c>
      <c r="H805" s="29">
        <f>Table2[[#This Row],[Sigmoid]]*'Input Data'!$B$7</f>
        <v>580.24049913135559</v>
      </c>
      <c r="I805" s="29">
        <f>Table2[[#This Row],[Price]]-Table2[[#This Row],[Variable Cost]]</f>
        <v>130.24049913135559</v>
      </c>
      <c r="J805" s="29">
        <f>Table2[[#This Row],[CM I (Unit)]]-(Table2[[#This Row],[Fixed Cost]]/Table2[[#This Row],[Volume]])</f>
        <v>74.869513527811847</v>
      </c>
      <c r="K805" s="29">
        <f>Table2[[#This Row],[CM II Unit)]]-(-'Input Data'!$B$4/Table2[[#This Row],[Volume]])</f>
        <v>19.498527924268103</v>
      </c>
      <c r="L805" s="29">
        <f>Table2[[#This Row],[CM I (Unit)]]*Table2[[#This Row],[Volume]]</f>
        <v>588035.85357807053</v>
      </c>
      <c r="M805" s="29">
        <f>Table2[[#This Row],[CM II Unit)]]*Table2[[#This Row],[Volume]]</f>
        <v>338035.85357807047</v>
      </c>
      <c r="N805" s="29">
        <f>Table2[[#This Row],[Profit (Unit)]]*Table2[[#This Row],[Volume]]</f>
        <v>88035.853578070484</v>
      </c>
      <c r="O805" s="29" t="str">
        <f>IF(AND(Table2[[#This Row],[Profit]]&gt;0,N804&lt;0),MIN(Table2[Profit]),"")</f>
        <v/>
      </c>
    </row>
    <row r="806" spans="1:15" ht="20.100000000000001" customHeight="1" x14ac:dyDescent="0.25">
      <c r="A806" s="29">
        <v>4520</v>
      </c>
      <c r="B806" s="29">
        <f>IF(Table2[[#This Row],[Volume]]&lt;'Input Data'!$B$9,'Input Data'!$B$9,IF(Table2[[#This Row],[Volume]]&gt;'Input Data'!$B$10,'Input Data'!$B$10,Table2[[#This Row],[Volume]]))</f>
        <v>4520</v>
      </c>
      <c r="C806" s="30">
        <f>ROUNDDOWN((Table2[[#This Row],[Volume Used]]-'Input Data'!$B$9)/'Input Data'!$B$11,0)*'Input Data'!$B$12</f>
        <v>0.1</v>
      </c>
      <c r="D806" s="31">
        <f>-(Table2[[#This Row],[Volume]]*(1-Table2[[#This Row],[Discount]])*'Input Data'!$B$2)/Table2[[#This Row],[Volume]]</f>
        <v>450</v>
      </c>
      <c r="E806" s="29">
        <f>ROUNDUP(Table2[[#This Row],[Volume]]/'Input Data'!$B$13,0)</f>
        <v>5</v>
      </c>
      <c r="F806" s="29">
        <f>-Table2[[#This Row],[Multiplier]]*'Input Data'!$B$3</f>
        <v>250000</v>
      </c>
      <c r="G806" s="29">
        <f>(1 - (1 / (1 + EXP(-((Table2[[#This Row],[Volume]] / 1000) - 4.25))))) * 0.4 + 0.6</f>
        <v>0.77316283801381824</v>
      </c>
      <c r="H806" s="29">
        <f>Table2[[#This Row],[Sigmoid]]*'Input Data'!$B$7</f>
        <v>579.87212851036372</v>
      </c>
      <c r="I806" s="29">
        <f>Table2[[#This Row],[Price]]-Table2[[#This Row],[Variable Cost]]</f>
        <v>129.87212851036372</v>
      </c>
      <c r="J806" s="29">
        <f>Table2[[#This Row],[CM I (Unit)]]-(Table2[[#This Row],[Fixed Cost]]/Table2[[#This Row],[Volume]])</f>
        <v>74.562393997089387</v>
      </c>
      <c r="K806" s="29">
        <f>Table2[[#This Row],[CM II Unit)]]-(-'Input Data'!$B$4/Table2[[#This Row],[Volume]])</f>
        <v>19.252659483815052</v>
      </c>
      <c r="L806" s="29">
        <f>Table2[[#This Row],[CM I (Unit)]]*Table2[[#This Row],[Volume]]</f>
        <v>587022.02086684399</v>
      </c>
      <c r="M806" s="29">
        <f>Table2[[#This Row],[CM II Unit)]]*Table2[[#This Row],[Volume]]</f>
        <v>337022.02086684405</v>
      </c>
      <c r="N806" s="29">
        <f>Table2[[#This Row],[Profit (Unit)]]*Table2[[#This Row],[Volume]]</f>
        <v>87022.020866844032</v>
      </c>
      <c r="O806" s="29" t="str">
        <f>IF(AND(Table2[[#This Row],[Profit]]&gt;0,N805&lt;0),MIN(Table2[Profit]),"")</f>
        <v/>
      </c>
    </row>
    <row r="807" spans="1:15" ht="20.100000000000001" customHeight="1" x14ac:dyDescent="0.25">
      <c r="A807" s="29">
        <v>4525</v>
      </c>
      <c r="B807" s="29">
        <f>IF(Table2[[#This Row],[Volume]]&lt;'Input Data'!$B$9,'Input Data'!$B$9,IF(Table2[[#This Row],[Volume]]&gt;'Input Data'!$B$10,'Input Data'!$B$10,Table2[[#This Row],[Volume]]))</f>
        <v>4525</v>
      </c>
      <c r="C807" s="30">
        <f>ROUNDDOWN((Table2[[#This Row],[Volume Used]]-'Input Data'!$B$9)/'Input Data'!$B$11,0)*'Input Data'!$B$12</f>
        <v>0.1</v>
      </c>
      <c r="D807" s="31">
        <f>-(Table2[[#This Row],[Volume]]*(1-Table2[[#This Row],[Discount]])*'Input Data'!$B$2)/Table2[[#This Row],[Volume]]</f>
        <v>450</v>
      </c>
      <c r="E807" s="29">
        <f>ROUNDUP(Table2[[#This Row],[Volume]]/'Input Data'!$B$13,0)</f>
        <v>5</v>
      </c>
      <c r="F807" s="29">
        <f>-Table2[[#This Row],[Multiplier]]*'Input Data'!$B$3</f>
        <v>250000</v>
      </c>
      <c r="G807" s="29">
        <f>(1 - (1 / (1 + EXP(-((Table2[[#This Row],[Volume]] / 1000) - 4.25))))) * 0.4 + 0.6</f>
        <v>0.77267200660870072</v>
      </c>
      <c r="H807" s="29">
        <f>Table2[[#This Row],[Sigmoid]]*'Input Data'!$B$7</f>
        <v>579.50400495652559</v>
      </c>
      <c r="I807" s="29">
        <f>Table2[[#This Row],[Price]]-Table2[[#This Row],[Variable Cost]]</f>
        <v>129.50400495652559</v>
      </c>
      <c r="J807" s="29">
        <f>Table2[[#This Row],[CM I (Unit)]]-(Table2[[#This Row],[Fixed Cost]]/Table2[[#This Row],[Volume]])</f>
        <v>74.255386171995212</v>
      </c>
      <c r="K807" s="29">
        <f>Table2[[#This Row],[CM II Unit)]]-(-'Input Data'!$B$4/Table2[[#This Row],[Volume]])</f>
        <v>19.006767387464826</v>
      </c>
      <c r="L807" s="29">
        <f>Table2[[#This Row],[CM I (Unit)]]*Table2[[#This Row],[Volume]]</f>
        <v>586005.62242827832</v>
      </c>
      <c r="M807" s="29">
        <f>Table2[[#This Row],[CM II Unit)]]*Table2[[#This Row],[Volume]]</f>
        <v>336005.62242827832</v>
      </c>
      <c r="N807" s="29">
        <f>Table2[[#This Row],[Profit (Unit)]]*Table2[[#This Row],[Volume]]</f>
        <v>86005.622428278337</v>
      </c>
      <c r="O807" s="29" t="str">
        <f>IF(AND(Table2[[#This Row],[Profit]]&gt;0,N806&lt;0),MIN(Table2[Profit]),"")</f>
        <v/>
      </c>
    </row>
    <row r="808" spans="1:15" ht="20.100000000000001" customHeight="1" x14ac:dyDescent="0.25">
      <c r="A808" s="29">
        <v>4530</v>
      </c>
      <c r="B808" s="29">
        <f>IF(Table2[[#This Row],[Volume]]&lt;'Input Data'!$B$9,'Input Data'!$B$9,IF(Table2[[#This Row],[Volume]]&gt;'Input Data'!$B$10,'Input Data'!$B$10,Table2[[#This Row],[Volume]]))</f>
        <v>4530</v>
      </c>
      <c r="C808" s="30">
        <f>ROUNDDOWN((Table2[[#This Row],[Volume Used]]-'Input Data'!$B$9)/'Input Data'!$B$11,0)*'Input Data'!$B$12</f>
        <v>0.1</v>
      </c>
      <c r="D808" s="31">
        <f>-(Table2[[#This Row],[Volume]]*(1-Table2[[#This Row],[Discount]])*'Input Data'!$B$2)/Table2[[#This Row],[Volume]]</f>
        <v>450</v>
      </c>
      <c r="E808" s="29">
        <f>ROUNDUP(Table2[[#This Row],[Volume]]/'Input Data'!$B$13,0)</f>
        <v>5</v>
      </c>
      <c r="F808" s="29">
        <f>-Table2[[#This Row],[Multiplier]]*'Input Data'!$B$3</f>
        <v>250000</v>
      </c>
      <c r="G808" s="29">
        <f>(1 - (1 / (1 + EXP(-((Table2[[#This Row],[Volume]] / 1000) - 4.25))))) * 0.4 + 0.6</f>
        <v>0.77218151042430838</v>
      </c>
      <c r="H808" s="29">
        <f>Table2[[#This Row],[Sigmoid]]*'Input Data'!$B$7</f>
        <v>579.13613281823132</v>
      </c>
      <c r="I808" s="29">
        <f>Table2[[#This Row],[Price]]-Table2[[#This Row],[Variable Cost]]</f>
        <v>129.13613281823132</v>
      </c>
      <c r="J808" s="29">
        <f>Table2[[#This Row],[CM I (Unit)]]-(Table2[[#This Row],[Fixed Cost]]/Table2[[#This Row],[Volume]])</f>
        <v>73.948494849136395</v>
      </c>
      <c r="K808" s="29">
        <f>Table2[[#This Row],[CM II Unit)]]-(-'Input Data'!$B$4/Table2[[#This Row],[Volume]])</f>
        <v>18.760856880041473</v>
      </c>
      <c r="L808" s="29">
        <f>Table2[[#This Row],[CM I (Unit)]]*Table2[[#This Row],[Volume]]</f>
        <v>584986.68166658783</v>
      </c>
      <c r="M808" s="29">
        <f>Table2[[#This Row],[CM II Unit)]]*Table2[[#This Row],[Volume]]</f>
        <v>334986.68166658789</v>
      </c>
      <c r="N808" s="29">
        <f>Table2[[#This Row],[Profit (Unit)]]*Table2[[#This Row],[Volume]]</f>
        <v>84986.681666587872</v>
      </c>
      <c r="O808" s="29" t="str">
        <f>IF(AND(Table2[[#This Row],[Profit]]&gt;0,N807&lt;0),MIN(Table2[Profit]),"")</f>
        <v/>
      </c>
    </row>
    <row r="809" spans="1:15" ht="20.100000000000001" customHeight="1" x14ac:dyDescent="0.25">
      <c r="A809" s="29">
        <v>4535</v>
      </c>
      <c r="B809" s="29">
        <f>IF(Table2[[#This Row],[Volume]]&lt;'Input Data'!$B$9,'Input Data'!$B$9,IF(Table2[[#This Row],[Volume]]&gt;'Input Data'!$B$10,'Input Data'!$B$10,Table2[[#This Row],[Volume]]))</f>
        <v>4535</v>
      </c>
      <c r="C809" s="30">
        <f>ROUNDDOWN((Table2[[#This Row],[Volume Used]]-'Input Data'!$B$9)/'Input Data'!$B$11,0)*'Input Data'!$B$12</f>
        <v>0.1</v>
      </c>
      <c r="D809" s="31">
        <f>-(Table2[[#This Row],[Volume]]*(1-Table2[[#This Row],[Discount]])*'Input Data'!$B$2)/Table2[[#This Row],[Volume]]</f>
        <v>450</v>
      </c>
      <c r="E809" s="29">
        <f>ROUNDUP(Table2[[#This Row],[Volume]]/'Input Data'!$B$13,0)</f>
        <v>5</v>
      </c>
      <c r="F809" s="29">
        <f>-Table2[[#This Row],[Multiplier]]*'Input Data'!$B$3</f>
        <v>250000</v>
      </c>
      <c r="G809" s="29">
        <f>(1 - (1 / (1 + EXP(-((Table2[[#This Row],[Volume]] / 1000) - 4.25))))) * 0.4 + 0.6</f>
        <v>0.77169135524220334</v>
      </c>
      <c r="H809" s="29">
        <f>Table2[[#This Row],[Sigmoid]]*'Input Data'!$B$7</f>
        <v>578.76851643165253</v>
      </c>
      <c r="I809" s="29">
        <f>Table2[[#This Row],[Price]]-Table2[[#This Row],[Variable Cost]]</f>
        <v>128.76851643165253</v>
      </c>
      <c r="J809" s="29">
        <f>Table2[[#This Row],[CM I (Unit)]]-(Table2[[#This Row],[Fixed Cost]]/Table2[[#This Row],[Volume]])</f>
        <v>73.641724810924856</v>
      </c>
      <c r="K809" s="29">
        <f>Table2[[#This Row],[CM II Unit)]]-(-'Input Data'!$B$4/Table2[[#This Row],[Volume]])</f>
        <v>18.514933190197183</v>
      </c>
      <c r="L809" s="29">
        <f>Table2[[#This Row],[CM I (Unit)]]*Table2[[#This Row],[Volume]]</f>
        <v>583965.22201754421</v>
      </c>
      <c r="M809" s="29">
        <f>Table2[[#This Row],[CM II Unit)]]*Table2[[#This Row],[Volume]]</f>
        <v>333965.22201754421</v>
      </c>
      <c r="N809" s="29">
        <f>Table2[[#This Row],[Profit (Unit)]]*Table2[[#This Row],[Volume]]</f>
        <v>83965.22201754422</v>
      </c>
      <c r="O809" s="29" t="str">
        <f>IF(AND(Table2[[#This Row],[Profit]]&gt;0,N808&lt;0),MIN(Table2[Profit]),"")</f>
        <v/>
      </c>
    </row>
    <row r="810" spans="1:15" ht="20.100000000000001" customHeight="1" x14ac:dyDescent="0.25">
      <c r="A810" s="29">
        <v>4540</v>
      </c>
      <c r="B810" s="29">
        <f>IF(Table2[[#This Row],[Volume]]&lt;'Input Data'!$B$9,'Input Data'!$B$9,IF(Table2[[#This Row],[Volume]]&gt;'Input Data'!$B$10,'Input Data'!$B$10,Table2[[#This Row],[Volume]]))</f>
        <v>4540</v>
      </c>
      <c r="C810" s="30">
        <f>ROUNDDOWN((Table2[[#This Row],[Volume Used]]-'Input Data'!$B$9)/'Input Data'!$B$11,0)*'Input Data'!$B$12</f>
        <v>0.1</v>
      </c>
      <c r="D810" s="31">
        <f>-(Table2[[#This Row],[Volume]]*(1-Table2[[#This Row],[Discount]])*'Input Data'!$B$2)/Table2[[#This Row],[Volume]]</f>
        <v>450</v>
      </c>
      <c r="E810" s="29">
        <f>ROUNDUP(Table2[[#This Row],[Volume]]/'Input Data'!$B$13,0)</f>
        <v>5</v>
      </c>
      <c r="F810" s="29">
        <f>-Table2[[#This Row],[Multiplier]]*'Input Data'!$B$3</f>
        <v>250000</v>
      </c>
      <c r="G810" s="29">
        <f>(1 - (1 / (1 + EXP(-((Table2[[#This Row],[Volume]] / 1000) - 4.25))))) * 0.4 + 0.6</f>
        <v>0.7712015468273925</v>
      </c>
      <c r="H810" s="29">
        <f>Table2[[#This Row],[Sigmoid]]*'Input Data'!$B$7</f>
        <v>578.40116012054443</v>
      </c>
      <c r="I810" s="29">
        <f>Table2[[#This Row],[Price]]-Table2[[#This Row],[Variable Cost]]</f>
        <v>128.40116012054443</v>
      </c>
      <c r="J810" s="29">
        <f>Table2[[#This Row],[CM I (Unit)]]-(Table2[[#This Row],[Fixed Cost]]/Table2[[#This Row],[Volume]])</f>
        <v>73.33508082539025</v>
      </c>
      <c r="K810" s="29">
        <f>Table2[[#This Row],[CM II Unit)]]-(-'Input Data'!$B$4/Table2[[#This Row],[Volume]])</f>
        <v>18.269001530236068</v>
      </c>
      <c r="L810" s="29">
        <f>Table2[[#This Row],[CM I (Unit)]]*Table2[[#This Row],[Volume]]</f>
        <v>582941.26694727177</v>
      </c>
      <c r="M810" s="29">
        <f>Table2[[#This Row],[CM II Unit)]]*Table2[[#This Row],[Volume]]</f>
        <v>332941.26694727171</v>
      </c>
      <c r="N810" s="29">
        <f>Table2[[#This Row],[Profit (Unit)]]*Table2[[#This Row],[Volume]]</f>
        <v>82941.266947271753</v>
      </c>
      <c r="O810" s="29" t="str">
        <f>IF(AND(Table2[[#This Row],[Profit]]&gt;0,N809&lt;0),MIN(Table2[Profit]),"")</f>
        <v/>
      </c>
    </row>
    <row r="811" spans="1:15" ht="20.100000000000001" customHeight="1" x14ac:dyDescent="0.25">
      <c r="A811" s="29">
        <v>4545</v>
      </c>
      <c r="B811" s="29">
        <f>IF(Table2[[#This Row],[Volume]]&lt;'Input Data'!$B$9,'Input Data'!$B$9,IF(Table2[[#This Row],[Volume]]&gt;'Input Data'!$B$10,'Input Data'!$B$10,Table2[[#This Row],[Volume]]))</f>
        <v>4545</v>
      </c>
      <c r="C811" s="30">
        <f>ROUNDDOWN((Table2[[#This Row],[Volume Used]]-'Input Data'!$B$9)/'Input Data'!$B$11,0)*'Input Data'!$B$12</f>
        <v>0.1</v>
      </c>
      <c r="D811" s="31">
        <f>-(Table2[[#This Row],[Volume]]*(1-Table2[[#This Row],[Discount]])*'Input Data'!$B$2)/Table2[[#This Row],[Volume]]</f>
        <v>450</v>
      </c>
      <c r="E811" s="29">
        <f>ROUNDUP(Table2[[#This Row],[Volume]]/'Input Data'!$B$13,0)</f>
        <v>5</v>
      </c>
      <c r="F811" s="29">
        <f>-Table2[[#This Row],[Multiplier]]*'Input Data'!$B$3</f>
        <v>250000</v>
      </c>
      <c r="G811" s="29">
        <f>(1 - (1 / (1 + EXP(-((Table2[[#This Row],[Volume]] / 1000) - 4.25))))) * 0.4 + 0.6</f>
        <v>0.77071209092806603</v>
      </c>
      <c r="H811" s="29">
        <f>Table2[[#This Row],[Sigmoid]]*'Input Data'!$B$7</f>
        <v>578.03406819604947</v>
      </c>
      <c r="I811" s="29">
        <f>Table2[[#This Row],[Price]]-Table2[[#This Row],[Variable Cost]]</f>
        <v>128.03406819604947</v>
      </c>
      <c r="J811" s="29">
        <f>Table2[[#This Row],[CM I (Unit)]]-(Table2[[#This Row],[Fixed Cost]]/Table2[[#This Row],[Volume]])</f>
        <v>73.028567645994471</v>
      </c>
      <c r="K811" s="29">
        <f>Table2[[#This Row],[CM II Unit)]]-(-'Input Data'!$B$4/Table2[[#This Row],[Volume]])</f>
        <v>18.023067095939467</v>
      </c>
      <c r="L811" s="29">
        <f>Table2[[#This Row],[CM I (Unit)]]*Table2[[#This Row],[Volume]]</f>
        <v>581914.83995104488</v>
      </c>
      <c r="M811" s="29">
        <f>Table2[[#This Row],[CM II Unit)]]*Table2[[#This Row],[Volume]]</f>
        <v>331914.83995104488</v>
      </c>
      <c r="N811" s="29">
        <f>Table2[[#This Row],[Profit (Unit)]]*Table2[[#This Row],[Volume]]</f>
        <v>81914.83995104488</v>
      </c>
      <c r="O811" s="29" t="str">
        <f>IF(AND(Table2[[#This Row],[Profit]]&gt;0,N810&lt;0),MIN(Table2[Profit]),"")</f>
        <v/>
      </c>
    </row>
    <row r="812" spans="1:15" ht="20.100000000000001" customHeight="1" x14ac:dyDescent="0.25">
      <c r="A812" s="29">
        <v>4550</v>
      </c>
      <c r="B812" s="29">
        <f>IF(Table2[[#This Row],[Volume]]&lt;'Input Data'!$B$9,'Input Data'!$B$9,IF(Table2[[#This Row],[Volume]]&gt;'Input Data'!$B$10,'Input Data'!$B$10,Table2[[#This Row],[Volume]]))</f>
        <v>4550</v>
      </c>
      <c r="C812" s="30">
        <f>ROUNDDOWN((Table2[[#This Row],[Volume Used]]-'Input Data'!$B$9)/'Input Data'!$B$11,0)*'Input Data'!$B$12</f>
        <v>0.1</v>
      </c>
      <c r="D812" s="31">
        <f>-(Table2[[#This Row],[Volume]]*(1-Table2[[#This Row],[Discount]])*'Input Data'!$B$2)/Table2[[#This Row],[Volume]]</f>
        <v>450</v>
      </c>
      <c r="E812" s="29">
        <f>ROUNDUP(Table2[[#This Row],[Volume]]/'Input Data'!$B$13,0)</f>
        <v>5</v>
      </c>
      <c r="F812" s="29">
        <f>-Table2[[#This Row],[Multiplier]]*'Input Data'!$B$3</f>
        <v>250000</v>
      </c>
      <c r="G812" s="29">
        <f>(1 - (1 / (1 + EXP(-((Table2[[#This Row],[Volume]] / 1000) - 4.25))))) * 0.4 + 0.6</f>
        <v>0.77022299327533639</v>
      </c>
      <c r="H812" s="29">
        <f>Table2[[#This Row],[Sigmoid]]*'Input Data'!$B$7</f>
        <v>577.66724495650226</v>
      </c>
      <c r="I812" s="29">
        <f>Table2[[#This Row],[Price]]-Table2[[#This Row],[Variable Cost]]</f>
        <v>127.66724495650226</v>
      </c>
      <c r="J812" s="29">
        <f>Table2[[#This Row],[CM I (Unit)]]-(Table2[[#This Row],[Fixed Cost]]/Table2[[#This Row],[Volume]])</f>
        <v>72.72219001144731</v>
      </c>
      <c r="K812" s="29">
        <f>Table2[[#This Row],[CM II Unit)]]-(-'Input Data'!$B$4/Table2[[#This Row],[Volume]])</f>
        <v>17.777135066392368</v>
      </c>
      <c r="L812" s="29">
        <f>Table2[[#This Row],[CM I (Unit)]]*Table2[[#This Row],[Volume]]</f>
        <v>580885.96455208526</v>
      </c>
      <c r="M812" s="29">
        <f>Table2[[#This Row],[CM II Unit)]]*Table2[[#This Row],[Volume]]</f>
        <v>330885.96455208526</v>
      </c>
      <c r="N812" s="29">
        <f>Table2[[#This Row],[Profit (Unit)]]*Table2[[#This Row],[Volume]]</f>
        <v>80885.964552085279</v>
      </c>
      <c r="O812" s="29" t="str">
        <f>IF(AND(Table2[[#This Row],[Profit]]&gt;0,N811&lt;0),MIN(Table2[Profit]),"")</f>
        <v/>
      </c>
    </row>
    <row r="813" spans="1:15" ht="20.100000000000001" customHeight="1" x14ac:dyDescent="0.25">
      <c r="A813" s="29">
        <v>4555</v>
      </c>
      <c r="B813" s="29">
        <f>IF(Table2[[#This Row],[Volume]]&lt;'Input Data'!$B$9,'Input Data'!$B$9,IF(Table2[[#This Row],[Volume]]&gt;'Input Data'!$B$10,'Input Data'!$B$10,Table2[[#This Row],[Volume]]))</f>
        <v>4555</v>
      </c>
      <c r="C813" s="30">
        <f>ROUNDDOWN((Table2[[#This Row],[Volume Used]]-'Input Data'!$B$9)/'Input Data'!$B$11,0)*'Input Data'!$B$12</f>
        <v>0.1</v>
      </c>
      <c r="D813" s="31">
        <f>-(Table2[[#This Row],[Volume]]*(1-Table2[[#This Row],[Discount]])*'Input Data'!$B$2)/Table2[[#This Row],[Volume]]</f>
        <v>450</v>
      </c>
      <c r="E813" s="29">
        <f>ROUNDUP(Table2[[#This Row],[Volume]]/'Input Data'!$B$13,0)</f>
        <v>5</v>
      </c>
      <c r="F813" s="29">
        <f>-Table2[[#This Row],[Multiplier]]*'Input Data'!$B$3</f>
        <v>250000</v>
      </c>
      <c r="G813" s="29">
        <f>(1 - (1 / (1 + EXP(-((Table2[[#This Row],[Volume]] / 1000) - 4.25))))) * 0.4 + 0.6</f>
        <v>0.76973425958298025</v>
      </c>
      <c r="H813" s="29">
        <f>Table2[[#This Row],[Sigmoid]]*'Input Data'!$B$7</f>
        <v>577.30069468723514</v>
      </c>
      <c r="I813" s="29">
        <f>Table2[[#This Row],[Price]]-Table2[[#This Row],[Variable Cost]]</f>
        <v>127.30069468723514</v>
      </c>
      <c r="J813" s="29">
        <f>Table2[[#This Row],[CM I (Unit)]]-(Table2[[#This Row],[Fixed Cost]]/Table2[[#This Row],[Volume]])</f>
        <v>72.415952645522736</v>
      </c>
      <c r="K813" s="29">
        <f>Table2[[#This Row],[CM II Unit)]]-(-'Input Data'!$B$4/Table2[[#This Row],[Volume]])</f>
        <v>17.531210603810329</v>
      </c>
      <c r="L813" s="29">
        <f>Table2[[#This Row],[CM I (Unit)]]*Table2[[#This Row],[Volume]]</f>
        <v>579854.66430035606</v>
      </c>
      <c r="M813" s="29">
        <f>Table2[[#This Row],[CM II Unit)]]*Table2[[#This Row],[Volume]]</f>
        <v>329854.66430035606</v>
      </c>
      <c r="N813" s="29">
        <f>Table2[[#This Row],[Profit (Unit)]]*Table2[[#This Row],[Volume]]</f>
        <v>79854.664300356046</v>
      </c>
      <c r="O813" s="29" t="str">
        <f>IF(AND(Table2[[#This Row],[Profit]]&gt;0,N812&lt;0),MIN(Table2[Profit]),"")</f>
        <v/>
      </c>
    </row>
    <row r="814" spans="1:15" ht="20.100000000000001" customHeight="1" x14ac:dyDescent="0.25">
      <c r="A814" s="29">
        <v>4560</v>
      </c>
      <c r="B814" s="29">
        <f>IF(Table2[[#This Row],[Volume]]&lt;'Input Data'!$B$9,'Input Data'!$B$9,IF(Table2[[#This Row],[Volume]]&gt;'Input Data'!$B$10,'Input Data'!$B$10,Table2[[#This Row],[Volume]]))</f>
        <v>4560</v>
      </c>
      <c r="C814" s="30">
        <f>ROUNDDOWN((Table2[[#This Row],[Volume Used]]-'Input Data'!$B$9)/'Input Data'!$B$11,0)*'Input Data'!$B$12</f>
        <v>0.1</v>
      </c>
      <c r="D814" s="31">
        <f>-(Table2[[#This Row],[Volume]]*(1-Table2[[#This Row],[Discount]])*'Input Data'!$B$2)/Table2[[#This Row],[Volume]]</f>
        <v>450</v>
      </c>
      <c r="E814" s="29">
        <f>ROUNDUP(Table2[[#This Row],[Volume]]/'Input Data'!$B$13,0)</f>
        <v>5</v>
      </c>
      <c r="F814" s="29">
        <f>-Table2[[#This Row],[Multiplier]]*'Input Data'!$B$3</f>
        <v>250000</v>
      </c>
      <c r="G814" s="29">
        <f>(1 - (1 / (1 + EXP(-((Table2[[#This Row],[Volume]] / 1000) - 4.25))))) * 0.4 + 0.6</f>
        <v>0.76924589554718148</v>
      </c>
      <c r="H814" s="29">
        <f>Table2[[#This Row],[Sigmoid]]*'Input Data'!$B$7</f>
        <v>576.93442166038608</v>
      </c>
      <c r="I814" s="29">
        <f>Table2[[#This Row],[Price]]-Table2[[#This Row],[Variable Cost]]</f>
        <v>126.93442166038608</v>
      </c>
      <c r="J814" s="29">
        <f>Table2[[#This Row],[CM I (Unit)]]-(Table2[[#This Row],[Fixed Cost]]/Table2[[#This Row],[Volume]])</f>
        <v>72.109860256877312</v>
      </c>
      <c r="K814" s="29">
        <f>Table2[[#This Row],[CM II Unit)]]-(-'Input Data'!$B$4/Table2[[#This Row],[Volume]])</f>
        <v>17.285298853368538</v>
      </c>
      <c r="L814" s="29">
        <f>Table2[[#This Row],[CM I (Unit)]]*Table2[[#This Row],[Volume]]</f>
        <v>578820.96277136053</v>
      </c>
      <c r="M814" s="29">
        <f>Table2[[#This Row],[CM II Unit)]]*Table2[[#This Row],[Volume]]</f>
        <v>328820.96277136053</v>
      </c>
      <c r="N814" s="29">
        <f>Table2[[#This Row],[Profit (Unit)]]*Table2[[#This Row],[Volume]]</f>
        <v>78820.96277136053</v>
      </c>
      <c r="O814" s="29" t="str">
        <f>IF(AND(Table2[[#This Row],[Profit]]&gt;0,N813&lt;0),MIN(Table2[Profit]),"")</f>
        <v/>
      </c>
    </row>
    <row r="815" spans="1:15" ht="20.100000000000001" customHeight="1" x14ac:dyDescent="0.25">
      <c r="A815" s="29">
        <v>4565</v>
      </c>
      <c r="B815" s="29">
        <f>IF(Table2[[#This Row],[Volume]]&lt;'Input Data'!$B$9,'Input Data'!$B$9,IF(Table2[[#This Row],[Volume]]&gt;'Input Data'!$B$10,'Input Data'!$B$10,Table2[[#This Row],[Volume]]))</f>
        <v>4565</v>
      </c>
      <c r="C815" s="30">
        <f>ROUNDDOWN((Table2[[#This Row],[Volume Used]]-'Input Data'!$B$9)/'Input Data'!$B$11,0)*'Input Data'!$B$12</f>
        <v>0.1</v>
      </c>
      <c r="D815" s="31">
        <f>-(Table2[[#This Row],[Volume]]*(1-Table2[[#This Row],[Discount]])*'Input Data'!$B$2)/Table2[[#This Row],[Volume]]</f>
        <v>450</v>
      </c>
      <c r="E815" s="29">
        <f>ROUNDUP(Table2[[#This Row],[Volume]]/'Input Data'!$B$13,0)</f>
        <v>5</v>
      </c>
      <c r="F815" s="29">
        <f>-Table2[[#This Row],[Multiplier]]*'Input Data'!$B$3</f>
        <v>250000</v>
      </c>
      <c r="G815" s="29">
        <f>(1 - (1 / (1 + EXP(-((Table2[[#This Row],[Volume]] / 1000) - 4.25))))) * 0.4 + 0.6</f>
        <v>0.76875790684627632</v>
      </c>
      <c r="H815" s="29">
        <f>Table2[[#This Row],[Sigmoid]]*'Input Data'!$B$7</f>
        <v>576.56843013470723</v>
      </c>
      <c r="I815" s="29">
        <f>Table2[[#This Row],[Price]]-Table2[[#This Row],[Variable Cost]]</f>
        <v>126.56843013470723</v>
      </c>
      <c r="J815" s="29">
        <f>Table2[[#This Row],[CM I (Unit)]]-(Table2[[#This Row],[Fixed Cost]]/Table2[[#This Row],[Volume]])</f>
        <v>71.803917538869328</v>
      </c>
      <c r="K815" s="29">
        <f>Table2[[#This Row],[CM II Unit)]]-(-'Input Data'!$B$4/Table2[[#This Row],[Volume]])</f>
        <v>17.039404943031428</v>
      </c>
      <c r="L815" s="29">
        <f>Table2[[#This Row],[CM I (Unit)]]*Table2[[#This Row],[Volume]]</f>
        <v>577784.88356493844</v>
      </c>
      <c r="M815" s="29">
        <f>Table2[[#This Row],[CM II Unit)]]*Table2[[#This Row],[Volume]]</f>
        <v>327784.8835649385</v>
      </c>
      <c r="N815" s="29">
        <f>Table2[[#This Row],[Profit (Unit)]]*Table2[[#This Row],[Volume]]</f>
        <v>77784.883564938471</v>
      </c>
      <c r="O815" s="29" t="str">
        <f>IF(AND(Table2[[#This Row],[Profit]]&gt;0,N814&lt;0),MIN(Table2[Profit]),"")</f>
        <v/>
      </c>
    </row>
    <row r="816" spans="1:15" ht="20.100000000000001" customHeight="1" x14ac:dyDescent="0.25">
      <c r="A816" s="29">
        <v>4570</v>
      </c>
      <c r="B816" s="29">
        <f>IF(Table2[[#This Row],[Volume]]&lt;'Input Data'!$B$9,'Input Data'!$B$9,IF(Table2[[#This Row],[Volume]]&gt;'Input Data'!$B$10,'Input Data'!$B$10,Table2[[#This Row],[Volume]]))</f>
        <v>4570</v>
      </c>
      <c r="C816" s="30">
        <f>ROUNDDOWN((Table2[[#This Row],[Volume Used]]-'Input Data'!$B$9)/'Input Data'!$B$11,0)*'Input Data'!$B$12</f>
        <v>0.1</v>
      </c>
      <c r="D816" s="31">
        <f>-(Table2[[#This Row],[Volume]]*(1-Table2[[#This Row],[Discount]])*'Input Data'!$B$2)/Table2[[#This Row],[Volume]]</f>
        <v>450</v>
      </c>
      <c r="E816" s="29">
        <f>ROUNDUP(Table2[[#This Row],[Volume]]/'Input Data'!$B$13,0)</f>
        <v>5</v>
      </c>
      <c r="F816" s="29">
        <f>-Table2[[#This Row],[Multiplier]]*'Input Data'!$B$3</f>
        <v>250000</v>
      </c>
      <c r="G816" s="29">
        <f>(1 - (1 / (1 + EXP(-((Table2[[#This Row],[Volume]] / 1000) - 4.25))))) * 0.4 + 0.6</f>
        <v>0.76827029914050016</v>
      </c>
      <c r="H816" s="29">
        <f>Table2[[#This Row],[Sigmoid]]*'Input Data'!$B$7</f>
        <v>576.20272435537515</v>
      </c>
      <c r="I816" s="29">
        <f>Table2[[#This Row],[Price]]-Table2[[#This Row],[Variable Cost]]</f>
        <v>126.20272435537515</v>
      </c>
      <c r="J816" s="29">
        <f>Table2[[#This Row],[CM I (Unit)]]-(Table2[[#This Row],[Fixed Cost]]/Table2[[#This Row],[Volume]])</f>
        <v>71.498129169379524</v>
      </c>
      <c r="K816" s="29">
        <f>Table2[[#This Row],[CM II Unit)]]-(-'Input Data'!$B$4/Table2[[#This Row],[Volume]])</f>
        <v>16.793533983383902</v>
      </c>
      <c r="L816" s="29">
        <f>Table2[[#This Row],[CM I (Unit)]]*Table2[[#This Row],[Volume]]</f>
        <v>576746.45030406443</v>
      </c>
      <c r="M816" s="29">
        <f>Table2[[#This Row],[CM II Unit)]]*Table2[[#This Row],[Volume]]</f>
        <v>326746.45030406443</v>
      </c>
      <c r="N816" s="29">
        <f>Table2[[#This Row],[Profit (Unit)]]*Table2[[#This Row],[Volume]]</f>
        <v>76746.450304064434</v>
      </c>
      <c r="O816" s="29" t="str">
        <f>IF(AND(Table2[[#This Row],[Profit]]&gt;0,N815&lt;0),MIN(Table2[Profit]),"")</f>
        <v/>
      </c>
    </row>
    <row r="817" spans="1:15" ht="20.100000000000001" customHeight="1" x14ac:dyDescent="0.25">
      <c r="A817" s="29">
        <v>4575</v>
      </c>
      <c r="B817" s="29">
        <f>IF(Table2[[#This Row],[Volume]]&lt;'Input Data'!$B$9,'Input Data'!$B$9,IF(Table2[[#This Row],[Volume]]&gt;'Input Data'!$B$10,'Input Data'!$B$10,Table2[[#This Row],[Volume]]))</f>
        <v>4575</v>
      </c>
      <c r="C817" s="30">
        <f>ROUNDDOWN((Table2[[#This Row],[Volume Used]]-'Input Data'!$B$9)/'Input Data'!$B$11,0)*'Input Data'!$B$12</f>
        <v>0.1</v>
      </c>
      <c r="D817" s="31">
        <f>-(Table2[[#This Row],[Volume]]*(1-Table2[[#This Row],[Discount]])*'Input Data'!$B$2)/Table2[[#This Row],[Volume]]</f>
        <v>450</v>
      </c>
      <c r="E817" s="29">
        <f>ROUNDUP(Table2[[#This Row],[Volume]]/'Input Data'!$B$13,0)</f>
        <v>5</v>
      </c>
      <c r="F817" s="29">
        <f>-Table2[[#This Row],[Multiplier]]*'Input Data'!$B$3</f>
        <v>250000</v>
      </c>
      <c r="G817" s="29">
        <f>(1 - (1 / (1 + EXP(-((Table2[[#This Row],[Volume]] / 1000) - 4.25))))) * 0.4 + 0.6</f>
        <v>0.76778307807173607</v>
      </c>
      <c r="H817" s="29">
        <f>Table2[[#This Row],[Sigmoid]]*'Input Data'!$B$7</f>
        <v>575.83730855380202</v>
      </c>
      <c r="I817" s="29">
        <f>Table2[[#This Row],[Price]]-Table2[[#This Row],[Variable Cost]]</f>
        <v>125.83730855380202</v>
      </c>
      <c r="J817" s="29">
        <f>Table2[[#This Row],[CM I (Unit)]]-(Table2[[#This Row],[Fixed Cost]]/Table2[[#This Row],[Volume]])</f>
        <v>71.192499810632626</v>
      </c>
      <c r="K817" s="29">
        <f>Table2[[#This Row],[CM II Unit)]]-(-'Input Data'!$B$4/Table2[[#This Row],[Volume]])</f>
        <v>16.547691067463226</v>
      </c>
      <c r="L817" s="29">
        <f>Table2[[#This Row],[CM I (Unit)]]*Table2[[#This Row],[Volume]]</f>
        <v>575705.68663364428</v>
      </c>
      <c r="M817" s="29">
        <f>Table2[[#This Row],[CM II Unit)]]*Table2[[#This Row],[Volume]]</f>
        <v>325705.68663364428</v>
      </c>
      <c r="N817" s="29">
        <f>Table2[[#This Row],[Profit (Unit)]]*Table2[[#This Row],[Volume]]</f>
        <v>75705.686633644262</v>
      </c>
      <c r="O817" s="29" t="str">
        <f>IF(AND(Table2[[#This Row],[Profit]]&gt;0,N816&lt;0),MIN(Table2[Profit]),"")</f>
        <v/>
      </c>
    </row>
    <row r="818" spans="1:15" ht="20.100000000000001" customHeight="1" x14ac:dyDescent="0.25">
      <c r="A818" s="29">
        <v>4580</v>
      </c>
      <c r="B818" s="29">
        <f>IF(Table2[[#This Row],[Volume]]&lt;'Input Data'!$B$9,'Input Data'!$B$9,IF(Table2[[#This Row],[Volume]]&gt;'Input Data'!$B$10,'Input Data'!$B$10,Table2[[#This Row],[Volume]]))</f>
        <v>4580</v>
      </c>
      <c r="C818" s="30">
        <f>ROUNDDOWN((Table2[[#This Row],[Volume Used]]-'Input Data'!$B$9)/'Input Data'!$B$11,0)*'Input Data'!$B$12</f>
        <v>0.1</v>
      </c>
      <c r="D818" s="31">
        <f>-(Table2[[#This Row],[Volume]]*(1-Table2[[#This Row],[Discount]])*'Input Data'!$B$2)/Table2[[#This Row],[Volume]]</f>
        <v>450</v>
      </c>
      <c r="E818" s="29">
        <f>ROUNDUP(Table2[[#This Row],[Volume]]/'Input Data'!$B$13,0)</f>
        <v>5</v>
      </c>
      <c r="F818" s="29">
        <f>-Table2[[#This Row],[Multiplier]]*'Input Data'!$B$3</f>
        <v>250000</v>
      </c>
      <c r="G818" s="29">
        <f>(1 - (1 / (1 + EXP(-((Table2[[#This Row],[Volume]] / 1000) - 4.25))))) * 0.4 + 0.6</f>
        <v>0.76729624926326545</v>
      </c>
      <c r="H818" s="29">
        <f>Table2[[#This Row],[Sigmoid]]*'Input Data'!$B$7</f>
        <v>575.47218694744913</v>
      </c>
      <c r="I818" s="29">
        <f>Table2[[#This Row],[Price]]-Table2[[#This Row],[Variable Cost]]</f>
        <v>125.47218694744913</v>
      </c>
      <c r="J818" s="29">
        <f>Table2[[#This Row],[CM I (Unit)]]-(Table2[[#This Row],[Fixed Cost]]/Table2[[#This Row],[Volume]])</f>
        <v>70.887034109021187</v>
      </c>
      <c r="K818" s="29">
        <f>Table2[[#This Row],[CM II Unit)]]-(-'Input Data'!$B$4/Table2[[#This Row],[Volume]])</f>
        <v>16.301881270593242</v>
      </c>
      <c r="L818" s="29">
        <f>Table2[[#This Row],[CM I (Unit)]]*Table2[[#This Row],[Volume]]</f>
        <v>574662.61621931707</v>
      </c>
      <c r="M818" s="29">
        <f>Table2[[#This Row],[CM II Unit)]]*Table2[[#This Row],[Volume]]</f>
        <v>324662.61621931702</v>
      </c>
      <c r="N818" s="29">
        <f>Table2[[#This Row],[Profit (Unit)]]*Table2[[#This Row],[Volume]]</f>
        <v>74662.616219317046</v>
      </c>
      <c r="O818" s="29" t="str">
        <f>IF(AND(Table2[[#This Row],[Profit]]&gt;0,N817&lt;0),MIN(Table2[Profit]),"")</f>
        <v/>
      </c>
    </row>
    <row r="819" spans="1:15" ht="20.100000000000001" customHeight="1" x14ac:dyDescent="0.25">
      <c r="A819" s="29">
        <v>4585</v>
      </c>
      <c r="B819" s="29">
        <f>IF(Table2[[#This Row],[Volume]]&lt;'Input Data'!$B$9,'Input Data'!$B$9,IF(Table2[[#This Row],[Volume]]&gt;'Input Data'!$B$10,'Input Data'!$B$10,Table2[[#This Row],[Volume]]))</f>
        <v>4585</v>
      </c>
      <c r="C819" s="30">
        <f>ROUNDDOWN((Table2[[#This Row],[Volume Used]]-'Input Data'!$B$9)/'Input Data'!$B$11,0)*'Input Data'!$B$12</f>
        <v>0.1</v>
      </c>
      <c r="D819" s="31">
        <f>-(Table2[[#This Row],[Volume]]*(1-Table2[[#This Row],[Discount]])*'Input Data'!$B$2)/Table2[[#This Row],[Volume]]</f>
        <v>450</v>
      </c>
      <c r="E819" s="29">
        <f>ROUNDUP(Table2[[#This Row],[Volume]]/'Input Data'!$B$13,0)</f>
        <v>5</v>
      </c>
      <c r="F819" s="29">
        <f>-Table2[[#This Row],[Multiplier]]*'Input Data'!$B$3</f>
        <v>250000</v>
      </c>
      <c r="G819" s="29">
        <f>(1 - (1 / (1 + EXP(-((Table2[[#This Row],[Volume]] / 1000) - 4.25))))) * 0.4 + 0.6</f>
        <v>0.76680981831952022</v>
      </c>
      <c r="H819" s="29">
        <f>Table2[[#This Row],[Sigmoid]]*'Input Data'!$B$7</f>
        <v>575.10736373964016</v>
      </c>
      <c r="I819" s="29">
        <f>Table2[[#This Row],[Price]]-Table2[[#This Row],[Variable Cost]]</f>
        <v>125.10736373964016</v>
      </c>
      <c r="J819" s="29">
        <f>Table2[[#This Row],[CM I (Unit)]]-(Table2[[#This Row],[Fixed Cost]]/Table2[[#This Row],[Volume]])</f>
        <v>70.581736694929148</v>
      </c>
      <c r="K819" s="29">
        <f>Table2[[#This Row],[CM II Unit)]]-(-'Input Data'!$B$4/Table2[[#This Row],[Volume]])</f>
        <v>16.056109650218133</v>
      </c>
      <c r="L819" s="29">
        <f>Table2[[#This Row],[CM I (Unit)]]*Table2[[#This Row],[Volume]]</f>
        <v>573617.26274625014</v>
      </c>
      <c r="M819" s="29">
        <f>Table2[[#This Row],[CM II Unit)]]*Table2[[#This Row],[Volume]]</f>
        <v>323617.26274625014</v>
      </c>
      <c r="N819" s="29">
        <f>Table2[[#This Row],[Profit (Unit)]]*Table2[[#This Row],[Volume]]</f>
        <v>73617.26274625014</v>
      </c>
      <c r="O819" s="29" t="str">
        <f>IF(AND(Table2[[#This Row],[Profit]]&gt;0,N818&lt;0),MIN(Table2[Profit]),"")</f>
        <v/>
      </c>
    </row>
    <row r="820" spans="1:15" ht="20.100000000000001" customHeight="1" x14ac:dyDescent="0.25">
      <c r="A820" s="29">
        <v>4590</v>
      </c>
      <c r="B820" s="29">
        <f>IF(Table2[[#This Row],[Volume]]&lt;'Input Data'!$B$9,'Input Data'!$B$9,IF(Table2[[#This Row],[Volume]]&gt;'Input Data'!$B$10,'Input Data'!$B$10,Table2[[#This Row],[Volume]]))</f>
        <v>4590</v>
      </c>
      <c r="C820" s="30">
        <f>ROUNDDOWN((Table2[[#This Row],[Volume Used]]-'Input Data'!$B$9)/'Input Data'!$B$11,0)*'Input Data'!$B$12</f>
        <v>0.1</v>
      </c>
      <c r="D820" s="31">
        <f>-(Table2[[#This Row],[Volume]]*(1-Table2[[#This Row],[Discount]])*'Input Data'!$B$2)/Table2[[#This Row],[Volume]]</f>
        <v>450</v>
      </c>
      <c r="E820" s="29">
        <f>ROUNDUP(Table2[[#This Row],[Volume]]/'Input Data'!$B$13,0)</f>
        <v>5</v>
      </c>
      <c r="F820" s="29">
        <f>-Table2[[#This Row],[Multiplier]]*'Input Data'!$B$3</f>
        <v>250000</v>
      </c>
      <c r="G820" s="29">
        <f>(1 - (1 / (1 + EXP(-((Table2[[#This Row],[Volume]] / 1000) - 4.25))))) * 0.4 + 0.6</f>
        <v>0.76632379082583713</v>
      </c>
      <c r="H820" s="29">
        <f>Table2[[#This Row],[Sigmoid]]*'Input Data'!$B$7</f>
        <v>574.74284311937788</v>
      </c>
      <c r="I820" s="29">
        <f>Table2[[#This Row],[Price]]-Table2[[#This Row],[Variable Cost]]</f>
        <v>124.74284311937788</v>
      </c>
      <c r="J820" s="29">
        <f>Table2[[#This Row],[CM I (Unit)]]-(Table2[[#This Row],[Fixed Cost]]/Table2[[#This Row],[Volume]])</f>
        <v>70.276612182558708</v>
      </c>
      <c r="K820" s="29">
        <f>Table2[[#This Row],[CM II Unit)]]-(-'Input Data'!$B$4/Table2[[#This Row],[Volume]])</f>
        <v>15.810381245739535</v>
      </c>
      <c r="L820" s="29">
        <f>Table2[[#This Row],[CM I (Unit)]]*Table2[[#This Row],[Volume]]</f>
        <v>572569.64991794445</v>
      </c>
      <c r="M820" s="29">
        <f>Table2[[#This Row],[CM II Unit)]]*Table2[[#This Row],[Volume]]</f>
        <v>322569.64991794445</v>
      </c>
      <c r="N820" s="29">
        <f>Table2[[#This Row],[Profit (Unit)]]*Table2[[#This Row],[Volume]]</f>
        <v>72569.649917944465</v>
      </c>
      <c r="O820" s="29" t="str">
        <f>IF(AND(Table2[[#This Row],[Profit]]&gt;0,N819&lt;0),MIN(Table2[Profit]),"")</f>
        <v/>
      </c>
    </row>
    <row r="821" spans="1:15" ht="20.100000000000001" customHeight="1" x14ac:dyDescent="0.25">
      <c r="A821" s="29">
        <v>4595</v>
      </c>
      <c r="B821" s="29">
        <f>IF(Table2[[#This Row],[Volume]]&lt;'Input Data'!$B$9,'Input Data'!$B$9,IF(Table2[[#This Row],[Volume]]&gt;'Input Data'!$B$10,'Input Data'!$B$10,Table2[[#This Row],[Volume]]))</f>
        <v>4595</v>
      </c>
      <c r="C821" s="30">
        <f>ROUNDDOWN((Table2[[#This Row],[Volume Used]]-'Input Data'!$B$9)/'Input Data'!$B$11,0)*'Input Data'!$B$12</f>
        <v>0.1</v>
      </c>
      <c r="D821" s="31">
        <f>-(Table2[[#This Row],[Volume]]*(1-Table2[[#This Row],[Discount]])*'Input Data'!$B$2)/Table2[[#This Row],[Volume]]</f>
        <v>450</v>
      </c>
      <c r="E821" s="29">
        <f>ROUNDUP(Table2[[#This Row],[Volume]]/'Input Data'!$B$13,0)</f>
        <v>5</v>
      </c>
      <c r="F821" s="29">
        <f>-Table2[[#This Row],[Multiplier]]*'Input Data'!$B$3</f>
        <v>250000</v>
      </c>
      <c r="G821" s="29">
        <f>(1 - (1 / (1 + EXP(-((Table2[[#This Row],[Volume]] / 1000) - 4.25))))) * 0.4 + 0.6</f>
        <v>0.76583817234821394</v>
      </c>
      <c r="H821" s="29">
        <f>Table2[[#This Row],[Sigmoid]]*'Input Data'!$B$7</f>
        <v>574.37862926116043</v>
      </c>
      <c r="I821" s="29">
        <f>Table2[[#This Row],[Price]]-Table2[[#This Row],[Variable Cost]]</f>
        <v>124.37862926116043</v>
      </c>
      <c r="J821" s="29">
        <f>Table2[[#This Row],[CM I (Unit)]]-(Table2[[#This Row],[Fixed Cost]]/Table2[[#This Row],[Volume]])</f>
        <v>69.971665169756733</v>
      </c>
      <c r="K821" s="29">
        <f>Table2[[#This Row],[CM II Unit)]]-(-'Input Data'!$B$4/Table2[[#This Row],[Volume]])</f>
        <v>15.564701078353032</v>
      </c>
      <c r="L821" s="29">
        <f>Table2[[#This Row],[CM I (Unit)]]*Table2[[#This Row],[Volume]]</f>
        <v>571519.8014550322</v>
      </c>
      <c r="M821" s="29">
        <f>Table2[[#This Row],[CM II Unit)]]*Table2[[#This Row],[Volume]]</f>
        <v>321519.8014550322</v>
      </c>
      <c r="N821" s="29">
        <f>Table2[[#This Row],[Profit (Unit)]]*Table2[[#This Row],[Volume]]</f>
        <v>71519.801455032182</v>
      </c>
      <c r="O821" s="29" t="str">
        <f>IF(AND(Table2[[#This Row],[Profit]]&gt;0,N820&lt;0),MIN(Table2[Profit]),"")</f>
        <v/>
      </c>
    </row>
    <row r="822" spans="1:15" ht="20.100000000000001" customHeight="1" x14ac:dyDescent="0.25">
      <c r="A822" s="29">
        <v>4600</v>
      </c>
      <c r="B822" s="29">
        <f>IF(Table2[[#This Row],[Volume]]&lt;'Input Data'!$B$9,'Input Data'!$B$9,IF(Table2[[#This Row],[Volume]]&gt;'Input Data'!$B$10,'Input Data'!$B$10,Table2[[#This Row],[Volume]]))</f>
        <v>4600</v>
      </c>
      <c r="C822" s="30">
        <f>ROUNDDOWN((Table2[[#This Row],[Volume Used]]-'Input Data'!$B$9)/'Input Data'!$B$11,0)*'Input Data'!$B$12</f>
        <v>0.1</v>
      </c>
      <c r="D822" s="31">
        <f>-(Table2[[#This Row],[Volume]]*(1-Table2[[#This Row],[Discount]])*'Input Data'!$B$2)/Table2[[#This Row],[Volume]]</f>
        <v>450</v>
      </c>
      <c r="E822" s="29">
        <f>ROUNDUP(Table2[[#This Row],[Volume]]/'Input Data'!$B$13,0)</f>
        <v>5</v>
      </c>
      <c r="F822" s="29">
        <f>-Table2[[#This Row],[Multiplier]]*'Input Data'!$B$3</f>
        <v>250000</v>
      </c>
      <c r="G822" s="29">
        <f>(1 - (1 / (1 + EXP(-((Table2[[#This Row],[Volume]] / 1000) - 4.25))))) * 0.4 + 0.6</f>
        <v>0.76535296843306799</v>
      </c>
      <c r="H822" s="29">
        <f>Table2[[#This Row],[Sigmoid]]*'Input Data'!$B$7</f>
        <v>574.01472632480102</v>
      </c>
      <c r="I822" s="29">
        <f>Table2[[#This Row],[Price]]-Table2[[#This Row],[Variable Cost]]</f>
        <v>124.01472632480102</v>
      </c>
      <c r="J822" s="29">
        <f>Table2[[#This Row],[CM I (Unit)]]-(Table2[[#This Row],[Fixed Cost]]/Table2[[#This Row],[Volume]])</f>
        <v>69.666900237844487</v>
      </c>
      <c r="K822" s="29">
        <f>Table2[[#This Row],[CM II Unit)]]-(-'Input Data'!$B$4/Table2[[#This Row],[Volume]])</f>
        <v>15.319074150887964</v>
      </c>
      <c r="L822" s="29">
        <f>Table2[[#This Row],[CM I (Unit)]]*Table2[[#This Row],[Volume]]</f>
        <v>570467.74109408469</v>
      </c>
      <c r="M822" s="29">
        <f>Table2[[#This Row],[CM II Unit)]]*Table2[[#This Row],[Volume]]</f>
        <v>320467.74109408463</v>
      </c>
      <c r="N822" s="29">
        <f>Table2[[#This Row],[Profit (Unit)]]*Table2[[#This Row],[Volume]]</f>
        <v>70467.741094084631</v>
      </c>
      <c r="O822" s="29" t="str">
        <f>IF(AND(Table2[[#This Row],[Profit]]&gt;0,N821&lt;0),MIN(Table2[Profit]),"")</f>
        <v/>
      </c>
    </row>
    <row r="823" spans="1:15" ht="20.100000000000001" customHeight="1" x14ac:dyDescent="0.25">
      <c r="A823" s="29">
        <v>4605</v>
      </c>
      <c r="B823" s="29">
        <f>IF(Table2[[#This Row],[Volume]]&lt;'Input Data'!$B$9,'Input Data'!$B$9,IF(Table2[[#This Row],[Volume]]&gt;'Input Data'!$B$10,'Input Data'!$B$10,Table2[[#This Row],[Volume]]))</f>
        <v>4605</v>
      </c>
      <c r="C823" s="30">
        <f>ROUNDDOWN((Table2[[#This Row],[Volume Used]]-'Input Data'!$B$9)/'Input Data'!$B$11,0)*'Input Data'!$B$12</f>
        <v>0.1</v>
      </c>
      <c r="D823" s="31">
        <f>-(Table2[[#This Row],[Volume]]*(1-Table2[[#This Row],[Discount]])*'Input Data'!$B$2)/Table2[[#This Row],[Volume]]</f>
        <v>450</v>
      </c>
      <c r="E823" s="29">
        <f>ROUNDUP(Table2[[#This Row],[Volume]]/'Input Data'!$B$13,0)</f>
        <v>5</v>
      </c>
      <c r="F823" s="29">
        <f>-Table2[[#This Row],[Multiplier]]*'Input Data'!$B$3</f>
        <v>250000</v>
      </c>
      <c r="G823" s="29">
        <f>(1 - (1 / (1 + EXP(-((Table2[[#This Row],[Volume]] / 1000) - 4.25))))) * 0.4 + 0.6</f>
        <v>0.76486818460699535</v>
      </c>
      <c r="H823" s="29">
        <f>Table2[[#This Row],[Sigmoid]]*'Input Data'!$B$7</f>
        <v>573.6511384552465</v>
      </c>
      <c r="I823" s="29">
        <f>Table2[[#This Row],[Price]]-Table2[[#This Row],[Variable Cost]]</f>
        <v>123.6511384552465</v>
      </c>
      <c r="J823" s="29">
        <f>Table2[[#This Row],[CM I (Unit)]]-(Table2[[#This Row],[Fixed Cost]]/Table2[[#This Row],[Volume]])</f>
        <v>69.362321951446276</v>
      </c>
      <c r="K823" s="29">
        <f>Table2[[#This Row],[CM II Unit)]]-(-'Input Data'!$B$4/Table2[[#This Row],[Volume]])</f>
        <v>15.073505447646056</v>
      </c>
      <c r="L823" s="29">
        <f>Table2[[#This Row],[CM I (Unit)]]*Table2[[#This Row],[Volume]]</f>
        <v>569413.49258641014</v>
      </c>
      <c r="M823" s="29">
        <f>Table2[[#This Row],[CM II Unit)]]*Table2[[#This Row],[Volume]]</f>
        <v>319413.49258641008</v>
      </c>
      <c r="N823" s="29">
        <f>Table2[[#This Row],[Profit (Unit)]]*Table2[[#This Row],[Volume]]</f>
        <v>69413.492586410095</v>
      </c>
      <c r="O823" s="29" t="str">
        <f>IF(AND(Table2[[#This Row],[Profit]]&gt;0,N822&lt;0),MIN(Table2[Profit]),"")</f>
        <v/>
      </c>
    </row>
    <row r="824" spans="1:15" ht="20.100000000000001" customHeight="1" x14ac:dyDescent="0.25">
      <c r="A824" s="29">
        <v>4610</v>
      </c>
      <c r="B824" s="29">
        <f>IF(Table2[[#This Row],[Volume]]&lt;'Input Data'!$B$9,'Input Data'!$B$9,IF(Table2[[#This Row],[Volume]]&gt;'Input Data'!$B$10,'Input Data'!$B$10,Table2[[#This Row],[Volume]]))</f>
        <v>4610</v>
      </c>
      <c r="C824" s="30">
        <f>ROUNDDOWN((Table2[[#This Row],[Volume Used]]-'Input Data'!$B$9)/'Input Data'!$B$11,0)*'Input Data'!$B$12</f>
        <v>0.1</v>
      </c>
      <c r="D824" s="31">
        <f>-(Table2[[#This Row],[Volume]]*(1-Table2[[#This Row],[Discount]])*'Input Data'!$B$2)/Table2[[#This Row],[Volume]]</f>
        <v>450</v>
      </c>
      <c r="E824" s="29">
        <f>ROUNDUP(Table2[[#This Row],[Volume]]/'Input Data'!$B$13,0)</f>
        <v>5</v>
      </c>
      <c r="F824" s="29">
        <f>-Table2[[#This Row],[Multiplier]]*'Input Data'!$B$3</f>
        <v>250000</v>
      </c>
      <c r="G824" s="29">
        <f>(1 - (1 / (1 + EXP(-((Table2[[#This Row],[Volume]] / 1000) - 4.25))))) * 0.4 + 0.6</f>
        <v>0.7643838263765339</v>
      </c>
      <c r="H824" s="29">
        <f>Table2[[#This Row],[Sigmoid]]*'Input Data'!$B$7</f>
        <v>573.28786978240043</v>
      </c>
      <c r="I824" s="29">
        <f>Table2[[#This Row],[Price]]-Table2[[#This Row],[Variable Cost]]</f>
        <v>123.28786978240043</v>
      </c>
      <c r="J824" s="29">
        <f>Table2[[#This Row],[CM I (Unit)]]-(Table2[[#This Row],[Fixed Cost]]/Table2[[#This Row],[Volume]])</f>
        <v>69.057934858322341</v>
      </c>
      <c r="K824" s="29">
        <f>Table2[[#This Row],[CM II Unit)]]-(-'Input Data'!$B$4/Table2[[#This Row],[Volume]])</f>
        <v>14.827999934244247</v>
      </c>
      <c r="L824" s="29">
        <f>Table2[[#This Row],[CM I (Unit)]]*Table2[[#This Row],[Volume]]</f>
        <v>568357.07969686599</v>
      </c>
      <c r="M824" s="29">
        <f>Table2[[#This Row],[CM II Unit)]]*Table2[[#This Row],[Volume]]</f>
        <v>318357.07969686599</v>
      </c>
      <c r="N824" s="29">
        <f>Table2[[#This Row],[Profit (Unit)]]*Table2[[#This Row],[Volume]]</f>
        <v>68357.079696865971</v>
      </c>
      <c r="O824" s="29" t="str">
        <f>IF(AND(Table2[[#This Row],[Profit]]&gt;0,N823&lt;0),MIN(Table2[Profit]),"")</f>
        <v/>
      </c>
    </row>
    <row r="825" spans="1:15" ht="20.100000000000001" customHeight="1" x14ac:dyDescent="0.25">
      <c r="A825" s="29">
        <v>4615</v>
      </c>
      <c r="B825" s="29">
        <f>IF(Table2[[#This Row],[Volume]]&lt;'Input Data'!$B$9,'Input Data'!$B$9,IF(Table2[[#This Row],[Volume]]&gt;'Input Data'!$B$10,'Input Data'!$B$10,Table2[[#This Row],[Volume]]))</f>
        <v>4615</v>
      </c>
      <c r="C825" s="30">
        <f>ROUNDDOWN((Table2[[#This Row],[Volume Used]]-'Input Data'!$B$9)/'Input Data'!$B$11,0)*'Input Data'!$B$12</f>
        <v>0.1</v>
      </c>
      <c r="D825" s="31">
        <f>-(Table2[[#This Row],[Volume]]*(1-Table2[[#This Row],[Discount]])*'Input Data'!$B$2)/Table2[[#This Row],[Volume]]</f>
        <v>450</v>
      </c>
      <c r="E825" s="29">
        <f>ROUNDUP(Table2[[#This Row],[Volume]]/'Input Data'!$B$13,0)</f>
        <v>5</v>
      </c>
      <c r="F825" s="29">
        <f>-Table2[[#This Row],[Multiplier]]*'Input Data'!$B$3</f>
        <v>250000</v>
      </c>
      <c r="G825" s="29">
        <f>(1 - (1 / (1 + EXP(-((Table2[[#This Row],[Volume]] / 1000) - 4.25))))) * 0.4 + 0.6</f>
        <v>0.76389989922792667</v>
      </c>
      <c r="H825" s="29">
        <f>Table2[[#This Row],[Sigmoid]]*'Input Data'!$B$7</f>
        <v>572.92492442094499</v>
      </c>
      <c r="I825" s="29">
        <f>Table2[[#This Row],[Price]]-Table2[[#This Row],[Variable Cost]]</f>
        <v>122.92492442094499</v>
      </c>
      <c r="J825" s="29">
        <f>Table2[[#This Row],[CM I (Unit)]]-(Table2[[#This Row],[Fixed Cost]]/Table2[[#This Row],[Volume]])</f>
        <v>68.753743489200673</v>
      </c>
      <c r="K825" s="29">
        <f>Table2[[#This Row],[CM II Unit)]]-(-'Input Data'!$B$4/Table2[[#This Row],[Volume]])</f>
        <v>14.582562557456363</v>
      </c>
      <c r="L825" s="29">
        <f>Table2[[#This Row],[CM I (Unit)]]*Table2[[#This Row],[Volume]]</f>
        <v>567298.5262026611</v>
      </c>
      <c r="M825" s="29">
        <f>Table2[[#This Row],[CM II Unit)]]*Table2[[#This Row],[Volume]]</f>
        <v>317298.5262026611</v>
      </c>
      <c r="N825" s="29">
        <f>Table2[[#This Row],[Profit (Unit)]]*Table2[[#This Row],[Volume]]</f>
        <v>67298.526202661116</v>
      </c>
      <c r="O825" s="29" t="str">
        <f>IF(AND(Table2[[#This Row],[Profit]]&gt;0,N824&lt;0),MIN(Table2[Profit]),"")</f>
        <v/>
      </c>
    </row>
    <row r="826" spans="1:15" ht="20.100000000000001" customHeight="1" x14ac:dyDescent="0.25">
      <c r="A826" s="29">
        <v>4620</v>
      </c>
      <c r="B826" s="29">
        <f>IF(Table2[[#This Row],[Volume]]&lt;'Input Data'!$B$9,'Input Data'!$B$9,IF(Table2[[#This Row],[Volume]]&gt;'Input Data'!$B$10,'Input Data'!$B$10,Table2[[#This Row],[Volume]]))</f>
        <v>4620</v>
      </c>
      <c r="C826" s="30">
        <f>ROUNDDOWN((Table2[[#This Row],[Volume Used]]-'Input Data'!$B$9)/'Input Data'!$B$11,0)*'Input Data'!$B$12</f>
        <v>0.1</v>
      </c>
      <c r="D826" s="31">
        <f>-(Table2[[#This Row],[Volume]]*(1-Table2[[#This Row],[Discount]])*'Input Data'!$B$2)/Table2[[#This Row],[Volume]]</f>
        <v>450</v>
      </c>
      <c r="E826" s="29">
        <f>ROUNDUP(Table2[[#This Row],[Volume]]/'Input Data'!$B$13,0)</f>
        <v>5</v>
      </c>
      <c r="F826" s="29">
        <f>-Table2[[#This Row],[Multiplier]]*'Input Data'!$B$3</f>
        <v>250000</v>
      </c>
      <c r="G826" s="29">
        <f>(1 - (1 / (1 + EXP(-((Table2[[#This Row],[Volume]] / 1000) - 4.25))))) * 0.4 + 0.6</f>
        <v>0.76341640862688798</v>
      </c>
      <c r="H826" s="29">
        <f>Table2[[#This Row],[Sigmoid]]*'Input Data'!$B$7</f>
        <v>572.56230647016594</v>
      </c>
      <c r="I826" s="29">
        <f>Table2[[#This Row],[Price]]-Table2[[#This Row],[Variable Cost]]</f>
        <v>122.56230647016594</v>
      </c>
      <c r="J826" s="29">
        <f>Table2[[#This Row],[CM I (Unit)]]-(Table2[[#This Row],[Fixed Cost]]/Table2[[#This Row],[Volume]])</f>
        <v>68.449752357611828</v>
      </c>
      <c r="K826" s="29">
        <f>Table2[[#This Row],[CM II Unit)]]-(-'Input Data'!$B$4/Table2[[#This Row],[Volume]])</f>
        <v>14.337198245057714</v>
      </c>
      <c r="L826" s="29">
        <f>Table2[[#This Row],[CM I (Unit)]]*Table2[[#This Row],[Volume]]</f>
        <v>566237.85589216661</v>
      </c>
      <c r="M826" s="29">
        <f>Table2[[#This Row],[CM II Unit)]]*Table2[[#This Row],[Volume]]</f>
        <v>316237.85589216667</v>
      </c>
      <c r="N826" s="29">
        <f>Table2[[#This Row],[Profit (Unit)]]*Table2[[#This Row],[Volume]]</f>
        <v>66237.855892166641</v>
      </c>
      <c r="O826" s="29" t="str">
        <f>IF(AND(Table2[[#This Row],[Profit]]&gt;0,N825&lt;0),MIN(Table2[Profit]),"")</f>
        <v/>
      </c>
    </row>
    <row r="827" spans="1:15" ht="20.100000000000001" customHeight="1" x14ac:dyDescent="0.25">
      <c r="A827" s="29">
        <v>4625</v>
      </c>
      <c r="B827" s="29">
        <f>IF(Table2[[#This Row],[Volume]]&lt;'Input Data'!$B$9,'Input Data'!$B$9,IF(Table2[[#This Row],[Volume]]&gt;'Input Data'!$B$10,'Input Data'!$B$10,Table2[[#This Row],[Volume]]))</f>
        <v>4625</v>
      </c>
      <c r="C827" s="30">
        <f>ROUNDDOWN((Table2[[#This Row],[Volume Used]]-'Input Data'!$B$9)/'Input Data'!$B$11,0)*'Input Data'!$B$12</f>
        <v>0.1</v>
      </c>
      <c r="D827" s="31">
        <f>-(Table2[[#This Row],[Volume]]*(1-Table2[[#This Row],[Discount]])*'Input Data'!$B$2)/Table2[[#This Row],[Volume]]</f>
        <v>450</v>
      </c>
      <c r="E827" s="29">
        <f>ROUNDUP(Table2[[#This Row],[Volume]]/'Input Data'!$B$13,0)</f>
        <v>5</v>
      </c>
      <c r="F827" s="29">
        <f>-Table2[[#This Row],[Multiplier]]*'Input Data'!$B$3</f>
        <v>250000</v>
      </c>
      <c r="G827" s="29">
        <f>(1 - (1 / (1 + EXP(-((Table2[[#This Row],[Volume]] / 1000) - 4.25))))) * 0.4 + 0.6</f>
        <v>0.76293336001837209</v>
      </c>
      <c r="H827" s="29">
        <f>Table2[[#This Row],[Sigmoid]]*'Input Data'!$B$7</f>
        <v>572.20002001377907</v>
      </c>
      <c r="I827" s="29">
        <f>Table2[[#This Row],[Price]]-Table2[[#This Row],[Variable Cost]]</f>
        <v>122.20002001377907</v>
      </c>
      <c r="J827" s="29">
        <f>Table2[[#This Row],[CM I (Unit)]]-(Table2[[#This Row],[Fixed Cost]]/Table2[[#This Row],[Volume]])</f>
        <v>68.145965959725004</v>
      </c>
      <c r="K827" s="29">
        <f>Table2[[#This Row],[CM II Unit)]]-(-'Input Data'!$B$4/Table2[[#This Row],[Volume]])</f>
        <v>14.091911905670948</v>
      </c>
      <c r="L827" s="29">
        <f>Table2[[#This Row],[CM I (Unit)]]*Table2[[#This Row],[Volume]]</f>
        <v>565175.09256372822</v>
      </c>
      <c r="M827" s="29">
        <f>Table2[[#This Row],[CM II Unit)]]*Table2[[#This Row],[Volume]]</f>
        <v>315175.09256372816</v>
      </c>
      <c r="N827" s="29">
        <f>Table2[[#This Row],[Profit (Unit)]]*Table2[[#This Row],[Volume]]</f>
        <v>65175.092563728133</v>
      </c>
      <c r="O827" s="29" t="str">
        <f>IF(AND(Table2[[#This Row],[Profit]]&gt;0,N826&lt;0),MIN(Table2[Profit]),"")</f>
        <v/>
      </c>
    </row>
    <row r="828" spans="1:15" ht="20.100000000000001" customHeight="1" x14ac:dyDescent="0.25">
      <c r="A828" s="29">
        <v>4630</v>
      </c>
      <c r="B828" s="29">
        <f>IF(Table2[[#This Row],[Volume]]&lt;'Input Data'!$B$9,'Input Data'!$B$9,IF(Table2[[#This Row],[Volume]]&gt;'Input Data'!$B$10,'Input Data'!$B$10,Table2[[#This Row],[Volume]]))</f>
        <v>4630</v>
      </c>
      <c r="C828" s="30">
        <f>ROUNDDOWN((Table2[[#This Row],[Volume Used]]-'Input Data'!$B$9)/'Input Data'!$B$11,0)*'Input Data'!$B$12</f>
        <v>0.1</v>
      </c>
      <c r="D828" s="31">
        <f>-(Table2[[#This Row],[Volume]]*(1-Table2[[#This Row],[Discount]])*'Input Data'!$B$2)/Table2[[#This Row],[Volume]]</f>
        <v>450</v>
      </c>
      <c r="E828" s="29">
        <f>ROUNDUP(Table2[[#This Row],[Volume]]/'Input Data'!$B$13,0)</f>
        <v>5</v>
      </c>
      <c r="F828" s="29">
        <f>-Table2[[#This Row],[Multiplier]]*'Input Data'!$B$3</f>
        <v>250000</v>
      </c>
      <c r="G828" s="29">
        <f>(1 - (1 / (1 + EXP(-((Table2[[#This Row],[Volume]] / 1000) - 4.25))))) * 0.4 + 0.6</f>
        <v>0.76245075882634294</v>
      </c>
      <c r="H828" s="29">
        <f>Table2[[#This Row],[Sigmoid]]*'Input Data'!$B$7</f>
        <v>571.83806911975717</v>
      </c>
      <c r="I828" s="29">
        <f>Table2[[#This Row],[Price]]-Table2[[#This Row],[Variable Cost]]</f>
        <v>121.83806911975717</v>
      </c>
      <c r="J828" s="29">
        <f>Table2[[#This Row],[CM I (Unit)]]-(Table2[[#This Row],[Fixed Cost]]/Table2[[#This Row],[Volume]])</f>
        <v>67.842388774184812</v>
      </c>
      <c r="K828" s="29">
        <f>Table2[[#This Row],[CM II Unit)]]-(-'Input Data'!$B$4/Table2[[#This Row],[Volume]])</f>
        <v>13.846708428612459</v>
      </c>
      <c r="L828" s="29">
        <f>Table2[[#This Row],[CM I (Unit)]]*Table2[[#This Row],[Volume]]</f>
        <v>564110.26002447563</v>
      </c>
      <c r="M828" s="29">
        <f>Table2[[#This Row],[CM II Unit)]]*Table2[[#This Row],[Volume]]</f>
        <v>314110.26002447569</v>
      </c>
      <c r="N828" s="29">
        <f>Table2[[#This Row],[Profit (Unit)]]*Table2[[#This Row],[Volume]]</f>
        <v>64110.260024475683</v>
      </c>
      <c r="O828" s="29" t="str">
        <f>IF(AND(Table2[[#This Row],[Profit]]&gt;0,N827&lt;0),MIN(Table2[Profit]),"")</f>
        <v/>
      </c>
    </row>
    <row r="829" spans="1:15" ht="20.100000000000001" customHeight="1" x14ac:dyDescent="0.25">
      <c r="A829" s="29">
        <v>4635</v>
      </c>
      <c r="B829" s="29">
        <f>IF(Table2[[#This Row],[Volume]]&lt;'Input Data'!$B$9,'Input Data'!$B$9,IF(Table2[[#This Row],[Volume]]&gt;'Input Data'!$B$10,'Input Data'!$B$10,Table2[[#This Row],[Volume]]))</f>
        <v>4635</v>
      </c>
      <c r="C829" s="30">
        <f>ROUNDDOWN((Table2[[#This Row],[Volume Used]]-'Input Data'!$B$9)/'Input Data'!$B$11,0)*'Input Data'!$B$12</f>
        <v>0.1</v>
      </c>
      <c r="D829" s="31">
        <f>-(Table2[[#This Row],[Volume]]*(1-Table2[[#This Row],[Discount]])*'Input Data'!$B$2)/Table2[[#This Row],[Volume]]</f>
        <v>450</v>
      </c>
      <c r="E829" s="29">
        <f>ROUNDUP(Table2[[#This Row],[Volume]]/'Input Data'!$B$13,0)</f>
        <v>5</v>
      </c>
      <c r="F829" s="29">
        <f>-Table2[[#This Row],[Multiplier]]*'Input Data'!$B$3</f>
        <v>250000</v>
      </c>
      <c r="G829" s="29">
        <f>(1 - (1 / (1 + EXP(-((Table2[[#This Row],[Volume]] / 1000) - 4.25))))) * 0.4 + 0.6</f>
        <v>0.76196861045354636</v>
      </c>
      <c r="H829" s="29">
        <f>Table2[[#This Row],[Sigmoid]]*'Input Data'!$B$7</f>
        <v>571.47645784015981</v>
      </c>
      <c r="I829" s="29">
        <f>Table2[[#This Row],[Price]]-Table2[[#This Row],[Variable Cost]]</f>
        <v>121.47645784015981</v>
      </c>
      <c r="J829" s="29">
        <f>Table2[[#This Row],[CM I (Unit)]]-(Table2[[#This Row],[Fixed Cost]]/Table2[[#This Row],[Volume]])</f>
        <v>67.539025261950542</v>
      </c>
      <c r="K829" s="29">
        <f>Table2[[#This Row],[CM II Unit)]]-(-'Input Data'!$B$4/Table2[[#This Row],[Volume]])</f>
        <v>13.601592683741266</v>
      </c>
      <c r="L829" s="29">
        <f>Table2[[#This Row],[CM I (Unit)]]*Table2[[#This Row],[Volume]]</f>
        <v>563043.38208914071</v>
      </c>
      <c r="M829" s="29">
        <f>Table2[[#This Row],[CM II Unit)]]*Table2[[#This Row],[Volume]]</f>
        <v>313043.38208914077</v>
      </c>
      <c r="N829" s="29">
        <f>Table2[[#This Row],[Profit (Unit)]]*Table2[[#This Row],[Volume]]</f>
        <v>63043.382089140767</v>
      </c>
      <c r="O829" s="29" t="str">
        <f>IF(AND(Table2[[#This Row],[Profit]]&gt;0,N828&lt;0),MIN(Table2[Profit]),"")</f>
        <v/>
      </c>
    </row>
    <row r="830" spans="1:15" ht="20.100000000000001" customHeight="1" x14ac:dyDescent="0.25">
      <c r="A830" s="29">
        <v>4640</v>
      </c>
      <c r="B830" s="29">
        <f>IF(Table2[[#This Row],[Volume]]&lt;'Input Data'!$B$9,'Input Data'!$B$9,IF(Table2[[#This Row],[Volume]]&gt;'Input Data'!$B$10,'Input Data'!$B$10,Table2[[#This Row],[Volume]]))</f>
        <v>4640</v>
      </c>
      <c r="C830" s="30">
        <f>ROUNDDOWN((Table2[[#This Row],[Volume Used]]-'Input Data'!$B$9)/'Input Data'!$B$11,0)*'Input Data'!$B$12</f>
        <v>0.1</v>
      </c>
      <c r="D830" s="31">
        <f>-(Table2[[#This Row],[Volume]]*(1-Table2[[#This Row],[Discount]])*'Input Data'!$B$2)/Table2[[#This Row],[Volume]]</f>
        <v>450</v>
      </c>
      <c r="E830" s="29">
        <f>ROUNDUP(Table2[[#This Row],[Volume]]/'Input Data'!$B$13,0)</f>
        <v>5</v>
      </c>
      <c r="F830" s="29">
        <f>-Table2[[#This Row],[Multiplier]]*'Input Data'!$B$3</f>
        <v>250000</v>
      </c>
      <c r="G830" s="29">
        <f>(1 - (1 / (1 + EXP(-((Table2[[#This Row],[Volume]] / 1000) - 4.25))))) * 0.4 + 0.6</f>
        <v>0.76148692028128484</v>
      </c>
      <c r="H830" s="29">
        <f>Table2[[#This Row],[Sigmoid]]*'Input Data'!$B$7</f>
        <v>571.11519021096365</v>
      </c>
      <c r="I830" s="29">
        <f>Table2[[#This Row],[Price]]-Table2[[#This Row],[Variable Cost]]</f>
        <v>121.11519021096365</v>
      </c>
      <c r="J830" s="29">
        <f>Table2[[#This Row],[CM I (Unit)]]-(Table2[[#This Row],[Fixed Cost]]/Table2[[#This Row],[Volume]])</f>
        <v>67.235879866136059</v>
      </c>
      <c r="K830" s="29">
        <f>Table2[[#This Row],[CM II Unit)]]-(-'Input Data'!$B$4/Table2[[#This Row],[Volume]])</f>
        <v>13.356569521308472</v>
      </c>
      <c r="L830" s="29">
        <f>Table2[[#This Row],[CM I (Unit)]]*Table2[[#This Row],[Volume]]</f>
        <v>561974.48257887131</v>
      </c>
      <c r="M830" s="29">
        <f>Table2[[#This Row],[CM II Unit)]]*Table2[[#This Row],[Volume]]</f>
        <v>311974.48257887131</v>
      </c>
      <c r="N830" s="29">
        <f>Table2[[#This Row],[Profit (Unit)]]*Table2[[#This Row],[Volume]]</f>
        <v>61974.482578871313</v>
      </c>
      <c r="O830" s="29" t="str">
        <f>IF(AND(Table2[[#This Row],[Profit]]&gt;0,N829&lt;0),MIN(Table2[Profit]),"")</f>
        <v/>
      </c>
    </row>
    <row r="831" spans="1:15" ht="20.100000000000001" customHeight="1" x14ac:dyDescent="0.25">
      <c r="A831" s="29">
        <v>4645</v>
      </c>
      <c r="B831" s="29">
        <f>IF(Table2[[#This Row],[Volume]]&lt;'Input Data'!$B$9,'Input Data'!$B$9,IF(Table2[[#This Row],[Volume]]&gt;'Input Data'!$B$10,'Input Data'!$B$10,Table2[[#This Row],[Volume]]))</f>
        <v>4645</v>
      </c>
      <c r="C831" s="30">
        <f>ROUNDDOWN((Table2[[#This Row],[Volume Used]]-'Input Data'!$B$9)/'Input Data'!$B$11,0)*'Input Data'!$B$12</f>
        <v>0.1</v>
      </c>
      <c r="D831" s="31">
        <f>-(Table2[[#This Row],[Volume]]*(1-Table2[[#This Row],[Discount]])*'Input Data'!$B$2)/Table2[[#This Row],[Volume]]</f>
        <v>450</v>
      </c>
      <c r="E831" s="29">
        <f>ROUNDUP(Table2[[#This Row],[Volume]]/'Input Data'!$B$13,0)</f>
        <v>5</v>
      </c>
      <c r="F831" s="29">
        <f>-Table2[[#This Row],[Multiplier]]*'Input Data'!$B$3</f>
        <v>250000</v>
      </c>
      <c r="G831" s="29">
        <f>(1 - (1 / (1 + EXP(-((Table2[[#This Row],[Volume]] / 1000) - 4.25))))) * 0.4 + 0.6</f>
        <v>0.76100569366919357</v>
      </c>
      <c r="H831" s="29">
        <f>Table2[[#This Row],[Sigmoid]]*'Input Data'!$B$7</f>
        <v>570.75427025189515</v>
      </c>
      <c r="I831" s="29">
        <f>Table2[[#This Row],[Price]]-Table2[[#This Row],[Variable Cost]]</f>
        <v>120.75427025189515</v>
      </c>
      <c r="J831" s="29">
        <f>Table2[[#This Row],[CM I (Unit)]]-(Table2[[#This Row],[Fixed Cost]]/Table2[[#This Row],[Volume]])</f>
        <v>66.932957011852096</v>
      </c>
      <c r="K831" s="29">
        <f>Table2[[#This Row],[CM II Unit)]]-(-'Input Data'!$B$4/Table2[[#This Row],[Volume]])</f>
        <v>13.111643771809042</v>
      </c>
      <c r="L831" s="29">
        <f>Table2[[#This Row],[CM I (Unit)]]*Table2[[#This Row],[Volume]]</f>
        <v>560903.58532005292</v>
      </c>
      <c r="M831" s="29">
        <f>Table2[[#This Row],[CM II Unit)]]*Table2[[#This Row],[Volume]]</f>
        <v>310903.58532005298</v>
      </c>
      <c r="N831" s="29">
        <f>Table2[[#This Row],[Profit (Unit)]]*Table2[[#This Row],[Volume]]</f>
        <v>60903.585320053004</v>
      </c>
      <c r="O831" s="29" t="str">
        <f>IF(AND(Table2[[#This Row],[Profit]]&gt;0,N830&lt;0),MIN(Table2[Profit]),"")</f>
        <v/>
      </c>
    </row>
    <row r="832" spans="1:15" ht="20.100000000000001" customHeight="1" x14ac:dyDescent="0.25">
      <c r="A832" s="29">
        <v>4650</v>
      </c>
      <c r="B832" s="29">
        <f>IF(Table2[[#This Row],[Volume]]&lt;'Input Data'!$B$9,'Input Data'!$B$9,IF(Table2[[#This Row],[Volume]]&gt;'Input Data'!$B$10,'Input Data'!$B$10,Table2[[#This Row],[Volume]]))</f>
        <v>4650</v>
      </c>
      <c r="C832" s="30">
        <f>ROUNDDOWN((Table2[[#This Row],[Volume Used]]-'Input Data'!$B$9)/'Input Data'!$B$11,0)*'Input Data'!$B$12</f>
        <v>0.1</v>
      </c>
      <c r="D832" s="31">
        <f>-(Table2[[#This Row],[Volume]]*(1-Table2[[#This Row],[Discount]])*'Input Data'!$B$2)/Table2[[#This Row],[Volume]]</f>
        <v>450</v>
      </c>
      <c r="E832" s="29">
        <f>ROUNDUP(Table2[[#This Row],[Volume]]/'Input Data'!$B$13,0)</f>
        <v>5</v>
      </c>
      <c r="F832" s="29">
        <f>-Table2[[#This Row],[Multiplier]]*'Input Data'!$B$3</f>
        <v>250000</v>
      </c>
      <c r="G832" s="29">
        <f>(1 - (1 / (1 + EXP(-((Table2[[#This Row],[Volume]] / 1000) - 4.25))))) * 0.4 + 0.6</f>
        <v>0.76052493595501913</v>
      </c>
      <c r="H832" s="29">
        <f>Table2[[#This Row],[Sigmoid]]*'Input Data'!$B$7</f>
        <v>570.3937019662643</v>
      </c>
      <c r="I832" s="29">
        <f>Table2[[#This Row],[Price]]-Table2[[#This Row],[Variable Cost]]</f>
        <v>120.3937019662643</v>
      </c>
      <c r="J832" s="29">
        <f>Table2[[#This Row],[CM I (Unit)]]-(Table2[[#This Row],[Fixed Cost]]/Table2[[#This Row],[Volume]])</f>
        <v>66.630261106049247</v>
      </c>
      <c r="K832" s="29">
        <f>Table2[[#This Row],[CM II Unit)]]-(-'Input Data'!$B$4/Table2[[#This Row],[Volume]])</f>
        <v>12.866820245834191</v>
      </c>
      <c r="L832" s="29">
        <f>Table2[[#This Row],[CM I (Unit)]]*Table2[[#This Row],[Volume]]</f>
        <v>559830.71414312895</v>
      </c>
      <c r="M832" s="29">
        <f>Table2[[#This Row],[CM II Unit)]]*Table2[[#This Row],[Volume]]</f>
        <v>309830.71414312901</v>
      </c>
      <c r="N832" s="29">
        <f>Table2[[#This Row],[Profit (Unit)]]*Table2[[#This Row],[Volume]]</f>
        <v>59830.714143128986</v>
      </c>
      <c r="O832" s="29" t="str">
        <f>IF(AND(Table2[[#This Row],[Profit]]&gt;0,N831&lt;0),MIN(Table2[Profit]),"")</f>
        <v/>
      </c>
    </row>
    <row r="833" spans="1:15" ht="20.100000000000001" customHeight="1" x14ac:dyDescent="0.25">
      <c r="A833" s="29">
        <v>4655</v>
      </c>
      <c r="B833" s="29">
        <f>IF(Table2[[#This Row],[Volume]]&lt;'Input Data'!$B$9,'Input Data'!$B$9,IF(Table2[[#This Row],[Volume]]&gt;'Input Data'!$B$10,'Input Data'!$B$10,Table2[[#This Row],[Volume]]))</f>
        <v>4655</v>
      </c>
      <c r="C833" s="30">
        <f>ROUNDDOWN((Table2[[#This Row],[Volume Used]]-'Input Data'!$B$9)/'Input Data'!$B$11,0)*'Input Data'!$B$12</f>
        <v>0.1</v>
      </c>
      <c r="D833" s="31">
        <f>-(Table2[[#This Row],[Volume]]*(1-Table2[[#This Row],[Discount]])*'Input Data'!$B$2)/Table2[[#This Row],[Volume]]</f>
        <v>450</v>
      </c>
      <c r="E833" s="29">
        <f>ROUNDUP(Table2[[#This Row],[Volume]]/'Input Data'!$B$13,0)</f>
        <v>5</v>
      </c>
      <c r="F833" s="29">
        <f>-Table2[[#This Row],[Multiplier]]*'Input Data'!$B$3</f>
        <v>250000</v>
      </c>
      <c r="G833" s="29">
        <f>(1 - (1 / (1 + EXP(-((Table2[[#This Row],[Volume]] / 1000) - 4.25))))) * 0.4 + 0.6</f>
        <v>0.76004465245440067</v>
      </c>
      <c r="H833" s="29">
        <f>Table2[[#This Row],[Sigmoid]]*'Input Data'!$B$7</f>
        <v>570.03348934080054</v>
      </c>
      <c r="I833" s="29">
        <f>Table2[[#This Row],[Price]]-Table2[[#This Row],[Variable Cost]]</f>
        <v>120.03348934080054</v>
      </c>
      <c r="J833" s="29">
        <f>Table2[[#This Row],[CM I (Unit)]]-(Table2[[#This Row],[Fixed Cost]]/Table2[[#This Row],[Volume]])</f>
        <v>66.327796537363383</v>
      </c>
      <c r="K833" s="29">
        <f>Table2[[#This Row],[CM II Unit)]]-(-'Input Data'!$B$4/Table2[[#This Row],[Volume]])</f>
        <v>12.622103733926217</v>
      </c>
      <c r="L833" s="29">
        <f>Table2[[#This Row],[CM I (Unit)]]*Table2[[#This Row],[Volume]]</f>
        <v>558755.89288142649</v>
      </c>
      <c r="M833" s="29">
        <f>Table2[[#This Row],[CM II Unit)]]*Table2[[#This Row],[Volume]]</f>
        <v>308755.89288142655</v>
      </c>
      <c r="N833" s="29">
        <f>Table2[[#This Row],[Profit (Unit)]]*Table2[[#This Row],[Volume]]</f>
        <v>58755.892881426538</v>
      </c>
      <c r="O833" s="29" t="str">
        <f>IF(AND(Table2[[#This Row],[Profit]]&gt;0,N832&lt;0),MIN(Table2[Profit]),"")</f>
        <v/>
      </c>
    </row>
    <row r="834" spans="1:15" ht="20.100000000000001" customHeight="1" x14ac:dyDescent="0.25">
      <c r="A834" s="29">
        <v>4660</v>
      </c>
      <c r="B834" s="29">
        <f>IF(Table2[[#This Row],[Volume]]&lt;'Input Data'!$B$9,'Input Data'!$B$9,IF(Table2[[#This Row],[Volume]]&gt;'Input Data'!$B$10,'Input Data'!$B$10,Table2[[#This Row],[Volume]]))</f>
        <v>4660</v>
      </c>
      <c r="C834" s="30">
        <f>ROUNDDOWN((Table2[[#This Row],[Volume Used]]-'Input Data'!$B$9)/'Input Data'!$B$11,0)*'Input Data'!$B$12</f>
        <v>0.1</v>
      </c>
      <c r="D834" s="31">
        <f>-(Table2[[#This Row],[Volume]]*(1-Table2[[#This Row],[Discount]])*'Input Data'!$B$2)/Table2[[#This Row],[Volume]]</f>
        <v>450</v>
      </c>
      <c r="E834" s="29">
        <f>ROUNDUP(Table2[[#This Row],[Volume]]/'Input Data'!$B$13,0)</f>
        <v>5</v>
      </c>
      <c r="F834" s="29">
        <f>-Table2[[#This Row],[Multiplier]]*'Input Data'!$B$3</f>
        <v>250000</v>
      </c>
      <c r="G834" s="29">
        <f>(1 - (1 / (1 + EXP(-((Table2[[#This Row],[Volume]] / 1000) - 4.25))))) * 0.4 + 0.6</f>
        <v>0.75956484846065209</v>
      </c>
      <c r="H834" s="29">
        <f>Table2[[#This Row],[Sigmoid]]*'Input Data'!$B$7</f>
        <v>569.67363634548906</v>
      </c>
      <c r="I834" s="29">
        <f>Table2[[#This Row],[Price]]-Table2[[#This Row],[Variable Cost]]</f>
        <v>119.67363634548906</v>
      </c>
      <c r="J834" s="29">
        <f>Table2[[#This Row],[CM I (Unit)]]-(Table2[[#This Row],[Fixed Cost]]/Table2[[#This Row],[Volume]])</f>
        <v>66.025567675961156</v>
      </c>
      <c r="K834" s="29">
        <f>Table2[[#This Row],[CM II Unit)]]-(-'Input Data'!$B$4/Table2[[#This Row],[Volume]])</f>
        <v>12.377499006433261</v>
      </c>
      <c r="L834" s="29">
        <f>Table2[[#This Row],[CM I (Unit)]]*Table2[[#This Row],[Volume]]</f>
        <v>557679.14536997897</v>
      </c>
      <c r="M834" s="29">
        <f>Table2[[#This Row],[CM II Unit)]]*Table2[[#This Row],[Volume]]</f>
        <v>307679.14536997897</v>
      </c>
      <c r="N834" s="29">
        <f>Table2[[#This Row],[Profit (Unit)]]*Table2[[#This Row],[Volume]]</f>
        <v>57679.145369979</v>
      </c>
      <c r="O834" s="29" t="str">
        <f>IF(AND(Table2[[#This Row],[Profit]]&gt;0,N833&lt;0),MIN(Table2[Profit]),"")</f>
        <v/>
      </c>
    </row>
    <row r="835" spans="1:15" ht="20.100000000000001" customHeight="1" x14ac:dyDescent="0.25">
      <c r="A835" s="29">
        <v>4665</v>
      </c>
      <c r="B835" s="29">
        <f>IF(Table2[[#This Row],[Volume]]&lt;'Input Data'!$B$9,'Input Data'!$B$9,IF(Table2[[#This Row],[Volume]]&gt;'Input Data'!$B$10,'Input Data'!$B$10,Table2[[#This Row],[Volume]]))</f>
        <v>4665</v>
      </c>
      <c r="C835" s="30">
        <f>ROUNDDOWN((Table2[[#This Row],[Volume Used]]-'Input Data'!$B$9)/'Input Data'!$B$11,0)*'Input Data'!$B$12</f>
        <v>0.1</v>
      </c>
      <c r="D835" s="31">
        <f>-(Table2[[#This Row],[Volume]]*(1-Table2[[#This Row],[Discount]])*'Input Data'!$B$2)/Table2[[#This Row],[Volume]]</f>
        <v>450</v>
      </c>
      <c r="E835" s="29">
        <f>ROUNDUP(Table2[[#This Row],[Volume]]/'Input Data'!$B$13,0)</f>
        <v>5</v>
      </c>
      <c r="F835" s="29">
        <f>-Table2[[#This Row],[Multiplier]]*'Input Data'!$B$3</f>
        <v>250000</v>
      </c>
      <c r="G835" s="29">
        <f>(1 - (1 / (1 + EXP(-((Table2[[#This Row],[Volume]] / 1000) - 4.25))))) * 0.4 + 0.6</f>
        <v>0.75908552924454775</v>
      </c>
      <c r="H835" s="29">
        <f>Table2[[#This Row],[Sigmoid]]*'Input Data'!$B$7</f>
        <v>569.31414693341083</v>
      </c>
      <c r="I835" s="29">
        <f>Table2[[#This Row],[Price]]-Table2[[#This Row],[Variable Cost]]</f>
        <v>119.31414693341083</v>
      </c>
      <c r="J835" s="29">
        <f>Table2[[#This Row],[CM I (Unit)]]-(Table2[[#This Row],[Fixed Cost]]/Table2[[#This Row],[Volume]])</f>
        <v>65.723578873389386</v>
      </c>
      <c r="K835" s="29">
        <f>Table2[[#This Row],[CM II Unit)]]-(-'Input Data'!$B$4/Table2[[#This Row],[Volume]])</f>
        <v>12.133010813367946</v>
      </c>
      <c r="L835" s="29">
        <f>Table2[[#This Row],[CM I (Unit)]]*Table2[[#This Row],[Volume]]</f>
        <v>556600.49544436147</v>
      </c>
      <c r="M835" s="29">
        <f>Table2[[#This Row],[CM II Unit)]]*Table2[[#This Row],[Volume]]</f>
        <v>306600.49544436147</v>
      </c>
      <c r="N835" s="29">
        <f>Table2[[#This Row],[Profit (Unit)]]*Table2[[#This Row],[Volume]]</f>
        <v>56600.49544436147</v>
      </c>
      <c r="O835" s="29" t="str">
        <f>IF(AND(Table2[[#This Row],[Profit]]&gt;0,N834&lt;0),MIN(Table2[Profit]),"")</f>
        <v/>
      </c>
    </row>
    <row r="836" spans="1:15" ht="20.100000000000001" customHeight="1" x14ac:dyDescent="0.25">
      <c r="A836" s="29">
        <v>4670</v>
      </c>
      <c r="B836" s="29">
        <f>IF(Table2[[#This Row],[Volume]]&lt;'Input Data'!$B$9,'Input Data'!$B$9,IF(Table2[[#This Row],[Volume]]&gt;'Input Data'!$B$10,'Input Data'!$B$10,Table2[[#This Row],[Volume]]))</f>
        <v>4670</v>
      </c>
      <c r="C836" s="30">
        <f>ROUNDDOWN((Table2[[#This Row],[Volume Used]]-'Input Data'!$B$9)/'Input Data'!$B$11,0)*'Input Data'!$B$12</f>
        <v>0.1</v>
      </c>
      <c r="D836" s="31">
        <f>-(Table2[[#This Row],[Volume]]*(1-Table2[[#This Row],[Discount]])*'Input Data'!$B$2)/Table2[[#This Row],[Volume]]</f>
        <v>450</v>
      </c>
      <c r="E836" s="29">
        <f>ROUNDUP(Table2[[#This Row],[Volume]]/'Input Data'!$B$13,0)</f>
        <v>5</v>
      </c>
      <c r="F836" s="29">
        <f>-Table2[[#This Row],[Multiplier]]*'Input Data'!$B$3</f>
        <v>250000</v>
      </c>
      <c r="G836" s="29">
        <f>(1 - (1 / (1 + EXP(-((Table2[[#This Row],[Volume]] / 1000) - 4.25))))) * 0.4 + 0.6</f>
        <v>0.75860670005410946</v>
      </c>
      <c r="H836" s="29">
        <f>Table2[[#This Row],[Sigmoid]]*'Input Data'!$B$7</f>
        <v>568.95502504058209</v>
      </c>
      <c r="I836" s="29">
        <f>Table2[[#This Row],[Price]]-Table2[[#This Row],[Variable Cost]]</f>
        <v>118.95502504058209</v>
      </c>
      <c r="J836" s="29">
        <f>Table2[[#This Row],[CM I (Unit)]]-(Table2[[#This Row],[Fixed Cost]]/Table2[[#This Row],[Volume]])</f>
        <v>65.421834462423618</v>
      </c>
      <c r="K836" s="29">
        <f>Table2[[#This Row],[CM II Unit)]]-(-'Input Data'!$B$4/Table2[[#This Row],[Volume]])</f>
        <v>11.888643884265157</v>
      </c>
      <c r="L836" s="29">
        <f>Table2[[#This Row],[CM I (Unit)]]*Table2[[#This Row],[Volume]]</f>
        <v>555519.96693951834</v>
      </c>
      <c r="M836" s="29">
        <f>Table2[[#This Row],[CM II Unit)]]*Table2[[#This Row],[Volume]]</f>
        <v>305519.96693951829</v>
      </c>
      <c r="N836" s="29">
        <f>Table2[[#This Row],[Profit (Unit)]]*Table2[[#This Row],[Volume]]</f>
        <v>55519.966939518286</v>
      </c>
      <c r="O836" s="29" t="str">
        <f>IF(AND(Table2[[#This Row],[Profit]]&gt;0,N835&lt;0),MIN(Table2[Profit]),"")</f>
        <v/>
      </c>
    </row>
    <row r="837" spans="1:15" ht="20.100000000000001" customHeight="1" x14ac:dyDescent="0.25">
      <c r="A837" s="29">
        <v>4675</v>
      </c>
      <c r="B837" s="29">
        <f>IF(Table2[[#This Row],[Volume]]&lt;'Input Data'!$B$9,'Input Data'!$B$9,IF(Table2[[#This Row],[Volume]]&gt;'Input Data'!$B$10,'Input Data'!$B$10,Table2[[#This Row],[Volume]]))</f>
        <v>4675</v>
      </c>
      <c r="C837" s="30">
        <f>ROUNDDOWN((Table2[[#This Row],[Volume Used]]-'Input Data'!$B$9)/'Input Data'!$B$11,0)*'Input Data'!$B$12</f>
        <v>0.1</v>
      </c>
      <c r="D837" s="31">
        <f>-(Table2[[#This Row],[Volume]]*(1-Table2[[#This Row],[Discount]])*'Input Data'!$B$2)/Table2[[#This Row],[Volume]]</f>
        <v>450</v>
      </c>
      <c r="E837" s="29">
        <f>ROUNDUP(Table2[[#This Row],[Volume]]/'Input Data'!$B$13,0)</f>
        <v>5</v>
      </c>
      <c r="F837" s="29">
        <f>-Table2[[#This Row],[Multiplier]]*'Input Data'!$B$3</f>
        <v>250000</v>
      </c>
      <c r="G837" s="29">
        <f>(1 - (1 / (1 + EXP(-((Table2[[#This Row],[Volume]] / 1000) - 4.25))))) * 0.4 + 0.6</f>
        <v>0.75812836611439627</v>
      </c>
      <c r="H837" s="29">
        <f>Table2[[#This Row],[Sigmoid]]*'Input Data'!$B$7</f>
        <v>568.59627458579723</v>
      </c>
      <c r="I837" s="29">
        <f>Table2[[#This Row],[Price]]-Table2[[#This Row],[Variable Cost]]</f>
        <v>118.59627458579723</v>
      </c>
      <c r="J837" s="29">
        <f>Table2[[#This Row],[CM I (Unit)]]-(Table2[[#This Row],[Fixed Cost]]/Table2[[#This Row],[Volume]])</f>
        <v>65.120338756920233</v>
      </c>
      <c r="K837" s="29">
        <f>Table2[[#This Row],[CM II Unit)]]-(-'Input Data'!$B$4/Table2[[#This Row],[Volume]])</f>
        <v>11.644402928043228</v>
      </c>
      <c r="L837" s="29">
        <f>Table2[[#This Row],[CM I (Unit)]]*Table2[[#This Row],[Volume]]</f>
        <v>554437.58368860208</v>
      </c>
      <c r="M837" s="29">
        <f>Table2[[#This Row],[CM II Unit)]]*Table2[[#This Row],[Volume]]</f>
        <v>304437.58368860208</v>
      </c>
      <c r="N837" s="29">
        <f>Table2[[#This Row],[Profit (Unit)]]*Table2[[#This Row],[Volume]]</f>
        <v>54437.583688602092</v>
      </c>
      <c r="O837" s="29" t="str">
        <f>IF(AND(Table2[[#This Row],[Profit]]&gt;0,N836&lt;0),MIN(Table2[Profit]),"")</f>
        <v/>
      </c>
    </row>
    <row r="838" spans="1:15" ht="20.100000000000001" customHeight="1" x14ac:dyDescent="0.25">
      <c r="A838" s="29">
        <v>4680</v>
      </c>
      <c r="B838" s="29">
        <f>IF(Table2[[#This Row],[Volume]]&lt;'Input Data'!$B$9,'Input Data'!$B$9,IF(Table2[[#This Row],[Volume]]&gt;'Input Data'!$B$10,'Input Data'!$B$10,Table2[[#This Row],[Volume]]))</f>
        <v>4680</v>
      </c>
      <c r="C838" s="30">
        <f>ROUNDDOWN((Table2[[#This Row],[Volume Used]]-'Input Data'!$B$9)/'Input Data'!$B$11,0)*'Input Data'!$B$12</f>
        <v>0.1</v>
      </c>
      <c r="D838" s="31">
        <f>-(Table2[[#This Row],[Volume]]*(1-Table2[[#This Row],[Discount]])*'Input Data'!$B$2)/Table2[[#This Row],[Volume]]</f>
        <v>450</v>
      </c>
      <c r="E838" s="29">
        <f>ROUNDUP(Table2[[#This Row],[Volume]]/'Input Data'!$B$13,0)</f>
        <v>5</v>
      </c>
      <c r="F838" s="29">
        <f>-Table2[[#This Row],[Multiplier]]*'Input Data'!$B$3</f>
        <v>250000</v>
      </c>
      <c r="G838" s="29">
        <f>(1 - (1 / (1 + EXP(-((Table2[[#This Row],[Volume]] / 1000) - 4.25))))) * 0.4 + 0.6</f>
        <v>0.75765053262729576</v>
      </c>
      <c r="H838" s="29">
        <f>Table2[[#This Row],[Sigmoid]]*'Input Data'!$B$7</f>
        <v>568.2378994704718</v>
      </c>
      <c r="I838" s="29">
        <f>Table2[[#This Row],[Price]]-Table2[[#This Row],[Variable Cost]]</f>
        <v>118.2378994704718</v>
      </c>
      <c r="J838" s="29">
        <f>Table2[[#This Row],[CM I (Unit)]]-(Table2[[#This Row],[Fixed Cost]]/Table2[[#This Row],[Volume]])</f>
        <v>64.819096051668382</v>
      </c>
      <c r="K838" s="29">
        <f>Table2[[#This Row],[CM II Unit)]]-(-'Input Data'!$B$4/Table2[[#This Row],[Volume]])</f>
        <v>11.400292632864961</v>
      </c>
      <c r="L838" s="29">
        <f>Table2[[#This Row],[CM I (Unit)]]*Table2[[#This Row],[Volume]]</f>
        <v>553353.369521808</v>
      </c>
      <c r="M838" s="29">
        <f>Table2[[#This Row],[CM II Unit)]]*Table2[[#This Row],[Volume]]</f>
        <v>303353.36952180805</v>
      </c>
      <c r="N838" s="29">
        <f>Table2[[#This Row],[Profit (Unit)]]*Table2[[#This Row],[Volume]]</f>
        <v>53353.369521808017</v>
      </c>
      <c r="O838" s="29" t="str">
        <f>IF(AND(Table2[[#This Row],[Profit]]&gt;0,N837&lt;0),MIN(Table2[Profit]),"")</f>
        <v/>
      </c>
    </row>
    <row r="839" spans="1:15" ht="20.100000000000001" customHeight="1" x14ac:dyDescent="0.25">
      <c r="A839" s="29">
        <v>4685</v>
      </c>
      <c r="B839" s="29">
        <f>IF(Table2[[#This Row],[Volume]]&lt;'Input Data'!$B$9,'Input Data'!$B$9,IF(Table2[[#This Row],[Volume]]&gt;'Input Data'!$B$10,'Input Data'!$B$10,Table2[[#This Row],[Volume]]))</f>
        <v>4685</v>
      </c>
      <c r="C839" s="30">
        <f>ROUNDDOWN((Table2[[#This Row],[Volume Used]]-'Input Data'!$B$9)/'Input Data'!$B$11,0)*'Input Data'!$B$12</f>
        <v>0.1</v>
      </c>
      <c r="D839" s="31">
        <f>-(Table2[[#This Row],[Volume]]*(1-Table2[[#This Row],[Discount]])*'Input Data'!$B$2)/Table2[[#This Row],[Volume]]</f>
        <v>450</v>
      </c>
      <c r="E839" s="29">
        <f>ROUNDUP(Table2[[#This Row],[Volume]]/'Input Data'!$B$13,0)</f>
        <v>5</v>
      </c>
      <c r="F839" s="29">
        <f>-Table2[[#This Row],[Multiplier]]*'Input Data'!$B$3</f>
        <v>250000</v>
      </c>
      <c r="G839" s="29">
        <f>(1 - (1 / (1 + EXP(-((Table2[[#This Row],[Volume]] / 1000) - 4.25))))) * 0.4 + 0.6</f>
        <v>0.75717320477131866</v>
      </c>
      <c r="H839" s="29">
        <f>Table2[[#This Row],[Sigmoid]]*'Input Data'!$B$7</f>
        <v>567.87990357848901</v>
      </c>
      <c r="I839" s="29">
        <f>Table2[[#This Row],[Price]]-Table2[[#This Row],[Variable Cost]]</f>
        <v>117.87990357848901</v>
      </c>
      <c r="J839" s="29">
        <f>Table2[[#This Row],[CM I (Unit)]]-(Table2[[#This Row],[Fixed Cost]]/Table2[[#This Row],[Volume]])</f>
        <v>64.518110622245672</v>
      </c>
      <c r="K839" s="29">
        <f>Table2[[#This Row],[CM II Unit)]]-(-'Input Data'!$B$4/Table2[[#This Row],[Volume]])</f>
        <v>11.156317666002344</v>
      </c>
      <c r="L839" s="29">
        <f>Table2[[#This Row],[CM I (Unit)]]*Table2[[#This Row],[Volume]]</f>
        <v>552267.34826522099</v>
      </c>
      <c r="M839" s="29">
        <f>Table2[[#This Row],[CM II Unit)]]*Table2[[#This Row],[Volume]]</f>
        <v>302267.34826522099</v>
      </c>
      <c r="N839" s="29">
        <f>Table2[[#This Row],[Profit (Unit)]]*Table2[[#This Row],[Volume]]</f>
        <v>52267.348265220986</v>
      </c>
      <c r="O839" s="29" t="str">
        <f>IF(AND(Table2[[#This Row],[Profit]]&gt;0,N838&lt;0),MIN(Table2[Profit]),"")</f>
        <v/>
      </c>
    </row>
    <row r="840" spans="1:15" ht="20.100000000000001" customHeight="1" x14ac:dyDescent="0.25">
      <c r="A840" s="29">
        <v>4690</v>
      </c>
      <c r="B840" s="29">
        <f>IF(Table2[[#This Row],[Volume]]&lt;'Input Data'!$B$9,'Input Data'!$B$9,IF(Table2[[#This Row],[Volume]]&gt;'Input Data'!$B$10,'Input Data'!$B$10,Table2[[#This Row],[Volume]]))</f>
        <v>4690</v>
      </c>
      <c r="C840" s="30">
        <f>ROUNDDOWN((Table2[[#This Row],[Volume Used]]-'Input Data'!$B$9)/'Input Data'!$B$11,0)*'Input Data'!$B$12</f>
        <v>0.1</v>
      </c>
      <c r="D840" s="31">
        <f>-(Table2[[#This Row],[Volume]]*(1-Table2[[#This Row],[Discount]])*'Input Data'!$B$2)/Table2[[#This Row],[Volume]]</f>
        <v>450</v>
      </c>
      <c r="E840" s="29">
        <f>ROUNDUP(Table2[[#This Row],[Volume]]/'Input Data'!$B$13,0)</f>
        <v>5</v>
      </c>
      <c r="F840" s="29">
        <f>-Table2[[#This Row],[Multiplier]]*'Input Data'!$B$3</f>
        <v>250000</v>
      </c>
      <c r="G840" s="29">
        <f>(1 - (1 / (1 + EXP(-((Table2[[#This Row],[Volume]] / 1000) - 4.25))))) * 0.4 + 0.6</f>
        <v>0.75669638770139414</v>
      </c>
      <c r="H840" s="29">
        <f>Table2[[#This Row],[Sigmoid]]*'Input Data'!$B$7</f>
        <v>567.52229077604557</v>
      </c>
      <c r="I840" s="29">
        <f>Table2[[#This Row],[Price]]-Table2[[#This Row],[Variable Cost]]</f>
        <v>117.52229077604557</v>
      </c>
      <c r="J840" s="29">
        <f>Table2[[#This Row],[CM I (Unit)]]-(Table2[[#This Row],[Fixed Cost]]/Table2[[#This Row],[Volume]])</f>
        <v>64.217386724872853</v>
      </c>
      <c r="K840" s="29">
        <f>Table2[[#This Row],[CM II Unit)]]-(-'Input Data'!$B$4/Table2[[#This Row],[Volume]])</f>
        <v>10.912482673700147</v>
      </c>
      <c r="L840" s="29">
        <f>Table2[[#This Row],[CM I (Unit)]]*Table2[[#This Row],[Volume]]</f>
        <v>551179.54373965366</v>
      </c>
      <c r="M840" s="29">
        <f>Table2[[#This Row],[CM II Unit)]]*Table2[[#This Row],[Volume]]</f>
        <v>301179.54373965366</v>
      </c>
      <c r="N840" s="29">
        <f>Table2[[#This Row],[Profit (Unit)]]*Table2[[#This Row],[Volume]]</f>
        <v>51179.543739653687</v>
      </c>
      <c r="O840" s="29" t="str">
        <f>IF(AND(Table2[[#This Row],[Profit]]&gt;0,N839&lt;0),MIN(Table2[Profit]),"")</f>
        <v/>
      </c>
    </row>
    <row r="841" spans="1:15" ht="20.100000000000001" customHeight="1" x14ac:dyDescent="0.25">
      <c r="A841" s="29">
        <v>4695</v>
      </c>
      <c r="B841" s="29">
        <f>IF(Table2[[#This Row],[Volume]]&lt;'Input Data'!$B$9,'Input Data'!$B$9,IF(Table2[[#This Row],[Volume]]&gt;'Input Data'!$B$10,'Input Data'!$B$10,Table2[[#This Row],[Volume]]))</f>
        <v>4695</v>
      </c>
      <c r="C841" s="30">
        <f>ROUNDDOWN((Table2[[#This Row],[Volume Used]]-'Input Data'!$B$9)/'Input Data'!$B$11,0)*'Input Data'!$B$12</f>
        <v>0.1</v>
      </c>
      <c r="D841" s="31">
        <f>-(Table2[[#This Row],[Volume]]*(1-Table2[[#This Row],[Discount]])*'Input Data'!$B$2)/Table2[[#This Row],[Volume]]</f>
        <v>450</v>
      </c>
      <c r="E841" s="29">
        <f>ROUNDUP(Table2[[#This Row],[Volume]]/'Input Data'!$B$13,0)</f>
        <v>5</v>
      </c>
      <c r="F841" s="29">
        <f>-Table2[[#This Row],[Multiplier]]*'Input Data'!$B$3</f>
        <v>250000</v>
      </c>
      <c r="G841" s="29">
        <f>(1 - (1 / (1 + EXP(-((Table2[[#This Row],[Volume]] / 1000) - 4.25))))) * 0.4 + 0.6</f>
        <v>0.7562200865486699</v>
      </c>
      <c r="H841" s="29">
        <f>Table2[[#This Row],[Sigmoid]]*'Input Data'!$B$7</f>
        <v>567.16506491150244</v>
      </c>
      <c r="I841" s="29">
        <f>Table2[[#This Row],[Price]]-Table2[[#This Row],[Variable Cost]]</f>
        <v>117.16506491150244</v>
      </c>
      <c r="J841" s="29">
        <f>Table2[[#This Row],[CM I (Unit)]]-(Table2[[#This Row],[Fixed Cost]]/Table2[[#This Row],[Volume]])</f>
        <v>63.916928596273472</v>
      </c>
      <c r="K841" s="29">
        <f>Table2[[#This Row],[CM II Unit)]]-(-'Input Data'!$B$4/Table2[[#This Row],[Volume]])</f>
        <v>10.668792281044503</v>
      </c>
      <c r="L841" s="29">
        <f>Table2[[#This Row],[CM I (Unit)]]*Table2[[#This Row],[Volume]]</f>
        <v>550089.97975950397</v>
      </c>
      <c r="M841" s="29">
        <f>Table2[[#This Row],[CM II Unit)]]*Table2[[#This Row],[Volume]]</f>
        <v>300089.97975950397</v>
      </c>
      <c r="N841" s="29">
        <f>Table2[[#This Row],[Profit (Unit)]]*Table2[[#This Row],[Volume]]</f>
        <v>50089.979759503942</v>
      </c>
      <c r="O841" s="29" t="str">
        <f>IF(AND(Table2[[#This Row],[Profit]]&gt;0,N840&lt;0),MIN(Table2[Profit]),"")</f>
        <v/>
      </c>
    </row>
    <row r="842" spans="1:15" ht="20.100000000000001" customHeight="1" x14ac:dyDescent="0.25">
      <c r="A842" s="29">
        <v>4700</v>
      </c>
      <c r="B842" s="29">
        <f>IF(Table2[[#This Row],[Volume]]&lt;'Input Data'!$B$9,'Input Data'!$B$9,IF(Table2[[#This Row],[Volume]]&gt;'Input Data'!$B$10,'Input Data'!$B$10,Table2[[#This Row],[Volume]]))</f>
        <v>4700</v>
      </c>
      <c r="C842" s="30">
        <f>ROUNDDOWN((Table2[[#This Row],[Volume Used]]-'Input Data'!$B$9)/'Input Data'!$B$11,0)*'Input Data'!$B$12</f>
        <v>0.1</v>
      </c>
      <c r="D842" s="31">
        <f>-(Table2[[#This Row],[Volume]]*(1-Table2[[#This Row],[Discount]])*'Input Data'!$B$2)/Table2[[#This Row],[Volume]]</f>
        <v>450</v>
      </c>
      <c r="E842" s="29">
        <f>ROUNDUP(Table2[[#This Row],[Volume]]/'Input Data'!$B$13,0)</f>
        <v>5</v>
      </c>
      <c r="F842" s="29">
        <f>-Table2[[#This Row],[Multiplier]]*'Input Data'!$B$3</f>
        <v>250000</v>
      </c>
      <c r="G842" s="29">
        <f>(1 - (1 / (1 + EXP(-((Table2[[#This Row],[Volume]] / 1000) - 4.25))))) * 0.4 + 0.6</f>
        <v>0.75574430642031121</v>
      </c>
      <c r="H842" s="29">
        <f>Table2[[#This Row],[Sigmoid]]*'Input Data'!$B$7</f>
        <v>566.8082298152334</v>
      </c>
      <c r="I842" s="29">
        <f>Table2[[#This Row],[Price]]-Table2[[#This Row],[Variable Cost]]</f>
        <v>116.8082298152334</v>
      </c>
      <c r="J842" s="29">
        <f>Table2[[#This Row],[CM I (Unit)]]-(Table2[[#This Row],[Fixed Cost]]/Table2[[#This Row],[Volume]])</f>
        <v>63.616740453531278</v>
      </c>
      <c r="K842" s="29">
        <f>Table2[[#This Row],[CM II Unit)]]-(-'Input Data'!$B$4/Table2[[#This Row],[Volume]])</f>
        <v>10.425251091829153</v>
      </c>
      <c r="L842" s="29">
        <f>Table2[[#This Row],[CM I (Unit)]]*Table2[[#This Row],[Volume]]</f>
        <v>548998.68013159698</v>
      </c>
      <c r="M842" s="29">
        <f>Table2[[#This Row],[CM II Unit)]]*Table2[[#This Row],[Volume]]</f>
        <v>298998.68013159704</v>
      </c>
      <c r="N842" s="29">
        <f>Table2[[#This Row],[Profit (Unit)]]*Table2[[#This Row],[Volume]]</f>
        <v>48998.680131597022</v>
      </c>
      <c r="O842" s="29" t="str">
        <f>IF(AND(Table2[[#This Row],[Profit]]&gt;0,N841&lt;0),MIN(Table2[Profit]),"")</f>
        <v/>
      </c>
    </row>
    <row r="843" spans="1:15" ht="20.100000000000001" customHeight="1" x14ac:dyDescent="0.25">
      <c r="A843" s="29">
        <v>4705</v>
      </c>
      <c r="B843" s="29">
        <f>IF(Table2[[#This Row],[Volume]]&lt;'Input Data'!$B$9,'Input Data'!$B$9,IF(Table2[[#This Row],[Volume]]&gt;'Input Data'!$B$10,'Input Data'!$B$10,Table2[[#This Row],[Volume]]))</f>
        <v>4705</v>
      </c>
      <c r="C843" s="30">
        <f>ROUNDDOWN((Table2[[#This Row],[Volume Used]]-'Input Data'!$B$9)/'Input Data'!$B$11,0)*'Input Data'!$B$12</f>
        <v>0.1</v>
      </c>
      <c r="D843" s="31">
        <f>-(Table2[[#This Row],[Volume]]*(1-Table2[[#This Row],[Discount]])*'Input Data'!$B$2)/Table2[[#This Row],[Volume]]</f>
        <v>450</v>
      </c>
      <c r="E843" s="29">
        <f>ROUNDUP(Table2[[#This Row],[Volume]]/'Input Data'!$B$13,0)</f>
        <v>5</v>
      </c>
      <c r="F843" s="29">
        <f>-Table2[[#This Row],[Multiplier]]*'Input Data'!$B$3</f>
        <v>250000</v>
      </c>
      <c r="G843" s="29">
        <f>(1 - (1 / (1 + EXP(-((Table2[[#This Row],[Volume]] / 1000) - 4.25))))) * 0.4 + 0.6</f>
        <v>0.75526905239930509</v>
      </c>
      <c r="H843" s="29">
        <f>Table2[[#This Row],[Sigmoid]]*'Input Data'!$B$7</f>
        <v>566.45178929947883</v>
      </c>
      <c r="I843" s="29">
        <f>Table2[[#This Row],[Price]]-Table2[[#This Row],[Variable Cost]]</f>
        <v>116.45178929947883</v>
      </c>
      <c r="J843" s="29">
        <f>Table2[[#This Row],[CM I (Unit)]]-(Table2[[#This Row],[Fixed Cost]]/Table2[[#This Row],[Volume]])</f>
        <v>63.316826493952796</v>
      </c>
      <c r="K843" s="29">
        <f>Table2[[#This Row],[CM II Unit)]]-(-'Input Data'!$B$4/Table2[[#This Row],[Volume]])</f>
        <v>10.181863688426759</v>
      </c>
      <c r="L843" s="29">
        <f>Table2[[#This Row],[CM I (Unit)]]*Table2[[#This Row],[Volume]]</f>
        <v>547905.66865404788</v>
      </c>
      <c r="M843" s="29">
        <f>Table2[[#This Row],[CM II Unit)]]*Table2[[#This Row],[Volume]]</f>
        <v>297905.66865404788</v>
      </c>
      <c r="N843" s="29">
        <f>Table2[[#This Row],[Profit (Unit)]]*Table2[[#This Row],[Volume]]</f>
        <v>47905.668654047899</v>
      </c>
      <c r="O843" s="29" t="str">
        <f>IF(AND(Table2[[#This Row],[Profit]]&gt;0,N842&lt;0),MIN(Table2[Profit]),"")</f>
        <v/>
      </c>
    </row>
    <row r="844" spans="1:15" ht="20.100000000000001" customHeight="1" x14ac:dyDescent="0.25">
      <c r="A844" s="29">
        <v>4710</v>
      </c>
      <c r="B844" s="29">
        <f>IF(Table2[[#This Row],[Volume]]&lt;'Input Data'!$B$9,'Input Data'!$B$9,IF(Table2[[#This Row],[Volume]]&gt;'Input Data'!$B$10,'Input Data'!$B$10,Table2[[#This Row],[Volume]]))</f>
        <v>4710</v>
      </c>
      <c r="C844" s="30">
        <f>ROUNDDOWN((Table2[[#This Row],[Volume Used]]-'Input Data'!$B$9)/'Input Data'!$B$11,0)*'Input Data'!$B$12</f>
        <v>0.1</v>
      </c>
      <c r="D844" s="31">
        <f>-(Table2[[#This Row],[Volume]]*(1-Table2[[#This Row],[Discount]])*'Input Data'!$B$2)/Table2[[#This Row],[Volume]]</f>
        <v>450</v>
      </c>
      <c r="E844" s="29">
        <f>ROUNDUP(Table2[[#This Row],[Volume]]/'Input Data'!$B$13,0)</f>
        <v>5</v>
      </c>
      <c r="F844" s="29">
        <f>-Table2[[#This Row],[Multiplier]]*'Input Data'!$B$3</f>
        <v>250000</v>
      </c>
      <c r="G844" s="29">
        <f>(1 - (1 / (1 + EXP(-((Table2[[#This Row],[Volume]] / 1000) - 4.25))))) * 0.4 + 0.6</f>
        <v>0.75479432954426584</v>
      </c>
      <c r="H844" s="29">
        <f>Table2[[#This Row],[Sigmoid]]*'Input Data'!$B$7</f>
        <v>566.0957471581994</v>
      </c>
      <c r="I844" s="29">
        <f>Table2[[#This Row],[Price]]-Table2[[#This Row],[Variable Cost]]</f>
        <v>116.0957471581994</v>
      </c>
      <c r="J844" s="29">
        <f>Table2[[#This Row],[CM I (Unit)]]-(Table2[[#This Row],[Fixed Cost]]/Table2[[#This Row],[Volume]])</f>
        <v>63.017190894929762</v>
      </c>
      <c r="K844" s="29">
        <f>Table2[[#This Row],[CM II Unit)]]-(-'Input Data'!$B$4/Table2[[#This Row],[Volume]])</f>
        <v>9.938634631660122</v>
      </c>
      <c r="L844" s="29">
        <f>Table2[[#This Row],[CM I (Unit)]]*Table2[[#This Row],[Volume]]</f>
        <v>546810.96911511919</v>
      </c>
      <c r="M844" s="29">
        <f>Table2[[#This Row],[CM II Unit)]]*Table2[[#This Row],[Volume]]</f>
        <v>296810.96911511919</v>
      </c>
      <c r="N844" s="29">
        <f>Table2[[#This Row],[Profit (Unit)]]*Table2[[#This Row],[Volume]]</f>
        <v>46810.969115119173</v>
      </c>
      <c r="O844" s="29" t="str">
        <f>IF(AND(Table2[[#This Row],[Profit]]&gt;0,N843&lt;0),MIN(Table2[Profit]),"")</f>
        <v/>
      </c>
    </row>
    <row r="845" spans="1:15" ht="20.100000000000001" customHeight="1" x14ac:dyDescent="0.25">
      <c r="A845" s="29">
        <v>4715</v>
      </c>
      <c r="B845" s="29">
        <f>IF(Table2[[#This Row],[Volume]]&lt;'Input Data'!$B$9,'Input Data'!$B$9,IF(Table2[[#This Row],[Volume]]&gt;'Input Data'!$B$10,'Input Data'!$B$10,Table2[[#This Row],[Volume]]))</f>
        <v>4715</v>
      </c>
      <c r="C845" s="30">
        <f>ROUNDDOWN((Table2[[#This Row],[Volume Used]]-'Input Data'!$B$9)/'Input Data'!$B$11,0)*'Input Data'!$B$12</f>
        <v>0.1</v>
      </c>
      <c r="D845" s="31">
        <f>-(Table2[[#This Row],[Volume]]*(1-Table2[[#This Row],[Discount]])*'Input Data'!$B$2)/Table2[[#This Row],[Volume]]</f>
        <v>450</v>
      </c>
      <c r="E845" s="29">
        <f>ROUNDUP(Table2[[#This Row],[Volume]]/'Input Data'!$B$13,0)</f>
        <v>5</v>
      </c>
      <c r="F845" s="29">
        <f>-Table2[[#This Row],[Multiplier]]*'Input Data'!$B$3</f>
        <v>250000</v>
      </c>
      <c r="G845" s="29">
        <f>(1 - (1 / (1 + EXP(-((Table2[[#This Row],[Volume]] / 1000) - 4.25))))) * 0.4 + 0.6</f>
        <v>0.75432014288924198</v>
      </c>
      <c r="H845" s="29">
        <f>Table2[[#This Row],[Sigmoid]]*'Input Data'!$B$7</f>
        <v>565.74010716693147</v>
      </c>
      <c r="I845" s="29">
        <f>Table2[[#This Row],[Price]]-Table2[[#This Row],[Variable Cost]]</f>
        <v>115.74010716693147</v>
      </c>
      <c r="J845" s="29">
        <f>Table2[[#This Row],[CM I (Unit)]]-(Table2[[#This Row],[Fixed Cost]]/Table2[[#This Row],[Volume]])</f>
        <v>62.71783781380315</v>
      </c>
      <c r="K845" s="29">
        <f>Table2[[#This Row],[CM II Unit)]]-(-'Input Data'!$B$4/Table2[[#This Row],[Volume]])</f>
        <v>9.6955684606748349</v>
      </c>
      <c r="L845" s="29">
        <f>Table2[[#This Row],[CM I (Unit)]]*Table2[[#This Row],[Volume]]</f>
        <v>545714.60529208183</v>
      </c>
      <c r="M845" s="29">
        <f>Table2[[#This Row],[CM II Unit)]]*Table2[[#This Row],[Volume]]</f>
        <v>295714.60529208183</v>
      </c>
      <c r="N845" s="29">
        <f>Table2[[#This Row],[Profit (Unit)]]*Table2[[#This Row],[Volume]]</f>
        <v>45714.605292081847</v>
      </c>
      <c r="O845" s="29" t="str">
        <f>IF(AND(Table2[[#This Row],[Profit]]&gt;0,N844&lt;0),MIN(Table2[Profit]),"")</f>
        <v/>
      </c>
    </row>
    <row r="846" spans="1:15" ht="20.100000000000001" customHeight="1" x14ac:dyDescent="0.25">
      <c r="A846" s="29">
        <v>4720</v>
      </c>
      <c r="B846" s="29">
        <f>IF(Table2[[#This Row],[Volume]]&lt;'Input Data'!$B$9,'Input Data'!$B$9,IF(Table2[[#This Row],[Volume]]&gt;'Input Data'!$B$10,'Input Data'!$B$10,Table2[[#This Row],[Volume]]))</f>
        <v>4720</v>
      </c>
      <c r="C846" s="30">
        <f>ROUNDDOWN((Table2[[#This Row],[Volume Used]]-'Input Data'!$B$9)/'Input Data'!$B$11,0)*'Input Data'!$B$12</f>
        <v>0.1</v>
      </c>
      <c r="D846" s="31">
        <f>-(Table2[[#This Row],[Volume]]*(1-Table2[[#This Row],[Discount]])*'Input Data'!$B$2)/Table2[[#This Row],[Volume]]</f>
        <v>450</v>
      </c>
      <c r="E846" s="29">
        <f>ROUNDUP(Table2[[#This Row],[Volume]]/'Input Data'!$B$13,0)</f>
        <v>5</v>
      </c>
      <c r="F846" s="29">
        <f>-Table2[[#This Row],[Multiplier]]*'Input Data'!$B$3</f>
        <v>250000</v>
      </c>
      <c r="G846" s="29">
        <f>(1 - (1 / (1 + EXP(-((Table2[[#This Row],[Volume]] / 1000) - 4.25))))) * 0.4 + 0.6</f>
        <v>0.75384649744352716</v>
      </c>
      <c r="H846" s="29">
        <f>Table2[[#This Row],[Sigmoid]]*'Input Data'!$B$7</f>
        <v>565.38487308264541</v>
      </c>
      <c r="I846" s="29">
        <f>Table2[[#This Row],[Price]]-Table2[[#This Row],[Variable Cost]]</f>
        <v>115.38487308264541</v>
      </c>
      <c r="J846" s="29">
        <f>Table2[[#This Row],[CM I (Unit)]]-(Table2[[#This Row],[Fixed Cost]]/Table2[[#This Row],[Volume]])</f>
        <v>62.41877138773016</v>
      </c>
      <c r="K846" s="29">
        <f>Table2[[#This Row],[CM II Unit)]]-(-'Input Data'!$B$4/Table2[[#This Row],[Volume]])</f>
        <v>9.4526696928149079</v>
      </c>
      <c r="L846" s="29">
        <f>Table2[[#This Row],[CM I (Unit)]]*Table2[[#This Row],[Volume]]</f>
        <v>544616.60095008637</v>
      </c>
      <c r="M846" s="29">
        <f>Table2[[#This Row],[CM II Unit)]]*Table2[[#This Row],[Volume]]</f>
        <v>294616.60095008637</v>
      </c>
      <c r="N846" s="29">
        <f>Table2[[#This Row],[Profit (Unit)]]*Table2[[#This Row],[Volume]]</f>
        <v>44616.600950086366</v>
      </c>
      <c r="O846" s="29" t="str">
        <f>IF(AND(Table2[[#This Row],[Profit]]&gt;0,N845&lt;0),MIN(Table2[Profit]),"")</f>
        <v/>
      </c>
    </row>
    <row r="847" spans="1:15" ht="20.100000000000001" customHeight="1" x14ac:dyDescent="0.25">
      <c r="A847" s="29">
        <v>4725</v>
      </c>
      <c r="B847" s="29">
        <f>IF(Table2[[#This Row],[Volume]]&lt;'Input Data'!$B$9,'Input Data'!$B$9,IF(Table2[[#This Row],[Volume]]&gt;'Input Data'!$B$10,'Input Data'!$B$10,Table2[[#This Row],[Volume]]))</f>
        <v>4725</v>
      </c>
      <c r="C847" s="30">
        <f>ROUNDDOWN((Table2[[#This Row],[Volume Used]]-'Input Data'!$B$9)/'Input Data'!$B$11,0)*'Input Data'!$B$12</f>
        <v>0.1</v>
      </c>
      <c r="D847" s="31">
        <f>-(Table2[[#This Row],[Volume]]*(1-Table2[[#This Row],[Discount]])*'Input Data'!$B$2)/Table2[[#This Row],[Volume]]</f>
        <v>450</v>
      </c>
      <c r="E847" s="29">
        <f>ROUNDUP(Table2[[#This Row],[Volume]]/'Input Data'!$B$13,0)</f>
        <v>5</v>
      </c>
      <c r="F847" s="29">
        <f>-Table2[[#This Row],[Multiplier]]*'Input Data'!$B$3</f>
        <v>250000</v>
      </c>
      <c r="G847" s="29">
        <f>(1 - (1 / (1 + EXP(-((Table2[[#This Row],[Volume]] / 1000) - 4.25))))) * 0.4 + 0.6</f>
        <v>0.75337339819147231</v>
      </c>
      <c r="H847" s="29">
        <f>Table2[[#This Row],[Sigmoid]]*'Input Data'!$B$7</f>
        <v>565.03004864360423</v>
      </c>
      <c r="I847" s="29">
        <f>Table2[[#This Row],[Price]]-Table2[[#This Row],[Variable Cost]]</f>
        <v>115.03004864360423</v>
      </c>
      <c r="J847" s="29">
        <f>Table2[[#This Row],[CM I (Unit)]]-(Table2[[#This Row],[Fixed Cost]]/Table2[[#This Row],[Volume]])</f>
        <v>62.11999573355132</v>
      </c>
      <c r="K847" s="29">
        <f>Table2[[#This Row],[CM II Unit)]]-(-'Input Data'!$B$4/Table2[[#This Row],[Volume]])</f>
        <v>9.2099428234984089</v>
      </c>
      <c r="L847" s="29">
        <f>Table2[[#This Row],[CM I (Unit)]]*Table2[[#This Row],[Volume]]</f>
        <v>543516.97984102997</v>
      </c>
      <c r="M847" s="29">
        <f>Table2[[#This Row],[CM II Unit)]]*Table2[[#This Row],[Volume]]</f>
        <v>293516.97984102997</v>
      </c>
      <c r="N847" s="29">
        <f>Table2[[#This Row],[Profit (Unit)]]*Table2[[#This Row],[Volume]]</f>
        <v>43516.979841029985</v>
      </c>
      <c r="O847" s="29" t="str">
        <f>IF(AND(Table2[[#This Row],[Profit]]&gt;0,N846&lt;0),MIN(Table2[Profit]),"")</f>
        <v/>
      </c>
    </row>
    <row r="848" spans="1:15" ht="20.100000000000001" customHeight="1" x14ac:dyDescent="0.25">
      <c r="A848" s="29">
        <v>4730</v>
      </c>
      <c r="B848" s="29">
        <f>IF(Table2[[#This Row],[Volume]]&lt;'Input Data'!$B$9,'Input Data'!$B$9,IF(Table2[[#This Row],[Volume]]&gt;'Input Data'!$B$10,'Input Data'!$B$10,Table2[[#This Row],[Volume]]))</f>
        <v>4730</v>
      </c>
      <c r="C848" s="30">
        <f>ROUNDDOWN((Table2[[#This Row],[Volume Used]]-'Input Data'!$B$9)/'Input Data'!$B$11,0)*'Input Data'!$B$12</f>
        <v>0.1</v>
      </c>
      <c r="D848" s="31">
        <f>-(Table2[[#This Row],[Volume]]*(1-Table2[[#This Row],[Discount]])*'Input Data'!$B$2)/Table2[[#This Row],[Volume]]</f>
        <v>450</v>
      </c>
      <c r="E848" s="29">
        <f>ROUNDUP(Table2[[#This Row],[Volume]]/'Input Data'!$B$13,0)</f>
        <v>5</v>
      </c>
      <c r="F848" s="29">
        <f>-Table2[[#This Row],[Multiplier]]*'Input Data'!$B$3</f>
        <v>250000</v>
      </c>
      <c r="G848" s="29">
        <f>(1 - (1 / (1 + EXP(-((Table2[[#This Row],[Volume]] / 1000) - 4.25))))) * 0.4 + 0.6</f>
        <v>0.75290085009230034</v>
      </c>
      <c r="H848" s="29">
        <f>Table2[[#This Row],[Sigmoid]]*'Input Data'!$B$7</f>
        <v>564.67563756922527</v>
      </c>
      <c r="I848" s="29">
        <f>Table2[[#This Row],[Price]]-Table2[[#This Row],[Variable Cost]]</f>
        <v>114.67563756922527</v>
      </c>
      <c r="J848" s="29">
        <f>Table2[[#This Row],[CM I (Unit)]]-(Table2[[#This Row],[Fixed Cost]]/Table2[[#This Row],[Volume]])</f>
        <v>61.821514947660788</v>
      </c>
      <c r="K848" s="29">
        <f>Table2[[#This Row],[CM II Unit)]]-(-'Input Data'!$B$4/Table2[[#This Row],[Volume]])</f>
        <v>8.9673923260963022</v>
      </c>
      <c r="L848" s="29">
        <f>Table2[[#This Row],[CM I (Unit)]]*Table2[[#This Row],[Volume]]</f>
        <v>542415.76570243551</v>
      </c>
      <c r="M848" s="29">
        <f>Table2[[#This Row],[CM II Unit)]]*Table2[[#This Row],[Volume]]</f>
        <v>292415.76570243551</v>
      </c>
      <c r="N848" s="29">
        <f>Table2[[#This Row],[Profit (Unit)]]*Table2[[#This Row],[Volume]]</f>
        <v>42415.765702435507</v>
      </c>
      <c r="O848" s="29" t="str">
        <f>IF(AND(Table2[[#This Row],[Profit]]&gt;0,N847&lt;0),MIN(Table2[Profit]),"")</f>
        <v/>
      </c>
    </row>
    <row r="849" spans="1:15" ht="20.100000000000001" customHeight="1" x14ac:dyDescent="0.25">
      <c r="A849" s="29">
        <v>4735</v>
      </c>
      <c r="B849" s="29">
        <f>IF(Table2[[#This Row],[Volume]]&lt;'Input Data'!$B$9,'Input Data'!$B$9,IF(Table2[[#This Row],[Volume]]&gt;'Input Data'!$B$10,'Input Data'!$B$10,Table2[[#This Row],[Volume]]))</f>
        <v>4735</v>
      </c>
      <c r="C849" s="30">
        <f>ROUNDDOWN((Table2[[#This Row],[Volume Used]]-'Input Data'!$B$9)/'Input Data'!$B$11,0)*'Input Data'!$B$12</f>
        <v>0.1</v>
      </c>
      <c r="D849" s="31">
        <f>-(Table2[[#This Row],[Volume]]*(1-Table2[[#This Row],[Discount]])*'Input Data'!$B$2)/Table2[[#This Row],[Volume]]</f>
        <v>450</v>
      </c>
      <c r="E849" s="29">
        <f>ROUNDUP(Table2[[#This Row],[Volume]]/'Input Data'!$B$13,0)</f>
        <v>5</v>
      </c>
      <c r="F849" s="29">
        <f>-Table2[[#This Row],[Multiplier]]*'Input Data'!$B$3</f>
        <v>250000</v>
      </c>
      <c r="G849" s="29">
        <f>(1 - (1 / (1 + EXP(-((Table2[[#This Row],[Volume]] / 1000) - 4.25))))) * 0.4 + 0.6</f>
        <v>0.75242885807992388</v>
      </c>
      <c r="H849" s="29">
        <f>Table2[[#This Row],[Sigmoid]]*'Input Data'!$B$7</f>
        <v>564.32164355994291</v>
      </c>
      <c r="I849" s="29">
        <f>Table2[[#This Row],[Price]]-Table2[[#This Row],[Variable Cost]]</f>
        <v>114.32164355994291</v>
      </c>
      <c r="J849" s="29">
        <f>Table2[[#This Row],[CM I (Unit)]]-(Table2[[#This Row],[Fixed Cost]]/Table2[[#This Row],[Volume]])</f>
        <v>61.523333105877441</v>
      </c>
      <c r="K849" s="29">
        <f>Table2[[#This Row],[CM II Unit)]]-(-'Input Data'!$B$4/Table2[[#This Row],[Volume]])</f>
        <v>8.7250226518119689</v>
      </c>
      <c r="L849" s="29">
        <f>Table2[[#This Row],[CM I (Unit)]]*Table2[[#This Row],[Volume]]</f>
        <v>541312.98225632973</v>
      </c>
      <c r="M849" s="29">
        <f>Table2[[#This Row],[CM II Unit)]]*Table2[[#This Row],[Volume]]</f>
        <v>291312.98225632968</v>
      </c>
      <c r="N849" s="29">
        <f>Table2[[#This Row],[Profit (Unit)]]*Table2[[#This Row],[Volume]]</f>
        <v>41312.982256329669</v>
      </c>
      <c r="O849" s="29" t="str">
        <f>IF(AND(Table2[[#This Row],[Profit]]&gt;0,N848&lt;0),MIN(Table2[Profit]),"")</f>
        <v/>
      </c>
    </row>
    <row r="850" spans="1:15" ht="20.100000000000001" customHeight="1" x14ac:dyDescent="0.25">
      <c r="A850" s="29">
        <v>4740</v>
      </c>
      <c r="B850" s="29">
        <f>IF(Table2[[#This Row],[Volume]]&lt;'Input Data'!$B$9,'Input Data'!$B$9,IF(Table2[[#This Row],[Volume]]&gt;'Input Data'!$B$10,'Input Data'!$B$10,Table2[[#This Row],[Volume]]))</f>
        <v>4740</v>
      </c>
      <c r="C850" s="30">
        <f>ROUNDDOWN((Table2[[#This Row],[Volume Used]]-'Input Data'!$B$9)/'Input Data'!$B$11,0)*'Input Data'!$B$12</f>
        <v>0.1</v>
      </c>
      <c r="D850" s="31">
        <f>-(Table2[[#This Row],[Volume]]*(1-Table2[[#This Row],[Discount]])*'Input Data'!$B$2)/Table2[[#This Row],[Volume]]</f>
        <v>450</v>
      </c>
      <c r="E850" s="29">
        <f>ROUNDUP(Table2[[#This Row],[Volume]]/'Input Data'!$B$13,0)</f>
        <v>5</v>
      </c>
      <c r="F850" s="29">
        <f>-Table2[[#This Row],[Multiplier]]*'Input Data'!$B$3</f>
        <v>250000</v>
      </c>
      <c r="G850" s="29">
        <f>(1 - (1 / (1 + EXP(-((Table2[[#This Row],[Volume]] / 1000) - 4.25))))) * 0.4 + 0.6</f>
        <v>0.75195742706276392</v>
      </c>
      <c r="H850" s="29">
        <f>Table2[[#This Row],[Sigmoid]]*'Input Data'!$B$7</f>
        <v>563.96807029707293</v>
      </c>
      <c r="I850" s="29">
        <f>Table2[[#This Row],[Price]]-Table2[[#This Row],[Variable Cost]]</f>
        <v>113.96807029707293</v>
      </c>
      <c r="J850" s="29">
        <f>Table2[[#This Row],[CM I (Unit)]]-(Table2[[#This Row],[Fixed Cost]]/Table2[[#This Row],[Volume]])</f>
        <v>61.225454263317651</v>
      </c>
      <c r="K850" s="29">
        <f>Table2[[#This Row],[CM II Unit)]]-(-'Input Data'!$B$4/Table2[[#This Row],[Volume]])</f>
        <v>8.4828382295623754</v>
      </c>
      <c r="L850" s="29">
        <f>Table2[[#This Row],[CM I (Unit)]]*Table2[[#This Row],[Volume]]</f>
        <v>540208.65320812573</v>
      </c>
      <c r="M850" s="29">
        <f>Table2[[#This Row],[CM II Unit)]]*Table2[[#This Row],[Volume]]</f>
        <v>290208.65320812567</v>
      </c>
      <c r="N850" s="29">
        <f>Table2[[#This Row],[Profit (Unit)]]*Table2[[#This Row],[Volume]]</f>
        <v>40208.653208125659</v>
      </c>
      <c r="O850" s="29" t="str">
        <f>IF(AND(Table2[[#This Row],[Profit]]&gt;0,N849&lt;0),MIN(Table2[Profit]),"")</f>
        <v/>
      </c>
    </row>
    <row r="851" spans="1:15" ht="20.100000000000001" customHeight="1" x14ac:dyDescent="0.25">
      <c r="A851" s="29">
        <v>4745</v>
      </c>
      <c r="B851" s="29">
        <f>IF(Table2[[#This Row],[Volume]]&lt;'Input Data'!$B$9,'Input Data'!$B$9,IF(Table2[[#This Row],[Volume]]&gt;'Input Data'!$B$10,'Input Data'!$B$10,Table2[[#This Row],[Volume]]))</f>
        <v>4745</v>
      </c>
      <c r="C851" s="30">
        <f>ROUNDDOWN((Table2[[#This Row],[Volume Used]]-'Input Data'!$B$9)/'Input Data'!$B$11,0)*'Input Data'!$B$12</f>
        <v>0.1</v>
      </c>
      <c r="D851" s="31">
        <f>-(Table2[[#This Row],[Volume]]*(1-Table2[[#This Row],[Discount]])*'Input Data'!$B$2)/Table2[[#This Row],[Volume]]</f>
        <v>450</v>
      </c>
      <c r="E851" s="29">
        <f>ROUNDUP(Table2[[#This Row],[Volume]]/'Input Data'!$B$13,0)</f>
        <v>5</v>
      </c>
      <c r="F851" s="29">
        <f>-Table2[[#This Row],[Multiplier]]*'Input Data'!$B$3</f>
        <v>250000</v>
      </c>
      <c r="G851" s="29">
        <f>(1 - (1 / (1 + EXP(-((Table2[[#This Row],[Volume]] / 1000) - 4.25))))) * 0.4 + 0.6</f>
        <v>0.75148656192357288</v>
      </c>
      <c r="H851" s="29">
        <f>Table2[[#This Row],[Sigmoid]]*'Input Data'!$B$7</f>
        <v>563.6149214426797</v>
      </c>
      <c r="I851" s="29">
        <f>Table2[[#This Row],[Price]]-Table2[[#This Row],[Variable Cost]]</f>
        <v>113.6149214426797</v>
      </c>
      <c r="J851" s="29">
        <f>Table2[[#This Row],[CM I (Unit)]]-(Table2[[#This Row],[Fixed Cost]]/Table2[[#This Row],[Volume]])</f>
        <v>60.927882454270851</v>
      </c>
      <c r="K851" s="29">
        <f>Table2[[#This Row],[CM II Unit)]]-(-'Input Data'!$B$4/Table2[[#This Row],[Volume]])</f>
        <v>8.2408434658619996</v>
      </c>
      <c r="L851" s="29">
        <f>Table2[[#This Row],[CM I (Unit)]]*Table2[[#This Row],[Volume]]</f>
        <v>539102.80224551517</v>
      </c>
      <c r="M851" s="29">
        <f>Table2[[#This Row],[CM II Unit)]]*Table2[[#This Row],[Volume]]</f>
        <v>289102.80224551517</v>
      </c>
      <c r="N851" s="29">
        <f>Table2[[#This Row],[Profit (Unit)]]*Table2[[#This Row],[Volume]]</f>
        <v>39102.802245515188</v>
      </c>
      <c r="O851" s="29" t="str">
        <f>IF(AND(Table2[[#This Row],[Profit]]&gt;0,N850&lt;0),MIN(Table2[Profit]),"")</f>
        <v/>
      </c>
    </row>
    <row r="852" spans="1:15" ht="20.100000000000001" customHeight="1" x14ac:dyDescent="0.25">
      <c r="A852" s="29">
        <v>4750</v>
      </c>
      <c r="B852" s="29">
        <f>IF(Table2[[#This Row],[Volume]]&lt;'Input Data'!$B$9,'Input Data'!$B$9,IF(Table2[[#This Row],[Volume]]&gt;'Input Data'!$B$10,'Input Data'!$B$10,Table2[[#This Row],[Volume]]))</f>
        <v>4750</v>
      </c>
      <c r="C852" s="30">
        <f>ROUNDDOWN((Table2[[#This Row],[Volume Used]]-'Input Data'!$B$9)/'Input Data'!$B$11,0)*'Input Data'!$B$12</f>
        <v>0.1</v>
      </c>
      <c r="D852" s="31">
        <f>-(Table2[[#This Row],[Volume]]*(1-Table2[[#This Row],[Discount]])*'Input Data'!$B$2)/Table2[[#This Row],[Volume]]</f>
        <v>450</v>
      </c>
      <c r="E852" s="29">
        <f>ROUNDUP(Table2[[#This Row],[Volume]]/'Input Data'!$B$13,0)</f>
        <v>5</v>
      </c>
      <c r="F852" s="29">
        <f>-Table2[[#This Row],[Multiplier]]*'Input Data'!$B$3</f>
        <v>250000</v>
      </c>
      <c r="G852" s="29">
        <f>(1 - (1 / (1 + EXP(-((Table2[[#This Row],[Volume]] / 1000) - 4.25))))) * 0.4 + 0.6</f>
        <v>0.75101626751925821</v>
      </c>
      <c r="H852" s="29">
        <f>Table2[[#This Row],[Sigmoid]]*'Input Data'!$B$7</f>
        <v>563.26220063944368</v>
      </c>
      <c r="I852" s="29">
        <f>Table2[[#This Row],[Price]]-Table2[[#This Row],[Variable Cost]]</f>
        <v>113.26220063944368</v>
      </c>
      <c r="J852" s="29">
        <f>Table2[[#This Row],[CM I (Unit)]]-(Table2[[#This Row],[Fixed Cost]]/Table2[[#This Row],[Volume]])</f>
        <v>60.630621692075259</v>
      </c>
      <c r="K852" s="29">
        <f>Table2[[#This Row],[CM II Unit)]]-(-'Input Data'!$B$4/Table2[[#This Row],[Volume]])</f>
        <v>7.9990427447068413</v>
      </c>
      <c r="L852" s="29">
        <f>Table2[[#This Row],[CM I (Unit)]]*Table2[[#This Row],[Volume]]</f>
        <v>537995.45303735742</v>
      </c>
      <c r="M852" s="29">
        <f>Table2[[#This Row],[CM II Unit)]]*Table2[[#This Row],[Volume]]</f>
        <v>287995.45303735748</v>
      </c>
      <c r="N852" s="29">
        <f>Table2[[#This Row],[Profit (Unit)]]*Table2[[#This Row],[Volume]]</f>
        <v>37995.453037357496</v>
      </c>
      <c r="O852" s="29" t="str">
        <f>IF(AND(Table2[[#This Row],[Profit]]&gt;0,N851&lt;0),MIN(Table2[Profit]),"")</f>
        <v/>
      </c>
    </row>
    <row r="853" spans="1:15" ht="20.100000000000001" customHeight="1" x14ac:dyDescent="0.25">
      <c r="A853" s="29">
        <v>4755</v>
      </c>
      <c r="B853" s="29">
        <f>IF(Table2[[#This Row],[Volume]]&lt;'Input Data'!$B$9,'Input Data'!$B$9,IF(Table2[[#This Row],[Volume]]&gt;'Input Data'!$B$10,'Input Data'!$B$10,Table2[[#This Row],[Volume]]))</f>
        <v>4755</v>
      </c>
      <c r="C853" s="30">
        <f>ROUNDDOWN((Table2[[#This Row],[Volume Used]]-'Input Data'!$B$9)/'Input Data'!$B$11,0)*'Input Data'!$B$12</f>
        <v>0.1</v>
      </c>
      <c r="D853" s="31">
        <f>-(Table2[[#This Row],[Volume]]*(1-Table2[[#This Row],[Discount]])*'Input Data'!$B$2)/Table2[[#This Row],[Volume]]</f>
        <v>450</v>
      </c>
      <c r="E853" s="29">
        <f>ROUNDUP(Table2[[#This Row],[Volume]]/'Input Data'!$B$13,0)</f>
        <v>5</v>
      </c>
      <c r="F853" s="29">
        <f>-Table2[[#This Row],[Multiplier]]*'Input Data'!$B$3</f>
        <v>250000</v>
      </c>
      <c r="G853" s="29">
        <f>(1 - (1 / (1 + EXP(-((Table2[[#This Row],[Volume]] / 1000) - 4.25))))) * 0.4 + 0.6</f>
        <v>0.75054654868070958</v>
      </c>
      <c r="H853" s="29">
        <f>Table2[[#This Row],[Sigmoid]]*'Input Data'!$B$7</f>
        <v>562.9099115105322</v>
      </c>
      <c r="I853" s="29">
        <f>Table2[[#This Row],[Price]]-Table2[[#This Row],[Variable Cost]]</f>
        <v>112.9099115105322</v>
      </c>
      <c r="J853" s="29">
        <f>Table2[[#This Row],[CM I (Unit)]]-(Table2[[#This Row],[Fixed Cost]]/Table2[[#This Row],[Volume]])</f>
        <v>60.333675968996971</v>
      </c>
      <c r="K853" s="29">
        <f>Table2[[#This Row],[CM II Unit)]]-(-'Input Data'!$B$4/Table2[[#This Row],[Volume]])</f>
        <v>7.757440427461745</v>
      </c>
      <c r="L853" s="29">
        <f>Table2[[#This Row],[CM I (Unit)]]*Table2[[#This Row],[Volume]]</f>
        <v>536886.62923258054</v>
      </c>
      <c r="M853" s="29">
        <f>Table2[[#This Row],[CM II Unit)]]*Table2[[#This Row],[Volume]]</f>
        <v>286886.6292325806</v>
      </c>
      <c r="N853" s="29">
        <f>Table2[[#This Row],[Profit (Unit)]]*Table2[[#This Row],[Volume]]</f>
        <v>36886.629232580599</v>
      </c>
      <c r="O853" s="29" t="str">
        <f>IF(AND(Table2[[#This Row],[Profit]]&gt;0,N852&lt;0),MIN(Table2[Profit]),"")</f>
        <v/>
      </c>
    </row>
    <row r="854" spans="1:15" ht="20.100000000000001" customHeight="1" x14ac:dyDescent="0.25">
      <c r="A854" s="29">
        <v>4760</v>
      </c>
      <c r="B854" s="29">
        <f>IF(Table2[[#This Row],[Volume]]&lt;'Input Data'!$B$9,'Input Data'!$B$9,IF(Table2[[#This Row],[Volume]]&gt;'Input Data'!$B$10,'Input Data'!$B$10,Table2[[#This Row],[Volume]]))</f>
        <v>4760</v>
      </c>
      <c r="C854" s="30">
        <f>ROUNDDOWN((Table2[[#This Row],[Volume Used]]-'Input Data'!$B$9)/'Input Data'!$B$11,0)*'Input Data'!$B$12</f>
        <v>0.1</v>
      </c>
      <c r="D854" s="31">
        <f>-(Table2[[#This Row],[Volume]]*(1-Table2[[#This Row],[Discount]])*'Input Data'!$B$2)/Table2[[#This Row],[Volume]]</f>
        <v>450</v>
      </c>
      <c r="E854" s="29">
        <f>ROUNDUP(Table2[[#This Row],[Volume]]/'Input Data'!$B$13,0)</f>
        <v>5</v>
      </c>
      <c r="F854" s="29">
        <f>-Table2[[#This Row],[Multiplier]]*'Input Data'!$B$3</f>
        <v>250000</v>
      </c>
      <c r="G854" s="29">
        <f>(1 - (1 / (1 + EXP(-((Table2[[#This Row],[Volume]] / 1000) - 4.25))))) * 0.4 + 0.6</f>
        <v>0.7500774102126283</v>
      </c>
      <c r="H854" s="29">
        <f>Table2[[#This Row],[Sigmoid]]*'Input Data'!$B$7</f>
        <v>562.55805765947127</v>
      </c>
      <c r="I854" s="29">
        <f>Table2[[#This Row],[Price]]-Table2[[#This Row],[Variable Cost]]</f>
        <v>112.55805765947127</v>
      </c>
      <c r="J854" s="29">
        <f>Table2[[#This Row],[CM I (Unit)]]-(Table2[[#This Row],[Fixed Cost]]/Table2[[#This Row],[Volume]])</f>
        <v>60.037049256109931</v>
      </c>
      <c r="K854" s="29">
        <f>Table2[[#This Row],[CM II Unit)]]-(-'Input Data'!$B$4/Table2[[#This Row],[Volume]])</f>
        <v>7.5160408527485885</v>
      </c>
      <c r="L854" s="29">
        <f>Table2[[#This Row],[CM I (Unit)]]*Table2[[#This Row],[Volume]]</f>
        <v>535776.35445908329</v>
      </c>
      <c r="M854" s="29">
        <f>Table2[[#This Row],[CM II Unit)]]*Table2[[#This Row],[Volume]]</f>
        <v>285776.35445908329</v>
      </c>
      <c r="N854" s="29">
        <f>Table2[[#This Row],[Profit (Unit)]]*Table2[[#This Row],[Volume]]</f>
        <v>35776.354459083283</v>
      </c>
      <c r="O854" s="29" t="str">
        <f>IF(AND(Table2[[#This Row],[Profit]]&gt;0,N853&lt;0),MIN(Table2[Profit]),"")</f>
        <v/>
      </c>
    </row>
    <row r="855" spans="1:15" ht="20.100000000000001" customHeight="1" x14ac:dyDescent="0.25">
      <c r="A855" s="29">
        <v>4765</v>
      </c>
      <c r="B855" s="29">
        <f>IF(Table2[[#This Row],[Volume]]&lt;'Input Data'!$B$9,'Input Data'!$B$9,IF(Table2[[#This Row],[Volume]]&gt;'Input Data'!$B$10,'Input Data'!$B$10,Table2[[#This Row],[Volume]]))</f>
        <v>4765</v>
      </c>
      <c r="C855" s="30">
        <f>ROUNDDOWN((Table2[[#This Row],[Volume Used]]-'Input Data'!$B$9)/'Input Data'!$B$11,0)*'Input Data'!$B$12</f>
        <v>0.1</v>
      </c>
      <c r="D855" s="31">
        <f>-(Table2[[#This Row],[Volume]]*(1-Table2[[#This Row],[Discount]])*'Input Data'!$B$2)/Table2[[#This Row],[Volume]]</f>
        <v>450</v>
      </c>
      <c r="E855" s="29">
        <f>ROUNDUP(Table2[[#This Row],[Volume]]/'Input Data'!$B$13,0)</f>
        <v>5</v>
      </c>
      <c r="F855" s="29">
        <f>-Table2[[#This Row],[Multiplier]]*'Input Data'!$B$3</f>
        <v>250000</v>
      </c>
      <c r="G855" s="29">
        <f>(1 - (1 / (1 + EXP(-((Table2[[#This Row],[Volume]] / 1000) - 4.25))))) * 0.4 + 0.6</f>
        <v>0.74960885689335854</v>
      </c>
      <c r="H855" s="29">
        <f>Table2[[#This Row],[Sigmoid]]*'Input Data'!$B$7</f>
        <v>562.20664267001894</v>
      </c>
      <c r="I855" s="29">
        <f>Table2[[#This Row],[Price]]-Table2[[#This Row],[Variable Cost]]</f>
        <v>112.20664267001894</v>
      </c>
      <c r="J855" s="29">
        <f>Table2[[#This Row],[CM I (Unit)]]-(Table2[[#This Row],[Fixed Cost]]/Table2[[#This Row],[Volume]])</f>
        <v>59.740745503177386</v>
      </c>
      <c r="K855" s="29">
        <f>Table2[[#This Row],[CM II Unit)]]-(-'Input Data'!$B$4/Table2[[#This Row],[Volume]])</f>
        <v>7.2748483363358361</v>
      </c>
      <c r="L855" s="29">
        <f>Table2[[#This Row],[CM I (Unit)]]*Table2[[#This Row],[Volume]]</f>
        <v>534664.65232264018</v>
      </c>
      <c r="M855" s="29">
        <f>Table2[[#This Row],[CM II Unit)]]*Table2[[#This Row],[Volume]]</f>
        <v>284664.65232264024</v>
      </c>
      <c r="N855" s="29">
        <f>Table2[[#This Row],[Profit (Unit)]]*Table2[[#This Row],[Volume]]</f>
        <v>34664.652322640257</v>
      </c>
      <c r="O855" s="29" t="str">
        <f>IF(AND(Table2[[#This Row],[Profit]]&gt;0,N854&lt;0),MIN(Table2[Profit]),"")</f>
        <v/>
      </c>
    </row>
    <row r="856" spans="1:15" ht="20.100000000000001" customHeight="1" x14ac:dyDescent="0.25">
      <c r="A856" s="29">
        <v>4770</v>
      </c>
      <c r="B856" s="29">
        <f>IF(Table2[[#This Row],[Volume]]&lt;'Input Data'!$B$9,'Input Data'!$B$9,IF(Table2[[#This Row],[Volume]]&gt;'Input Data'!$B$10,'Input Data'!$B$10,Table2[[#This Row],[Volume]]))</f>
        <v>4770</v>
      </c>
      <c r="C856" s="30">
        <f>ROUNDDOWN((Table2[[#This Row],[Volume Used]]-'Input Data'!$B$9)/'Input Data'!$B$11,0)*'Input Data'!$B$12</f>
        <v>0.1</v>
      </c>
      <c r="D856" s="31">
        <f>-(Table2[[#This Row],[Volume]]*(1-Table2[[#This Row],[Discount]])*'Input Data'!$B$2)/Table2[[#This Row],[Volume]]</f>
        <v>450</v>
      </c>
      <c r="E856" s="29">
        <f>ROUNDUP(Table2[[#This Row],[Volume]]/'Input Data'!$B$13,0)</f>
        <v>5</v>
      </c>
      <c r="F856" s="29">
        <f>-Table2[[#This Row],[Multiplier]]*'Input Data'!$B$3</f>
        <v>250000</v>
      </c>
      <c r="G856" s="29">
        <f>(1 - (1 / (1 + EXP(-((Table2[[#This Row],[Volume]] / 1000) - 4.25))))) * 0.4 + 0.6</f>
        <v>0.74914089347472179</v>
      </c>
      <c r="H856" s="29">
        <f>Table2[[#This Row],[Sigmoid]]*'Input Data'!$B$7</f>
        <v>561.85567010604132</v>
      </c>
      <c r="I856" s="29">
        <f>Table2[[#This Row],[Price]]-Table2[[#This Row],[Variable Cost]]</f>
        <v>111.85567010604132</v>
      </c>
      <c r="J856" s="29">
        <f>Table2[[#This Row],[CM I (Unit)]]-(Table2[[#This Row],[Fixed Cost]]/Table2[[#This Row],[Volume]])</f>
        <v>59.444768638536075</v>
      </c>
      <c r="K856" s="29">
        <f>Table2[[#This Row],[CM II Unit)]]-(-'Input Data'!$B$4/Table2[[#This Row],[Volume]])</f>
        <v>7.0338671710308347</v>
      </c>
      <c r="L856" s="29">
        <f>Table2[[#This Row],[CM I (Unit)]]*Table2[[#This Row],[Volume]]</f>
        <v>533551.54640581703</v>
      </c>
      <c r="M856" s="29">
        <f>Table2[[#This Row],[CM II Unit)]]*Table2[[#This Row],[Volume]]</f>
        <v>283551.54640581709</v>
      </c>
      <c r="N856" s="29">
        <f>Table2[[#This Row],[Profit (Unit)]]*Table2[[#This Row],[Volume]]</f>
        <v>33551.546405817084</v>
      </c>
      <c r="O856" s="29" t="str">
        <f>IF(AND(Table2[[#This Row],[Profit]]&gt;0,N855&lt;0),MIN(Table2[Profit]),"")</f>
        <v/>
      </c>
    </row>
    <row r="857" spans="1:15" ht="20.100000000000001" customHeight="1" x14ac:dyDescent="0.25">
      <c r="A857" s="29">
        <v>4775</v>
      </c>
      <c r="B857" s="29">
        <f>IF(Table2[[#This Row],[Volume]]&lt;'Input Data'!$B$9,'Input Data'!$B$9,IF(Table2[[#This Row],[Volume]]&gt;'Input Data'!$B$10,'Input Data'!$B$10,Table2[[#This Row],[Volume]]))</f>
        <v>4775</v>
      </c>
      <c r="C857" s="30">
        <f>ROUNDDOWN((Table2[[#This Row],[Volume Used]]-'Input Data'!$B$9)/'Input Data'!$B$11,0)*'Input Data'!$B$12</f>
        <v>0.1</v>
      </c>
      <c r="D857" s="31">
        <f>-(Table2[[#This Row],[Volume]]*(1-Table2[[#This Row],[Discount]])*'Input Data'!$B$2)/Table2[[#This Row],[Volume]]</f>
        <v>450</v>
      </c>
      <c r="E857" s="29">
        <f>ROUNDUP(Table2[[#This Row],[Volume]]/'Input Data'!$B$13,0)</f>
        <v>5</v>
      </c>
      <c r="F857" s="29">
        <f>-Table2[[#This Row],[Multiplier]]*'Input Data'!$B$3</f>
        <v>250000</v>
      </c>
      <c r="G857" s="29">
        <f>(1 - (1 / (1 + EXP(-((Table2[[#This Row],[Volume]] / 1000) - 4.25))))) * 0.4 + 0.6</f>
        <v>0.74867352468185344</v>
      </c>
      <c r="H857" s="29">
        <f>Table2[[#This Row],[Sigmoid]]*'Input Data'!$B$7</f>
        <v>561.50514351139009</v>
      </c>
      <c r="I857" s="29">
        <f>Table2[[#This Row],[Price]]-Table2[[#This Row],[Variable Cost]]</f>
        <v>111.50514351139009</v>
      </c>
      <c r="J857" s="29">
        <f>Table2[[#This Row],[CM I (Unit)]]-(Table2[[#This Row],[Fixed Cost]]/Table2[[#This Row],[Volume]])</f>
        <v>59.14912256898171</v>
      </c>
      <c r="K857" s="29">
        <f>Table2[[#This Row],[CM II Unit)]]-(-'Input Data'!$B$4/Table2[[#This Row],[Volume]])</f>
        <v>6.7931016265733319</v>
      </c>
      <c r="L857" s="29">
        <f>Table2[[#This Row],[CM I (Unit)]]*Table2[[#This Row],[Volume]]</f>
        <v>532437.06026688765</v>
      </c>
      <c r="M857" s="29">
        <f>Table2[[#This Row],[CM II Unit)]]*Table2[[#This Row],[Volume]]</f>
        <v>282437.06026688765</v>
      </c>
      <c r="N857" s="29">
        <f>Table2[[#This Row],[Profit (Unit)]]*Table2[[#This Row],[Volume]]</f>
        <v>32437.06026688766</v>
      </c>
      <c r="O857" s="29" t="str">
        <f>IF(AND(Table2[[#This Row],[Profit]]&gt;0,N856&lt;0),MIN(Table2[Profit]),"")</f>
        <v/>
      </c>
    </row>
    <row r="858" spans="1:15" ht="20.100000000000001" customHeight="1" x14ac:dyDescent="0.25">
      <c r="A858" s="29">
        <v>4780</v>
      </c>
      <c r="B858" s="29">
        <f>IF(Table2[[#This Row],[Volume]]&lt;'Input Data'!$B$9,'Input Data'!$B$9,IF(Table2[[#This Row],[Volume]]&gt;'Input Data'!$B$10,'Input Data'!$B$10,Table2[[#This Row],[Volume]]))</f>
        <v>4780</v>
      </c>
      <c r="C858" s="30">
        <f>ROUNDDOWN((Table2[[#This Row],[Volume Used]]-'Input Data'!$B$9)/'Input Data'!$B$11,0)*'Input Data'!$B$12</f>
        <v>0.1</v>
      </c>
      <c r="D858" s="31">
        <f>-(Table2[[#This Row],[Volume]]*(1-Table2[[#This Row],[Discount]])*'Input Data'!$B$2)/Table2[[#This Row],[Volume]]</f>
        <v>450</v>
      </c>
      <c r="E858" s="29">
        <f>ROUNDUP(Table2[[#This Row],[Volume]]/'Input Data'!$B$13,0)</f>
        <v>5</v>
      </c>
      <c r="F858" s="29">
        <f>-Table2[[#This Row],[Multiplier]]*'Input Data'!$B$3</f>
        <v>250000</v>
      </c>
      <c r="G858" s="29">
        <f>(1 - (1 / (1 + EXP(-((Table2[[#This Row],[Volume]] / 1000) - 4.25))))) * 0.4 + 0.6</f>
        <v>0.74820675521304203</v>
      </c>
      <c r="H858" s="29">
        <f>Table2[[#This Row],[Sigmoid]]*'Input Data'!$B$7</f>
        <v>561.15506640978151</v>
      </c>
      <c r="I858" s="29">
        <f>Table2[[#This Row],[Price]]-Table2[[#This Row],[Variable Cost]]</f>
        <v>111.15506640978151</v>
      </c>
      <c r="J858" s="29">
        <f>Table2[[#This Row],[CM I (Unit)]]-(Table2[[#This Row],[Fixed Cost]]/Table2[[#This Row],[Volume]])</f>
        <v>58.853811179655992</v>
      </c>
      <c r="K858" s="29">
        <f>Table2[[#This Row],[CM II Unit)]]-(-'Input Data'!$B$4/Table2[[#This Row],[Volume]])</f>
        <v>6.5525559495304719</v>
      </c>
      <c r="L858" s="29">
        <f>Table2[[#This Row],[CM I (Unit)]]*Table2[[#This Row],[Volume]]</f>
        <v>531321.21743875567</v>
      </c>
      <c r="M858" s="29">
        <f>Table2[[#This Row],[CM II Unit)]]*Table2[[#This Row],[Volume]]</f>
        <v>281321.21743875562</v>
      </c>
      <c r="N858" s="29">
        <f>Table2[[#This Row],[Profit (Unit)]]*Table2[[#This Row],[Volume]]</f>
        <v>31321.217438755655</v>
      </c>
      <c r="O858" s="29" t="str">
        <f>IF(AND(Table2[[#This Row],[Profit]]&gt;0,N857&lt;0),MIN(Table2[Profit]),"")</f>
        <v/>
      </c>
    </row>
    <row r="859" spans="1:15" ht="20.100000000000001" customHeight="1" x14ac:dyDescent="0.25">
      <c r="A859" s="29">
        <v>4785</v>
      </c>
      <c r="B859" s="29">
        <f>IF(Table2[[#This Row],[Volume]]&lt;'Input Data'!$B$9,'Input Data'!$B$9,IF(Table2[[#This Row],[Volume]]&gt;'Input Data'!$B$10,'Input Data'!$B$10,Table2[[#This Row],[Volume]]))</f>
        <v>4785</v>
      </c>
      <c r="C859" s="30">
        <f>ROUNDDOWN((Table2[[#This Row],[Volume Used]]-'Input Data'!$B$9)/'Input Data'!$B$11,0)*'Input Data'!$B$12</f>
        <v>0.1</v>
      </c>
      <c r="D859" s="31">
        <f>-(Table2[[#This Row],[Volume]]*(1-Table2[[#This Row],[Discount]])*'Input Data'!$B$2)/Table2[[#This Row],[Volume]]</f>
        <v>450</v>
      </c>
      <c r="E859" s="29">
        <f>ROUNDUP(Table2[[#This Row],[Volume]]/'Input Data'!$B$13,0)</f>
        <v>5</v>
      </c>
      <c r="F859" s="29">
        <f>-Table2[[#This Row],[Multiplier]]*'Input Data'!$B$3</f>
        <v>250000</v>
      </c>
      <c r="G859" s="29">
        <f>(1 - (1 / (1 + EXP(-((Table2[[#This Row],[Volume]] / 1000) - 4.25))))) * 0.4 + 0.6</f>
        <v>0.74774058973957025</v>
      </c>
      <c r="H859" s="29">
        <f>Table2[[#This Row],[Sigmoid]]*'Input Data'!$B$7</f>
        <v>560.80544230467774</v>
      </c>
      <c r="I859" s="29">
        <f>Table2[[#This Row],[Price]]-Table2[[#This Row],[Variable Cost]]</f>
        <v>110.80544230467774</v>
      </c>
      <c r="J859" s="29">
        <f>Table2[[#This Row],[CM I (Unit)]]-(Table2[[#This Row],[Fixed Cost]]/Table2[[#This Row],[Volume]])</f>
        <v>58.558838333935839</v>
      </c>
      <c r="K859" s="29">
        <f>Table2[[#This Row],[CM II Unit)]]-(-'Input Data'!$B$4/Table2[[#This Row],[Volume]])</f>
        <v>6.3122343631939373</v>
      </c>
      <c r="L859" s="29">
        <f>Table2[[#This Row],[CM I (Unit)]]*Table2[[#This Row],[Volume]]</f>
        <v>530204.04142788297</v>
      </c>
      <c r="M859" s="29">
        <f>Table2[[#This Row],[CM II Unit)]]*Table2[[#This Row],[Volume]]</f>
        <v>280204.04142788297</v>
      </c>
      <c r="N859" s="29">
        <f>Table2[[#This Row],[Profit (Unit)]]*Table2[[#This Row],[Volume]]</f>
        <v>30204.041427882989</v>
      </c>
      <c r="O859" s="29" t="str">
        <f>IF(AND(Table2[[#This Row],[Profit]]&gt;0,N858&lt;0),MIN(Table2[Profit]),"")</f>
        <v/>
      </c>
    </row>
    <row r="860" spans="1:15" ht="20.100000000000001" customHeight="1" x14ac:dyDescent="0.25">
      <c r="A860" s="29">
        <v>4790</v>
      </c>
      <c r="B860" s="29">
        <f>IF(Table2[[#This Row],[Volume]]&lt;'Input Data'!$B$9,'Input Data'!$B$9,IF(Table2[[#This Row],[Volume]]&gt;'Input Data'!$B$10,'Input Data'!$B$10,Table2[[#This Row],[Volume]]))</f>
        <v>4790</v>
      </c>
      <c r="C860" s="30">
        <f>ROUNDDOWN((Table2[[#This Row],[Volume Used]]-'Input Data'!$B$9)/'Input Data'!$B$11,0)*'Input Data'!$B$12</f>
        <v>0.1</v>
      </c>
      <c r="D860" s="31">
        <f>-(Table2[[#This Row],[Volume]]*(1-Table2[[#This Row],[Discount]])*'Input Data'!$B$2)/Table2[[#This Row],[Volume]]</f>
        <v>450</v>
      </c>
      <c r="E860" s="29">
        <f>ROUNDUP(Table2[[#This Row],[Volume]]/'Input Data'!$B$13,0)</f>
        <v>5</v>
      </c>
      <c r="F860" s="29">
        <f>-Table2[[#This Row],[Multiplier]]*'Input Data'!$B$3</f>
        <v>250000</v>
      </c>
      <c r="G860" s="29">
        <f>(1 - (1 / (1 + EXP(-((Table2[[#This Row],[Volume]] / 1000) - 4.25))))) * 0.4 + 0.6</f>
        <v>0.7472750329055593</v>
      </c>
      <c r="H860" s="29">
        <f>Table2[[#This Row],[Sigmoid]]*'Input Data'!$B$7</f>
        <v>560.4562746791695</v>
      </c>
      <c r="I860" s="29">
        <f>Table2[[#This Row],[Price]]-Table2[[#This Row],[Variable Cost]]</f>
        <v>110.4562746791695</v>
      </c>
      <c r="J860" s="29">
        <f>Table2[[#This Row],[CM I (Unit)]]-(Table2[[#This Row],[Fixed Cost]]/Table2[[#This Row],[Volume]])</f>
        <v>58.264207873323983</v>
      </c>
      <c r="K860" s="29">
        <f>Table2[[#This Row],[CM II Unit)]]-(-'Input Data'!$B$4/Table2[[#This Row],[Volume]])</f>
        <v>6.0721410674784693</v>
      </c>
      <c r="L860" s="29">
        <f>Table2[[#This Row],[CM I (Unit)]]*Table2[[#This Row],[Volume]]</f>
        <v>529085.5557132219</v>
      </c>
      <c r="M860" s="29">
        <f>Table2[[#This Row],[CM II Unit)]]*Table2[[#This Row],[Volume]]</f>
        <v>279085.5557132219</v>
      </c>
      <c r="N860" s="29">
        <f>Table2[[#This Row],[Profit (Unit)]]*Table2[[#This Row],[Volume]]</f>
        <v>29085.555713221867</v>
      </c>
      <c r="O860" s="29" t="str">
        <f>IF(AND(Table2[[#This Row],[Profit]]&gt;0,N859&lt;0),MIN(Table2[Profit]),"")</f>
        <v/>
      </c>
    </row>
    <row r="861" spans="1:15" ht="20.100000000000001" customHeight="1" x14ac:dyDescent="0.25">
      <c r="A861" s="29">
        <v>4795</v>
      </c>
      <c r="B861" s="29">
        <f>IF(Table2[[#This Row],[Volume]]&lt;'Input Data'!$B$9,'Input Data'!$B$9,IF(Table2[[#This Row],[Volume]]&gt;'Input Data'!$B$10,'Input Data'!$B$10,Table2[[#This Row],[Volume]]))</f>
        <v>4795</v>
      </c>
      <c r="C861" s="30">
        <f>ROUNDDOWN((Table2[[#This Row],[Volume Used]]-'Input Data'!$B$9)/'Input Data'!$B$11,0)*'Input Data'!$B$12</f>
        <v>0.1</v>
      </c>
      <c r="D861" s="31">
        <f>-(Table2[[#This Row],[Volume]]*(1-Table2[[#This Row],[Discount]])*'Input Data'!$B$2)/Table2[[#This Row],[Volume]]</f>
        <v>450</v>
      </c>
      <c r="E861" s="29">
        <f>ROUNDUP(Table2[[#This Row],[Volume]]/'Input Data'!$B$13,0)</f>
        <v>5</v>
      </c>
      <c r="F861" s="29">
        <f>-Table2[[#This Row],[Multiplier]]*'Input Data'!$B$3</f>
        <v>250000</v>
      </c>
      <c r="G861" s="29">
        <f>(1 - (1 / (1 + EXP(-((Table2[[#This Row],[Volume]] / 1000) - 4.25))))) * 0.4 + 0.6</f>
        <v>0.74681008932781578</v>
      </c>
      <c r="H861" s="29">
        <f>Table2[[#This Row],[Sigmoid]]*'Input Data'!$B$7</f>
        <v>560.10756699586182</v>
      </c>
      <c r="I861" s="29">
        <f>Table2[[#This Row],[Price]]-Table2[[#This Row],[Variable Cost]]</f>
        <v>110.10756699586182</v>
      </c>
      <c r="J861" s="29">
        <f>Table2[[#This Row],[CM I (Unit)]]-(Table2[[#This Row],[Fixed Cost]]/Table2[[#This Row],[Volume]])</f>
        <v>57.969923617342523</v>
      </c>
      <c r="K861" s="29">
        <f>Table2[[#This Row],[CM II Unit)]]-(-'Input Data'!$B$4/Table2[[#This Row],[Volume]])</f>
        <v>5.8322802388232304</v>
      </c>
      <c r="L861" s="29">
        <f>Table2[[#This Row],[CM I (Unit)]]*Table2[[#This Row],[Volume]]</f>
        <v>527965.78374515742</v>
      </c>
      <c r="M861" s="29">
        <f>Table2[[#This Row],[CM II Unit)]]*Table2[[#This Row],[Volume]]</f>
        <v>277965.78374515742</v>
      </c>
      <c r="N861" s="29">
        <f>Table2[[#This Row],[Profit (Unit)]]*Table2[[#This Row],[Volume]]</f>
        <v>27965.783745157391</v>
      </c>
      <c r="O861" s="29" t="str">
        <f>IF(AND(Table2[[#This Row],[Profit]]&gt;0,N860&lt;0),MIN(Table2[Profit]),"")</f>
        <v/>
      </c>
    </row>
    <row r="862" spans="1:15" ht="20.100000000000001" customHeight="1" x14ac:dyDescent="0.25">
      <c r="A862" s="29">
        <v>4800</v>
      </c>
      <c r="B862" s="29">
        <f>IF(Table2[[#This Row],[Volume]]&lt;'Input Data'!$B$9,'Input Data'!$B$9,IF(Table2[[#This Row],[Volume]]&gt;'Input Data'!$B$10,'Input Data'!$B$10,Table2[[#This Row],[Volume]]))</f>
        <v>4800</v>
      </c>
      <c r="C862" s="30">
        <f>ROUNDDOWN((Table2[[#This Row],[Volume Used]]-'Input Data'!$B$9)/'Input Data'!$B$11,0)*'Input Data'!$B$12</f>
        <v>0.1</v>
      </c>
      <c r="D862" s="31">
        <f>-(Table2[[#This Row],[Volume]]*(1-Table2[[#This Row],[Discount]])*'Input Data'!$B$2)/Table2[[#This Row],[Volume]]</f>
        <v>450</v>
      </c>
      <c r="E862" s="29">
        <f>ROUNDUP(Table2[[#This Row],[Volume]]/'Input Data'!$B$13,0)</f>
        <v>5</v>
      </c>
      <c r="F862" s="29">
        <f>-Table2[[#This Row],[Multiplier]]*'Input Data'!$B$3</f>
        <v>250000</v>
      </c>
      <c r="G862" s="29">
        <f>(1 - (1 / (1 + EXP(-((Table2[[#This Row],[Volume]] / 1000) - 4.25))))) * 0.4 + 0.6</f>
        <v>0.74634576359567972</v>
      </c>
      <c r="H862" s="29">
        <f>Table2[[#This Row],[Sigmoid]]*'Input Data'!$B$7</f>
        <v>559.7593226967598</v>
      </c>
      <c r="I862" s="29">
        <f>Table2[[#This Row],[Price]]-Table2[[#This Row],[Variable Cost]]</f>
        <v>109.7593226967598</v>
      </c>
      <c r="J862" s="29">
        <f>Table2[[#This Row],[CM I (Unit)]]-(Table2[[#This Row],[Fixed Cost]]/Table2[[#This Row],[Volume]])</f>
        <v>57.67598936342646</v>
      </c>
      <c r="K862" s="29">
        <f>Table2[[#This Row],[CM II Unit)]]-(-'Input Data'!$B$4/Table2[[#This Row],[Volume]])</f>
        <v>5.5926560300931243</v>
      </c>
      <c r="L862" s="29">
        <f>Table2[[#This Row],[CM I (Unit)]]*Table2[[#This Row],[Volume]]</f>
        <v>526844.74894444703</v>
      </c>
      <c r="M862" s="29">
        <f>Table2[[#This Row],[CM II Unit)]]*Table2[[#This Row],[Volume]]</f>
        <v>276844.74894444703</v>
      </c>
      <c r="N862" s="29">
        <f>Table2[[#This Row],[Profit (Unit)]]*Table2[[#This Row],[Volume]]</f>
        <v>26844.748944446997</v>
      </c>
      <c r="O862" s="29" t="str">
        <f>IF(AND(Table2[[#This Row],[Profit]]&gt;0,N861&lt;0),MIN(Table2[Profit]),"")</f>
        <v/>
      </c>
    </row>
    <row r="863" spans="1:15" ht="20.100000000000001" customHeight="1" x14ac:dyDescent="0.25">
      <c r="A863" s="29">
        <v>4805</v>
      </c>
      <c r="B863" s="29">
        <f>IF(Table2[[#This Row],[Volume]]&lt;'Input Data'!$B$9,'Input Data'!$B$9,IF(Table2[[#This Row],[Volume]]&gt;'Input Data'!$B$10,'Input Data'!$B$10,Table2[[#This Row],[Volume]]))</f>
        <v>4805</v>
      </c>
      <c r="C863" s="30">
        <f>ROUNDDOWN((Table2[[#This Row],[Volume Used]]-'Input Data'!$B$9)/'Input Data'!$B$11,0)*'Input Data'!$B$12</f>
        <v>0.1</v>
      </c>
      <c r="D863" s="31">
        <f>-(Table2[[#This Row],[Volume]]*(1-Table2[[#This Row],[Discount]])*'Input Data'!$B$2)/Table2[[#This Row],[Volume]]</f>
        <v>450</v>
      </c>
      <c r="E863" s="29">
        <f>ROUNDUP(Table2[[#This Row],[Volume]]/'Input Data'!$B$13,0)</f>
        <v>5</v>
      </c>
      <c r="F863" s="29">
        <f>-Table2[[#This Row],[Multiplier]]*'Input Data'!$B$3</f>
        <v>250000</v>
      </c>
      <c r="G863" s="29">
        <f>(1 - (1 / (1 + EXP(-((Table2[[#This Row],[Volume]] / 1000) - 4.25))))) * 0.4 + 0.6</f>
        <v>0.74588206027087722</v>
      </c>
      <c r="H863" s="29">
        <f>Table2[[#This Row],[Sigmoid]]*'Input Data'!$B$7</f>
        <v>559.41154520315797</v>
      </c>
      <c r="I863" s="29">
        <f>Table2[[#This Row],[Price]]-Table2[[#This Row],[Variable Cost]]</f>
        <v>109.41154520315797</v>
      </c>
      <c r="J863" s="29">
        <f>Table2[[#This Row],[CM I (Unit)]]-(Table2[[#This Row],[Fixed Cost]]/Table2[[#This Row],[Volume]])</f>
        <v>57.382408886820819</v>
      </c>
      <c r="K863" s="29">
        <f>Table2[[#This Row],[CM II Unit)]]-(-'Input Data'!$B$4/Table2[[#This Row],[Volume]])</f>
        <v>5.3532725704836679</v>
      </c>
      <c r="L863" s="29">
        <f>Table2[[#This Row],[CM I (Unit)]]*Table2[[#This Row],[Volume]]</f>
        <v>525722.47470117407</v>
      </c>
      <c r="M863" s="29">
        <f>Table2[[#This Row],[CM II Unit)]]*Table2[[#This Row],[Volume]]</f>
        <v>275722.47470117401</v>
      </c>
      <c r="N863" s="29">
        <f>Table2[[#This Row],[Profit (Unit)]]*Table2[[#This Row],[Volume]]</f>
        <v>25722.474701174026</v>
      </c>
      <c r="O863" s="29" t="str">
        <f>IF(AND(Table2[[#This Row],[Profit]]&gt;0,N862&lt;0),MIN(Table2[Profit]),"")</f>
        <v/>
      </c>
    </row>
    <row r="864" spans="1:15" ht="20.100000000000001" customHeight="1" x14ac:dyDescent="0.25">
      <c r="A864" s="29">
        <v>4810</v>
      </c>
      <c r="B864" s="29">
        <f>IF(Table2[[#This Row],[Volume]]&lt;'Input Data'!$B$9,'Input Data'!$B$9,IF(Table2[[#This Row],[Volume]]&gt;'Input Data'!$B$10,'Input Data'!$B$10,Table2[[#This Row],[Volume]]))</f>
        <v>4810</v>
      </c>
      <c r="C864" s="30">
        <f>ROUNDDOWN((Table2[[#This Row],[Volume Used]]-'Input Data'!$B$9)/'Input Data'!$B$11,0)*'Input Data'!$B$12</f>
        <v>0.1</v>
      </c>
      <c r="D864" s="31">
        <f>-(Table2[[#This Row],[Volume]]*(1-Table2[[#This Row],[Discount]])*'Input Data'!$B$2)/Table2[[#This Row],[Volume]]</f>
        <v>450</v>
      </c>
      <c r="E864" s="29">
        <f>ROUNDUP(Table2[[#This Row],[Volume]]/'Input Data'!$B$13,0)</f>
        <v>5</v>
      </c>
      <c r="F864" s="29">
        <f>-Table2[[#This Row],[Multiplier]]*'Input Data'!$B$3</f>
        <v>250000</v>
      </c>
      <c r="G864" s="29">
        <f>(1 - (1 / (1 + EXP(-((Table2[[#This Row],[Volume]] / 1000) - 4.25))))) * 0.4 + 0.6</f>
        <v>0.74541898388737349</v>
      </c>
      <c r="H864" s="29">
        <f>Table2[[#This Row],[Sigmoid]]*'Input Data'!$B$7</f>
        <v>559.06423791553016</v>
      </c>
      <c r="I864" s="29">
        <f>Table2[[#This Row],[Price]]-Table2[[#This Row],[Variable Cost]]</f>
        <v>109.06423791553016</v>
      </c>
      <c r="J864" s="29">
        <f>Table2[[#This Row],[CM I (Unit)]]-(Table2[[#This Row],[Fixed Cost]]/Table2[[#This Row],[Volume]])</f>
        <v>57.089185940478181</v>
      </c>
      <c r="K864" s="29">
        <f>Table2[[#This Row],[CM II Unit)]]-(-'Input Data'!$B$4/Table2[[#This Row],[Volume]])</f>
        <v>5.1141339654262055</v>
      </c>
      <c r="L864" s="29">
        <f>Table2[[#This Row],[CM I (Unit)]]*Table2[[#This Row],[Volume]]</f>
        <v>524598.98437370011</v>
      </c>
      <c r="M864" s="29">
        <f>Table2[[#This Row],[CM II Unit)]]*Table2[[#This Row],[Volume]]</f>
        <v>274598.98437370005</v>
      </c>
      <c r="N864" s="29">
        <f>Table2[[#This Row],[Profit (Unit)]]*Table2[[#This Row],[Volume]]</f>
        <v>24598.984373700048</v>
      </c>
      <c r="O864" s="29" t="str">
        <f>IF(AND(Table2[[#This Row],[Profit]]&gt;0,N863&lt;0),MIN(Table2[Profit]),"")</f>
        <v/>
      </c>
    </row>
    <row r="865" spans="1:15" ht="20.100000000000001" customHeight="1" x14ac:dyDescent="0.25">
      <c r="A865" s="29">
        <v>4815</v>
      </c>
      <c r="B865" s="29">
        <f>IF(Table2[[#This Row],[Volume]]&lt;'Input Data'!$B$9,'Input Data'!$B$9,IF(Table2[[#This Row],[Volume]]&gt;'Input Data'!$B$10,'Input Data'!$B$10,Table2[[#This Row],[Volume]]))</f>
        <v>4815</v>
      </c>
      <c r="C865" s="30">
        <f>ROUNDDOWN((Table2[[#This Row],[Volume Used]]-'Input Data'!$B$9)/'Input Data'!$B$11,0)*'Input Data'!$B$12</f>
        <v>0.1</v>
      </c>
      <c r="D865" s="31">
        <f>-(Table2[[#This Row],[Volume]]*(1-Table2[[#This Row],[Discount]])*'Input Data'!$B$2)/Table2[[#This Row],[Volume]]</f>
        <v>450</v>
      </c>
      <c r="E865" s="29">
        <f>ROUNDUP(Table2[[#This Row],[Volume]]/'Input Data'!$B$13,0)</f>
        <v>5</v>
      </c>
      <c r="F865" s="29">
        <f>-Table2[[#This Row],[Multiplier]]*'Input Data'!$B$3</f>
        <v>250000</v>
      </c>
      <c r="G865" s="29">
        <f>(1 - (1 / (1 + EXP(-((Table2[[#This Row],[Volume]] / 1000) - 4.25))))) * 0.4 + 0.6</f>
        <v>0.74495653895122993</v>
      </c>
      <c r="H865" s="29">
        <f>Table2[[#This Row],[Sigmoid]]*'Input Data'!$B$7</f>
        <v>558.71740421342247</v>
      </c>
      <c r="I865" s="29">
        <f>Table2[[#This Row],[Price]]-Table2[[#This Row],[Variable Cost]]</f>
        <v>108.71740421342247</v>
      </c>
      <c r="J865" s="29">
        <f>Table2[[#This Row],[CM I (Unit)]]-(Table2[[#This Row],[Fixed Cost]]/Table2[[#This Row],[Volume]])</f>
        <v>56.79632425495933</v>
      </c>
      <c r="K865" s="29">
        <f>Table2[[#This Row],[CM II Unit)]]-(-'Input Data'!$B$4/Table2[[#This Row],[Volume]])</f>
        <v>4.8752442964961915</v>
      </c>
      <c r="L865" s="29">
        <f>Table2[[#This Row],[CM I (Unit)]]*Table2[[#This Row],[Volume]]</f>
        <v>523474.30128762918</v>
      </c>
      <c r="M865" s="29">
        <f>Table2[[#This Row],[CM II Unit)]]*Table2[[#This Row],[Volume]]</f>
        <v>273474.30128762918</v>
      </c>
      <c r="N865" s="29">
        <f>Table2[[#This Row],[Profit (Unit)]]*Table2[[#This Row],[Volume]]</f>
        <v>23474.301287629161</v>
      </c>
      <c r="O865" s="29" t="str">
        <f>IF(AND(Table2[[#This Row],[Profit]]&gt;0,N864&lt;0),MIN(Table2[Profit]),"")</f>
        <v/>
      </c>
    </row>
    <row r="866" spans="1:15" ht="20.100000000000001" customHeight="1" x14ac:dyDescent="0.25">
      <c r="A866" s="29">
        <v>4820</v>
      </c>
      <c r="B866" s="29">
        <f>IF(Table2[[#This Row],[Volume]]&lt;'Input Data'!$B$9,'Input Data'!$B$9,IF(Table2[[#This Row],[Volume]]&gt;'Input Data'!$B$10,'Input Data'!$B$10,Table2[[#This Row],[Volume]]))</f>
        <v>4820</v>
      </c>
      <c r="C866" s="30">
        <f>ROUNDDOWN((Table2[[#This Row],[Volume Used]]-'Input Data'!$B$9)/'Input Data'!$B$11,0)*'Input Data'!$B$12</f>
        <v>0.1</v>
      </c>
      <c r="D866" s="31">
        <f>-(Table2[[#This Row],[Volume]]*(1-Table2[[#This Row],[Discount]])*'Input Data'!$B$2)/Table2[[#This Row],[Volume]]</f>
        <v>450</v>
      </c>
      <c r="E866" s="29">
        <f>ROUNDUP(Table2[[#This Row],[Volume]]/'Input Data'!$B$13,0)</f>
        <v>5</v>
      </c>
      <c r="F866" s="29">
        <f>-Table2[[#This Row],[Multiplier]]*'Input Data'!$B$3</f>
        <v>250000</v>
      </c>
      <c r="G866" s="29">
        <f>(1 - (1 / (1 + EXP(-((Table2[[#This Row],[Volume]] / 1000) - 4.25))))) * 0.4 + 0.6</f>
        <v>0.74449472994046317</v>
      </c>
      <c r="H866" s="29">
        <f>Table2[[#This Row],[Sigmoid]]*'Input Data'!$B$7</f>
        <v>558.37104745534737</v>
      </c>
      <c r="I866" s="29">
        <f>Table2[[#This Row],[Price]]-Table2[[#This Row],[Variable Cost]]</f>
        <v>108.37104745534737</v>
      </c>
      <c r="J866" s="29">
        <f>Table2[[#This Row],[CM I (Unit)]]-(Table2[[#This Row],[Fixed Cost]]/Table2[[#This Row],[Volume]])</f>
        <v>56.503827538334917</v>
      </c>
      <c r="K866" s="29">
        <f>Table2[[#This Row],[CM II Unit)]]-(-'Input Data'!$B$4/Table2[[#This Row],[Volume]])</f>
        <v>4.6366076213224687</v>
      </c>
      <c r="L866" s="29">
        <f>Table2[[#This Row],[CM I (Unit)]]*Table2[[#This Row],[Volume]]</f>
        <v>522348.44873477431</v>
      </c>
      <c r="M866" s="29">
        <f>Table2[[#This Row],[CM II Unit)]]*Table2[[#This Row],[Volume]]</f>
        <v>272348.44873477431</v>
      </c>
      <c r="N866" s="29">
        <f>Table2[[#This Row],[Profit (Unit)]]*Table2[[#This Row],[Volume]]</f>
        <v>22348.448734774298</v>
      </c>
      <c r="O866" s="29" t="str">
        <f>IF(AND(Table2[[#This Row],[Profit]]&gt;0,N865&lt;0),MIN(Table2[Profit]),"")</f>
        <v/>
      </c>
    </row>
    <row r="867" spans="1:15" ht="20.100000000000001" customHeight="1" x14ac:dyDescent="0.25">
      <c r="A867" s="29">
        <v>4825</v>
      </c>
      <c r="B867" s="29">
        <f>IF(Table2[[#This Row],[Volume]]&lt;'Input Data'!$B$9,'Input Data'!$B$9,IF(Table2[[#This Row],[Volume]]&gt;'Input Data'!$B$10,'Input Data'!$B$10,Table2[[#This Row],[Volume]]))</f>
        <v>4825</v>
      </c>
      <c r="C867" s="30">
        <f>ROUNDDOWN((Table2[[#This Row],[Volume Used]]-'Input Data'!$B$9)/'Input Data'!$B$11,0)*'Input Data'!$B$12</f>
        <v>0.1</v>
      </c>
      <c r="D867" s="31">
        <f>-(Table2[[#This Row],[Volume]]*(1-Table2[[#This Row],[Discount]])*'Input Data'!$B$2)/Table2[[#This Row],[Volume]]</f>
        <v>450</v>
      </c>
      <c r="E867" s="29">
        <f>ROUNDUP(Table2[[#This Row],[Volume]]/'Input Data'!$B$13,0)</f>
        <v>5</v>
      </c>
      <c r="F867" s="29">
        <f>-Table2[[#This Row],[Multiplier]]*'Input Data'!$B$3</f>
        <v>250000</v>
      </c>
      <c r="G867" s="29">
        <f>(1 - (1 / (1 + EXP(-((Table2[[#This Row],[Volume]] / 1000) - 4.25))))) * 0.4 + 0.6</f>
        <v>0.74403356130490628</v>
      </c>
      <c r="H867" s="29">
        <f>Table2[[#This Row],[Sigmoid]]*'Input Data'!$B$7</f>
        <v>558.02517097867974</v>
      </c>
      <c r="I867" s="29">
        <f>Table2[[#This Row],[Price]]-Table2[[#This Row],[Variable Cost]]</f>
        <v>108.02517097867974</v>
      </c>
      <c r="J867" s="29">
        <f>Table2[[#This Row],[CM I (Unit)]]-(Table2[[#This Row],[Fixed Cost]]/Table2[[#This Row],[Volume]])</f>
        <v>56.211699476089066</v>
      </c>
      <c r="K867" s="29">
        <f>Table2[[#This Row],[CM II Unit)]]-(-'Input Data'!$B$4/Table2[[#This Row],[Volume]])</f>
        <v>4.3982279734983933</v>
      </c>
      <c r="L867" s="29">
        <f>Table2[[#This Row],[CM I (Unit)]]*Table2[[#This Row],[Volume]]</f>
        <v>521221.44997212972</v>
      </c>
      <c r="M867" s="29">
        <f>Table2[[#This Row],[CM II Unit)]]*Table2[[#This Row],[Volume]]</f>
        <v>271221.44997212972</v>
      </c>
      <c r="N867" s="29">
        <f>Table2[[#This Row],[Profit (Unit)]]*Table2[[#This Row],[Volume]]</f>
        <v>21221.449972129747</v>
      </c>
      <c r="O867" s="29" t="str">
        <f>IF(AND(Table2[[#This Row],[Profit]]&gt;0,N866&lt;0),MIN(Table2[Profit]),"")</f>
        <v/>
      </c>
    </row>
    <row r="868" spans="1:15" ht="20.100000000000001" customHeight="1" x14ac:dyDescent="0.25">
      <c r="A868" s="29">
        <v>4830</v>
      </c>
      <c r="B868" s="29">
        <f>IF(Table2[[#This Row],[Volume]]&lt;'Input Data'!$B$9,'Input Data'!$B$9,IF(Table2[[#This Row],[Volume]]&gt;'Input Data'!$B$10,'Input Data'!$B$10,Table2[[#This Row],[Volume]]))</f>
        <v>4830</v>
      </c>
      <c r="C868" s="30">
        <f>ROUNDDOWN((Table2[[#This Row],[Volume Used]]-'Input Data'!$B$9)/'Input Data'!$B$11,0)*'Input Data'!$B$12</f>
        <v>0.1</v>
      </c>
      <c r="D868" s="31">
        <f>-(Table2[[#This Row],[Volume]]*(1-Table2[[#This Row],[Discount]])*'Input Data'!$B$2)/Table2[[#This Row],[Volume]]</f>
        <v>450</v>
      </c>
      <c r="E868" s="29">
        <f>ROUNDUP(Table2[[#This Row],[Volume]]/'Input Data'!$B$13,0)</f>
        <v>5</v>
      </c>
      <c r="F868" s="29">
        <f>-Table2[[#This Row],[Multiplier]]*'Input Data'!$B$3</f>
        <v>250000</v>
      </c>
      <c r="G868" s="29">
        <f>(1 - (1 / (1 + EXP(-((Table2[[#This Row],[Volume]] / 1000) - 4.25))))) * 0.4 + 0.6</f>
        <v>0.74357303746607317</v>
      </c>
      <c r="H868" s="29">
        <f>Table2[[#This Row],[Sigmoid]]*'Input Data'!$B$7</f>
        <v>557.67977809955482</v>
      </c>
      <c r="I868" s="29">
        <f>Table2[[#This Row],[Price]]-Table2[[#This Row],[Variable Cost]]</f>
        <v>107.67977809955482</v>
      </c>
      <c r="J868" s="29">
        <f>Table2[[#This Row],[CM I (Unit)]]-(Table2[[#This Row],[Fixed Cost]]/Table2[[#This Row],[Volume]])</f>
        <v>55.919943731024802</v>
      </c>
      <c r="K868" s="29">
        <f>Table2[[#This Row],[CM II Unit)]]-(-'Input Data'!$B$4/Table2[[#This Row],[Volume]])</f>
        <v>4.1601093624947794</v>
      </c>
      <c r="L868" s="29">
        <f>Table2[[#This Row],[CM I (Unit)]]*Table2[[#This Row],[Volume]]</f>
        <v>520093.3282208498</v>
      </c>
      <c r="M868" s="29">
        <f>Table2[[#This Row],[CM II Unit)]]*Table2[[#This Row],[Volume]]</f>
        <v>270093.3282208498</v>
      </c>
      <c r="N868" s="29">
        <f>Table2[[#This Row],[Profit (Unit)]]*Table2[[#This Row],[Volume]]</f>
        <v>20093.328220849784</v>
      </c>
      <c r="O868" s="29" t="str">
        <f>IF(AND(Table2[[#This Row],[Profit]]&gt;0,N867&lt;0),MIN(Table2[Profit]),"")</f>
        <v/>
      </c>
    </row>
    <row r="869" spans="1:15" ht="20.100000000000001" customHeight="1" x14ac:dyDescent="0.25">
      <c r="A869" s="29">
        <v>4835</v>
      </c>
      <c r="B869" s="29">
        <f>IF(Table2[[#This Row],[Volume]]&lt;'Input Data'!$B$9,'Input Data'!$B$9,IF(Table2[[#This Row],[Volume]]&gt;'Input Data'!$B$10,'Input Data'!$B$10,Table2[[#This Row],[Volume]]))</f>
        <v>4835</v>
      </c>
      <c r="C869" s="30">
        <f>ROUNDDOWN((Table2[[#This Row],[Volume Used]]-'Input Data'!$B$9)/'Input Data'!$B$11,0)*'Input Data'!$B$12</f>
        <v>0.1</v>
      </c>
      <c r="D869" s="31">
        <f>-(Table2[[#This Row],[Volume]]*(1-Table2[[#This Row],[Discount]])*'Input Data'!$B$2)/Table2[[#This Row],[Volume]]</f>
        <v>450</v>
      </c>
      <c r="E869" s="29">
        <f>ROUNDUP(Table2[[#This Row],[Volume]]/'Input Data'!$B$13,0)</f>
        <v>5</v>
      </c>
      <c r="F869" s="29">
        <f>-Table2[[#This Row],[Multiplier]]*'Input Data'!$B$3</f>
        <v>250000</v>
      </c>
      <c r="G869" s="29">
        <f>(1 - (1 / (1 + EXP(-((Table2[[#This Row],[Volume]] / 1000) - 4.25))))) * 0.4 + 0.6</f>
        <v>0.74311316281702489</v>
      </c>
      <c r="H869" s="29">
        <f>Table2[[#This Row],[Sigmoid]]*'Input Data'!$B$7</f>
        <v>557.33487211276861</v>
      </c>
      <c r="I869" s="29">
        <f>Table2[[#This Row],[Price]]-Table2[[#This Row],[Variable Cost]]</f>
        <v>107.33487211276861</v>
      </c>
      <c r="J869" s="29">
        <f>Table2[[#This Row],[CM I (Unit)]]-(Table2[[#This Row],[Fixed Cost]]/Table2[[#This Row],[Volume]])</f>
        <v>55.628563943171919</v>
      </c>
      <c r="K869" s="29">
        <f>Table2[[#This Row],[CM II Unit)]]-(-'Input Data'!$B$4/Table2[[#This Row],[Volume]])</f>
        <v>3.9222557735752304</v>
      </c>
      <c r="L869" s="29">
        <f>Table2[[#This Row],[CM I (Unit)]]*Table2[[#This Row],[Volume]]</f>
        <v>518964.10666523624</v>
      </c>
      <c r="M869" s="29">
        <f>Table2[[#This Row],[CM II Unit)]]*Table2[[#This Row],[Volume]]</f>
        <v>268964.10666523624</v>
      </c>
      <c r="N869" s="29">
        <f>Table2[[#This Row],[Profit (Unit)]]*Table2[[#This Row],[Volume]]</f>
        <v>18964.106665236239</v>
      </c>
      <c r="O869" s="29" t="str">
        <f>IF(AND(Table2[[#This Row],[Profit]]&gt;0,N868&lt;0),MIN(Table2[Profit]),"")</f>
        <v/>
      </c>
    </row>
    <row r="870" spans="1:15" ht="20.100000000000001" customHeight="1" x14ac:dyDescent="0.25">
      <c r="A870" s="29">
        <v>4840</v>
      </c>
      <c r="B870" s="29">
        <f>IF(Table2[[#This Row],[Volume]]&lt;'Input Data'!$B$9,'Input Data'!$B$9,IF(Table2[[#This Row],[Volume]]&gt;'Input Data'!$B$10,'Input Data'!$B$10,Table2[[#This Row],[Volume]]))</f>
        <v>4840</v>
      </c>
      <c r="C870" s="30">
        <f>ROUNDDOWN((Table2[[#This Row],[Volume Used]]-'Input Data'!$B$9)/'Input Data'!$B$11,0)*'Input Data'!$B$12</f>
        <v>0.1</v>
      </c>
      <c r="D870" s="31">
        <f>-(Table2[[#This Row],[Volume]]*(1-Table2[[#This Row],[Discount]])*'Input Data'!$B$2)/Table2[[#This Row],[Volume]]</f>
        <v>450</v>
      </c>
      <c r="E870" s="29">
        <f>ROUNDUP(Table2[[#This Row],[Volume]]/'Input Data'!$B$13,0)</f>
        <v>5</v>
      </c>
      <c r="F870" s="29">
        <f>-Table2[[#This Row],[Multiplier]]*'Input Data'!$B$3</f>
        <v>250000</v>
      </c>
      <c r="G870" s="29">
        <f>(1 - (1 / (1 + EXP(-((Table2[[#This Row],[Volume]] / 1000) - 4.25))))) * 0.4 + 0.6</f>
        <v>0.74265394172223931</v>
      </c>
      <c r="H870" s="29">
        <f>Table2[[#This Row],[Sigmoid]]*'Input Data'!$B$7</f>
        <v>556.99045629167949</v>
      </c>
      <c r="I870" s="29">
        <f>Table2[[#This Row],[Price]]-Table2[[#This Row],[Variable Cost]]</f>
        <v>106.99045629167949</v>
      </c>
      <c r="J870" s="29">
        <f>Table2[[#This Row],[CM I (Unit)]]-(Table2[[#This Row],[Fixed Cost]]/Table2[[#This Row],[Volume]])</f>
        <v>55.337563729696022</v>
      </c>
      <c r="K870" s="29">
        <f>Table2[[#This Row],[CM II Unit)]]-(-'Input Data'!$B$4/Table2[[#This Row],[Volume]])</f>
        <v>3.6846711677125512</v>
      </c>
      <c r="L870" s="29">
        <f>Table2[[#This Row],[CM I (Unit)]]*Table2[[#This Row],[Volume]]</f>
        <v>517833.80845172872</v>
      </c>
      <c r="M870" s="29">
        <f>Table2[[#This Row],[CM II Unit)]]*Table2[[#This Row],[Volume]]</f>
        <v>267833.80845172872</v>
      </c>
      <c r="N870" s="29">
        <f>Table2[[#This Row],[Profit (Unit)]]*Table2[[#This Row],[Volume]]</f>
        <v>17833.808451728746</v>
      </c>
      <c r="O870" s="29" t="str">
        <f>IF(AND(Table2[[#This Row],[Profit]]&gt;0,N869&lt;0),MIN(Table2[Profit]),"")</f>
        <v/>
      </c>
    </row>
    <row r="871" spans="1:15" ht="20.100000000000001" customHeight="1" x14ac:dyDescent="0.25">
      <c r="A871" s="29">
        <v>4845</v>
      </c>
      <c r="B871" s="29">
        <f>IF(Table2[[#This Row],[Volume]]&lt;'Input Data'!$B$9,'Input Data'!$B$9,IF(Table2[[#This Row],[Volume]]&gt;'Input Data'!$B$10,'Input Data'!$B$10,Table2[[#This Row],[Volume]]))</f>
        <v>4845</v>
      </c>
      <c r="C871" s="30">
        <f>ROUNDDOWN((Table2[[#This Row],[Volume Used]]-'Input Data'!$B$9)/'Input Data'!$B$11,0)*'Input Data'!$B$12</f>
        <v>0.1</v>
      </c>
      <c r="D871" s="31">
        <f>-(Table2[[#This Row],[Volume]]*(1-Table2[[#This Row],[Discount]])*'Input Data'!$B$2)/Table2[[#This Row],[Volume]]</f>
        <v>450</v>
      </c>
      <c r="E871" s="29">
        <f>ROUNDUP(Table2[[#This Row],[Volume]]/'Input Data'!$B$13,0)</f>
        <v>5</v>
      </c>
      <c r="F871" s="29">
        <f>-Table2[[#This Row],[Multiplier]]*'Input Data'!$B$3</f>
        <v>250000</v>
      </c>
      <c r="G871" s="29">
        <f>(1 - (1 / (1 + EXP(-((Table2[[#This Row],[Volume]] / 1000) - 4.25))))) * 0.4 + 0.6</f>
        <v>0.74219537851748218</v>
      </c>
      <c r="H871" s="29">
        <f>Table2[[#This Row],[Sigmoid]]*'Input Data'!$B$7</f>
        <v>556.64653388811166</v>
      </c>
      <c r="I871" s="29">
        <f>Table2[[#This Row],[Price]]-Table2[[#This Row],[Variable Cost]]</f>
        <v>106.64653388811166</v>
      </c>
      <c r="J871" s="29">
        <f>Table2[[#This Row],[CM I (Unit)]]-(Table2[[#This Row],[Fixed Cost]]/Table2[[#This Row],[Volume]])</f>
        <v>55.046946684809292</v>
      </c>
      <c r="K871" s="29">
        <f>Table2[[#This Row],[CM II Unit)]]-(-'Input Data'!$B$4/Table2[[#This Row],[Volume]])</f>
        <v>3.447359481506922</v>
      </c>
      <c r="L871" s="29">
        <f>Table2[[#This Row],[CM I (Unit)]]*Table2[[#This Row],[Volume]]</f>
        <v>516702.45668790099</v>
      </c>
      <c r="M871" s="29">
        <f>Table2[[#This Row],[CM II Unit)]]*Table2[[#This Row],[Volume]]</f>
        <v>266702.45668790099</v>
      </c>
      <c r="N871" s="29">
        <f>Table2[[#This Row],[Profit (Unit)]]*Table2[[#This Row],[Volume]]</f>
        <v>16702.456687901038</v>
      </c>
      <c r="O871" s="29" t="str">
        <f>IF(AND(Table2[[#This Row],[Profit]]&gt;0,N870&lt;0),MIN(Table2[Profit]),"")</f>
        <v/>
      </c>
    </row>
    <row r="872" spans="1:15" ht="20.100000000000001" customHeight="1" x14ac:dyDescent="0.25">
      <c r="A872" s="29">
        <v>4850</v>
      </c>
      <c r="B872" s="29">
        <f>IF(Table2[[#This Row],[Volume]]&lt;'Input Data'!$B$9,'Input Data'!$B$9,IF(Table2[[#This Row],[Volume]]&gt;'Input Data'!$B$10,'Input Data'!$B$10,Table2[[#This Row],[Volume]]))</f>
        <v>4850</v>
      </c>
      <c r="C872" s="30">
        <f>ROUNDDOWN((Table2[[#This Row],[Volume Used]]-'Input Data'!$B$9)/'Input Data'!$B$11,0)*'Input Data'!$B$12</f>
        <v>0.1</v>
      </c>
      <c r="D872" s="31">
        <f>-(Table2[[#This Row],[Volume]]*(1-Table2[[#This Row],[Discount]])*'Input Data'!$B$2)/Table2[[#This Row],[Volume]]</f>
        <v>450</v>
      </c>
      <c r="E872" s="29">
        <f>ROUNDUP(Table2[[#This Row],[Volume]]/'Input Data'!$B$13,0)</f>
        <v>5</v>
      </c>
      <c r="F872" s="29">
        <f>-Table2[[#This Row],[Multiplier]]*'Input Data'!$B$3</f>
        <v>250000</v>
      </c>
      <c r="G872" s="29">
        <f>(1 - (1 / (1 + EXP(-((Table2[[#This Row],[Volume]] / 1000) - 4.25))))) * 0.4 + 0.6</f>
        <v>0.74173747750968189</v>
      </c>
      <c r="H872" s="29">
        <f>Table2[[#This Row],[Sigmoid]]*'Input Data'!$B$7</f>
        <v>556.3031081322614</v>
      </c>
      <c r="I872" s="29">
        <f>Table2[[#This Row],[Price]]-Table2[[#This Row],[Variable Cost]]</f>
        <v>106.3031081322614</v>
      </c>
      <c r="J872" s="29">
        <f>Table2[[#This Row],[CM I (Unit)]]-(Table2[[#This Row],[Fixed Cost]]/Table2[[#This Row],[Volume]])</f>
        <v>54.756716379684079</v>
      </c>
      <c r="K872" s="29">
        <f>Table2[[#This Row],[CM II Unit)]]-(-'Input Data'!$B$4/Table2[[#This Row],[Volume]])</f>
        <v>3.2103246271067576</v>
      </c>
      <c r="L872" s="29">
        <f>Table2[[#This Row],[CM I (Unit)]]*Table2[[#This Row],[Volume]]</f>
        <v>515570.07444146776</v>
      </c>
      <c r="M872" s="29">
        <f>Table2[[#This Row],[CM II Unit)]]*Table2[[#This Row],[Volume]]</f>
        <v>265570.07444146776</v>
      </c>
      <c r="N872" s="29">
        <f>Table2[[#This Row],[Profit (Unit)]]*Table2[[#This Row],[Volume]]</f>
        <v>15570.074441467774</v>
      </c>
      <c r="O872" s="29" t="str">
        <f>IF(AND(Table2[[#This Row],[Profit]]&gt;0,N871&lt;0),MIN(Table2[Profit]),"")</f>
        <v/>
      </c>
    </row>
    <row r="873" spans="1:15" ht="20.100000000000001" customHeight="1" x14ac:dyDescent="0.25">
      <c r="A873" s="29">
        <v>4855</v>
      </c>
      <c r="B873" s="29">
        <f>IF(Table2[[#This Row],[Volume]]&lt;'Input Data'!$B$9,'Input Data'!$B$9,IF(Table2[[#This Row],[Volume]]&gt;'Input Data'!$B$10,'Input Data'!$B$10,Table2[[#This Row],[Volume]]))</f>
        <v>4855</v>
      </c>
      <c r="C873" s="30">
        <f>ROUNDDOWN((Table2[[#This Row],[Volume Used]]-'Input Data'!$B$9)/'Input Data'!$B$11,0)*'Input Data'!$B$12</f>
        <v>0.1</v>
      </c>
      <c r="D873" s="31">
        <f>-(Table2[[#This Row],[Volume]]*(1-Table2[[#This Row],[Discount]])*'Input Data'!$B$2)/Table2[[#This Row],[Volume]]</f>
        <v>450</v>
      </c>
      <c r="E873" s="29">
        <f>ROUNDUP(Table2[[#This Row],[Volume]]/'Input Data'!$B$13,0)</f>
        <v>5</v>
      </c>
      <c r="F873" s="29">
        <f>-Table2[[#This Row],[Multiplier]]*'Input Data'!$B$3</f>
        <v>250000</v>
      </c>
      <c r="G873" s="29">
        <f>(1 - (1 / (1 + EXP(-((Table2[[#This Row],[Volume]] / 1000) - 4.25))))) * 0.4 + 0.6</f>
        <v>0.74128024297680573</v>
      </c>
      <c r="H873" s="29">
        <f>Table2[[#This Row],[Sigmoid]]*'Input Data'!$B$7</f>
        <v>555.96018223260432</v>
      </c>
      <c r="I873" s="29">
        <f>Table2[[#This Row],[Price]]-Table2[[#This Row],[Variable Cost]]</f>
        <v>105.96018223260432</v>
      </c>
      <c r="J873" s="29">
        <f>Table2[[#This Row],[CM I (Unit)]]-(Table2[[#This Row],[Fixed Cost]]/Table2[[#This Row],[Volume]])</f>
        <v>54.466876362367458</v>
      </c>
      <c r="K873" s="29">
        <f>Table2[[#This Row],[CM II Unit)]]-(-'Input Data'!$B$4/Table2[[#This Row],[Volume]])</f>
        <v>2.973570492130591</v>
      </c>
      <c r="L873" s="29">
        <f>Table2[[#This Row],[CM I (Unit)]]*Table2[[#This Row],[Volume]]</f>
        <v>514436.684739294</v>
      </c>
      <c r="M873" s="29">
        <f>Table2[[#This Row],[CM II Unit)]]*Table2[[#This Row],[Volume]]</f>
        <v>264436.684739294</v>
      </c>
      <c r="N873" s="29">
        <f>Table2[[#This Row],[Profit (Unit)]]*Table2[[#This Row],[Volume]]</f>
        <v>14436.68473929402</v>
      </c>
      <c r="O873" s="29" t="str">
        <f>IF(AND(Table2[[#This Row],[Profit]]&gt;0,N872&lt;0),MIN(Table2[Profit]),"")</f>
        <v/>
      </c>
    </row>
    <row r="874" spans="1:15" ht="20.100000000000001" customHeight="1" x14ac:dyDescent="0.25">
      <c r="A874" s="29">
        <v>4860</v>
      </c>
      <c r="B874" s="29">
        <f>IF(Table2[[#This Row],[Volume]]&lt;'Input Data'!$B$9,'Input Data'!$B$9,IF(Table2[[#This Row],[Volume]]&gt;'Input Data'!$B$10,'Input Data'!$B$10,Table2[[#This Row],[Volume]]))</f>
        <v>4860</v>
      </c>
      <c r="C874" s="30">
        <f>ROUNDDOWN((Table2[[#This Row],[Volume Used]]-'Input Data'!$B$9)/'Input Data'!$B$11,0)*'Input Data'!$B$12</f>
        <v>0.1</v>
      </c>
      <c r="D874" s="31">
        <f>-(Table2[[#This Row],[Volume]]*(1-Table2[[#This Row],[Discount]])*'Input Data'!$B$2)/Table2[[#This Row],[Volume]]</f>
        <v>450</v>
      </c>
      <c r="E874" s="29">
        <f>ROUNDUP(Table2[[#This Row],[Volume]]/'Input Data'!$B$13,0)</f>
        <v>5</v>
      </c>
      <c r="F874" s="29">
        <f>-Table2[[#This Row],[Multiplier]]*'Input Data'!$B$3</f>
        <v>250000</v>
      </c>
      <c r="G874" s="29">
        <f>(1 - (1 / (1 + EXP(-((Table2[[#This Row],[Volume]] / 1000) - 4.25))))) * 0.4 + 0.6</f>
        <v>0.74082367916773983</v>
      </c>
      <c r="H874" s="29">
        <f>Table2[[#This Row],[Sigmoid]]*'Input Data'!$B$7</f>
        <v>555.61775937580489</v>
      </c>
      <c r="I874" s="29">
        <f>Table2[[#This Row],[Price]]-Table2[[#This Row],[Variable Cost]]</f>
        <v>105.61775937580489</v>
      </c>
      <c r="J874" s="29">
        <f>Table2[[#This Row],[CM I (Unit)]]-(Table2[[#This Row],[Fixed Cost]]/Table2[[#This Row],[Volume]])</f>
        <v>54.177430157697898</v>
      </c>
      <c r="K874" s="29">
        <f>Table2[[#This Row],[CM II Unit)]]-(-'Input Data'!$B$4/Table2[[#This Row],[Volume]])</f>
        <v>2.7371009395909027</v>
      </c>
      <c r="L874" s="29">
        <f>Table2[[#This Row],[CM I (Unit)]]*Table2[[#This Row],[Volume]]</f>
        <v>513302.31056641176</v>
      </c>
      <c r="M874" s="29">
        <f>Table2[[#This Row],[CM II Unit)]]*Table2[[#This Row],[Volume]]</f>
        <v>263302.31056641176</v>
      </c>
      <c r="N874" s="29">
        <f>Table2[[#This Row],[Profit (Unit)]]*Table2[[#This Row],[Volume]]</f>
        <v>13302.310566411787</v>
      </c>
      <c r="O874" s="29" t="str">
        <f>IF(AND(Table2[[#This Row],[Profit]]&gt;0,N873&lt;0),MIN(Table2[Profit]),"")</f>
        <v/>
      </c>
    </row>
    <row r="875" spans="1:15" ht="20.100000000000001" customHeight="1" x14ac:dyDescent="0.25">
      <c r="A875" s="29">
        <v>4865</v>
      </c>
      <c r="B875" s="29">
        <f>IF(Table2[[#This Row],[Volume]]&lt;'Input Data'!$B$9,'Input Data'!$B$9,IF(Table2[[#This Row],[Volume]]&gt;'Input Data'!$B$10,'Input Data'!$B$10,Table2[[#This Row],[Volume]]))</f>
        <v>4865</v>
      </c>
      <c r="C875" s="30">
        <f>ROUNDDOWN((Table2[[#This Row],[Volume Used]]-'Input Data'!$B$9)/'Input Data'!$B$11,0)*'Input Data'!$B$12</f>
        <v>0.1</v>
      </c>
      <c r="D875" s="31">
        <f>-(Table2[[#This Row],[Volume]]*(1-Table2[[#This Row],[Discount]])*'Input Data'!$B$2)/Table2[[#This Row],[Volume]]</f>
        <v>450</v>
      </c>
      <c r="E875" s="29">
        <f>ROUNDUP(Table2[[#This Row],[Volume]]/'Input Data'!$B$13,0)</f>
        <v>5</v>
      </c>
      <c r="F875" s="29">
        <f>-Table2[[#This Row],[Multiplier]]*'Input Data'!$B$3</f>
        <v>250000</v>
      </c>
      <c r="G875" s="29">
        <f>(1 - (1 / (1 + EXP(-((Table2[[#This Row],[Volume]] / 1000) - 4.25))))) * 0.4 + 0.6</f>
        <v>0.74036779030217059</v>
      </c>
      <c r="H875" s="29">
        <f>Table2[[#This Row],[Sigmoid]]*'Input Data'!$B$7</f>
        <v>555.27584272662796</v>
      </c>
      <c r="I875" s="29">
        <f>Table2[[#This Row],[Price]]-Table2[[#This Row],[Variable Cost]]</f>
        <v>105.27584272662796</v>
      </c>
      <c r="J875" s="29">
        <f>Table2[[#This Row],[CM I (Unit)]]-(Table2[[#This Row],[Fixed Cost]]/Table2[[#This Row],[Volume]])</f>
        <v>53.888381267224048</v>
      </c>
      <c r="K875" s="29">
        <f>Table2[[#This Row],[CM II Unit)]]-(-'Input Data'!$B$4/Table2[[#This Row],[Volume]])</f>
        <v>2.5009198078201393</v>
      </c>
      <c r="L875" s="29">
        <f>Table2[[#This Row],[CM I (Unit)]]*Table2[[#This Row],[Volume]]</f>
        <v>512166.97486504499</v>
      </c>
      <c r="M875" s="29">
        <f>Table2[[#This Row],[CM II Unit)]]*Table2[[#This Row],[Volume]]</f>
        <v>262166.97486504499</v>
      </c>
      <c r="N875" s="29">
        <f>Table2[[#This Row],[Profit (Unit)]]*Table2[[#This Row],[Volume]]</f>
        <v>12166.974865044978</v>
      </c>
      <c r="O875" s="29" t="str">
        <f>IF(AND(Table2[[#This Row],[Profit]]&gt;0,N874&lt;0),MIN(Table2[Profit]),"")</f>
        <v/>
      </c>
    </row>
    <row r="876" spans="1:15" ht="20.100000000000001" customHeight="1" x14ac:dyDescent="0.25">
      <c r="A876" s="29">
        <v>4870</v>
      </c>
      <c r="B876" s="29">
        <f>IF(Table2[[#This Row],[Volume]]&lt;'Input Data'!$B$9,'Input Data'!$B$9,IF(Table2[[#This Row],[Volume]]&gt;'Input Data'!$B$10,'Input Data'!$B$10,Table2[[#This Row],[Volume]]))</f>
        <v>4870</v>
      </c>
      <c r="C876" s="30">
        <f>ROUNDDOWN((Table2[[#This Row],[Volume Used]]-'Input Data'!$B$9)/'Input Data'!$B$11,0)*'Input Data'!$B$12</f>
        <v>0.1</v>
      </c>
      <c r="D876" s="31">
        <f>-(Table2[[#This Row],[Volume]]*(1-Table2[[#This Row],[Discount]])*'Input Data'!$B$2)/Table2[[#This Row],[Volume]]</f>
        <v>450</v>
      </c>
      <c r="E876" s="29">
        <f>ROUNDUP(Table2[[#This Row],[Volume]]/'Input Data'!$B$13,0)</f>
        <v>5</v>
      </c>
      <c r="F876" s="29">
        <f>-Table2[[#This Row],[Multiplier]]*'Input Data'!$B$3</f>
        <v>250000</v>
      </c>
      <c r="G876" s="29">
        <f>(1 - (1 / (1 + EXP(-((Table2[[#This Row],[Volume]] / 1000) - 4.25))))) * 0.4 + 0.6</f>
        <v>0.73991258057046916</v>
      </c>
      <c r="H876" s="29">
        <f>Table2[[#This Row],[Sigmoid]]*'Input Data'!$B$7</f>
        <v>554.93443542785189</v>
      </c>
      <c r="I876" s="29">
        <f>Table2[[#This Row],[Price]]-Table2[[#This Row],[Variable Cost]]</f>
        <v>104.93443542785189</v>
      </c>
      <c r="J876" s="29">
        <f>Table2[[#This Row],[CM I (Unit)]]-(Table2[[#This Row],[Fixed Cost]]/Table2[[#This Row],[Volume]])</f>
        <v>53.599733169124995</v>
      </c>
      <c r="K876" s="29">
        <f>Table2[[#This Row],[CM II Unit)]]-(-'Input Data'!$B$4/Table2[[#This Row],[Volume]])</f>
        <v>2.2650309103980959</v>
      </c>
      <c r="L876" s="29">
        <f>Table2[[#This Row],[CM I (Unit)]]*Table2[[#This Row],[Volume]]</f>
        <v>511030.70053363871</v>
      </c>
      <c r="M876" s="29">
        <f>Table2[[#This Row],[CM II Unit)]]*Table2[[#This Row],[Volume]]</f>
        <v>261030.70053363874</v>
      </c>
      <c r="N876" s="29">
        <f>Table2[[#This Row],[Profit (Unit)]]*Table2[[#This Row],[Volume]]</f>
        <v>11030.700533638726</v>
      </c>
      <c r="O876" s="29" t="str">
        <f>IF(AND(Table2[[#This Row],[Profit]]&gt;0,N875&lt;0),MIN(Table2[Profit]),"")</f>
        <v/>
      </c>
    </row>
    <row r="877" spans="1:15" ht="20.100000000000001" customHeight="1" x14ac:dyDescent="0.25">
      <c r="A877" s="29">
        <v>4875</v>
      </c>
      <c r="B877" s="29">
        <f>IF(Table2[[#This Row],[Volume]]&lt;'Input Data'!$B$9,'Input Data'!$B$9,IF(Table2[[#This Row],[Volume]]&gt;'Input Data'!$B$10,'Input Data'!$B$10,Table2[[#This Row],[Volume]]))</f>
        <v>4875</v>
      </c>
      <c r="C877" s="30">
        <f>ROUNDDOWN((Table2[[#This Row],[Volume Used]]-'Input Data'!$B$9)/'Input Data'!$B$11,0)*'Input Data'!$B$12</f>
        <v>0.1</v>
      </c>
      <c r="D877" s="31">
        <f>-(Table2[[#This Row],[Volume]]*(1-Table2[[#This Row],[Discount]])*'Input Data'!$B$2)/Table2[[#This Row],[Volume]]</f>
        <v>450</v>
      </c>
      <c r="E877" s="29">
        <f>ROUNDUP(Table2[[#This Row],[Volume]]/'Input Data'!$B$13,0)</f>
        <v>5</v>
      </c>
      <c r="F877" s="29">
        <f>-Table2[[#This Row],[Multiplier]]*'Input Data'!$B$3</f>
        <v>250000</v>
      </c>
      <c r="G877" s="29">
        <f>(1 - (1 / (1 + EXP(-((Table2[[#This Row],[Volume]] / 1000) - 4.25))))) * 0.4 + 0.6</f>
        <v>0.73945805413357835</v>
      </c>
      <c r="H877" s="29">
        <f>Table2[[#This Row],[Sigmoid]]*'Input Data'!$B$7</f>
        <v>554.59354060018381</v>
      </c>
      <c r="I877" s="29">
        <f>Table2[[#This Row],[Price]]-Table2[[#This Row],[Variable Cost]]</f>
        <v>104.59354060018381</v>
      </c>
      <c r="J877" s="29">
        <f>Table2[[#This Row],[CM I (Unit)]]-(Table2[[#This Row],[Fixed Cost]]/Table2[[#This Row],[Volume]])</f>
        <v>53.31148931813253</v>
      </c>
      <c r="K877" s="29">
        <f>Table2[[#This Row],[CM II Unit)]]-(-'Input Data'!$B$4/Table2[[#This Row],[Volume]])</f>
        <v>2.0294380360812454</v>
      </c>
      <c r="L877" s="29">
        <f>Table2[[#This Row],[CM I (Unit)]]*Table2[[#This Row],[Volume]]</f>
        <v>509893.51042589609</v>
      </c>
      <c r="M877" s="29">
        <f>Table2[[#This Row],[CM II Unit)]]*Table2[[#This Row],[Volume]]</f>
        <v>259893.51042589609</v>
      </c>
      <c r="N877" s="29">
        <f>Table2[[#This Row],[Profit (Unit)]]*Table2[[#This Row],[Volume]]</f>
        <v>9893.510425896071</v>
      </c>
      <c r="O877" s="29" t="str">
        <f>IF(AND(Table2[[#This Row],[Profit]]&gt;0,N876&lt;0),MIN(Table2[Profit]),"")</f>
        <v/>
      </c>
    </row>
    <row r="878" spans="1:15" ht="20.100000000000001" customHeight="1" x14ac:dyDescent="0.25">
      <c r="A878" s="29">
        <v>4880</v>
      </c>
      <c r="B878" s="29">
        <f>IF(Table2[[#This Row],[Volume]]&lt;'Input Data'!$B$9,'Input Data'!$B$9,IF(Table2[[#This Row],[Volume]]&gt;'Input Data'!$B$10,'Input Data'!$B$10,Table2[[#This Row],[Volume]]))</f>
        <v>4880</v>
      </c>
      <c r="C878" s="30">
        <f>ROUNDDOWN((Table2[[#This Row],[Volume Used]]-'Input Data'!$B$9)/'Input Data'!$B$11,0)*'Input Data'!$B$12</f>
        <v>0.1</v>
      </c>
      <c r="D878" s="31">
        <f>-(Table2[[#This Row],[Volume]]*(1-Table2[[#This Row],[Discount]])*'Input Data'!$B$2)/Table2[[#This Row],[Volume]]</f>
        <v>450</v>
      </c>
      <c r="E878" s="29">
        <f>ROUNDUP(Table2[[#This Row],[Volume]]/'Input Data'!$B$13,0)</f>
        <v>5</v>
      </c>
      <c r="F878" s="29">
        <f>-Table2[[#This Row],[Multiplier]]*'Input Data'!$B$3</f>
        <v>250000</v>
      </c>
      <c r="G878" s="29">
        <f>(1 - (1 / (1 + EXP(-((Table2[[#This Row],[Volume]] / 1000) - 4.25))))) * 0.4 + 0.6</f>
        <v>0.73900421512290226</v>
      </c>
      <c r="H878" s="29">
        <f>Table2[[#This Row],[Sigmoid]]*'Input Data'!$B$7</f>
        <v>554.25316134217667</v>
      </c>
      <c r="I878" s="29">
        <f>Table2[[#This Row],[Price]]-Table2[[#This Row],[Variable Cost]]</f>
        <v>104.25316134217667</v>
      </c>
      <c r="J878" s="29">
        <f>Table2[[#This Row],[CM I (Unit)]]-(Table2[[#This Row],[Fixed Cost]]/Table2[[#This Row],[Volume]])</f>
        <v>53.023653145455356</v>
      </c>
      <c r="K878" s="29">
        <f>Table2[[#This Row],[CM II Unit)]]-(-'Input Data'!$B$4/Table2[[#This Row],[Volume]])</f>
        <v>1.7941449487340435</v>
      </c>
      <c r="L878" s="29">
        <f>Table2[[#This Row],[CM I (Unit)]]*Table2[[#This Row],[Volume]]</f>
        <v>508755.42734982213</v>
      </c>
      <c r="M878" s="29">
        <f>Table2[[#This Row],[CM II Unit)]]*Table2[[#This Row],[Volume]]</f>
        <v>258755.42734982213</v>
      </c>
      <c r="N878" s="29">
        <f>Table2[[#This Row],[Profit (Unit)]]*Table2[[#This Row],[Volume]]</f>
        <v>8755.4273498221319</v>
      </c>
      <c r="O878" s="29" t="str">
        <f>IF(AND(Table2[[#This Row],[Profit]]&gt;0,N877&lt;0),MIN(Table2[Profit]),"")</f>
        <v/>
      </c>
    </row>
    <row r="879" spans="1:15" ht="20.100000000000001" customHeight="1" x14ac:dyDescent="0.25">
      <c r="A879" s="29">
        <v>4885</v>
      </c>
      <c r="B879" s="29">
        <f>IF(Table2[[#This Row],[Volume]]&lt;'Input Data'!$B$9,'Input Data'!$B$9,IF(Table2[[#This Row],[Volume]]&gt;'Input Data'!$B$10,'Input Data'!$B$10,Table2[[#This Row],[Volume]]))</f>
        <v>4885</v>
      </c>
      <c r="C879" s="30">
        <f>ROUNDDOWN((Table2[[#This Row],[Volume Used]]-'Input Data'!$B$9)/'Input Data'!$B$11,0)*'Input Data'!$B$12</f>
        <v>0.1</v>
      </c>
      <c r="D879" s="31">
        <f>-(Table2[[#This Row],[Volume]]*(1-Table2[[#This Row],[Discount]])*'Input Data'!$B$2)/Table2[[#This Row],[Volume]]</f>
        <v>450</v>
      </c>
      <c r="E879" s="29">
        <f>ROUNDUP(Table2[[#This Row],[Volume]]/'Input Data'!$B$13,0)</f>
        <v>5</v>
      </c>
      <c r="F879" s="29">
        <f>-Table2[[#This Row],[Multiplier]]*'Input Data'!$B$3</f>
        <v>250000</v>
      </c>
      <c r="G879" s="29">
        <f>(1 - (1 / (1 + EXP(-((Table2[[#This Row],[Volume]] / 1000) - 4.25))))) * 0.4 + 0.6</f>
        <v>0.7385510676401984</v>
      </c>
      <c r="H879" s="29">
        <f>Table2[[#This Row],[Sigmoid]]*'Input Data'!$B$7</f>
        <v>553.91330073014876</v>
      </c>
      <c r="I879" s="29">
        <f>Table2[[#This Row],[Price]]-Table2[[#This Row],[Variable Cost]]</f>
        <v>103.91330073014876</v>
      </c>
      <c r="J879" s="29">
        <f>Table2[[#This Row],[CM I (Unit)]]-(Table2[[#This Row],[Fixed Cost]]/Table2[[#This Row],[Volume]])</f>
        <v>52.736228058705571</v>
      </c>
      <c r="K879" s="29">
        <f>Table2[[#This Row],[CM II Unit)]]-(-'Input Data'!$B$4/Table2[[#This Row],[Volume]])</f>
        <v>1.5591553872623791</v>
      </c>
      <c r="L879" s="29">
        <f>Table2[[#This Row],[CM I (Unit)]]*Table2[[#This Row],[Volume]]</f>
        <v>507616.47406677669</v>
      </c>
      <c r="M879" s="29">
        <f>Table2[[#This Row],[CM II Unit)]]*Table2[[#This Row],[Volume]]</f>
        <v>257616.47406677672</v>
      </c>
      <c r="N879" s="29">
        <f>Table2[[#This Row],[Profit (Unit)]]*Table2[[#This Row],[Volume]]</f>
        <v>7616.4740667767219</v>
      </c>
      <c r="O879" s="29" t="str">
        <f>IF(AND(Table2[[#This Row],[Profit]]&gt;0,N878&lt;0),MIN(Table2[Profit]),"")</f>
        <v/>
      </c>
    </row>
    <row r="880" spans="1:15" ht="20.100000000000001" customHeight="1" x14ac:dyDescent="0.25">
      <c r="A880" s="29">
        <v>4890</v>
      </c>
      <c r="B880" s="29">
        <f>IF(Table2[[#This Row],[Volume]]&lt;'Input Data'!$B$9,'Input Data'!$B$9,IF(Table2[[#This Row],[Volume]]&gt;'Input Data'!$B$10,'Input Data'!$B$10,Table2[[#This Row],[Volume]]))</f>
        <v>4890</v>
      </c>
      <c r="C880" s="30">
        <f>ROUNDDOWN((Table2[[#This Row],[Volume Used]]-'Input Data'!$B$9)/'Input Data'!$B$11,0)*'Input Data'!$B$12</f>
        <v>0.1</v>
      </c>
      <c r="D880" s="31">
        <f>-(Table2[[#This Row],[Volume]]*(1-Table2[[#This Row],[Discount]])*'Input Data'!$B$2)/Table2[[#This Row],[Volume]]</f>
        <v>450</v>
      </c>
      <c r="E880" s="29">
        <f>ROUNDUP(Table2[[#This Row],[Volume]]/'Input Data'!$B$13,0)</f>
        <v>5</v>
      </c>
      <c r="F880" s="29">
        <f>-Table2[[#This Row],[Multiplier]]*'Input Data'!$B$3</f>
        <v>250000</v>
      </c>
      <c r="G880" s="29">
        <f>(1 - (1 / (1 + EXP(-((Table2[[#This Row],[Volume]] / 1000) - 4.25))))) * 0.4 + 0.6</f>
        <v>0.73809861575747238</v>
      </c>
      <c r="H880" s="29">
        <f>Table2[[#This Row],[Sigmoid]]*'Input Data'!$B$7</f>
        <v>553.57396181810429</v>
      </c>
      <c r="I880" s="29">
        <f>Table2[[#This Row],[Price]]-Table2[[#This Row],[Variable Cost]]</f>
        <v>103.57396181810429</v>
      </c>
      <c r="J880" s="29">
        <f>Table2[[#This Row],[CM I (Unit)]]-(Table2[[#This Row],[Fixed Cost]]/Table2[[#This Row],[Volume]])</f>
        <v>52.449217441826178</v>
      </c>
      <c r="K880" s="29">
        <f>Table2[[#This Row],[CM II Unit)]]-(-'Input Data'!$B$4/Table2[[#This Row],[Volume]])</f>
        <v>1.3244730655480623</v>
      </c>
      <c r="L880" s="29">
        <f>Table2[[#This Row],[CM I (Unit)]]*Table2[[#This Row],[Volume]]</f>
        <v>506476.67329052999</v>
      </c>
      <c r="M880" s="29">
        <f>Table2[[#This Row],[CM II Unit)]]*Table2[[#This Row],[Volume]]</f>
        <v>256476.67329053002</v>
      </c>
      <c r="N880" s="29">
        <f>Table2[[#This Row],[Profit (Unit)]]*Table2[[#This Row],[Volume]]</f>
        <v>6476.673290530025</v>
      </c>
      <c r="O880" s="29" t="str">
        <f>IF(AND(Table2[[#This Row],[Profit]]&gt;0,N879&lt;0),MIN(Table2[Profit]),"")</f>
        <v/>
      </c>
    </row>
    <row r="881" spans="1:15" ht="20.100000000000001" customHeight="1" x14ac:dyDescent="0.25">
      <c r="A881" s="29">
        <v>4895</v>
      </c>
      <c r="B881" s="29">
        <f>IF(Table2[[#This Row],[Volume]]&lt;'Input Data'!$B$9,'Input Data'!$B$9,IF(Table2[[#This Row],[Volume]]&gt;'Input Data'!$B$10,'Input Data'!$B$10,Table2[[#This Row],[Volume]]))</f>
        <v>4895</v>
      </c>
      <c r="C881" s="30">
        <f>ROUNDDOWN((Table2[[#This Row],[Volume Used]]-'Input Data'!$B$9)/'Input Data'!$B$11,0)*'Input Data'!$B$12</f>
        <v>0.1</v>
      </c>
      <c r="D881" s="31">
        <f>-(Table2[[#This Row],[Volume]]*(1-Table2[[#This Row],[Discount]])*'Input Data'!$B$2)/Table2[[#This Row],[Volume]]</f>
        <v>450</v>
      </c>
      <c r="E881" s="29">
        <f>ROUNDUP(Table2[[#This Row],[Volume]]/'Input Data'!$B$13,0)</f>
        <v>5</v>
      </c>
      <c r="F881" s="29">
        <f>-Table2[[#This Row],[Multiplier]]*'Input Data'!$B$3</f>
        <v>250000</v>
      </c>
      <c r="G881" s="29">
        <f>(1 - (1 / (1 + EXP(-((Table2[[#This Row],[Volume]] / 1000) - 4.25))))) * 0.4 + 0.6</f>
        <v>0.73764686351687458</v>
      </c>
      <c r="H881" s="29">
        <f>Table2[[#This Row],[Sigmoid]]*'Input Data'!$B$7</f>
        <v>553.23514763765593</v>
      </c>
      <c r="I881" s="29">
        <f>Table2[[#This Row],[Price]]-Table2[[#This Row],[Variable Cost]]</f>
        <v>103.23514763765593</v>
      </c>
      <c r="J881" s="29">
        <f>Table2[[#This Row],[CM I (Unit)]]-(Table2[[#This Row],[Fixed Cost]]/Table2[[#This Row],[Volume]])</f>
        <v>52.162624655020586</v>
      </c>
      <c r="K881" s="29">
        <f>Table2[[#This Row],[CM II Unit)]]-(-'Input Data'!$B$4/Table2[[#This Row],[Volume]])</f>
        <v>1.090101672385245</v>
      </c>
      <c r="L881" s="29">
        <f>Table2[[#This Row],[CM I (Unit)]]*Table2[[#This Row],[Volume]]</f>
        <v>505336.04768632579</v>
      </c>
      <c r="M881" s="29">
        <f>Table2[[#This Row],[CM II Unit)]]*Table2[[#This Row],[Volume]]</f>
        <v>255336.04768632576</v>
      </c>
      <c r="N881" s="29">
        <f>Table2[[#This Row],[Profit (Unit)]]*Table2[[#This Row],[Volume]]</f>
        <v>5336.0476863257745</v>
      </c>
      <c r="O881" s="29" t="str">
        <f>IF(AND(Table2[[#This Row],[Profit]]&gt;0,N880&lt;0),MIN(Table2[Profit]),"")</f>
        <v/>
      </c>
    </row>
    <row r="882" spans="1:15" ht="20.100000000000001" customHeight="1" x14ac:dyDescent="0.25">
      <c r="A882" s="29">
        <v>4900</v>
      </c>
      <c r="B882" s="29">
        <f>IF(Table2[[#This Row],[Volume]]&lt;'Input Data'!$B$9,'Input Data'!$B$9,IF(Table2[[#This Row],[Volume]]&gt;'Input Data'!$B$10,'Input Data'!$B$10,Table2[[#This Row],[Volume]]))</f>
        <v>4900</v>
      </c>
      <c r="C882" s="30">
        <f>ROUNDDOWN((Table2[[#This Row],[Volume Used]]-'Input Data'!$B$9)/'Input Data'!$B$11,0)*'Input Data'!$B$12</f>
        <v>0.1</v>
      </c>
      <c r="D882" s="31">
        <f>-(Table2[[#This Row],[Volume]]*(1-Table2[[#This Row],[Discount]])*'Input Data'!$B$2)/Table2[[#This Row],[Volume]]</f>
        <v>450</v>
      </c>
      <c r="E882" s="29">
        <f>ROUNDUP(Table2[[#This Row],[Volume]]/'Input Data'!$B$13,0)</f>
        <v>5</v>
      </c>
      <c r="F882" s="29">
        <f>-Table2[[#This Row],[Multiplier]]*'Input Data'!$B$3</f>
        <v>250000</v>
      </c>
      <c r="G882" s="29">
        <f>(1 - (1 / (1 + EXP(-((Table2[[#This Row],[Volume]] / 1000) - 4.25))))) * 0.4 + 0.6</f>
        <v>0.73719581493060049</v>
      </c>
      <c r="H882" s="29">
        <f>Table2[[#This Row],[Sigmoid]]*'Input Data'!$B$7</f>
        <v>552.89686119795033</v>
      </c>
      <c r="I882" s="29">
        <f>Table2[[#This Row],[Price]]-Table2[[#This Row],[Variable Cost]]</f>
        <v>102.89686119795033</v>
      </c>
      <c r="J882" s="29">
        <f>Table2[[#This Row],[CM I (Unit)]]-(Table2[[#This Row],[Fixed Cost]]/Table2[[#This Row],[Volume]])</f>
        <v>51.876453034685021</v>
      </c>
      <c r="K882" s="29">
        <f>Table2[[#This Row],[CM II Unit)]]-(-'Input Data'!$B$4/Table2[[#This Row],[Volume]])</f>
        <v>0.85604487141971219</v>
      </c>
      <c r="L882" s="29">
        <f>Table2[[#This Row],[CM I (Unit)]]*Table2[[#This Row],[Volume]]</f>
        <v>504194.61986995663</v>
      </c>
      <c r="M882" s="29">
        <f>Table2[[#This Row],[CM II Unit)]]*Table2[[#This Row],[Volume]]</f>
        <v>254194.6198699566</v>
      </c>
      <c r="N882" s="29">
        <f>Table2[[#This Row],[Profit (Unit)]]*Table2[[#This Row],[Volume]]</f>
        <v>4194.6198699565894</v>
      </c>
      <c r="O882" s="29" t="str">
        <f>IF(AND(Table2[[#This Row],[Profit]]&gt;0,N881&lt;0),MIN(Table2[Profit]),"")</f>
        <v/>
      </c>
    </row>
    <row r="883" spans="1:15" ht="20.100000000000001" customHeight="1" x14ac:dyDescent="0.25">
      <c r="A883" s="29">
        <v>4905</v>
      </c>
      <c r="B883" s="29">
        <f>IF(Table2[[#This Row],[Volume]]&lt;'Input Data'!$B$9,'Input Data'!$B$9,IF(Table2[[#This Row],[Volume]]&gt;'Input Data'!$B$10,'Input Data'!$B$10,Table2[[#This Row],[Volume]]))</f>
        <v>4905</v>
      </c>
      <c r="C883" s="30">
        <f>ROUNDDOWN((Table2[[#This Row],[Volume Used]]-'Input Data'!$B$9)/'Input Data'!$B$11,0)*'Input Data'!$B$12</f>
        <v>0.1</v>
      </c>
      <c r="D883" s="31">
        <f>-(Table2[[#This Row],[Volume]]*(1-Table2[[#This Row],[Discount]])*'Input Data'!$B$2)/Table2[[#This Row],[Volume]]</f>
        <v>450</v>
      </c>
      <c r="E883" s="29">
        <f>ROUNDUP(Table2[[#This Row],[Volume]]/'Input Data'!$B$13,0)</f>
        <v>5</v>
      </c>
      <c r="F883" s="29">
        <f>-Table2[[#This Row],[Multiplier]]*'Input Data'!$B$3</f>
        <v>250000</v>
      </c>
      <c r="G883" s="29">
        <f>(1 - (1 / (1 + EXP(-((Table2[[#This Row],[Volume]] / 1000) - 4.25))))) * 0.4 + 0.6</f>
        <v>0.73674547398079271</v>
      </c>
      <c r="H883" s="29">
        <f>Table2[[#This Row],[Sigmoid]]*'Input Data'!$B$7</f>
        <v>552.5591054855945</v>
      </c>
      <c r="I883" s="29">
        <f>Table2[[#This Row],[Price]]-Table2[[#This Row],[Variable Cost]]</f>
        <v>102.5591054855945</v>
      </c>
      <c r="J883" s="29">
        <f>Table2[[#This Row],[CM I (Unit)]]-(Table2[[#This Row],[Fixed Cost]]/Table2[[#This Row],[Volume]])</f>
        <v>51.590705893341699</v>
      </c>
      <c r="K883" s="29">
        <f>Table2[[#This Row],[CM II Unit)]]-(-'Input Data'!$B$4/Table2[[#This Row],[Volume]])</f>
        <v>0.62230630108889784</v>
      </c>
      <c r="L883" s="29">
        <f>Table2[[#This Row],[CM I (Unit)]]*Table2[[#This Row],[Volume]]</f>
        <v>503052.412406841</v>
      </c>
      <c r="M883" s="29">
        <f>Table2[[#This Row],[CM II Unit)]]*Table2[[#This Row],[Volume]]</f>
        <v>253052.41240684103</v>
      </c>
      <c r="N883" s="29">
        <f>Table2[[#This Row],[Profit (Unit)]]*Table2[[#This Row],[Volume]]</f>
        <v>3052.4124068410438</v>
      </c>
      <c r="O883" s="29" t="str">
        <f>IF(AND(Table2[[#This Row],[Profit]]&gt;0,N882&lt;0),MIN(Table2[Profit]),"")</f>
        <v/>
      </c>
    </row>
    <row r="884" spans="1:15" ht="20.100000000000001" customHeight="1" x14ac:dyDescent="0.25">
      <c r="A884" s="29">
        <v>4910</v>
      </c>
      <c r="B884" s="29">
        <f>IF(Table2[[#This Row],[Volume]]&lt;'Input Data'!$B$9,'Input Data'!$B$9,IF(Table2[[#This Row],[Volume]]&gt;'Input Data'!$B$10,'Input Data'!$B$10,Table2[[#This Row],[Volume]]))</f>
        <v>4910</v>
      </c>
      <c r="C884" s="30">
        <f>ROUNDDOWN((Table2[[#This Row],[Volume Used]]-'Input Data'!$B$9)/'Input Data'!$B$11,0)*'Input Data'!$B$12</f>
        <v>0.1</v>
      </c>
      <c r="D884" s="31">
        <f>-(Table2[[#This Row],[Volume]]*(1-Table2[[#This Row],[Discount]])*'Input Data'!$B$2)/Table2[[#This Row],[Volume]]</f>
        <v>450</v>
      </c>
      <c r="E884" s="29">
        <f>ROUNDUP(Table2[[#This Row],[Volume]]/'Input Data'!$B$13,0)</f>
        <v>5</v>
      </c>
      <c r="F884" s="29">
        <f>-Table2[[#This Row],[Multiplier]]*'Input Data'!$B$3</f>
        <v>250000</v>
      </c>
      <c r="G884" s="29">
        <f>(1 - (1 / (1 + EXP(-((Table2[[#This Row],[Volume]] / 1000) - 4.25))))) * 0.4 + 0.6</f>
        <v>0.73629584461944586</v>
      </c>
      <c r="H884" s="29">
        <f>Table2[[#This Row],[Sigmoid]]*'Input Data'!$B$7</f>
        <v>552.22188346458438</v>
      </c>
      <c r="I884" s="29">
        <f>Table2[[#This Row],[Price]]-Table2[[#This Row],[Variable Cost]]</f>
        <v>102.22188346458438</v>
      </c>
      <c r="J884" s="29">
        <f>Table2[[#This Row],[CM I (Unit)]]-(Table2[[#This Row],[Fixed Cost]]/Table2[[#This Row],[Volume]])</f>
        <v>51.305386519574199</v>
      </c>
      <c r="K884" s="29">
        <f>Table2[[#This Row],[CM II Unit)]]-(-'Input Data'!$B$4/Table2[[#This Row],[Volume]])</f>
        <v>0.3888895745640184</v>
      </c>
      <c r="L884" s="29">
        <f>Table2[[#This Row],[CM I (Unit)]]*Table2[[#This Row],[Volume]]</f>
        <v>501909.4478111093</v>
      </c>
      <c r="M884" s="29">
        <f>Table2[[#This Row],[CM II Unit)]]*Table2[[#This Row],[Volume]]</f>
        <v>251909.4478111093</v>
      </c>
      <c r="N884" s="29">
        <f>Table2[[#This Row],[Profit (Unit)]]*Table2[[#This Row],[Volume]]</f>
        <v>1909.4478111093304</v>
      </c>
      <c r="O884" s="29" t="str">
        <f>IF(AND(Table2[[#This Row],[Profit]]&gt;0,N883&lt;0),MIN(Table2[Profit]),"")</f>
        <v/>
      </c>
    </row>
    <row r="885" spans="1:15" ht="20.100000000000001" customHeight="1" x14ac:dyDescent="0.25">
      <c r="A885" s="29">
        <v>4915</v>
      </c>
      <c r="B885" s="29">
        <f>IF(Table2[[#This Row],[Volume]]&lt;'Input Data'!$B$9,'Input Data'!$B$9,IF(Table2[[#This Row],[Volume]]&gt;'Input Data'!$B$10,'Input Data'!$B$10,Table2[[#This Row],[Volume]]))</f>
        <v>4915</v>
      </c>
      <c r="C885" s="30">
        <f>ROUNDDOWN((Table2[[#This Row],[Volume Used]]-'Input Data'!$B$9)/'Input Data'!$B$11,0)*'Input Data'!$B$12</f>
        <v>0.1</v>
      </c>
      <c r="D885" s="31">
        <f>-(Table2[[#This Row],[Volume]]*(1-Table2[[#This Row],[Discount]])*'Input Data'!$B$2)/Table2[[#This Row],[Volume]]</f>
        <v>450</v>
      </c>
      <c r="E885" s="29">
        <f>ROUNDUP(Table2[[#This Row],[Volume]]/'Input Data'!$B$13,0)</f>
        <v>5</v>
      </c>
      <c r="F885" s="29">
        <f>-Table2[[#This Row],[Multiplier]]*'Input Data'!$B$3</f>
        <v>250000</v>
      </c>
      <c r="G885" s="29">
        <f>(1 - (1 / (1 + EXP(-((Table2[[#This Row],[Volume]] / 1000) - 4.25))))) * 0.4 + 0.6</f>
        <v>0.73584693076831353</v>
      </c>
      <c r="H885" s="29">
        <f>Table2[[#This Row],[Sigmoid]]*'Input Data'!$B$7</f>
        <v>551.88519807623516</v>
      </c>
      <c r="I885" s="29">
        <f>Table2[[#This Row],[Price]]-Table2[[#This Row],[Variable Cost]]</f>
        <v>101.88519807623516</v>
      </c>
      <c r="J885" s="29">
        <f>Table2[[#This Row],[CM I (Unit)]]-(Table2[[#This Row],[Fixed Cost]]/Table2[[#This Row],[Volume]])</f>
        <v>51.020498177964555</v>
      </c>
      <c r="K885" s="29">
        <f>Table2[[#This Row],[CM II Unit)]]-(-'Input Data'!$B$4/Table2[[#This Row],[Volume]])</f>
        <v>0.1557982796939541</v>
      </c>
      <c r="L885" s="29">
        <f>Table2[[#This Row],[CM I (Unit)]]*Table2[[#This Row],[Volume]]</f>
        <v>500765.74854469579</v>
      </c>
      <c r="M885" s="29">
        <f>Table2[[#This Row],[CM II Unit)]]*Table2[[#This Row],[Volume]]</f>
        <v>250765.74854469579</v>
      </c>
      <c r="N885" s="29">
        <f>Table2[[#This Row],[Profit (Unit)]]*Table2[[#This Row],[Volume]]</f>
        <v>765.7485446957844</v>
      </c>
      <c r="O885" s="29" t="str">
        <f>IF(AND(Table2[[#This Row],[Profit]]&gt;0,N884&lt;0),MIN(Table2[Profit]),"")</f>
        <v/>
      </c>
    </row>
    <row r="886" spans="1:15" ht="20.100000000000001" customHeight="1" x14ac:dyDescent="0.25">
      <c r="A886" s="29">
        <v>4920</v>
      </c>
      <c r="B886" s="29">
        <f>IF(Table2[[#This Row],[Volume]]&lt;'Input Data'!$B$9,'Input Data'!$B$9,IF(Table2[[#This Row],[Volume]]&gt;'Input Data'!$B$10,'Input Data'!$B$10,Table2[[#This Row],[Volume]]))</f>
        <v>4920</v>
      </c>
      <c r="C886" s="30">
        <f>ROUNDDOWN((Table2[[#This Row],[Volume Used]]-'Input Data'!$B$9)/'Input Data'!$B$11,0)*'Input Data'!$B$12</f>
        <v>0.1</v>
      </c>
      <c r="D886" s="31">
        <f>-(Table2[[#This Row],[Volume]]*(1-Table2[[#This Row],[Discount]])*'Input Data'!$B$2)/Table2[[#This Row],[Volume]]</f>
        <v>450</v>
      </c>
      <c r="E886" s="29">
        <f>ROUNDUP(Table2[[#This Row],[Volume]]/'Input Data'!$B$13,0)</f>
        <v>5</v>
      </c>
      <c r="F886" s="29">
        <f>-Table2[[#This Row],[Multiplier]]*'Input Data'!$B$3</f>
        <v>250000</v>
      </c>
      <c r="G886" s="29">
        <f>(1 - (1 / (1 + EXP(-((Table2[[#This Row],[Volume]] / 1000) - 4.25))))) * 0.4 + 0.6</f>
        <v>0.73539873631881902</v>
      </c>
      <c r="H886" s="29">
        <f>Table2[[#This Row],[Sigmoid]]*'Input Data'!$B$7</f>
        <v>551.5490522391143</v>
      </c>
      <c r="I886" s="29">
        <f>Table2[[#This Row],[Price]]-Table2[[#This Row],[Variable Cost]]</f>
        <v>101.5490522391143</v>
      </c>
      <c r="J886" s="29">
        <f>Table2[[#This Row],[CM I (Unit)]]-(Table2[[#This Row],[Fixed Cost]]/Table2[[#This Row],[Volume]])</f>
        <v>50.736044109033003</v>
      </c>
      <c r="K886" s="29">
        <f>Table2[[#This Row],[CM II Unit)]]-(-'Input Data'!$B$4/Table2[[#This Row],[Volume]])</f>
        <v>-7.6964021048297582E-2</v>
      </c>
      <c r="L886" s="29">
        <f>Table2[[#This Row],[CM I (Unit)]]*Table2[[#This Row],[Volume]]</f>
        <v>499621.33701644238</v>
      </c>
      <c r="M886" s="29">
        <f>Table2[[#This Row],[CM II Unit)]]*Table2[[#This Row],[Volume]]</f>
        <v>249621.33701644238</v>
      </c>
      <c r="N886" s="29">
        <f>Table2[[#This Row],[Profit (Unit)]]*Table2[[#This Row],[Volume]]</f>
        <v>-378.6629835576241</v>
      </c>
      <c r="O886" s="29" t="str">
        <f>IF(AND(Table2[[#This Row],[Profit]]&gt;0,N885&lt;0),MIN(Table2[Profit]),"")</f>
        <v/>
      </c>
    </row>
    <row r="887" spans="1:15" ht="20.100000000000001" customHeight="1" x14ac:dyDescent="0.25">
      <c r="A887" s="29">
        <v>4925</v>
      </c>
      <c r="B887" s="29">
        <f>IF(Table2[[#This Row],[Volume]]&lt;'Input Data'!$B$9,'Input Data'!$B$9,IF(Table2[[#This Row],[Volume]]&gt;'Input Data'!$B$10,'Input Data'!$B$10,Table2[[#This Row],[Volume]]))</f>
        <v>4925</v>
      </c>
      <c r="C887" s="30">
        <f>ROUNDDOWN((Table2[[#This Row],[Volume Used]]-'Input Data'!$B$9)/'Input Data'!$B$11,0)*'Input Data'!$B$12</f>
        <v>0.1</v>
      </c>
      <c r="D887" s="31">
        <f>-(Table2[[#This Row],[Volume]]*(1-Table2[[#This Row],[Discount]])*'Input Data'!$B$2)/Table2[[#This Row],[Volume]]</f>
        <v>450</v>
      </c>
      <c r="E887" s="29">
        <f>ROUNDUP(Table2[[#This Row],[Volume]]/'Input Data'!$B$13,0)</f>
        <v>5</v>
      </c>
      <c r="F887" s="29">
        <f>-Table2[[#This Row],[Multiplier]]*'Input Data'!$B$3</f>
        <v>250000</v>
      </c>
      <c r="G887" s="29">
        <f>(1 - (1 / (1 + EXP(-((Table2[[#This Row],[Volume]] / 1000) - 4.25))))) * 0.4 + 0.6</f>
        <v>0.73495126513196696</v>
      </c>
      <c r="H887" s="29">
        <f>Table2[[#This Row],[Sigmoid]]*'Input Data'!$B$7</f>
        <v>551.21344884897519</v>
      </c>
      <c r="I887" s="29">
        <f>Table2[[#This Row],[Price]]-Table2[[#This Row],[Variable Cost]]</f>
        <v>101.21344884897519</v>
      </c>
      <c r="J887" s="29">
        <f>Table2[[#This Row],[CM I (Unit)]]-(Table2[[#This Row],[Fixed Cost]]/Table2[[#This Row],[Volume]])</f>
        <v>50.452027529178238</v>
      </c>
      <c r="K887" s="29">
        <f>Table2[[#This Row],[CM II Unit)]]-(-'Input Data'!$B$4/Table2[[#This Row],[Volume]])</f>
        <v>-0.30939379061871364</v>
      </c>
      <c r="L887" s="29">
        <f>Table2[[#This Row],[CM I (Unit)]]*Table2[[#This Row],[Volume]]</f>
        <v>498476.23558120284</v>
      </c>
      <c r="M887" s="29">
        <f>Table2[[#This Row],[CM II Unit)]]*Table2[[#This Row],[Volume]]</f>
        <v>248476.23558120281</v>
      </c>
      <c r="N887" s="29">
        <f>Table2[[#This Row],[Profit (Unit)]]*Table2[[#This Row],[Volume]]</f>
        <v>-1523.7644187971646</v>
      </c>
      <c r="O887" s="29" t="str">
        <f>IF(AND(Table2[[#This Row],[Profit]]&gt;0,N886&lt;0),MIN(Table2[Profit]),"")</f>
        <v/>
      </c>
    </row>
    <row r="888" spans="1:15" ht="20.100000000000001" customHeight="1" x14ac:dyDescent="0.25">
      <c r="A888" s="29">
        <v>4930</v>
      </c>
      <c r="B888" s="29">
        <f>IF(Table2[[#This Row],[Volume]]&lt;'Input Data'!$B$9,'Input Data'!$B$9,IF(Table2[[#This Row],[Volume]]&gt;'Input Data'!$B$10,'Input Data'!$B$10,Table2[[#This Row],[Volume]]))</f>
        <v>4930</v>
      </c>
      <c r="C888" s="30">
        <f>ROUNDDOWN((Table2[[#This Row],[Volume Used]]-'Input Data'!$B$9)/'Input Data'!$B$11,0)*'Input Data'!$B$12</f>
        <v>0.1</v>
      </c>
      <c r="D888" s="31">
        <f>-(Table2[[#This Row],[Volume]]*(1-Table2[[#This Row],[Discount]])*'Input Data'!$B$2)/Table2[[#This Row],[Volume]]</f>
        <v>450</v>
      </c>
      <c r="E888" s="29">
        <f>ROUNDUP(Table2[[#This Row],[Volume]]/'Input Data'!$B$13,0)</f>
        <v>5</v>
      </c>
      <c r="F888" s="29">
        <f>-Table2[[#This Row],[Multiplier]]*'Input Data'!$B$3</f>
        <v>250000</v>
      </c>
      <c r="G888" s="29">
        <f>(1 - (1 / (1 + EXP(-((Table2[[#This Row],[Volume]] / 1000) - 4.25))))) * 0.4 + 0.6</f>
        <v>0.73450452103825903</v>
      </c>
      <c r="H888" s="29">
        <f>Table2[[#This Row],[Sigmoid]]*'Input Data'!$B$7</f>
        <v>550.87839077869432</v>
      </c>
      <c r="I888" s="29">
        <f>Table2[[#This Row],[Price]]-Table2[[#This Row],[Variable Cost]]</f>
        <v>100.87839077869432</v>
      </c>
      <c r="J888" s="29">
        <f>Table2[[#This Row],[CM I (Unit)]]-(Table2[[#This Row],[Fixed Cost]]/Table2[[#This Row],[Volume]])</f>
        <v>50.168451630621306</v>
      </c>
      <c r="K888" s="29">
        <f>Table2[[#This Row],[CM II Unit)]]-(-'Input Data'!$B$4/Table2[[#This Row],[Volume]])</f>
        <v>-0.54148751745171353</v>
      </c>
      <c r="L888" s="29">
        <f>Table2[[#This Row],[CM I (Unit)]]*Table2[[#This Row],[Volume]]</f>
        <v>497330.46653896302</v>
      </c>
      <c r="M888" s="29">
        <f>Table2[[#This Row],[CM II Unit)]]*Table2[[#This Row],[Volume]]</f>
        <v>247330.46653896302</v>
      </c>
      <c r="N888" s="29">
        <f>Table2[[#This Row],[Profit (Unit)]]*Table2[[#This Row],[Volume]]</f>
        <v>-2669.5334610369478</v>
      </c>
      <c r="O888" s="29" t="str">
        <f>IF(AND(Table2[[#This Row],[Profit]]&gt;0,N887&lt;0),MIN(Table2[Profit]),"")</f>
        <v/>
      </c>
    </row>
    <row r="889" spans="1:15" ht="20.100000000000001" customHeight="1" x14ac:dyDescent="0.25">
      <c r="A889" s="29">
        <v>4935</v>
      </c>
      <c r="B889" s="29">
        <f>IF(Table2[[#This Row],[Volume]]&lt;'Input Data'!$B$9,'Input Data'!$B$9,IF(Table2[[#This Row],[Volume]]&gt;'Input Data'!$B$10,'Input Data'!$B$10,Table2[[#This Row],[Volume]]))</f>
        <v>4935</v>
      </c>
      <c r="C889" s="30">
        <f>ROUNDDOWN((Table2[[#This Row],[Volume Used]]-'Input Data'!$B$9)/'Input Data'!$B$11,0)*'Input Data'!$B$12</f>
        <v>0.1</v>
      </c>
      <c r="D889" s="31">
        <f>-(Table2[[#This Row],[Volume]]*(1-Table2[[#This Row],[Discount]])*'Input Data'!$B$2)/Table2[[#This Row],[Volume]]</f>
        <v>450</v>
      </c>
      <c r="E889" s="29">
        <f>ROUNDUP(Table2[[#This Row],[Volume]]/'Input Data'!$B$13,0)</f>
        <v>5</v>
      </c>
      <c r="F889" s="29">
        <f>-Table2[[#This Row],[Multiplier]]*'Input Data'!$B$3</f>
        <v>250000</v>
      </c>
      <c r="G889" s="29">
        <f>(1 - (1 / (1 + EXP(-((Table2[[#This Row],[Volume]] / 1000) - 4.25))))) * 0.4 + 0.6</f>
        <v>0.73405850783761062</v>
      </c>
      <c r="H889" s="29">
        <f>Table2[[#This Row],[Sigmoid]]*'Input Data'!$B$7</f>
        <v>550.54388087820791</v>
      </c>
      <c r="I889" s="29">
        <f>Table2[[#This Row],[Price]]-Table2[[#This Row],[Variable Cost]]</f>
        <v>100.54388087820791</v>
      </c>
      <c r="J889" s="29">
        <f>Table2[[#This Row],[CM I (Unit)]]-(Table2[[#This Row],[Fixed Cost]]/Table2[[#This Row],[Volume]])</f>
        <v>49.885319581348746</v>
      </c>
      <c r="K889" s="29">
        <f>Table2[[#This Row],[CM II Unit)]]-(-'Input Data'!$B$4/Table2[[#This Row],[Volume]])</f>
        <v>-0.77324171551042298</v>
      </c>
      <c r="L889" s="29">
        <f>Table2[[#This Row],[CM I (Unit)]]*Table2[[#This Row],[Volume]]</f>
        <v>496184.05213395605</v>
      </c>
      <c r="M889" s="29">
        <f>Table2[[#This Row],[CM II Unit)]]*Table2[[#This Row],[Volume]]</f>
        <v>246184.05213395605</v>
      </c>
      <c r="N889" s="29">
        <f>Table2[[#This Row],[Profit (Unit)]]*Table2[[#This Row],[Volume]]</f>
        <v>-3815.9478660439372</v>
      </c>
      <c r="O889" s="29" t="str">
        <f>IF(AND(Table2[[#This Row],[Profit]]&gt;0,N888&lt;0),MIN(Table2[Profit]),"")</f>
        <v/>
      </c>
    </row>
    <row r="890" spans="1:15" ht="20.100000000000001" customHeight="1" x14ac:dyDescent="0.25">
      <c r="A890" s="29">
        <v>4940</v>
      </c>
      <c r="B890" s="29">
        <f>IF(Table2[[#This Row],[Volume]]&lt;'Input Data'!$B$9,'Input Data'!$B$9,IF(Table2[[#This Row],[Volume]]&gt;'Input Data'!$B$10,'Input Data'!$B$10,Table2[[#This Row],[Volume]]))</f>
        <v>4940</v>
      </c>
      <c r="C890" s="30">
        <f>ROUNDDOWN((Table2[[#This Row],[Volume Used]]-'Input Data'!$B$9)/'Input Data'!$B$11,0)*'Input Data'!$B$12</f>
        <v>0.1</v>
      </c>
      <c r="D890" s="31">
        <f>-(Table2[[#This Row],[Volume]]*(1-Table2[[#This Row],[Discount]])*'Input Data'!$B$2)/Table2[[#This Row],[Volume]]</f>
        <v>450</v>
      </c>
      <c r="E890" s="29">
        <f>ROUNDUP(Table2[[#This Row],[Volume]]/'Input Data'!$B$13,0)</f>
        <v>5</v>
      </c>
      <c r="F890" s="29">
        <f>-Table2[[#This Row],[Multiplier]]*'Input Data'!$B$3</f>
        <v>250000</v>
      </c>
      <c r="G890" s="29">
        <f>(1 - (1 / (1 + EXP(-((Table2[[#This Row],[Volume]] / 1000) - 4.25))))) * 0.4 + 0.6</f>
        <v>0.73361322929927186</v>
      </c>
      <c r="H890" s="29">
        <f>Table2[[#This Row],[Sigmoid]]*'Input Data'!$B$7</f>
        <v>550.20992197445389</v>
      </c>
      <c r="I890" s="29">
        <f>Table2[[#This Row],[Price]]-Table2[[#This Row],[Variable Cost]]</f>
        <v>100.20992197445389</v>
      </c>
      <c r="J890" s="29">
        <f>Table2[[#This Row],[CM I (Unit)]]-(Table2[[#This Row],[Fixed Cost]]/Table2[[#This Row],[Volume]])</f>
        <v>49.602634525061177</v>
      </c>
      <c r="K890" s="29">
        <f>Table2[[#This Row],[CM II Unit)]]-(-'Input Data'!$B$4/Table2[[#This Row],[Volume]])</f>
        <v>-1.0046529243315376</v>
      </c>
      <c r="L890" s="29">
        <f>Table2[[#This Row],[CM I (Unit)]]*Table2[[#This Row],[Volume]]</f>
        <v>495037.0145538022</v>
      </c>
      <c r="M890" s="29">
        <f>Table2[[#This Row],[CM II Unit)]]*Table2[[#This Row],[Volume]]</f>
        <v>245037.0145538022</v>
      </c>
      <c r="N890" s="29">
        <f>Table2[[#This Row],[Profit (Unit)]]*Table2[[#This Row],[Volume]]</f>
        <v>-4962.9854461977957</v>
      </c>
      <c r="O890" s="29" t="str">
        <f>IF(AND(Table2[[#This Row],[Profit]]&gt;0,N889&lt;0),MIN(Table2[Profit]),"")</f>
        <v/>
      </c>
    </row>
    <row r="891" spans="1:15" ht="20.100000000000001" customHeight="1" x14ac:dyDescent="0.25">
      <c r="A891" s="29">
        <v>4945</v>
      </c>
      <c r="B891" s="29">
        <f>IF(Table2[[#This Row],[Volume]]&lt;'Input Data'!$B$9,'Input Data'!$B$9,IF(Table2[[#This Row],[Volume]]&gt;'Input Data'!$B$10,'Input Data'!$B$10,Table2[[#This Row],[Volume]]))</f>
        <v>4945</v>
      </c>
      <c r="C891" s="30">
        <f>ROUNDDOWN((Table2[[#This Row],[Volume Used]]-'Input Data'!$B$9)/'Input Data'!$B$11,0)*'Input Data'!$B$12</f>
        <v>0.1</v>
      </c>
      <c r="D891" s="31">
        <f>-(Table2[[#This Row],[Volume]]*(1-Table2[[#This Row],[Discount]])*'Input Data'!$B$2)/Table2[[#This Row],[Volume]]</f>
        <v>450</v>
      </c>
      <c r="E891" s="29">
        <f>ROUNDUP(Table2[[#This Row],[Volume]]/'Input Data'!$B$13,0)</f>
        <v>5</v>
      </c>
      <c r="F891" s="29">
        <f>-Table2[[#This Row],[Multiplier]]*'Input Data'!$B$3</f>
        <v>250000</v>
      </c>
      <c r="G891" s="29">
        <f>(1 - (1 / (1 + EXP(-((Table2[[#This Row],[Volume]] / 1000) - 4.25))))) * 0.4 + 0.6</f>
        <v>0.73316868916174993</v>
      </c>
      <c r="H891" s="29">
        <f>Table2[[#This Row],[Sigmoid]]*'Input Data'!$B$7</f>
        <v>549.87651687131245</v>
      </c>
      <c r="I891" s="29">
        <f>Table2[[#This Row],[Price]]-Table2[[#This Row],[Variable Cost]]</f>
        <v>99.876516871312447</v>
      </c>
      <c r="J891" s="29">
        <f>Table2[[#This Row],[CM I (Unit)]]-(Table2[[#This Row],[Fixed Cost]]/Table2[[#This Row],[Volume]])</f>
        <v>49.320399581120334</v>
      </c>
      <c r="K891" s="29">
        <f>Table2[[#This Row],[CM II Unit)]]-(-'Input Data'!$B$4/Table2[[#This Row],[Volume]])</f>
        <v>-1.2357177090717784</v>
      </c>
      <c r="L891" s="29">
        <f>Table2[[#This Row],[CM I (Unit)]]*Table2[[#This Row],[Volume]]</f>
        <v>493889.37592864007</v>
      </c>
      <c r="M891" s="29">
        <f>Table2[[#This Row],[CM II Unit)]]*Table2[[#This Row],[Volume]]</f>
        <v>243889.37592864005</v>
      </c>
      <c r="N891" s="29">
        <f>Table2[[#This Row],[Profit (Unit)]]*Table2[[#This Row],[Volume]]</f>
        <v>-6110.6240713599436</v>
      </c>
      <c r="O891" s="29" t="str">
        <f>IF(AND(Table2[[#This Row],[Profit]]&gt;0,N890&lt;0),MIN(Table2[Profit]),"")</f>
        <v/>
      </c>
    </row>
    <row r="892" spans="1:15" ht="20.100000000000001" customHeight="1" x14ac:dyDescent="0.25">
      <c r="A892" s="29">
        <v>4950</v>
      </c>
      <c r="B892" s="29">
        <f>IF(Table2[[#This Row],[Volume]]&lt;'Input Data'!$B$9,'Input Data'!$B$9,IF(Table2[[#This Row],[Volume]]&gt;'Input Data'!$B$10,'Input Data'!$B$10,Table2[[#This Row],[Volume]]))</f>
        <v>4950</v>
      </c>
      <c r="C892" s="30">
        <f>ROUNDDOWN((Table2[[#This Row],[Volume Used]]-'Input Data'!$B$9)/'Input Data'!$B$11,0)*'Input Data'!$B$12</f>
        <v>0.1</v>
      </c>
      <c r="D892" s="31">
        <f>-(Table2[[#This Row],[Volume]]*(1-Table2[[#This Row],[Discount]])*'Input Data'!$B$2)/Table2[[#This Row],[Volume]]</f>
        <v>450</v>
      </c>
      <c r="E892" s="29">
        <f>ROUNDUP(Table2[[#This Row],[Volume]]/'Input Data'!$B$13,0)</f>
        <v>5</v>
      </c>
      <c r="F892" s="29">
        <f>-Table2[[#This Row],[Multiplier]]*'Input Data'!$B$3</f>
        <v>250000</v>
      </c>
      <c r="G892" s="29">
        <f>(1 - (1 / (1 + EXP(-((Table2[[#This Row],[Volume]] / 1000) - 4.25))))) * 0.4 + 0.6</f>
        <v>0.73272489113273354</v>
      </c>
      <c r="H892" s="29">
        <f>Table2[[#This Row],[Sigmoid]]*'Input Data'!$B$7</f>
        <v>549.5436683495501</v>
      </c>
      <c r="I892" s="29">
        <f>Table2[[#This Row],[Price]]-Table2[[#This Row],[Variable Cost]]</f>
        <v>99.543668349550103</v>
      </c>
      <c r="J892" s="29">
        <f>Table2[[#This Row],[CM I (Unit)]]-(Table2[[#This Row],[Fixed Cost]]/Table2[[#This Row],[Volume]])</f>
        <v>49.038617844499598</v>
      </c>
      <c r="K892" s="29">
        <f>Table2[[#This Row],[CM II Unit)]]-(-'Input Data'!$B$4/Table2[[#This Row],[Volume]])</f>
        <v>-1.4664326605509075</v>
      </c>
      <c r="L892" s="29">
        <f>Table2[[#This Row],[CM I (Unit)]]*Table2[[#This Row],[Volume]]</f>
        <v>492741.158330273</v>
      </c>
      <c r="M892" s="29">
        <f>Table2[[#This Row],[CM II Unit)]]*Table2[[#This Row],[Volume]]</f>
        <v>242741.158330273</v>
      </c>
      <c r="N892" s="29">
        <f>Table2[[#This Row],[Profit (Unit)]]*Table2[[#This Row],[Volume]]</f>
        <v>-7258.8416697269922</v>
      </c>
      <c r="O892" s="29" t="str">
        <f>IF(AND(Table2[[#This Row],[Profit]]&gt;0,N891&lt;0),MIN(Table2[Profit]),"")</f>
        <v/>
      </c>
    </row>
    <row r="893" spans="1:15" ht="20.100000000000001" customHeight="1" x14ac:dyDescent="0.25">
      <c r="A893" s="29">
        <v>4955</v>
      </c>
      <c r="B893" s="29">
        <f>IF(Table2[[#This Row],[Volume]]&lt;'Input Data'!$B$9,'Input Data'!$B$9,IF(Table2[[#This Row],[Volume]]&gt;'Input Data'!$B$10,'Input Data'!$B$10,Table2[[#This Row],[Volume]]))</f>
        <v>4955</v>
      </c>
      <c r="C893" s="30">
        <f>ROUNDDOWN((Table2[[#This Row],[Volume Used]]-'Input Data'!$B$9)/'Input Data'!$B$11,0)*'Input Data'!$B$12</f>
        <v>0.1</v>
      </c>
      <c r="D893" s="31">
        <f>-(Table2[[#This Row],[Volume]]*(1-Table2[[#This Row],[Discount]])*'Input Data'!$B$2)/Table2[[#This Row],[Volume]]</f>
        <v>450</v>
      </c>
      <c r="E893" s="29">
        <f>ROUNDUP(Table2[[#This Row],[Volume]]/'Input Data'!$B$13,0)</f>
        <v>5</v>
      </c>
      <c r="F893" s="29">
        <f>-Table2[[#This Row],[Multiplier]]*'Input Data'!$B$3</f>
        <v>250000</v>
      </c>
      <c r="G893" s="29">
        <f>(1 - (1 / (1 + EXP(-((Table2[[#This Row],[Volume]] / 1000) - 4.25))))) * 0.4 + 0.6</f>
        <v>0.73228183888902154</v>
      </c>
      <c r="H893" s="29">
        <f>Table2[[#This Row],[Sigmoid]]*'Input Data'!$B$7</f>
        <v>549.21137916676616</v>
      </c>
      <c r="I893" s="29">
        <f>Table2[[#This Row],[Price]]-Table2[[#This Row],[Variable Cost]]</f>
        <v>99.211379166766164</v>
      </c>
      <c r="J893" s="29">
        <f>Table2[[#This Row],[CM I (Unit)]]-(Table2[[#This Row],[Fixed Cost]]/Table2[[#This Row],[Volume]])</f>
        <v>48.757292385736903</v>
      </c>
      <c r="K893" s="29">
        <f>Table2[[#This Row],[CM II Unit)]]-(-'Input Data'!$B$4/Table2[[#This Row],[Volume]])</f>
        <v>-1.6967943952923576</v>
      </c>
      <c r="L893" s="29">
        <f>Table2[[#This Row],[CM I (Unit)]]*Table2[[#This Row],[Volume]]</f>
        <v>491592.38377132633</v>
      </c>
      <c r="M893" s="29">
        <f>Table2[[#This Row],[CM II Unit)]]*Table2[[#This Row],[Volume]]</f>
        <v>241592.38377132636</v>
      </c>
      <c r="N893" s="29">
        <f>Table2[[#This Row],[Profit (Unit)]]*Table2[[#This Row],[Volume]]</f>
        <v>-8407.6162286736326</v>
      </c>
      <c r="O893" s="29" t="str">
        <f>IF(AND(Table2[[#This Row],[Profit]]&gt;0,N892&lt;0),MIN(Table2[Profit]),"")</f>
        <v/>
      </c>
    </row>
    <row r="894" spans="1:15" ht="20.100000000000001" customHeight="1" x14ac:dyDescent="0.25">
      <c r="A894" s="29">
        <v>4960</v>
      </c>
      <c r="B894" s="29">
        <f>IF(Table2[[#This Row],[Volume]]&lt;'Input Data'!$B$9,'Input Data'!$B$9,IF(Table2[[#This Row],[Volume]]&gt;'Input Data'!$B$10,'Input Data'!$B$10,Table2[[#This Row],[Volume]]))</f>
        <v>4960</v>
      </c>
      <c r="C894" s="30">
        <f>ROUNDDOWN((Table2[[#This Row],[Volume Used]]-'Input Data'!$B$9)/'Input Data'!$B$11,0)*'Input Data'!$B$12</f>
        <v>0.1</v>
      </c>
      <c r="D894" s="31">
        <f>-(Table2[[#This Row],[Volume]]*(1-Table2[[#This Row],[Discount]])*'Input Data'!$B$2)/Table2[[#This Row],[Volume]]</f>
        <v>450</v>
      </c>
      <c r="E894" s="29">
        <f>ROUNDUP(Table2[[#This Row],[Volume]]/'Input Data'!$B$13,0)</f>
        <v>5</v>
      </c>
      <c r="F894" s="29">
        <f>-Table2[[#This Row],[Multiplier]]*'Input Data'!$B$3</f>
        <v>250000</v>
      </c>
      <c r="G894" s="29">
        <f>(1 - (1 / (1 + EXP(-((Table2[[#This Row],[Volume]] / 1000) - 4.25))))) * 0.4 + 0.6</f>
        <v>0.73183953607645258</v>
      </c>
      <c r="H894" s="29">
        <f>Table2[[#This Row],[Sigmoid]]*'Input Data'!$B$7</f>
        <v>548.8796520573394</v>
      </c>
      <c r="I894" s="29">
        <f>Table2[[#This Row],[Price]]-Table2[[#This Row],[Variable Cost]]</f>
        <v>98.879652057339399</v>
      </c>
      <c r="J894" s="29">
        <f>Table2[[#This Row],[CM I (Unit)]]-(Table2[[#This Row],[Fixed Cost]]/Table2[[#This Row],[Volume]])</f>
        <v>48.476426250887783</v>
      </c>
      <c r="K894" s="29">
        <f>Table2[[#This Row],[CM II Unit)]]-(-'Input Data'!$B$4/Table2[[#This Row],[Volume]])</f>
        <v>-1.9267995555638322</v>
      </c>
      <c r="L894" s="29">
        <f>Table2[[#This Row],[CM I (Unit)]]*Table2[[#This Row],[Volume]]</f>
        <v>490443.07420440344</v>
      </c>
      <c r="M894" s="29">
        <f>Table2[[#This Row],[CM II Unit)]]*Table2[[#This Row],[Volume]]</f>
        <v>240443.07420440341</v>
      </c>
      <c r="N894" s="29">
        <f>Table2[[#This Row],[Profit (Unit)]]*Table2[[#This Row],[Volume]]</f>
        <v>-9556.9257955966077</v>
      </c>
      <c r="O894" s="29" t="str">
        <f>IF(AND(Table2[[#This Row],[Profit]]&gt;0,N893&lt;0),MIN(Table2[Profit]),"")</f>
        <v/>
      </c>
    </row>
    <row r="895" spans="1:15" ht="20.100000000000001" customHeight="1" x14ac:dyDescent="0.25">
      <c r="A895" s="29">
        <v>4965</v>
      </c>
      <c r="B895" s="29">
        <f>IF(Table2[[#This Row],[Volume]]&lt;'Input Data'!$B$9,'Input Data'!$B$9,IF(Table2[[#This Row],[Volume]]&gt;'Input Data'!$B$10,'Input Data'!$B$10,Table2[[#This Row],[Volume]]))</f>
        <v>4965</v>
      </c>
      <c r="C895" s="30">
        <f>ROUNDDOWN((Table2[[#This Row],[Volume Used]]-'Input Data'!$B$9)/'Input Data'!$B$11,0)*'Input Data'!$B$12</f>
        <v>0.1</v>
      </c>
      <c r="D895" s="31">
        <f>-(Table2[[#This Row],[Volume]]*(1-Table2[[#This Row],[Discount]])*'Input Data'!$B$2)/Table2[[#This Row],[Volume]]</f>
        <v>450</v>
      </c>
      <c r="E895" s="29">
        <f>ROUNDUP(Table2[[#This Row],[Volume]]/'Input Data'!$B$13,0)</f>
        <v>5</v>
      </c>
      <c r="F895" s="29">
        <f>-Table2[[#This Row],[Multiplier]]*'Input Data'!$B$3</f>
        <v>250000</v>
      </c>
      <c r="G895" s="29">
        <f>(1 - (1 / (1 + EXP(-((Table2[[#This Row],[Volume]] / 1000) - 4.25))))) * 0.4 + 0.6</f>
        <v>0.73139798630983766</v>
      </c>
      <c r="H895" s="29">
        <f>Table2[[#This Row],[Sigmoid]]*'Input Data'!$B$7</f>
        <v>548.54848973237824</v>
      </c>
      <c r="I895" s="29">
        <f>Table2[[#This Row],[Price]]-Table2[[#This Row],[Variable Cost]]</f>
        <v>98.548489732378243</v>
      </c>
      <c r="J895" s="29">
        <f>Table2[[#This Row],[CM I (Unit)]]-(Table2[[#This Row],[Fixed Cost]]/Table2[[#This Row],[Volume]])</f>
        <v>48.196022461481967</v>
      </c>
      <c r="K895" s="29">
        <f>Table2[[#This Row],[CM II Unit)]]-(-'Input Data'!$B$4/Table2[[#This Row],[Volume]])</f>
        <v>-2.1564448094143103</v>
      </c>
      <c r="L895" s="29">
        <f>Table2[[#This Row],[CM I (Unit)]]*Table2[[#This Row],[Volume]]</f>
        <v>489293.25152125797</v>
      </c>
      <c r="M895" s="29">
        <f>Table2[[#This Row],[CM II Unit)]]*Table2[[#This Row],[Volume]]</f>
        <v>239293.25152125797</v>
      </c>
      <c r="N895" s="29">
        <f>Table2[[#This Row],[Profit (Unit)]]*Table2[[#This Row],[Volume]]</f>
        <v>-10706.748478742051</v>
      </c>
      <c r="O895" s="29" t="str">
        <f>IF(AND(Table2[[#This Row],[Profit]]&gt;0,N894&lt;0),MIN(Table2[Profit]),"")</f>
        <v/>
      </c>
    </row>
    <row r="896" spans="1:15" ht="20.100000000000001" customHeight="1" x14ac:dyDescent="0.25">
      <c r="A896" s="29">
        <v>4970</v>
      </c>
      <c r="B896" s="29">
        <f>IF(Table2[[#This Row],[Volume]]&lt;'Input Data'!$B$9,'Input Data'!$B$9,IF(Table2[[#This Row],[Volume]]&gt;'Input Data'!$B$10,'Input Data'!$B$10,Table2[[#This Row],[Volume]]))</f>
        <v>4970</v>
      </c>
      <c r="C896" s="30">
        <f>ROUNDDOWN((Table2[[#This Row],[Volume Used]]-'Input Data'!$B$9)/'Input Data'!$B$11,0)*'Input Data'!$B$12</f>
        <v>0.1</v>
      </c>
      <c r="D896" s="31">
        <f>-(Table2[[#This Row],[Volume]]*(1-Table2[[#This Row],[Discount]])*'Input Data'!$B$2)/Table2[[#This Row],[Volume]]</f>
        <v>450</v>
      </c>
      <c r="E896" s="29">
        <f>ROUNDUP(Table2[[#This Row],[Volume]]/'Input Data'!$B$13,0)</f>
        <v>5</v>
      </c>
      <c r="F896" s="29">
        <f>-Table2[[#This Row],[Multiplier]]*'Input Data'!$B$3</f>
        <v>250000</v>
      </c>
      <c r="G896" s="29">
        <f>(1 - (1 / (1 + EXP(-((Table2[[#This Row],[Volume]] / 1000) - 4.25))))) * 0.4 + 0.6</f>
        <v>0.73095719317289587</v>
      </c>
      <c r="H896" s="29">
        <f>Table2[[#This Row],[Sigmoid]]*'Input Data'!$B$7</f>
        <v>548.21789487967192</v>
      </c>
      <c r="I896" s="29">
        <f>Table2[[#This Row],[Price]]-Table2[[#This Row],[Variable Cost]]</f>
        <v>98.217894879671917</v>
      </c>
      <c r="J896" s="29">
        <f>Table2[[#This Row],[CM I (Unit)]]-(Table2[[#This Row],[Fixed Cost]]/Table2[[#This Row],[Volume]])</f>
        <v>47.916084014480766</v>
      </c>
      <c r="K896" s="29">
        <f>Table2[[#This Row],[CM II Unit)]]-(-'Input Data'!$B$4/Table2[[#This Row],[Volume]])</f>
        <v>-2.3857268507103839</v>
      </c>
      <c r="L896" s="29">
        <f>Table2[[#This Row],[CM I (Unit)]]*Table2[[#This Row],[Volume]]</f>
        <v>488142.93755196943</v>
      </c>
      <c r="M896" s="29">
        <f>Table2[[#This Row],[CM II Unit)]]*Table2[[#This Row],[Volume]]</f>
        <v>238142.9375519694</v>
      </c>
      <c r="N896" s="29">
        <f>Table2[[#This Row],[Profit (Unit)]]*Table2[[#This Row],[Volume]]</f>
        <v>-11857.062448030609</v>
      </c>
      <c r="O896" s="29" t="str">
        <f>IF(AND(Table2[[#This Row],[Profit]]&gt;0,N895&lt;0),MIN(Table2[Profit]),"")</f>
        <v/>
      </c>
    </row>
    <row r="897" spans="1:15" ht="20.100000000000001" customHeight="1" x14ac:dyDescent="0.25">
      <c r="A897" s="29">
        <v>4975</v>
      </c>
      <c r="B897" s="29">
        <f>IF(Table2[[#This Row],[Volume]]&lt;'Input Data'!$B$9,'Input Data'!$B$9,IF(Table2[[#This Row],[Volume]]&gt;'Input Data'!$B$10,'Input Data'!$B$10,Table2[[#This Row],[Volume]]))</f>
        <v>4975</v>
      </c>
      <c r="C897" s="30">
        <f>ROUNDDOWN((Table2[[#This Row],[Volume Used]]-'Input Data'!$B$9)/'Input Data'!$B$11,0)*'Input Data'!$B$12</f>
        <v>0.1</v>
      </c>
      <c r="D897" s="31">
        <f>-(Table2[[#This Row],[Volume]]*(1-Table2[[#This Row],[Discount]])*'Input Data'!$B$2)/Table2[[#This Row],[Volume]]</f>
        <v>450</v>
      </c>
      <c r="E897" s="29">
        <f>ROUNDUP(Table2[[#This Row],[Volume]]/'Input Data'!$B$13,0)</f>
        <v>5</v>
      </c>
      <c r="F897" s="29">
        <f>-Table2[[#This Row],[Multiplier]]*'Input Data'!$B$3</f>
        <v>250000</v>
      </c>
      <c r="G897" s="29">
        <f>(1 - (1 / (1 + EXP(-((Table2[[#This Row],[Volume]] / 1000) - 4.25))))) * 0.4 + 0.6</f>
        <v>0.73051716021819146</v>
      </c>
      <c r="H897" s="29">
        <f>Table2[[#This Row],[Sigmoid]]*'Input Data'!$B$7</f>
        <v>547.88787016364358</v>
      </c>
      <c r="I897" s="29">
        <f>Table2[[#This Row],[Price]]-Table2[[#This Row],[Variable Cost]]</f>
        <v>97.887870163643584</v>
      </c>
      <c r="J897" s="29">
        <f>Table2[[#This Row],[CM I (Unit)]]-(Table2[[#This Row],[Fixed Cost]]/Table2[[#This Row],[Volume]])</f>
        <v>47.636613882236546</v>
      </c>
      <c r="K897" s="29">
        <f>Table2[[#This Row],[CM II Unit)]]-(-'Input Data'!$B$4/Table2[[#This Row],[Volume]])</f>
        <v>-2.6146423991704921</v>
      </c>
      <c r="L897" s="29">
        <f>Table2[[#This Row],[CM I (Unit)]]*Table2[[#This Row],[Volume]]</f>
        <v>486992.15406412684</v>
      </c>
      <c r="M897" s="29">
        <f>Table2[[#This Row],[CM II Unit)]]*Table2[[#This Row],[Volume]]</f>
        <v>236992.15406412681</v>
      </c>
      <c r="N897" s="29">
        <f>Table2[[#This Row],[Profit (Unit)]]*Table2[[#This Row],[Volume]]</f>
        <v>-13007.845935873198</v>
      </c>
      <c r="O897" s="29" t="str">
        <f>IF(AND(Table2[[#This Row],[Profit]]&gt;0,N896&lt;0),MIN(Table2[Profit]),"")</f>
        <v/>
      </c>
    </row>
    <row r="898" spans="1:15" ht="20.100000000000001" customHeight="1" x14ac:dyDescent="0.25">
      <c r="A898" s="29">
        <v>4980</v>
      </c>
      <c r="B898" s="29">
        <f>IF(Table2[[#This Row],[Volume]]&lt;'Input Data'!$B$9,'Input Data'!$B$9,IF(Table2[[#This Row],[Volume]]&gt;'Input Data'!$B$10,'Input Data'!$B$10,Table2[[#This Row],[Volume]]))</f>
        <v>4980</v>
      </c>
      <c r="C898" s="30">
        <f>ROUNDDOWN((Table2[[#This Row],[Volume Used]]-'Input Data'!$B$9)/'Input Data'!$B$11,0)*'Input Data'!$B$12</f>
        <v>0.1</v>
      </c>
      <c r="D898" s="31">
        <f>-(Table2[[#This Row],[Volume]]*(1-Table2[[#This Row],[Discount]])*'Input Data'!$B$2)/Table2[[#This Row],[Volume]]</f>
        <v>450</v>
      </c>
      <c r="E898" s="29">
        <f>ROUNDUP(Table2[[#This Row],[Volume]]/'Input Data'!$B$13,0)</f>
        <v>5</v>
      </c>
      <c r="F898" s="29">
        <f>-Table2[[#This Row],[Multiplier]]*'Input Data'!$B$3</f>
        <v>250000</v>
      </c>
      <c r="G898" s="29">
        <f>(1 - (1 / (1 + EXP(-((Table2[[#This Row],[Volume]] / 1000) - 4.25))))) * 0.4 + 0.6</f>
        <v>0.73007789096707454</v>
      </c>
      <c r="H898" s="29">
        <f>Table2[[#This Row],[Sigmoid]]*'Input Data'!$B$7</f>
        <v>547.5584182253059</v>
      </c>
      <c r="I898" s="29">
        <f>Table2[[#This Row],[Price]]-Table2[[#This Row],[Variable Cost]]</f>
        <v>97.5584182253059</v>
      </c>
      <c r="J898" s="29">
        <f>Table2[[#This Row],[CM I (Unit)]]-(Table2[[#This Row],[Fixed Cost]]/Table2[[#This Row],[Volume]])</f>
        <v>47.357615012454495</v>
      </c>
      <c r="K898" s="29">
        <f>Table2[[#This Row],[CM II Unit)]]-(-'Input Data'!$B$4/Table2[[#This Row],[Volume]])</f>
        <v>-2.8431882003969093</v>
      </c>
      <c r="L898" s="29">
        <f>Table2[[#This Row],[CM I (Unit)]]*Table2[[#This Row],[Volume]]</f>
        <v>485840.9227620234</v>
      </c>
      <c r="M898" s="29">
        <f>Table2[[#This Row],[CM II Unit)]]*Table2[[#This Row],[Volume]]</f>
        <v>235840.92276202337</v>
      </c>
      <c r="N898" s="29">
        <f>Table2[[#This Row],[Profit (Unit)]]*Table2[[#This Row],[Volume]]</f>
        <v>-14159.077237976608</v>
      </c>
      <c r="O898" s="29" t="str">
        <f>IF(AND(Table2[[#This Row],[Profit]]&gt;0,N897&lt;0),MIN(Table2[Profit]),"")</f>
        <v/>
      </c>
    </row>
    <row r="899" spans="1:15" ht="20.100000000000001" customHeight="1" x14ac:dyDescent="0.25">
      <c r="A899" s="29">
        <v>4985</v>
      </c>
      <c r="B899" s="29">
        <f>IF(Table2[[#This Row],[Volume]]&lt;'Input Data'!$B$9,'Input Data'!$B$9,IF(Table2[[#This Row],[Volume]]&gt;'Input Data'!$B$10,'Input Data'!$B$10,Table2[[#This Row],[Volume]]))</f>
        <v>4985</v>
      </c>
      <c r="C899" s="30">
        <f>ROUNDDOWN((Table2[[#This Row],[Volume Used]]-'Input Data'!$B$9)/'Input Data'!$B$11,0)*'Input Data'!$B$12</f>
        <v>0.1</v>
      </c>
      <c r="D899" s="31">
        <f>-(Table2[[#This Row],[Volume]]*(1-Table2[[#This Row],[Discount]])*'Input Data'!$B$2)/Table2[[#This Row],[Volume]]</f>
        <v>450</v>
      </c>
      <c r="E899" s="29">
        <f>ROUNDUP(Table2[[#This Row],[Volume]]/'Input Data'!$B$13,0)</f>
        <v>5</v>
      </c>
      <c r="F899" s="29">
        <f>-Table2[[#This Row],[Multiplier]]*'Input Data'!$B$3</f>
        <v>250000</v>
      </c>
      <c r="G899" s="29">
        <f>(1 - (1 / (1 + EXP(-((Table2[[#This Row],[Volume]] / 1000) - 4.25))))) * 0.4 + 0.6</f>
        <v>0.72963938890962365</v>
      </c>
      <c r="H899" s="29">
        <f>Table2[[#This Row],[Sigmoid]]*'Input Data'!$B$7</f>
        <v>547.2295416822177</v>
      </c>
      <c r="I899" s="29">
        <f>Table2[[#This Row],[Price]]-Table2[[#This Row],[Variable Cost]]</f>
        <v>97.2295416822177</v>
      </c>
      <c r="J899" s="29">
        <f>Table2[[#This Row],[CM I (Unit)]]-(Table2[[#This Row],[Fixed Cost]]/Table2[[#This Row],[Volume]])</f>
        <v>47.079090328155516</v>
      </c>
      <c r="K899" s="29">
        <f>Table2[[#This Row],[CM II Unit)]]-(-'Input Data'!$B$4/Table2[[#This Row],[Volume]])</f>
        <v>-3.0713610259066684</v>
      </c>
      <c r="L899" s="29">
        <f>Table2[[#This Row],[CM I (Unit)]]*Table2[[#This Row],[Volume]]</f>
        <v>484689.26528585522</v>
      </c>
      <c r="M899" s="29">
        <f>Table2[[#This Row],[CM II Unit)]]*Table2[[#This Row],[Volume]]</f>
        <v>234689.26528585525</v>
      </c>
      <c r="N899" s="29">
        <f>Table2[[#This Row],[Profit (Unit)]]*Table2[[#This Row],[Volume]]</f>
        <v>-15310.734714144743</v>
      </c>
      <c r="O899" s="29" t="str">
        <f>IF(AND(Table2[[#This Row],[Profit]]&gt;0,N898&lt;0),MIN(Table2[Profit]),"")</f>
        <v/>
      </c>
    </row>
    <row r="900" spans="1:15" ht="20.100000000000001" customHeight="1" x14ac:dyDescent="0.25">
      <c r="A900" s="29">
        <v>4990</v>
      </c>
      <c r="B900" s="29">
        <f>IF(Table2[[#This Row],[Volume]]&lt;'Input Data'!$B$9,'Input Data'!$B$9,IF(Table2[[#This Row],[Volume]]&gt;'Input Data'!$B$10,'Input Data'!$B$10,Table2[[#This Row],[Volume]]))</f>
        <v>4990</v>
      </c>
      <c r="C900" s="30">
        <f>ROUNDDOWN((Table2[[#This Row],[Volume Used]]-'Input Data'!$B$9)/'Input Data'!$B$11,0)*'Input Data'!$B$12</f>
        <v>0.1</v>
      </c>
      <c r="D900" s="31">
        <f>-(Table2[[#This Row],[Volume]]*(1-Table2[[#This Row],[Discount]])*'Input Data'!$B$2)/Table2[[#This Row],[Volume]]</f>
        <v>450</v>
      </c>
      <c r="E900" s="29">
        <f>ROUNDUP(Table2[[#This Row],[Volume]]/'Input Data'!$B$13,0)</f>
        <v>5</v>
      </c>
      <c r="F900" s="29">
        <f>-Table2[[#This Row],[Multiplier]]*'Input Data'!$B$3</f>
        <v>250000</v>
      </c>
      <c r="G900" s="29">
        <f>(1 - (1 / (1 + EXP(-((Table2[[#This Row],[Volume]] / 1000) - 4.25))))) * 0.4 + 0.6</f>
        <v>0.72920165750459076</v>
      </c>
      <c r="H900" s="29">
        <f>Table2[[#This Row],[Sigmoid]]*'Input Data'!$B$7</f>
        <v>546.90124312844307</v>
      </c>
      <c r="I900" s="29">
        <f>Table2[[#This Row],[Price]]-Table2[[#This Row],[Variable Cost]]</f>
        <v>96.90124312844307</v>
      </c>
      <c r="J900" s="29">
        <f>Table2[[#This Row],[CM I (Unit)]]-(Table2[[#This Row],[Fixed Cost]]/Table2[[#This Row],[Volume]])</f>
        <v>46.801042727641466</v>
      </c>
      <c r="K900" s="29">
        <f>Table2[[#This Row],[CM II Unit)]]-(-'Input Data'!$B$4/Table2[[#This Row],[Volume]])</f>
        <v>-3.2991576731601384</v>
      </c>
      <c r="L900" s="29">
        <f>Table2[[#This Row],[CM I (Unit)]]*Table2[[#This Row],[Volume]]</f>
        <v>483537.20321093092</v>
      </c>
      <c r="M900" s="29">
        <f>Table2[[#This Row],[CM II Unit)]]*Table2[[#This Row],[Volume]]</f>
        <v>233537.20321093092</v>
      </c>
      <c r="N900" s="29">
        <f>Table2[[#This Row],[Profit (Unit)]]*Table2[[#This Row],[Volume]]</f>
        <v>-16462.796789069092</v>
      </c>
      <c r="O900" s="29" t="str">
        <f>IF(AND(Table2[[#This Row],[Profit]]&gt;0,N899&lt;0),MIN(Table2[Profit]),"")</f>
        <v/>
      </c>
    </row>
    <row r="901" spans="1:15" ht="20.100000000000001" customHeight="1" x14ac:dyDescent="0.25">
      <c r="A901" s="29">
        <v>4995</v>
      </c>
      <c r="B901" s="29">
        <f>IF(Table2[[#This Row],[Volume]]&lt;'Input Data'!$B$9,'Input Data'!$B$9,IF(Table2[[#This Row],[Volume]]&gt;'Input Data'!$B$10,'Input Data'!$B$10,Table2[[#This Row],[Volume]]))</f>
        <v>4995</v>
      </c>
      <c r="C901" s="30">
        <f>ROUNDDOWN((Table2[[#This Row],[Volume Used]]-'Input Data'!$B$9)/'Input Data'!$B$11,0)*'Input Data'!$B$12</f>
        <v>0.1</v>
      </c>
      <c r="D901" s="31">
        <f>-(Table2[[#This Row],[Volume]]*(1-Table2[[#This Row],[Discount]])*'Input Data'!$B$2)/Table2[[#This Row],[Volume]]</f>
        <v>450</v>
      </c>
      <c r="E901" s="29">
        <f>ROUNDUP(Table2[[#This Row],[Volume]]/'Input Data'!$B$13,0)</f>
        <v>5</v>
      </c>
      <c r="F901" s="29">
        <f>-Table2[[#This Row],[Multiplier]]*'Input Data'!$B$3</f>
        <v>250000</v>
      </c>
      <c r="G901" s="29">
        <f>(1 - (1 / (1 + EXP(-((Table2[[#This Row],[Volume]] / 1000) - 4.25))))) * 0.4 + 0.6</f>
        <v>0.72876470017934891</v>
      </c>
      <c r="H901" s="29">
        <f>Table2[[#This Row],[Sigmoid]]*'Input Data'!$B$7</f>
        <v>546.57352513451167</v>
      </c>
      <c r="I901" s="29">
        <f>Table2[[#This Row],[Price]]-Table2[[#This Row],[Variable Cost]]</f>
        <v>96.573525134511669</v>
      </c>
      <c r="J901" s="29">
        <f>Table2[[#This Row],[CM I (Unit)]]-(Table2[[#This Row],[Fixed Cost]]/Table2[[#This Row],[Volume]])</f>
        <v>46.523475084461616</v>
      </c>
      <c r="K901" s="29">
        <f>Table2[[#This Row],[CM II Unit)]]-(-'Input Data'!$B$4/Table2[[#This Row],[Volume]])</f>
        <v>-3.5265749655884377</v>
      </c>
      <c r="L901" s="29">
        <f>Table2[[#This Row],[CM I (Unit)]]*Table2[[#This Row],[Volume]]</f>
        <v>482384.75804688578</v>
      </c>
      <c r="M901" s="29">
        <f>Table2[[#This Row],[CM II Unit)]]*Table2[[#This Row],[Volume]]</f>
        <v>232384.75804688578</v>
      </c>
      <c r="N901" s="29">
        <f>Table2[[#This Row],[Profit (Unit)]]*Table2[[#This Row],[Volume]]</f>
        <v>-17615.241953114248</v>
      </c>
      <c r="O901" s="29" t="str">
        <f>IF(AND(Table2[[#This Row],[Profit]]&gt;0,N900&lt;0),MIN(Table2[Profit]),"")</f>
        <v/>
      </c>
    </row>
    <row r="902" spans="1:15" ht="20.100000000000001" customHeight="1" x14ac:dyDescent="0.25">
      <c r="A902" s="29">
        <v>5000</v>
      </c>
      <c r="B902" s="29">
        <f>IF(Table2[[#This Row],[Volume]]&lt;'Input Data'!$B$9,'Input Data'!$B$9,IF(Table2[[#This Row],[Volume]]&gt;'Input Data'!$B$10,'Input Data'!$B$10,Table2[[#This Row],[Volume]]))</f>
        <v>5000</v>
      </c>
      <c r="C902" s="30">
        <f>ROUNDDOWN((Table2[[#This Row],[Volume Used]]-'Input Data'!$B$9)/'Input Data'!$B$11,0)*'Input Data'!$B$12</f>
        <v>0.1</v>
      </c>
      <c r="D902" s="31">
        <f>-(Table2[[#This Row],[Volume]]*(1-Table2[[#This Row],[Discount]])*'Input Data'!$B$2)/Table2[[#This Row],[Volume]]</f>
        <v>450</v>
      </c>
      <c r="E902" s="29">
        <f>ROUNDUP(Table2[[#This Row],[Volume]]/'Input Data'!$B$13,0)</f>
        <v>5</v>
      </c>
      <c r="F902" s="29">
        <f>-Table2[[#This Row],[Multiplier]]*'Input Data'!$B$3</f>
        <v>250000</v>
      </c>
      <c r="G902" s="29">
        <f>(1 - (1 / (1 + EXP(-((Table2[[#This Row],[Volume]] / 1000) - 4.25))))) * 0.4 + 0.6</f>
        <v>0.72832852032984285</v>
      </c>
      <c r="H902" s="29">
        <f>Table2[[#This Row],[Sigmoid]]*'Input Data'!$B$7</f>
        <v>546.24639024738212</v>
      </c>
      <c r="I902" s="29">
        <f>Table2[[#This Row],[Price]]-Table2[[#This Row],[Variable Cost]]</f>
        <v>96.246390247382124</v>
      </c>
      <c r="J902" s="29">
        <f>Table2[[#This Row],[CM I (Unit)]]-(Table2[[#This Row],[Fixed Cost]]/Table2[[#This Row],[Volume]])</f>
        <v>46.246390247382124</v>
      </c>
      <c r="K902" s="29">
        <f>Table2[[#This Row],[CM II Unit)]]-(-'Input Data'!$B$4/Table2[[#This Row],[Volume]])</f>
        <v>-3.7536097526178764</v>
      </c>
      <c r="L902" s="29">
        <f>Table2[[#This Row],[CM I (Unit)]]*Table2[[#This Row],[Volume]]</f>
        <v>481231.95123691059</v>
      </c>
      <c r="M902" s="29">
        <f>Table2[[#This Row],[CM II Unit)]]*Table2[[#This Row],[Volume]]</f>
        <v>231231.95123691062</v>
      </c>
      <c r="N902" s="29">
        <f>Table2[[#This Row],[Profit (Unit)]]*Table2[[#This Row],[Volume]]</f>
        <v>-18768.048763089384</v>
      </c>
      <c r="O902" s="29" t="str">
        <f>IF(AND(Table2[[#This Row],[Profit]]&gt;0,N901&lt;0),MIN(Table2[Profit]),"")</f>
        <v/>
      </c>
    </row>
    <row r="903" spans="1:15" ht="20.100000000000001" customHeight="1" x14ac:dyDescent="0.25">
      <c r="A903" s="29">
        <v>5005</v>
      </c>
      <c r="B903" s="29">
        <f>IF(Table2[[#This Row],[Volume]]&lt;'Input Data'!$B$9,'Input Data'!$B$9,IF(Table2[[#This Row],[Volume]]&gt;'Input Data'!$B$10,'Input Data'!$B$10,Table2[[#This Row],[Volume]]))</f>
        <v>5005</v>
      </c>
      <c r="C903" s="30">
        <f>ROUNDDOWN((Table2[[#This Row],[Volume Used]]-'Input Data'!$B$9)/'Input Data'!$B$11,0)*'Input Data'!$B$12</f>
        <v>0.1</v>
      </c>
      <c r="D903" s="31">
        <f>-(Table2[[#This Row],[Volume]]*(1-Table2[[#This Row],[Discount]])*'Input Data'!$B$2)/Table2[[#This Row],[Volume]]</f>
        <v>450</v>
      </c>
      <c r="E903" s="29">
        <f>ROUNDUP(Table2[[#This Row],[Volume]]/'Input Data'!$B$13,0)</f>
        <v>6</v>
      </c>
      <c r="F903" s="29">
        <f>-Table2[[#This Row],[Multiplier]]*'Input Data'!$B$3</f>
        <v>300000</v>
      </c>
      <c r="G903" s="29">
        <f>(1 - (1 / (1 + EXP(-((Table2[[#This Row],[Volume]] / 1000) - 4.25))))) * 0.4 + 0.6</f>
        <v>0.72789312132054063</v>
      </c>
      <c r="H903" s="29">
        <f>Table2[[#This Row],[Sigmoid]]*'Input Data'!$B$7</f>
        <v>545.91984099040542</v>
      </c>
      <c r="I903" s="29">
        <f>Table2[[#This Row],[Price]]-Table2[[#This Row],[Variable Cost]]</f>
        <v>95.919840990405419</v>
      </c>
      <c r="J903" s="29">
        <f>Table2[[#This Row],[CM I (Unit)]]-(Table2[[#This Row],[Fixed Cost]]/Table2[[#This Row],[Volume]])</f>
        <v>35.97978105034548</v>
      </c>
      <c r="K903" s="29">
        <f>Table2[[#This Row],[CM II Unit)]]-(-'Input Data'!$B$4/Table2[[#This Row],[Volume]])</f>
        <v>-13.970268899704472</v>
      </c>
      <c r="L903" s="29">
        <f>Table2[[#This Row],[CM I (Unit)]]*Table2[[#This Row],[Volume]]</f>
        <v>480078.80415697914</v>
      </c>
      <c r="M903" s="29">
        <f>Table2[[#This Row],[CM II Unit)]]*Table2[[#This Row],[Volume]]</f>
        <v>180078.80415697914</v>
      </c>
      <c r="N903" s="29">
        <f>Table2[[#This Row],[Profit (Unit)]]*Table2[[#This Row],[Volume]]</f>
        <v>-69921.195843020876</v>
      </c>
      <c r="O903" s="29" t="str">
        <f>IF(AND(Table2[[#This Row],[Profit]]&gt;0,N902&lt;0),MIN(Table2[Profit]),"")</f>
        <v/>
      </c>
    </row>
    <row r="904" spans="1:15" ht="20.100000000000001" customHeight="1" x14ac:dyDescent="0.25">
      <c r="A904" s="29">
        <v>5010</v>
      </c>
      <c r="B904" s="29">
        <f>IF(Table2[[#This Row],[Volume]]&lt;'Input Data'!$B$9,'Input Data'!$B$9,IF(Table2[[#This Row],[Volume]]&gt;'Input Data'!$B$10,'Input Data'!$B$10,Table2[[#This Row],[Volume]]))</f>
        <v>5010</v>
      </c>
      <c r="C904" s="30">
        <f>ROUNDDOWN((Table2[[#This Row],[Volume Used]]-'Input Data'!$B$9)/'Input Data'!$B$11,0)*'Input Data'!$B$12</f>
        <v>0.1</v>
      </c>
      <c r="D904" s="31">
        <f>-(Table2[[#This Row],[Volume]]*(1-Table2[[#This Row],[Discount]])*'Input Data'!$B$2)/Table2[[#This Row],[Volume]]</f>
        <v>450</v>
      </c>
      <c r="E904" s="29">
        <f>ROUNDUP(Table2[[#This Row],[Volume]]/'Input Data'!$B$13,0)</f>
        <v>6</v>
      </c>
      <c r="F904" s="29">
        <f>-Table2[[#This Row],[Multiplier]]*'Input Data'!$B$3</f>
        <v>300000</v>
      </c>
      <c r="G904" s="29">
        <f>(1 - (1 / (1 + EXP(-((Table2[[#This Row],[Volume]] / 1000) - 4.25))))) * 0.4 + 0.6</f>
        <v>0.72745850648438981</v>
      </c>
      <c r="H904" s="29">
        <f>Table2[[#This Row],[Sigmoid]]*'Input Data'!$B$7</f>
        <v>545.59387986329239</v>
      </c>
      <c r="I904" s="29">
        <f>Table2[[#This Row],[Price]]-Table2[[#This Row],[Variable Cost]]</f>
        <v>95.593879863292386</v>
      </c>
      <c r="J904" s="29">
        <f>Table2[[#This Row],[CM I (Unit)]]-(Table2[[#This Row],[Fixed Cost]]/Table2[[#This Row],[Volume]])</f>
        <v>35.713640342334301</v>
      </c>
      <c r="K904" s="29">
        <f>Table2[[#This Row],[CM II Unit)]]-(-'Input Data'!$B$4/Table2[[#This Row],[Volume]])</f>
        <v>-14.186559258464101</v>
      </c>
      <c r="L904" s="29">
        <f>Table2[[#This Row],[CM I (Unit)]]*Table2[[#This Row],[Volume]]</f>
        <v>478925.33811509487</v>
      </c>
      <c r="M904" s="29">
        <f>Table2[[#This Row],[CM II Unit)]]*Table2[[#This Row],[Volume]]</f>
        <v>178925.33811509484</v>
      </c>
      <c r="N904" s="29">
        <f>Table2[[#This Row],[Profit (Unit)]]*Table2[[#This Row],[Volume]]</f>
        <v>-71074.661884905145</v>
      </c>
      <c r="O904" s="29" t="str">
        <f>IF(AND(Table2[[#This Row],[Profit]]&gt;0,N903&lt;0),MIN(Table2[Profit]),"")</f>
        <v/>
      </c>
    </row>
    <row r="905" spans="1:15" ht="20.100000000000001" customHeight="1" x14ac:dyDescent="0.25">
      <c r="A905" s="29">
        <v>5015</v>
      </c>
      <c r="B905" s="29">
        <f>IF(Table2[[#This Row],[Volume]]&lt;'Input Data'!$B$9,'Input Data'!$B$9,IF(Table2[[#This Row],[Volume]]&gt;'Input Data'!$B$10,'Input Data'!$B$10,Table2[[#This Row],[Volume]]))</f>
        <v>5015</v>
      </c>
      <c r="C905" s="30">
        <f>ROUNDDOWN((Table2[[#This Row],[Volume Used]]-'Input Data'!$B$9)/'Input Data'!$B$11,0)*'Input Data'!$B$12</f>
        <v>0.1</v>
      </c>
      <c r="D905" s="31">
        <f>-(Table2[[#This Row],[Volume]]*(1-Table2[[#This Row],[Discount]])*'Input Data'!$B$2)/Table2[[#This Row],[Volume]]</f>
        <v>450</v>
      </c>
      <c r="E905" s="29">
        <f>ROUNDUP(Table2[[#This Row],[Volume]]/'Input Data'!$B$13,0)</f>
        <v>6</v>
      </c>
      <c r="F905" s="29">
        <f>-Table2[[#This Row],[Multiplier]]*'Input Data'!$B$3</f>
        <v>300000</v>
      </c>
      <c r="G905" s="29">
        <f>(1 - (1 / (1 + EXP(-((Table2[[#This Row],[Volume]] / 1000) - 4.25))))) * 0.4 + 0.6</f>
        <v>0.72702467912277413</v>
      </c>
      <c r="H905" s="29">
        <f>Table2[[#This Row],[Sigmoid]]*'Input Data'!$B$7</f>
        <v>545.26850934208062</v>
      </c>
      <c r="I905" s="29">
        <f>Table2[[#This Row],[Price]]-Table2[[#This Row],[Variable Cost]]</f>
        <v>95.26850934208062</v>
      </c>
      <c r="J905" s="29">
        <f>Table2[[#This Row],[CM I (Unit)]]-(Table2[[#This Row],[Fixed Cost]]/Table2[[#This Row],[Volume]])</f>
        <v>35.447970957235157</v>
      </c>
      <c r="K905" s="29">
        <f>Table2[[#This Row],[CM II Unit)]]-(-'Input Data'!$B$4/Table2[[#This Row],[Volume]])</f>
        <v>-14.402477696802727</v>
      </c>
      <c r="L905" s="29">
        <f>Table2[[#This Row],[CM I (Unit)]]*Table2[[#This Row],[Volume]]</f>
        <v>477771.5743505343</v>
      </c>
      <c r="M905" s="29">
        <f>Table2[[#This Row],[CM II Unit)]]*Table2[[#This Row],[Volume]]</f>
        <v>177771.5743505343</v>
      </c>
      <c r="N905" s="29">
        <f>Table2[[#This Row],[Profit (Unit)]]*Table2[[#This Row],[Volume]]</f>
        <v>-72228.425649465673</v>
      </c>
      <c r="O905" s="29" t="str">
        <f>IF(AND(Table2[[#This Row],[Profit]]&gt;0,N904&lt;0),MIN(Table2[Profit]),"")</f>
        <v/>
      </c>
    </row>
    <row r="906" spans="1:15" ht="20.100000000000001" customHeight="1" x14ac:dyDescent="0.25">
      <c r="A906" s="29">
        <v>5020</v>
      </c>
      <c r="B906" s="29">
        <f>IF(Table2[[#This Row],[Volume]]&lt;'Input Data'!$B$9,'Input Data'!$B$9,IF(Table2[[#This Row],[Volume]]&gt;'Input Data'!$B$10,'Input Data'!$B$10,Table2[[#This Row],[Volume]]))</f>
        <v>5020</v>
      </c>
      <c r="C906" s="30">
        <f>ROUNDDOWN((Table2[[#This Row],[Volume Used]]-'Input Data'!$B$9)/'Input Data'!$B$11,0)*'Input Data'!$B$12</f>
        <v>0.1</v>
      </c>
      <c r="D906" s="31">
        <f>-(Table2[[#This Row],[Volume]]*(1-Table2[[#This Row],[Discount]])*'Input Data'!$B$2)/Table2[[#This Row],[Volume]]</f>
        <v>450</v>
      </c>
      <c r="E906" s="29">
        <f>ROUNDUP(Table2[[#This Row],[Volume]]/'Input Data'!$B$13,0)</f>
        <v>6</v>
      </c>
      <c r="F906" s="29">
        <f>-Table2[[#This Row],[Multiplier]]*'Input Data'!$B$3</f>
        <v>300000</v>
      </c>
      <c r="G906" s="29">
        <f>(1 - (1 / (1 + EXP(-((Table2[[#This Row],[Volume]] / 1000) - 4.25))))) * 0.4 + 0.6</f>
        <v>0.72659164250547381</v>
      </c>
      <c r="H906" s="29">
        <f>Table2[[#This Row],[Sigmoid]]*'Input Data'!$B$7</f>
        <v>544.94373187910537</v>
      </c>
      <c r="I906" s="29">
        <f>Table2[[#This Row],[Price]]-Table2[[#This Row],[Variable Cost]]</f>
        <v>94.943731879105371</v>
      </c>
      <c r="J906" s="29">
        <f>Table2[[#This Row],[CM I (Unit)]]-(Table2[[#This Row],[Fixed Cost]]/Table2[[#This Row],[Volume]])</f>
        <v>35.18277570380657</v>
      </c>
      <c r="K906" s="29">
        <f>Table2[[#This Row],[CM II Unit)]]-(-'Input Data'!$B$4/Table2[[#This Row],[Volume]])</f>
        <v>-14.618021108942436</v>
      </c>
      <c r="L906" s="29">
        <f>Table2[[#This Row],[CM I (Unit)]]*Table2[[#This Row],[Volume]]</f>
        <v>476617.53403310897</v>
      </c>
      <c r="M906" s="29">
        <f>Table2[[#This Row],[CM II Unit)]]*Table2[[#This Row],[Volume]]</f>
        <v>176617.53403310897</v>
      </c>
      <c r="N906" s="29">
        <f>Table2[[#This Row],[Profit (Unit)]]*Table2[[#This Row],[Volume]]</f>
        <v>-73382.465966891032</v>
      </c>
      <c r="O906" s="29" t="str">
        <f>IF(AND(Table2[[#This Row],[Profit]]&gt;0,N905&lt;0),MIN(Table2[Profit]),"")</f>
        <v/>
      </c>
    </row>
    <row r="907" spans="1:15" ht="20.100000000000001" customHeight="1" x14ac:dyDescent="0.25">
      <c r="A907" s="29">
        <v>5025</v>
      </c>
      <c r="B907" s="29">
        <f>IF(Table2[[#This Row],[Volume]]&lt;'Input Data'!$B$9,'Input Data'!$B$9,IF(Table2[[#This Row],[Volume]]&gt;'Input Data'!$B$10,'Input Data'!$B$10,Table2[[#This Row],[Volume]]))</f>
        <v>5025</v>
      </c>
      <c r="C907" s="30">
        <f>ROUNDDOWN((Table2[[#This Row],[Volume Used]]-'Input Data'!$B$9)/'Input Data'!$B$11,0)*'Input Data'!$B$12</f>
        <v>0.1</v>
      </c>
      <c r="D907" s="31">
        <f>-(Table2[[#This Row],[Volume]]*(1-Table2[[#This Row],[Discount]])*'Input Data'!$B$2)/Table2[[#This Row],[Volume]]</f>
        <v>450</v>
      </c>
      <c r="E907" s="29">
        <f>ROUNDUP(Table2[[#This Row],[Volume]]/'Input Data'!$B$13,0)</f>
        <v>6</v>
      </c>
      <c r="F907" s="29">
        <f>-Table2[[#This Row],[Multiplier]]*'Input Data'!$B$3</f>
        <v>300000</v>
      </c>
      <c r="G907" s="29">
        <f>(1 - (1 / (1 + EXP(-((Table2[[#This Row],[Volume]] / 1000) - 4.25))))) * 0.4 + 0.6</f>
        <v>0.72615939987062772</v>
      </c>
      <c r="H907" s="29">
        <f>Table2[[#This Row],[Sigmoid]]*'Input Data'!$B$7</f>
        <v>544.61954990297079</v>
      </c>
      <c r="I907" s="29">
        <f>Table2[[#This Row],[Price]]-Table2[[#This Row],[Variable Cost]]</f>
        <v>94.619549902970789</v>
      </c>
      <c r="J907" s="29">
        <f>Table2[[#This Row],[CM I (Unit)]]-(Table2[[#This Row],[Fixed Cost]]/Table2[[#This Row],[Volume]])</f>
        <v>34.918057365657354</v>
      </c>
      <c r="K907" s="29">
        <f>Table2[[#This Row],[CM II Unit)]]-(-'Input Data'!$B$4/Table2[[#This Row],[Volume]])</f>
        <v>-14.833186415437176</v>
      </c>
      <c r="L907" s="29">
        <f>Table2[[#This Row],[CM I (Unit)]]*Table2[[#This Row],[Volume]]</f>
        <v>475463.2382624282</v>
      </c>
      <c r="M907" s="29">
        <f>Table2[[#This Row],[CM II Unit)]]*Table2[[#This Row],[Volume]]</f>
        <v>175463.2382624282</v>
      </c>
      <c r="N907" s="29">
        <f>Table2[[#This Row],[Profit (Unit)]]*Table2[[#This Row],[Volume]]</f>
        <v>-74536.761737571811</v>
      </c>
      <c r="O907" s="29" t="str">
        <f>IF(AND(Table2[[#This Row],[Profit]]&gt;0,N906&lt;0),MIN(Table2[Profit]),"")</f>
        <v/>
      </c>
    </row>
    <row r="908" spans="1:15" ht="20.100000000000001" customHeight="1" x14ac:dyDescent="0.25">
      <c r="A908" s="29">
        <v>5030</v>
      </c>
      <c r="B908" s="29">
        <f>IF(Table2[[#This Row],[Volume]]&lt;'Input Data'!$B$9,'Input Data'!$B$9,IF(Table2[[#This Row],[Volume]]&gt;'Input Data'!$B$10,'Input Data'!$B$10,Table2[[#This Row],[Volume]]))</f>
        <v>5030</v>
      </c>
      <c r="C908" s="30">
        <f>ROUNDDOWN((Table2[[#This Row],[Volume Used]]-'Input Data'!$B$9)/'Input Data'!$B$11,0)*'Input Data'!$B$12</f>
        <v>0.1</v>
      </c>
      <c r="D908" s="31">
        <f>-(Table2[[#This Row],[Volume]]*(1-Table2[[#This Row],[Discount]])*'Input Data'!$B$2)/Table2[[#This Row],[Volume]]</f>
        <v>450</v>
      </c>
      <c r="E908" s="29">
        <f>ROUNDUP(Table2[[#This Row],[Volume]]/'Input Data'!$B$13,0)</f>
        <v>6</v>
      </c>
      <c r="F908" s="29">
        <f>-Table2[[#This Row],[Multiplier]]*'Input Data'!$B$3</f>
        <v>300000</v>
      </c>
      <c r="G908" s="29">
        <f>(1 - (1 / (1 + EXP(-((Table2[[#This Row],[Volume]] / 1000) - 4.25))))) * 0.4 + 0.6</f>
        <v>0.7257279544246984</v>
      </c>
      <c r="H908" s="29">
        <f>Table2[[#This Row],[Sigmoid]]*'Input Data'!$B$7</f>
        <v>544.29596581852377</v>
      </c>
      <c r="I908" s="29">
        <f>Table2[[#This Row],[Price]]-Table2[[#This Row],[Variable Cost]]</f>
        <v>94.295965818523769</v>
      </c>
      <c r="J908" s="29">
        <f>Table2[[#This Row],[CM I (Unit)]]-(Table2[[#This Row],[Fixed Cost]]/Table2[[#This Row],[Volume]])</f>
        <v>34.653818701227543</v>
      </c>
      <c r="K908" s="29">
        <f>Table2[[#This Row],[CM II Unit)]]-(-'Input Data'!$B$4/Table2[[#This Row],[Volume]])</f>
        <v>-15.047970563185977</v>
      </c>
      <c r="L908" s="29">
        <f>Table2[[#This Row],[CM I (Unit)]]*Table2[[#This Row],[Volume]]</f>
        <v>474308.70806717454</v>
      </c>
      <c r="M908" s="29">
        <f>Table2[[#This Row],[CM II Unit)]]*Table2[[#This Row],[Volume]]</f>
        <v>174308.70806717454</v>
      </c>
      <c r="N908" s="29">
        <f>Table2[[#This Row],[Profit (Unit)]]*Table2[[#This Row],[Volume]]</f>
        <v>-75691.291932825465</v>
      </c>
      <c r="O908" s="29" t="str">
        <f>IF(AND(Table2[[#This Row],[Profit]]&gt;0,N907&lt;0),MIN(Table2[Profit]),"")</f>
        <v/>
      </c>
    </row>
    <row r="909" spans="1:15" ht="20.100000000000001" customHeight="1" x14ac:dyDescent="0.25">
      <c r="A909" s="29">
        <v>5035</v>
      </c>
      <c r="B909" s="29">
        <f>IF(Table2[[#This Row],[Volume]]&lt;'Input Data'!$B$9,'Input Data'!$B$9,IF(Table2[[#This Row],[Volume]]&gt;'Input Data'!$B$10,'Input Data'!$B$10,Table2[[#This Row],[Volume]]))</f>
        <v>5035</v>
      </c>
      <c r="C909" s="30">
        <f>ROUNDDOWN((Table2[[#This Row],[Volume Used]]-'Input Data'!$B$9)/'Input Data'!$B$11,0)*'Input Data'!$B$12</f>
        <v>0.1</v>
      </c>
      <c r="D909" s="31">
        <f>-(Table2[[#This Row],[Volume]]*(1-Table2[[#This Row],[Discount]])*'Input Data'!$B$2)/Table2[[#This Row],[Volume]]</f>
        <v>450</v>
      </c>
      <c r="E909" s="29">
        <f>ROUNDUP(Table2[[#This Row],[Volume]]/'Input Data'!$B$13,0)</f>
        <v>6</v>
      </c>
      <c r="F909" s="29">
        <f>-Table2[[#This Row],[Multiplier]]*'Input Data'!$B$3</f>
        <v>300000</v>
      </c>
      <c r="G909" s="29">
        <f>(1 - (1 / (1 + EXP(-((Table2[[#This Row],[Volume]] / 1000) - 4.25))))) * 0.4 + 0.6</f>
        <v>0.7252973093424393</v>
      </c>
      <c r="H909" s="29">
        <f>Table2[[#This Row],[Sigmoid]]*'Input Data'!$B$7</f>
        <v>543.97298200682951</v>
      </c>
      <c r="I909" s="29">
        <f>Table2[[#This Row],[Price]]-Table2[[#This Row],[Variable Cost]]</f>
        <v>93.972982006829511</v>
      </c>
      <c r="J909" s="29">
        <f>Table2[[#This Row],[CM I (Unit)]]-(Table2[[#This Row],[Fixed Cost]]/Table2[[#This Row],[Volume]])</f>
        <v>34.390062443770923</v>
      </c>
      <c r="K909" s="29">
        <f>Table2[[#This Row],[CM II Unit)]]-(-'Input Data'!$B$4/Table2[[#This Row],[Volume]])</f>
        <v>-15.262370525444567</v>
      </c>
      <c r="L909" s="29">
        <f>Table2[[#This Row],[CM I (Unit)]]*Table2[[#This Row],[Volume]]</f>
        <v>473153.96440438658</v>
      </c>
      <c r="M909" s="29">
        <f>Table2[[#This Row],[CM II Unit)]]*Table2[[#This Row],[Volume]]</f>
        <v>173153.96440438658</v>
      </c>
      <c r="N909" s="29">
        <f>Table2[[#This Row],[Profit (Unit)]]*Table2[[#This Row],[Volume]]</f>
        <v>-76846.035595613386</v>
      </c>
      <c r="O909" s="29" t="str">
        <f>IF(AND(Table2[[#This Row],[Profit]]&gt;0,N908&lt;0),MIN(Table2[Profit]),"")</f>
        <v/>
      </c>
    </row>
    <row r="910" spans="1:15" ht="20.100000000000001" customHeight="1" x14ac:dyDescent="0.25">
      <c r="A910" s="29">
        <v>5040</v>
      </c>
      <c r="B910" s="29">
        <f>IF(Table2[[#This Row],[Volume]]&lt;'Input Data'!$B$9,'Input Data'!$B$9,IF(Table2[[#This Row],[Volume]]&gt;'Input Data'!$B$10,'Input Data'!$B$10,Table2[[#This Row],[Volume]]))</f>
        <v>5040</v>
      </c>
      <c r="C910" s="30">
        <f>ROUNDDOWN((Table2[[#This Row],[Volume Used]]-'Input Data'!$B$9)/'Input Data'!$B$11,0)*'Input Data'!$B$12</f>
        <v>0.1</v>
      </c>
      <c r="D910" s="31">
        <f>-(Table2[[#This Row],[Volume]]*(1-Table2[[#This Row],[Discount]])*'Input Data'!$B$2)/Table2[[#This Row],[Volume]]</f>
        <v>450</v>
      </c>
      <c r="E910" s="29">
        <f>ROUNDUP(Table2[[#This Row],[Volume]]/'Input Data'!$B$13,0)</f>
        <v>6</v>
      </c>
      <c r="F910" s="29">
        <f>-Table2[[#This Row],[Multiplier]]*'Input Data'!$B$3</f>
        <v>300000</v>
      </c>
      <c r="G910" s="29">
        <f>(1 - (1 / (1 + EXP(-((Table2[[#This Row],[Volume]] / 1000) - 4.25))))) * 0.4 + 0.6</f>
        <v>0.72486746776686384</v>
      </c>
      <c r="H910" s="29">
        <f>Table2[[#This Row],[Sigmoid]]*'Input Data'!$B$7</f>
        <v>543.65060082514788</v>
      </c>
      <c r="I910" s="29">
        <f>Table2[[#This Row],[Price]]-Table2[[#This Row],[Variable Cost]]</f>
        <v>93.650600825147876</v>
      </c>
      <c r="J910" s="29">
        <f>Table2[[#This Row],[CM I (Unit)]]-(Table2[[#This Row],[Fixed Cost]]/Table2[[#This Row],[Volume]])</f>
        <v>34.126791301338351</v>
      </c>
      <c r="K910" s="29">
        <f>Table2[[#This Row],[CM II Unit)]]-(-'Input Data'!$B$4/Table2[[#This Row],[Volume]])</f>
        <v>-15.47638330183625</v>
      </c>
      <c r="L910" s="29">
        <f>Table2[[#This Row],[CM I (Unit)]]*Table2[[#This Row],[Volume]]</f>
        <v>471999.02815874532</v>
      </c>
      <c r="M910" s="29">
        <f>Table2[[#This Row],[CM II Unit)]]*Table2[[#This Row],[Volume]]</f>
        <v>171999.02815874529</v>
      </c>
      <c r="N910" s="29">
        <f>Table2[[#This Row],[Profit (Unit)]]*Table2[[#This Row],[Volume]]</f>
        <v>-78000.971841254708</v>
      </c>
      <c r="O910" s="29" t="str">
        <f>IF(AND(Table2[[#This Row],[Profit]]&gt;0,N909&lt;0),MIN(Table2[Profit]),"")</f>
        <v/>
      </c>
    </row>
    <row r="911" spans="1:15" ht="20.100000000000001" customHeight="1" x14ac:dyDescent="0.25">
      <c r="A911" s="29">
        <v>5045</v>
      </c>
      <c r="B911" s="29">
        <f>IF(Table2[[#This Row],[Volume]]&lt;'Input Data'!$B$9,'Input Data'!$B$9,IF(Table2[[#This Row],[Volume]]&gt;'Input Data'!$B$10,'Input Data'!$B$10,Table2[[#This Row],[Volume]]))</f>
        <v>5045</v>
      </c>
      <c r="C911" s="30">
        <f>ROUNDDOWN((Table2[[#This Row],[Volume Used]]-'Input Data'!$B$9)/'Input Data'!$B$11,0)*'Input Data'!$B$12</f>
        <v>0.1</v>
      </c>
      <c r="D911" s="31">
        <f>-(Table2[[#This Row],[Volume]]*(1-Table2[[#This Row],[Discount]])*'Input Data'!$B$2)/Table2[[#This Row],[Volume]]</f>
        <v>450</v>
      </c>
      <c r="E911" s="29">
        <f>ROUNDUP(Table2[[#This Row],[Volume]]/'Input Data'!$B$13,0)</f>
        <v>6</v>
      </c>
      <c r="F911" s="29">
        <f>-Table2[[#This Row],[Multiplier]]*'Input Data'!$B$3</f>
        <v>300000</v>
      </c>
      <c r="G911" s="29">
        <f>(1 - (1 / (1 + EXP(-((Table2[[#This Row],[Volume]] / 1000) - 4.25))))) * 0.4 + 0.6</f>
        <v>0.72443843280921816</v>
      </c>
      <c r="H911" s="29">
        <f>Table2[[#This Row],[Sigmoid]]*'Input Data'!$B$7</f>
        <v>543.3288246069136</v>
      </c>
      <c r="I911" s="29">
        <f>Table2[[#This Row],[Price]]-Table2[[#This Row],[Variable Cost]]</f>
        <v>93.328824606913599</v>
      </c>
      <c r="J911" s="29">
        <f>Table2[[#This Row],[CM I (Unit)]]-(Table2[[#This Row],[Fixed Cost]]/Table2[[#This Row],[Volume]])</f>
        <v>33.864007956764937</v>
      </c>
      <c r="K911" s="29">
        <f>Table2[[#This Row],[CM II Unit)]]-(-'Input Data'!$B$4/Table2[[#This Row],[Volume]])</f>
        <v>-15.690005918358949</v>
      </c>
      <c r="L911" s="29">
        <f>Table2[[#This Row],[CM I (Unit)]]*Table2[[#This Row],[Volume]]</f>
        <v>470843.92014187912</v>
      </c>
      <c r="M911" s="29">
        <f>Table2[[#This Row],[CM II Unit)]]*Table2[[#This Row],[Volume]]</f>
        <v>170843.92014187909</v>
      </c>
      <c r="N911" s="29">
        <f>Table2[[#This Row],[Profit (Unit)]]*Table2[[#This Row],[Volume]]</f>
        <v>-79156.079858120895</v>
      </c>
      <c r="O911" s="29" t="str">
        <f>IF(AND(Table2[[#This Row],[Profit]]&gt;0,N910&lt;0),MIN(Table2[Profit]),"")</f>
        <v/>
      </c>
    </row>
    <row r="912" spans="1:15" ht="20.100000000000001" customHeight="1" x14ac:dyDescent="0.25">
      <c r="A912" s="29">
        <v>5050</v>
      </c>
      <c r="B912" s="29">
        <f>IF(Table2[[#This Row],[Volume]]&lt;'Input Data'!$B$9,'Input Data'!$B$9,IF(Table2[[#This Row],[Volume]]&gt;'Input Data'!$B$10,'Input Data'!$B$10,Table2[[#This Row],[Volume]]))</f>
        <v>5050</v>
      </c>
      <c r="C912" s="30">
        <f>ROUNDDOWN((Table2[[#This Row],[Volume Used]]-'Input Data'!$B$9)/'Input Data'!$B$11,0)*'Input Data'!$B$12</f>
        <v>0.1</v>
      </c>
      <c r="D912" s="31">
        <f>-(Table2[[#This Row],[Volume]]*(1-Table2[[#This Row],[Discount]])*'Input Data'!$B$2)/Table2[[#This Row],[Volume]]</f>
        <v>450</v>
      </c>
      <c r="E912" s="29">
        <f>ROUNDUP(Table2[[#This Row],[Volume]]/'Input Data'!$B$13,0)</f>
        <v>6</v>
      </c>
      <c r="F912" s="29">
        <f>-Table2[[#This Row],[Multiplier]]*'Input Data'!$B$3</f>
        <v>300000</v>
      </c>
      <c r="G912" s="29">
        <f>(1 - (1 / (1 + EXP(-((Table2[[#This Row],[Volume]] / 1000) - 4.25))))) * 0.4 + 0.6</f>
        <v>0.72401020754895495</v>
      </c>
      <c r="H912" s="29">
        <f>Table2[[#This Row],[Sigmoid]]*'Input Data'!$B$7</f>
        <v>543.00765566171617</v>
      </c>
      <c r="I912" s="29">
        <f>Table2[[#This Row],[Price]]-Table2[[#This Row],[Variable Cost]]</f>
        <v>93.007655661716171</v>
      </c>
      <c r="J912" s="29">
        <f>Table2[[#This Row],[CM I (Unit)]]-(Table2[[#This Row],[Fixed Cost]]/Table2[[#This Row],[Volume]])</f>
        <v>33.601715067656762</v>
      </c>
      <c r="K912" s="29">
        <f>Table2[[#This Row],[CM II Unit)]]-(-'Input Data'!$B$4/Table2[[#This Row],[Volume]])</f>
        <v>-15.903235427392744</v>
      </c>
      <c r="L912" s="29">
        <f>Table2[[#This Row],[CM I (Unit)]]*Table2[[#This Row],[Volume]]</f>
        <v>469688.66109166667</v>
      </c>
      <c r="M912" s="29">
        <f>Table2[[#This Row],[CM II Unit)]]*Table2[[#This Row],[Volume]]</f>
        <v>169688.66109166664</v>
      </c>
      <c r="N912" s="29">
        <f>Table2[[#This Row],[Profit (Unit)]]*Table2[[#This Row],[Volume]]</f>
        <v>-80311.33890833336</v>
      </c>
      <c r="O912" s="29" t="str">
        <f>IF(AND(Table2[[#This Row],[Profit]]&gt;0,N911&lt;0),MIN(Table2[Profit]),"")</f>
        <v/>
      </c>
    </row>
    <row r="913" spans="1:15" ht="20.100000000000001" customHeight="1" x14ac:dyDescent="0.25">
      <c r="A913" s="29">
        <v>5055</v>
      </c>
      <c r="B913" s="29">
        <f>IF(Table2[[#This Row],[Volume]]&lt;'Input Data'!$B$9,'Input Data'!$B$9,IF(Table2[[#This Row],[Volume]]&gt;'Input Data'!$B$10,'Input Data'!$B$10,Table2[[#This Row],[Volume]]))</f>
        <v>5055</v>
      </c>
      <c r="C913" s="30">
        <f>ROUNDDOWN((Table2[[#This Row],[Volume Used]]-'Input Data'!$B$9)/'Input Data'!$B$11,0)*'Input Data'!$B$12</f>
        <v>0.1</v>
      </c>
      <c r="D913" s="31">
        <f>-(Table2[[#This Row],[Volume]]*(1-Table2[[#This Row],[Discount]])*'Input Data'!$B$2)/Table2[[#This Row],[Volume]]</f>
        <v>450</v>
      </c>
      <c r="E913" s="29">
        <f>ROUNDUP(Table2[[#This Row],[Volume]]/'Input Data'!$B$13,0)</f>
        <v>6</v>
      </c>
      <c r="F913" s="29">
        <f>-Table2[[#This Row],[Multiplier]]*'Input Data'!$B$3</f>
        <v>300000</v>
      </c>
      <c r="G913" s="29">
        <f>(1 - (1 / (1 + EXP(-((Table2[[#This Row],[Volume]] / 1000) - 4.25))))) * 0.4 + 0.6</f>
        <v>0.72358279503371092</v>
      </c>
      <c r="H913" s="29">
        <f>Table2[[#This Row],[Sigmoid]]*'Input Data'!$B$7</f>
        <v>542.68709627528324</v>
      </c>
      <c r="I913" s="29">
        <f>Table2[[#This Row],[Price]]-Table2[[#This Row],[Variable Cost]]</f>
        <v>92.687096275283238</v>
      </c>
      <c r="J913" s="29">
        <f>Table2[[#This Row],[CM I (Unit)]]-(Table2[[#This Row],[Fixed Cost]]/Table2[[#This Row],[Volume]])</f>
        <v>33.339915266381162</v>
      </c>
      <c r="K913" s="29">
        <f>Table2[[#This Row],[CM II Unit)]]-(-'Input Data'!$B$4/Table2[[#This Row],[Volume]])</f>
        <v>-16.116068907703905</v>
      </c>
      <c r="L913" s="29">
        <f>Table2[[#This Row],[CM I (Unit)]]*Table2[[#This Row],[Volume]]</f>
        <v>468533.27167155675</v>
      </c>
      <c r="M913" s="29">
        <f>Table2[[#This Row],[CM II Unit)]]*Table2[[#This Row],[Volume]]</f>
        <v>168533.27167155678</v>
      </c>
      <c r="N913" s="29">
        <f>Table2[[#This Row],[Profit (Unit)]]*Table2[[#This Row],[Volume]]</f>
        <v>-81466.728328443234</v>
      </c>
      <c r="O913" s="29" t="str">
        <f>IF(AND(Table2[[#This Row],[Profit]]&gt;0,N912&lt;0),MIN(Table2[Profit]),"")</f>
        <v/>
      </c>
    </row>
    <row r="914" spans="1:15" ht="20.100000000000001" customHeight="1" x14ac:dyDescent="0.25">
      <c r="A914" s="29">
        <v>5060</v>
      </c>
      <c r="B914" s="29">
        <f>IF(Table2[[#This Row],[Volume]]&lt;'Input Data'!$B$9,'Input Data'!$B$9,IF(Table2[[#This Row],[Volume]]&gt;'Input Data'!$B$10,'Input Data'!$B$10,Table2[[#This Row],[Volume]]))</f>
        <v>5060</v>
      </c>
      <c r="C914" s="30">
        <f>ROUNDDOWN((Table2[[#This Row],[Volume Used]]-'Input Data'!$B$9)/'Input Data'!$B$11,0)*'Input Data'!$B$12</f>
        <v>0.1</v>
      </c>
      <c r="D914" s="31">
        <f>-(Table2[[#This Row],[Volume]]*(1-Table2[[#This Row],[Discount]])*'Input Data'!$B$2)/Table2[[#This Row],[Volume]]</f>
        <v>450</v>
      </c>
      <c r="E914" s="29">
        <f>ROUNDUP(Table2[[#This Row],[Volume]]/'Input Data'!$B$13,0)</f>
        <v>6</v>
      </c>
      <c r="F914" s="29">
        <f>-Table2[[#This Row],[Multiplier]]*'Input Data'!$B$3</f>
        <v>300000</v>
      </c>
      <c r="G914" s="29">
        <f>(1 - (1 / (1 + EXP(-((Table2[[#This Row],[Volume]] / 1000) - 4.25))))) * 0.4 + 0.6</f>
        <v>0.72315619827928479</v>
      </c>
      <c r="H914" s="29">
        <f>Table2[[#This Row],[Sigmoid]]*'Input Data'!$B$7</f>
        <v>542.36714870946355</v>
      </c>
      <c r="I914" s="29">
        <f>Table2[[#This Row],[Price]]-Table2[[#This Row],[Variable Cost]]</f>
        <v>92.367148709463549</v>
      </c>
      <c r="J914" s="29">
        <f>Table2[[#This Row],[CM I (Unit)]]-(Table2[[#This Row],[Fixed Cost]]/Table2[[#This Row],[Volume]])</f>
        <v>33.078611160056433</v>
      </c>
      <c r="K914" s="29">
        <f>Table2[[#This Row],[CM II Unit)]]-(-'Input Data'!$B$4/Table2[[#This Row],[Volume]])</f>
        <v>-16.328503464449497</v>
      </c>
      <c r="L914" s="29">
        <f>Table2[[#This Row],[CM I (Unit)]]*Table2[[#This Row],[Volume]]</f>
        <v>467377.77246988559</v>
      </c>
      <c r="M914" s="29">
        <f>Table2[[#This Row],[CM II Unit)]]*Table2[[#This Row],[Volume]]</f>
        <v>167377.77246988556</v>
      </c>
      <c r="N914" s="29">
        <f>Table2[[#This Row],[Profit (Unit)]]*Table2[[#This Row],[Volume]]</f>
        <v>-82622.227530114455</v>
      </c>
      <c r="O914" s="29" t="str">
        <f>IF(AND(Table2[[#This Row],[Profit]]&gt;0,N913&lt;0),MIN(Table2[Profit]),"")</f>
        <v/>
      </c>
    </row>
    <row r="915" spans="1:15" ht="20.100000000000001" customHeight="1" x14ac:dyDescent="0.25">
      <c r="A915" s="29">
        <v>5065</v>
      </c>
      <c r="B915" s="29">
        <f>IF(Table2[[#This Row],[Volume]]&lt;'Input Data'!$B$9,'Input Data'!$B$9,IF(Table2[[#This Row],[Volume]]&gt;'Input Data'!$B$10,'Input Data'!$B$10,Table2[[#This Row],[Volume]]))</f>
        <v>5065</v>
      </c>
      <c r="C915" s="30">
        <f>ROUNDDOWN((Table2[[#This Row],[Volume Used]]-'Input Data'!$B$9)/'Input Data'!$B$11,0)*'Input Data'!$B$12</f>
        <v>0.1</v>
      </c>
      <c r="D915" s="31">
        <f>-(Table2[[#This Row],[Volume]]*(1-Table2[[#This Row],[Discount]])*'Input Data'!$B$2)/Table2[[#This Row],[Volume]]</f>
        <v>450</v>
      </c>
      <c r="E915" s="29">
        <f>ROUNDUP(Table2[[#This Row],[Volume]]/'Input Data'!$B$13,0)</f>
        <v>6</v>
      </c>
      <c r="F915" s="29">
        <f>-Table2[[#This Row],[Multiplier]]*'Input Data'!$B$3</f>
        <v>300000</v>
      </c>
      <c r="G915" s="29">
        <f>(1 - (1 / (1 + EXP(-((Table2[[#This Row],[Volume]] / 1000) - 4.25))))) * 0.4 + 0.6</f>
        <v>0.72273042026961987</v>
      </c>
      <c r="H915" s="29">
        <f>Table2[[#This Row],[Sigmoid]]*'Input Data'!$B$7</f>
        <v>542.04781520221491</v>
      </c>
      <c r="I915" s="29">
        <f>Table2[[#This Row],[Price]]-Table2[[#This Row],[Variable Cost]]</f>
        <v>92.047815202214906</v>
      </c>
      <c r="J915" s="29">
        <f>Table2[[#This Row],[CM I (Unit)]]-(Table2[[#This Row],[Fixed Cost]]/Table2[[#This Row],[Volume]])</f>
        <v>32.817805330546591</v>
      </c>
      <c r="K915" s="29">
        <f>Table2[[#This Row],[CM II Unit)]]-(-'Input Data'!$B$4/Table2[[#This Row],[Volume]])</f>
        <v>-16.540536229177</v>
      </c>
      <c r="L915" s="29">
        <f>Table2[[#This Row],[CM I (Unit)]]*Table2[[#This Row],[Volume]]</f>
        <v>466222.18399921851</v>
      </c>
      <c r="M915" s="29">
        <f>Table2[[#This Row],[CM II Unit)]]*Table2[[#This Row],[Volume]]</f>
        <v>166222.18399921848</v>
      </c>
      <c r="N915" s="29">
        <f>Table2[[#This Row],[Profit (Unit)]]*Table2[[#This Row],[Volume]]</f>
        <v>-83777.816000781502</v>
      </c>
      <c r="O915" s="29" t="str">
        <f>IF(AND(Table2[[#This Row],[Profit]]&gt;0,N914&lt;0),MIN(Table2[Profit]),"")</f>
        <v/>
      </c>
    </row>
    <row r="916" spans="1:15" ht="20.100000000000001" customHeight="1" x14ac:dyDescent="0.25">
      <c r="A916" s="29">
        <v>5070</v>
      </c>
      <c r="B916" s="29">
        <f>IF(Table2[[#This Row],[Volume]]&lt;'Input Data'!$B$9,'Input Data'!$B$9,IF(Table2[[#This Row],[Volume]]&gt;'Input Data'!$B$10,'Input Data'!$B$10,Table2[[#This Row],[Volume]]))</f>
        <v>5070</v>
      </c>
      <c r="C916" s="30">
        <f>ROUNDDOWN((Table2[[#This Row],[Volume Used]]-'Input Data'!$B$9)/'Input Data'!$B$11,0)*'Input Data'!$B$12</f>
        <v>0.1</v>
      </c>
      <c r="D916" s="31">
        <f>-(Table2[[#This Row],[Volume]]*(1-Table2[[#This Row],[Discount]])*'Input Data'!$B$2)/Table2[[#This Row],[Volume]]</f>
        <v>450</v>
      </c>
      <c r="E916" s="29">
        <f>ROUNDUP(Table2[[#This Row],[Volume]]/'Input Data'!$B$13,0)</f>
        <v>6</v>
      </c>
      <c r="F916" s="29">
        <f>-Table2[[#This Row],[Multiplier]]*'Input Data'!$B$3</f>
        <v>300000</v>
      </c>
      <c r="G916" s="29">
        <f>(1 - (1 / (1 + EXP(-((Table2[[#This Row],[Volume]] / 1000) - 4.25))))) * 0.4 + 0.6</f>
        <v>0.72230546395678774</v>
      </c>
      <c r="H916" s="29">
        <f>Table2[[#This Row],[Sigmoid]]*'Input Data'!$B$7</f>
        <v>541.72909796759086</v>
      </c>
      <c r="I916" s="29">
        <f>Table2[[#This Row],[Price]]-Table2[[#This Row],[Variable Cost]]</f>
        <v>91.72909796759086</v>
      </c>
      <c r="J916" s="29">
        <f>Table2[[#This Row],[CM I (Unit)]]-(Table2[[#This Row],[Fixed Cost]]/Table2[[#This Row],[Volume]])</f>
        <v>32.557500334454765</v>
      </c>
      <c r="K916" s="29">
        <f>Table2[[#This Row],[CM II Unit)]]-(-'Input Data'!$B$4/Table2[[#This Row],[Volume]])</f>
        <v>-16.752164359825315</v>
      </c>
      <c r="L916" s="29">
        <f>Table2[[#This Row],[CM I (Unit)]]*Table2[[#This Row],[Volume]]</f>
        <v>465066.52669568564</v>
      </c>
      <c r="M916" s="29">
        <f>Table2[[#This Row],[CM II Unit)]]*Table2[[#This Row],[Volume]]</f>
        <v>165066.52669568566</v>
      </c>
      <c r="N916" s="29">
        <f>Table2[[#This Row],[Profit (Unit)]]*Table2[[#This Row],[Volume]]</f>
        <v>-84933.47330431435</v>
      </c>
      <c r="O916" s="29" t="str">
        <f>IF(AND(Table2[[#This Row],[Profit]]&gt;0,N915&lt;0),MIN(Table2[Profit]),"")</f>
        <v/>
      </c>
    </row>
    <row r="917" spans="1:15" ht="20.100000000000001" customHeight="1" x14ac:dyDescent="0.25">
      <c r="A917" s="29">
        <v>5075</v>
      </c>
      <c r="B917" s="29">
        <f>IF(Table2[[#This Row],[Volume]]&lt;'Input Data'!$B$9,'Input Data'!$B$9,IF(Table2[[#This Row],[Volume]]&gt;'Input Data'!$B$10,'Input Data'!$B$10,Table2[[#This Row],[Volume]]))</f>
        <v>5075</v>
      </c>
      <c r="C917" s="30">
        <f>ROUNDDOWN((Table2[[#This Row],[Volume Used]]-'Input Data'!$B$9)/'Input Data'!$B$11,0)*'Input Data'!$B$12</f>
        <v>0.1</v>
      </c>
      <c r="D917" s="31">
        <f>-(Table2[[#This Row],[Volume]]*(1-Table2[[#This Row],[Discount]])*'Input Data'!$B$2)/Table2[[#This Row],[Volume]]</f>
        <v>450</v>
      </c>
      <c r="E917" s="29">
        <f>ROUNDUP(Table2[[#This Row],[Volume]]/'Input Data'!$B$13,0)</f>
        <v>6</v>
      </c>
      <c r="F917" s="29">
        <f>-Table2[[#This Row],[Multiplier]]*'Input Data'!$B$3</f>
        <v>300000</v>
      </c>
      <c r="G917" s="29">
        <f>(1 - (1 / (1 + EXP(-((Table2[[#This Row],[Volume]] / 1000) - 4.25))))) * 0.4 + 0.6</f>
        <v>0.72188133226097384</v>
      </c>
      <c r="H917" s="29">
        <f>Table2[[#This Row],[Sigmoid]]*'Input Data'!$B$7</f>
        <v>541.41099919573037</v>
      </c>
      <c r="I917" s="29">
        <f>Table2[[#This Row],[Price]]-Table2[[#This Row],[Variable Cost]]</f>
        <v>91.410999195730369</v>
      </c>
      <c r="J917" s="29">
        <f>Table2[[#This Row],[CM I (Unit)]]-(Table2[[#This Row],[Fixed Cost]]/Table2[[#This Row],[Volume]])</f>
        <v>32.297698703119529</v>
      </c>
      <c r="K917" s="29">
        <f>Table2[[#This Row],[CM II Unit)]]-(-'Input Data'!$B$4/Table2[[#This Row],[Volume]])</f>
        <v>-16.963385040722834</v>
      </c>
      <c r="L917" s="29">
        <f>Table2[[#This Row],[CM I (Unit)]]*Table2[[#This Row],[Volume]]</f>
        <v>463910.82091833162</v>
      </c>
      <c r="M917" s="29">
        <f>Table2[[#This Row],[CM II Unit)]]*Table2[[#This Row],[Volume]]</f>
        <v>163910.82091833162</v>
      </c>
      <c r="N917" s="29">
        <f>Table2[[#This Row],[Profit (Unit)]]*Table2[[#This Row],[Volume]]</f>
        <v>-86089.179081668379</v>
      </c>
      <c r="O917" s="29" t="str">
        <f>IF(AND(Table2[[#This Row],[Profit]]&gt;0,N916&lt;0),MIN(Table2[Profit]),"")</f>
        <v/>
      </c>
    </row>
    <row r="918" spans="1:15" ht="20.100000000000001" customHeight="1" x14ac:dyDescent="0.25">
      <c r="A918" s="29">
        <v>5080</v>
      </c>
      <c r="B918" s="29">
        <f>IF(Table2[[#This Row],[Volume]]&lt;'Input Data'!$B$9,'Input Data'!$B$9,IF(Table2[[#This Row],[Volume]]&gt;'Input Data'!$B$10,'Input Data'!$B$10,Table2[[#This Row],[Volume]]))</f>
        <v>5080</v>
      </c>
      <c r="C918" s="30">
        <f>ROUNDDOWN((Table2[[#This Row],[Volume Used]]-'Input Data'!$B$9)/'Input Data'!$B$11,0)*'Input Data'!$B$12</f>
        <v>0.1</v>
      </c>
      <c r="D918" s="31">
        <f>-(Table2[[#This Row],[Volume]]*(1-Table2[[#This Row],[Discount]])*'Input Data'!$B$2)/Table2[[#This Row],[Volume]]</f>
        <v>450</v>
      </c>
      <c r="E918" s="29">
        <f>ROUNDUP(Table2[[#This Row],[Volume]]/'Input Data'!$B$13,0)</f>
        <v>6</v>
      </c>
      <c r="F918" s="29">
        <f>-Table2[[#This Row],[Multiplier]]*'Input Data'!$B$3</f>
        <v>300000</v>
      </c>
      <c r="G918" s="29">
        <f>(1 - (1 / (1 + EXP(-((Table2[[#This Row],[Volume]] / 1000) - 4.25))))) * 0.4 + 0.6</f>
        <v>0.72145802807046633</v>
      </c>
      <c r="H918" s="29">
        <f>Table2[[#This Row],[Sigmoid]]*'Input Data'!$B$7</f>
        <v>541.09352105284972</v>
      </c>
      <c r="I918" s="29">
        <f>Table2[[#This Row],[Price]]-Table2[[#This Row],[Variable Cost]]</f>
        <v>91.093521052849724</v>
      </c>
      <c r="J918" s="29">
        <f>Table2[[#This Row],[CM I (Unit)]]-(Table2[[#This Row],[Fixed Cost]]/Table2[[#This Row],[Volume]])</f>
        <v>32.038402942613502</v>
      </c>
      <c r="K918" s="29">
        <f>Table2[[#This Row],[CM II Unit)]]-(-'Input Data'!$B$4/Table2[[#This Row],[Volume]])</f>
        <v>-17.17419548258335</v>
      </c>
      <c r="L918" s="29">
        <f>Table2[[#This Row],[CM I (Unit)]]*Table2[[#This Row],[Volume]]</f>
        <v>462755.08694847662</v>
      </c>
      <c r="M918" s="29">
        <f>Table2[[#This Row],[CM II Unit)]]*Table2[[#This Row],[Volume]]</f>
        <v>162755.08694847659</v>
      </c>
      <c r="N918" s="29">
        <f>Table2[[#This Row],[Profit (Unit)]]*Table2[[#This Row],[Volume]]</f>
        <v>-87244.913051523414</v>
      </c>
      <c r="O918" s="29" t="str">
        <f>IF(AND(Table2[[#This Row],[Profit]]&gt;0,N917&lt;0),MIN(Table2[Profit]),"")</f>
        <v/>
      </c>
    </row>
    <row r="919" spans="1:15" ht="20.100000000000001" customHeight="1" x14ac:dyDescent="0.25">
      <c r="A919" s="29">
        <v>5085</v>
      </c>
      <c r="B919" s="29">
        <f>IF(Table2[[#This Row],[Volume]]&lt;'Input Data'!$B$9,'Input Data'!$B$9,IF(Table2[[#This Row],[Volume]]&gt;'Input Data'!$B$10,'Input Data'!$B$10,Table2[[#This Row],[Volume]]))</f>
        <v>5085</v>
      </c>
      <c r="C919" s="30">
        <f>ROUNDDOWN((Table2[[#This Row],[Volume Used]]-'Input Data'!$B$9)/'Input Data'!$B$11,0)*'Input Data'!$B$12</f>
        <v>0.1</v>
      </c>
      <c r="D919" s="31">
        <f>-(Table2[[#This Row],[Volume]]*(1-Table2[[#This Row],[Discount]])*'Input Data'!$B$2)/Table2[[#This Row],[Volume]]</f>
        <v>450</v>
      </c>
      <c r="E919" s="29">
        <f>ROUNDUP(Table2[[#This Row],[Volume]]/'Input Data'!$B$13,0)</f>
        <v>6</v>
      </c>
      <c r="F919" s="29">
        <f>-Table2[[#This Row],[Multiplier]]*'Input Data'!$B$3</f>
        <v>300000</v>
      </c>
      <c r="G919" s="29">
        <f>(1 - (1 / (1 + EXP(-((Table2[[#This Row],[Volume]] / 1000) - 4.25))))) * 0.4 + 0.6</f>
        <v>0.72103555424164711</v>
      </c>
      <c r="H919" s="29">
        <f>Table2[[#This Row],[Sigmoid]]*'Input Data'!$B$7</f>
        <v>540.77666568123539</v>
      </c>
      <c r="I919" s="29">
        <f>Table2[[#This Row],[Price]]-Table2[[#This Row],[Variable Cost]]</f>
        <v>90.776665681235386</v>
      </c>
      <c r="J919" s="29">
        <f>Table2[[#This Row],[CM I (Unit)]]-(Table2[[#This Row],[Fixed Cost]]/Table2[[#This Row],[Volume]])</f>
        <v>31.779615533742763</v>
      </c>
      <c r="K919" s="29">
        <f>Table2[[#This Row],[CM II Unit)]]-(-'Input Data'!$B$4/Table2[[#This Row],[Volume]])</f>
        <v>-17.384592922501092</v>
      </c>
      <c r="L919" s="29">
        <f>Table2[[#This Row],[CM I (Unit)]]*Table2[[#This Row],[Volume]]</f>
        <v>461599.34498908196</v>
      </c>
      <c r="M919" s="29">
        <f>Table2[[#This Row],[CM II Unit)]]*Table2[[#This Row],[Volume]]</f>
        <v>161599.34498908196</v>
      </c>
      <c r="N919" s="29">
        <f>Table2[[#This Row],[Profit (Unit)]]*Table2[[#This Row],[Volume]]</f>
        <v>-88400.655010918053</v>
      </c>
      <c r="O919" s="29" t="str">
        <f>IF(AND(Table2[[#This Row],[Profit]]&gt;0,N918&lt;0),MIN(Table2[Profit]),"")</f>
        <v/>
      </c>
    </row>
    <row r="920" spans="1:15" ht="20.100000000000001" customHeight="1" x14ac:dyDescent="0.25">
      <c r="A920" s="29">
        <v>5090</v>
      </c>
      <c r="B920" s="29">
        <f>IF(Table2[[#This Row],[Volume]]&lt;'Input Data'!$B$9,'Input Data'!$B$9,IF(Table2[[#This Row],[Volume]]&gt;'Input Data'!$B$10,'Input Data'!$B$10,Table2[[#This Row],[Volume]]))</f>
        <v>5090</v>
      </c>
      <c r="C920" s="30">
        <f>ROUNDDOWN((Table2[[#This Row],[Volume Used]]-'Input Data'!$B$9)/'Input Data'!$B$11,0)*'Input Data'!$B$12</f>
        <v>0.1</v>
      </c>
      <c r="D920" s="31">
        <f>-(Table2[[#This Row],[Volume]]*(1-Table2[[#This Row],[Discount]])*'Input Data'!$B$2)/Table2[[#This Row],[Volume]]</f>
        <v>450</v>
      </c>
      <c r="E920" s="29">
        <f>ROUNDUP(Table2[[#This Row],[Volume]]/'Input Data'!$B$13,0)</f>
        <v>6</v>
      </c>
      <c r="F920" s="29">
        <f>-Table2[[#This Row],[Multiplier]]*'Input Data'!$B$3</f>
        <v>300000</v>
      </c>
      <c r="G920" s="29">
        <f>(1 - (1 / (1 + EXP(-((Table2[[#This Row],[Volume]] / 1000) - 4.25))))) * 0.4 + 0.6</f>
        <v>0.72061391359898452</v>
      </c>
      <c r="H920" s="29">
        <f>Table2[[#This Row],[Sigmoid]]*'Input Data'!$B$7</f>
        <v>540.46043519923842</v>
      </c>
      <c r="I920" s="29">
        <f>Table2[[#This Row],[Price]]-Table2[[#This Row],[Variable Cost]]</f>
        <v>90.460435199238418</v>
      </c>
      <c r="J920" s="29">
        <f>Table2[[#This Row],[CM I (Unit)]]-(Table2[[#This Row],[Fixed Cost]]/Table2[[#This Row],[Volume]])</f>
        <v>31.521338932047847</v>
      </c>
      <c r="K920" s="29">
        <f>Table2[[#This Row],[CM II Unit)]]-(-'Input Data'!$B$4/Table2[[#This Row],[Volume]])</f>
        <v>-17.594574623944297</v>
      </c>
      <c r="L920" s="29">
        <f>Table2[[#This Row],[CM I (Unit)]]*Table2[[#This Row],[Volume]]</f>
        <v>460443.61516412353</v>
      </c>
      <c r="M920" s="29">
        <f>Table2[[#This Row],[CM II Unit)]]*Table2[[#This Row],[Volume]]</f>
        <v>160443.61516412353</v>
      </c>
      <c r="N920" s="29">
        <f>Table2[[#This Row],[Profit (Unit)]]*Table2[[#This Row],[Volume]]</f>
        <v>-89556.384835876466</v>
      </c>
      <c r="O920" s="29" t="str">
        <f>IF(AND(Table2[[#This Row],[Profit]]&gt;0,N919&lt;0),MIN(Table2[Profit]),"")</f>
        <v/>
      </c>
    </row>
    <row r="921" spans="1:15" ht="20.100000000000001" customHeight="1" x14ac:dyDescent="0.25">
      <c r="A921" s="29">
        <v>5095</v>
      </c>
      <c r="B921" s="29">
        <f>IF(Table2[[#This Row],[Volume]]&lt;'Input Data'!$B$9,'Input Data'!$B$9,IF(Table2[[#This Row],[Volume]]&gt;'Input Data'!$B$10,'Input Data'!$B$10,Table2[[#This Row],[Volume]]))</f>
        <v>5095</v>
      </c>
      <c r="C921" s="30">
        <f>ROUNDDOWN((Table2[[#This Row],[Volume Used]]-'Input Data'!$B$9)/'Input Data'!$B$11,0)*'Input Data'!$B$12</f>
        <v>0.1</v>
      </c>
      <c r="D921" s="31">
        <f>-(Table2[[#This Row],[Volume]]*(1-Table2[[#This Row],[Discount]])*'Input Data'!$B$2)/Table2[[#This Row],[Volume]]</f>
        <v>450</v>
      </c>
      <c r="E921" s="29">
        <f>ROUNDUP(Table2[[#This Row],[Volume]]/'Input Data'!$B$13,0)</f>
        <v>6</v>
      </c>
      <c r="F921" s="29">
        <f>-Table2[[#This Row],[Multiplier]]*'Input Data'!$B$3</f>
        <v>300000</v>
      </c>
      <c r="G921" s="29">
        <f>(1 - (1 / (1 + EXP(-((Table2[[#This Row],[Volume]] / 1000) - 4.25))))) * 0.4 + 0.6</f>
        <v>0.72019310893502908</v>
      </c>
      <c r="H921" s="29">
        <f>Table2[[#This Row],[Sigmoid]]*'Input Data'!$B$7</f>
        <v>540.14483170127176</v>
      </c>
      <c r="I921" s="29">
        <f>Table2[[#This Row],[Price]]-Table2[[#This Row],[Variable Cost]]</f>
        <v>90.144831701271755</v>
      </c>
      <c r="J921" s="29">
        <f>Table2[[#This Row],[CM I (Unit)]]-(Table2[[#This Row],[Fixed Cost]]/Table2[[#This Row],[Volume]])</f>
        <v>31.263575567807578</v>
      </c>
      <c r="K921" s="29">
        <f>Table2[[#This Row],[CM II Unit)]]-(-'Input Data'!$B$4/Table2[[#This Row],[Volume]])</f>
        <v>-17.804137876745905</v>
      </c>
      <c r="L921" s="29">
        <f>Table2[[#This Row],[CM I (Unit)]]*Table2[[#This Row],[Volume]]</f>
        <v>459287.91751797957</v>
      </c>
      <c r="M921" s="29">
        <f>Table2[[#This Row],[CM II Unit)]]*Table2[[#This Row],[Volume]]</f>
        <v>159287.9175179796</v>
      </c>
      <c r="N921" s="29">
        <f>Table2[[#This Row],[Profit (Unit)]]*Table2[[#This Row],[Volume]]</f>
        <v>-90712.082482020385</v>
      </c>
      <c r="O921" s="29" t="str">
        <f>IF(AND(Table2[[#This Row],[Profit]]&gt;0,N920&lt;0),MIN(Table2[Profit]),"")</f>
        <v/>
      </c>
    </row>
    <row r="922" spans="1:15" ht="20.100000000000001" customHeight="1" x14ac:dyDescent="0.25">
      <c r="A922" s="29">
        <v>5100</v>
      </c>
      <c r="B922" s="29">
        <f>IF(Table2[[#This Row],[Volume]]&lt;'Input Data'!$B$9,'Input Data'!$B$9,IF(Table2[[#This Row],[Volume]]&gt;'Input Data'!$B$10,'Input Data'!$B$10,Table2[[#This Row],[Volume]]))</f>
        <v>5100</v>
      </c>
      <c r="C922" s="30">
        <f>ROUNDDOWN((Table2[[#This Row],[Volume Used]]-'Input Data'!$B$9)/'Input Data'!$B$11,0)*'Input Data'!$B$12</f>
        <v>0.1</v>
      </c>
      <c r="D922" s="31">
        <f>-(Table2[[#This Row],[Volume]]*(1-Table2[[#This Row],[Discount]])*'Input Data'!$B$2)/Table2[[#This Row],[Volume]]</f>
        <v>450</v>
      </c>
      <c r="E922" s="29">
        <f>ROUNDUP(Table2[[#This Row],[Volume]]/'Input Data'!$B$13,0)</f>
        <v>6</v>
      </c>
      <c r="F922" s="29">
        <f>-Table2[[#This Row],[Multiplier]]*'Input Data'!$B$3</f>
        <v>300000</v>
      </c>
      <c r="G922" s="29">
        <f>(1 - (1 / (1 + EXP(-((Table2[[#This Row],[Volume]] / 1000) - 4.25))))) * 0.4 + 0.6</f>
        <v>0.71977314301041084</v>
      </c>
      <c r="H922" s="29">
        <f>Table2[[#This Row],[Sigmoid]]*'Input Data'!$B$7</f>
        <v>539.82985725780816</v>
      </c>
      <c r="I922" s="29">
        <f>Table2[[#This Row],[Price]]-Table2[[#This Row],[Variable Cost]]</f>
        <v>89.829857257808158</v>
      </c>
      <c r="J922" s="29">
        <f>Table2[[#This Row],[CM I (Unit)]]-(Table2[[#This Row],[Fixed Cost]]/Table2[[#This Row],[Volume]])</f>
        <v>31.006327846043455</v>
      </c>
      <c r="K922" s="29">
        <f>Table2[[#This Row],[CM II Unit)]]-(-'Input Data'!$B$4/Table2[[#This Row],[Volume]])</f>
        <v>-18.013279997093804</v>
      </c>
      <c r="L922" s="29">
        <f>Table2[[#This Row],[CM I (Unit)]]*Table2[[#This Row],[Volume]]</f>
        <v>458132.27201482159</v>
      </c>
      <c r="M922" s="29">
        <f>Table2[[#This Row],[CM II Unit)]]*Table2[[#This Row],[Volume]]</f>
        <v>158132.27201482162</v>
      </c>
      <c r="N922" s="29">
        <f>Table2[[#This Row],[Profit (Unit)]]*Table2[[#This Row],[Volume]]</f>
        <v>-91867.727985178397</v>
      </c>
      <c r="O922" s="29" t="str">
        <f>IF(AND(Table2[[#This Row],[Profit]]&gt;0,N921&lt;0),MIN(Table2[Profit]),"")</f>
        <v/>
      </c>
    </row>
    <row r="923" spans="1:15" ht="20.100000000000001" customHeight="1" x14ac:dyDescent="0.25">
      <c r="A923" s="29">
        <v>5105</v>
      </c>
      <c r="B923" s="29">
        <f>IF(Table2[[#This Row],[Volume]]&lt;'Input Data'!$B$9,'Input Data'!$B$9,IF(Table2[[#This Row],[Volume]]&gt;'Input Data'!$B$10,'Input Data'!$B$10,Table2[[#This Row],[Volume]]))</f>
        <v>5105</v>
      </c>
      <c r="C923" s="30">
        <f>ROUNDDOWN((Table2[[#This Row],[Volume Used]]-'Input Data'!$B$9)/'Input Data'!$B$11,0)*'Input Data'!$B$12</f>
        <v>0.1</v>
      </c>
      <c r="D923" s="31">
        <f>-(Table2[[#This Row],[Volume]]*(1-Table2[[#This Row],[Discount]])*'Input Data'!$B$2)/Table2[[#This Row],[Volume]]</f>
        <v>450</v>
      </c>
      <c r="E923" s="29">
        <f>ROUNDUP(Table2[[#This Row],[Volume]]/'Input Data'!$B$13,0)</f>
        <v>6</v>
      </c>
      <c r="F923" s="29">
        <f>-Table2[[#This Row],[Multiplier]]*'Input Data'!$B$3</f>
        <v>300000</v>
      </c>
      <c r="G923" s="29">
        <f>(1 - (1 / (1 + EXP(-((Table2[[#This Row],[Volume]] / 1000) - 4.25))))) * 0.4 + 0.6</f>
        <v>0.71935401855383962</v>
      </c>
      <c r="H923" s="29">
        <f>Table2[[#This Row],[Sigmoid]]*'Input Data'!$B$7</f>
        <v>539.51551391537976</v>
      </c>
      <c r="I923" s="29">
        <f>Table2[[#This Row],[Price]]-Table2[[#This Row],[Variable Cost]]</f>
        <v>89.515513915379756</v>
      </c>
      <c r="J923" s="29">
        <f>Table2[[#This Row],[CM I (Unit)]]-(Table2[[#This Row],[Fixed Cost]]/Table2[[#This Row],[Volume]])</f>
        <v>30.749598146525692</v>
      </c>
      <c r="K923" s="29">
        <f>Table2[[#This Row],[CM II Unit)]]-(-'Input Data'!$B$4/Table2[[#This Row],[Volume]])</f>
        <v>-18.221998327519366</v>
      </c>
      <c r="L923" s="29">
        <f>Table2[[#This Row],[CM I (Unit)]]*Table2[[#This Row],[Volume]]</f>
        <v>456976.69853801368</v>
      </c>
      <c r="M923" s="29">
        <f>Table2[[#This Row],[CM II Unit)]]*Table2[[#This Row],[Volume]]</f>
        <v>156976.69853801365</v>
      </c>
      <c r="N923" s="29">
        <f>Table2[[#This Row],[Profit (Unit)]]*Table2[[#This Row],[Volume]]</f>
        <v>-93023.301461986368</v>
      </c>
      <c r="O923" s="29" t="str">
        <f>IF(AND(Table2[[#This Row],[Profit]]&gt;0,N922&lt;0),MIN(Table2[Profit]),"")</f>
        <v/>
      </c>
    </row>
    <row r="924" spans="1:15" ht="20.100000000000001" customHeight="1" x14ac:dyDescent="0.25">
      <c r="A924" s="29">
        <v>5110</v>
      </c>
      <c r="B924" s="29">
        <f>IF(Table2[[#This Row],[Volume]]&lt;'Input Data'!$B$9,'Input Data'!$B$9,IF(Table2[[#This Row],[Volume]]&gt;'Input Data'!$B$10,'Input Data'!$B$10,Table2[[#This Row],[Volume]]))</f>
        <v>5110</v>
      </c>
      <c r="C924" s="30">
        <f>ROUNDDOWN((Table2[[#This Row],[Volume Used]]-'Input Data'!$B$9)/'Input Data'!$B$11,0)*'Input Data'!$B$12</f>
        <v>0.1</v>
      </c>
      <c r="D924" s="31">
        <f>-(Table2[[#This Row],[Volume]]*(1-Table2[[#This Row],[Discount]])*'Input Data'!$B$2)/Table2[[#This Row],[Volume]]</f>
        <v>450</v>
      </c>
      <c r="E924" s="29">
        <f>ROUNDUP(Table2[[#This Row],[Volume]]/'Input Data'!$B$13,0)</f>
        <v>6</v>
      </c>
      <c r="F924" s="29">
        <f>-Table2[[#This Row],[Multiplier]]*'Input Data'!$B$3</f>
        <v>300000</v>
      </c>
      <c r="G924" s="29">
        <f>(1 - (1 / (1 + EXP(-((Table2[[#This Row],[Volume]] / 1000) - 4.25))))) * 0.4 + 0.6</f>
        <v>0.71893573826210733</v>
      </c>
      <c r="H924" s="29">
        <f>Table2[[#This Row],[Sigmoid]]*'Input Data'!$B$7</f>
        <v>539.20180369658044</v>
      </c>
      <c r="I924" s="29">
        <f>Table2[[#This Row],[Price]]-Table2[[#This Row],[Variable Cost]]</f>
        <v>89.201803696580441</v>
      </c>
      <c r="J924" s="29">
        <f>Table2[[#This Row],[CM I (Unit)]]-(Table2[[#This Row],[Fixed Cost]]/Table2[[#This Row],[Volume]])</f>
        <v>30.493388823782006</v>
      </c>
      <c r="K924" s="29">
        <f>Table2[[#This Row],[CM II Unit)]]-(-'Input Data'!$B$4/Table2[[#This Row],[Volume]])</f>
        <v>-18.430290236883359</v>
      </c>
      <c r="L924" s="29">
        <f>Table2[[#This Row],[CM I (Unit)]]*Table2[[#This Row],[Volume]]</f>
        <v>455821.21688952605</v>
      </c>
      <c r="M924" s="29">
        <f>Table2[[#This Row],[CM II Unit)]]*Table2[[#This Row],[Volume]]</f>
        <v>155821.21688952605</v>
      </c>
      <c r="N924" s="29">
        <f>Table2[[#This Row],[Profit (Unit)]]*Table2[[#This Row],[Volume]]</f>
        <v>-94178.78311047396</v>
      </c>
      <c r="O924" s="29" t="str">
        <f>IF(AND(Table2[[#This Row],[Profit]]&gt;0,N923&lt;0),MIN(Table2[Profit]),"")</f>
        <v/>
      </c>
    </row>
    <row r="925" spans="1:15" ht="20.100000000000001" customHeight="1" x14ac:dyDescent="0.25">
      <c r="A925" s="29">
        <v>5115</v>
      </c>
      <c r="B925" s="29">
        <f>IF(Table2[[#This Row],[Volume]]&lt;'Input Data'!$B$9,'Input Data'!$B$9,IF(Table2[[#This Row],[Volume]]&gt;'Input Data'!$B$10,'Input Data'!$B$10,Table2[[#This Row],[Volume]]))</f>
        <v>5115</v>
      </c>
      <c r="C925" s="30">
        <f>ROUNDDOWN((Table2[[#This Row],[Volume Used]]-'Input Data'!$B$9)/'Input Data'!$B$11,0)*'Input Data'!$B$12</f>
        <v>0.1</v>
      </c>
      <c r="D925" s="31">
        <f>-(Table2[[#This Row],[Volume]]*(1-Table2[[#This Row],[Discount]])*'Input Data'!$B$2)/Table2[[#This Row],[Volume]]</f>
        <v>450</v>
      </c>
      <c r="E925" s="29">
        <f>ROUNDUP(Table2[[#This Row],[Volume]]/'Input Data'!$B$13,0)</f>
        <v>6</v>
      </c>
      <c r="F925" s="29">
        <f>-Table2[[#This Row],[Multiplier]]*'Input Data'!$B$3</f>
        <v>300000</v>
      </c>
      <c r="G925" s="29">
        <f>(1 - (1 / (1 + EXP(-((Table2[[#This Row],[Volume]] / 1000) - 4.25))))) * 0.4 + 0.6</f>
        <v>0.71851830480009171</v>
      </c>
      <c r="H925" s="29">
        <f>Table2[[#This Row],[Sigmoid]]*'Input Data'!$B$7</f>
        <v>538.88872860006882</v>
      </c>
      <c r="I925" s="29">
        <f>Table2[[#This Row],[Price]]-Table2[[#This Row],[Variable Cost]]</f>
        <v>88.888728600068816</v>
      </c>
      <c r="J925" s="29">
        <f>Table2[[#This Row],[CM I (Unit)]]-(Table2[[#This Row],[Fixed Cost]]/Table2[[#This Row],[Volume]])</f>
        <v>30.237702207106942</v>
      </c>
      <c r="K925" s="29">
        <f>Table2[[#This Row],[CM II Unit)]]-(-'Input Data'!$B$4/Table2[[#This Row],[Volume]])</f>
        <v>-18.638153120361288</v>
      </c>
      <c r="L925" s="29">
        <f>Table2[[#This Row],[CM I (Unit)]]*Table2[[#This Row],[Volume]]</f>
        <v>454665.84678935201</v>
      </c>
      <c r="M925" s="29">
        <f>Table2[[#This Row],[CM II Unit)]]*Table2[[#This Row],[Volume]]</f>
        <v>154665.84678935201</v>
      </c>
      <c r="N925" s="29">
        <f>Table2[[#This Row],[Profit (Unit)]]*Table2[[#This Row],[Volume]]</f>
        <v>-95334.153210647986</v>
      </c>
      <c r="O925" s="29" t="str">
        <f>IF(AND(Table2[[#This Row],[Profit]]&gt;0,N924&lt;0),MIN(Table2[Profit]),"")</f>
        <v/>
      </c>
    </row>
    <row r="926" spans="1:15" ht="20.100000000000001" customHeight="1" x14ac:dyDescent="0.25">
      <c r="A926" s="29">
        <v>5120</v>
      </c>
      <c r="B926" s="29">
        <f>IF(Table2[[#This Row],[Volume]]&lt;'Input Data'!$B$9,'Input Data'!$B$9,IF(Table2[[#This Row],[Volume]]&gt;'Input Data'!$B$10,'Input Data'!$B$10,Table2[[#This Row],[Volume]]))</f>
        <v>5120</v>
      </c>
      <c r="C926" s="30">
        <f>ROUNDDOWN((Table2[[#This Row],[Volume Used]]-'Input Data'!$B$9)/'Input Data'!$B$11,0)*'Input Data'!$B$12</f>
        <v>0.1</v>
      </c>
      <c r="D926" s="31">
        <f>-(Table2[[#This Row],[Volume]]*(1-Table2[[#This Row],[Discount]])*'Input Data'!$B$2)/Table2[[#This Row],[Volume]]</f>
        <v>450</v>
      </c>
      <c r="E926" s="29">
        <f>ROUNDUP(Table2[[#This Row],[Volume]]/'Input Data'!$B$13,0)</f>
        <v>6</v>
      </c>
      <c r="F926" s="29">
        <f>-Table2[[#This Row],[Multiplier]]*'Input Data'!$B$3</f>
        <v>300000</v>
      </c>
      <c r="G926" s="29">
        <f>(1 - (1 / (1 + EXP(-((Table2[[#This Row],[Volume]] / 1000) - 4.25))))) * 0.4 + 0.6</f>
        <v>0.71810172080076362</v>
      </c>
      <c r="H926" s="29">
        <f>Table2[[#This Row],[Sigmoid]]*'Input Data'!$B$7</f>
        <v>538.57629060057275</v>
      </c>
      <c r="I926" s="29">
        <f>Table2[[#This Row],[Price]]-Table2[[#This Row],[Variable Cost]]</f>
        <v>88.576290600572747</v>
      </c>
      <c r="J926" s="29">
        <f>Table2[[#This Row],[CM I (Unit)]]-(Table2[[#This Row],[Fixed Cost]]/Table2[[#This Row],[Volume]])</f>
        <v>29.982540600572747</v>
      </c>
      <c r="K926" s="29">
        <f>Table2[[#This Row],[CM II Unit)]]-(-'Input Data'!$B$4/Table2[[#This Row],[Volume]])</f>
        <v>-18.845584399427253</v>
      </c>
      <c r="L926" s="29">
        <f>Table2[[#This Row],[CM I (Unit)]]*Table2[[#This Row],[Volume]]</f>
        <v>453510.60787493247</v>
      </c>
      <c r="M926" s="29">
        <f>Table2[[#This Row],[CM II Unit)]]*Table2[[#This Row],[Volume]]</f>
        <v>153510.60787493247</v>
      </c>
      <c r="N926" s="29">
        <f>Table2[[#This Row],[Profit (Unit)]]*Table2[[#This Row],[Volume]]</f>
        <v>-96489.392125067534</v>
      </c>
      <c r="O926" s="29" t="str">
        <f>IF(AND(Table2[[#This Row],[Profit]]&gt;0,N925&lt;0),MIN(Table2[Profit]),"")</f>
        <v/>
      </c>
    </row>
    <row r="927" spans="1:15" ht="20.100000000000001" customHeight="1" x14ac:dyDescent="0.25">
      <c r="A927" s="29">
        <v>5125</v>
      </c>
      <c r="B927" s="29">
        <f>IF(Table2[[#This Row],[Volume]]&lt;'Input Data'!$B$9,'Input Data'!$B$9,IF(Table2[[#This Row],[Volume]]&gt;'Input Data'!$B$10,'Input Data'!$B$10,Table2[[#This Row],[Volume]]))</f>
        <v>5125</v>
      </c>
      <c r="C927" s="30">
        <f>ROUNDDOWN((Table2[[#This Row],[Volume Used]]-'Input Data'!$B$9)/'Input Data'!$B$11,0)*'Input Data'!$B$12</f>
        <v>0.1</v>
      </c>
      <c r="D927" s="31">
        <f>-(Table2[[#This Row],[Volume]]*(1-Table2[[#This Row],[Discount]])*'Input Data'!$B$2)/Table2[[#This Row],[Volume]]</f>
        <v>450</v>
      </c>
      <c r="E927" s="29">
        <f>ROUNDUP(Table2[[#This Row],[Volume]]/'Input Data'!$B$13,0)</f>
        <v>6</v>
      </c>
      <c r="F927" s="29">
        <f>-Table2[[#This Row],[Multiplier]]*'Input Data'!$B$3</f>
        <v>300000</v>
      </c>
      <c r="G927" s="29">
        <f>(1 - (1 / (1 + EXP(-((Table2[[#This Row],[Volume]] / 1000) - 4.25))))) * 0.4 + 0.6</f>
        <v>0.71768598886519552</v>
      </c>
      <c r="H927" s="29">
        <f>Table2[[#This Row],[Sigmoid]]*'Input Data'!$B$7</f>
        <v>538.26449164889664</v>
      </c>
      <c r="I927" s="29">
        <f>Table2[[#This Row],[Price]]-Table2[[#This Row],[Variable Cost]]</f>
        <v>88.264491648896637</v>
      </c>
      <c r="J927" s="29">
        <f>Table2[[#This Row],[CM I (Unit)]]-(Table2[[#This Row],[Fixed Cost]]/Table2[[#This Row],[Volume]])</f>
        <v>29.727906283042977</v>
      </c>
      <c r="K927" s="29">
        <f>Table2[[#This Row],[CM II Unit)]]-(-'Input Data'!$B$4/Table2[[#This Row],[Volume]])</f>
        <v>-19.052581521835073</v>
      </c>
      <c r="L927" s="29">
        <f>Table2[[#This Row],[CM I (Unit)]]*Table2[[#This Row],[Volume]]</f>
        <v>452355.51970059529</v>
      </c>
      <c r="M927" s="29">
        <f>Table2[[#This Row],[CM II Unit)]]*Table2[[#This Row],[Volume]]</f>
        <v>152355.51970059527</v>
      </c>
      <c r="N927" s="29">
        <f>Table2[[#This Row],[Profit (Unit)]]*Table2[[#This Row],[Volume]]</f>
        <v>-97644.48029940475</v>
      </c>
      <c r="O927" s="29" t="str">
        <f>IF(AND(Table2[[#This Row],[Profit]]&gt;0,N926&lt;0),MIN(Table2[Profit]),"")</f>
        <v/>
      </c>
    </row>
    <row r="928" spans="1:15" ht="20.100000000000001" customHeight="1" x14ac:dyDescent="0.25">
      <c r="A928" s="29">
        <v>5130</v>
      </c>
      <c r="B928" s="29">
        <f>IF(Table2[[#This Row],[Volume]]&lt;'Input Data'!$B$9,'Input Data'!$B$9,IF(Table2[[#This Row],[Volume]]&gt;'Input Data'!$B$10,'Input Data'!$B$10,Table2[[#This Row],[Volume]]))</f>
        <v>5130</v>
      </c>
      <c r="C928" s="30">
        <f>ROUNDDOWN((Table2[[#This Row],[Volume Used]]-'Input Data'!$B$9)/'Input Data'!$B$11,0)*'Input Data'!$B$12</f>
        <v>0.1</v>
      </c>
      <c r="D928" s="31">
        <f>-(Table2[[#This Row],[Volume]]*(1-Table2[[#This Row],[Discount]])*'Input Data'!$B$2)/Table2[[#This Row],[Volume]]</f>
        <v>450</v>
      </c>
      <c r="E928" s="29">
        <f>ROUNDUP(Table2[[#This Row],[Volume]]/'Input Data'!$B$13,0)</f>
        <v>6</v>
      </c>
      <c r="F928" s="29">
        <f>-Table2[[#This Row],[Multiplier]]*'Input Data'!$B$3</f>
        <v>300000</v>
      </c>
      <c r="G928" s="29">
        <f>(1 - (1 / (1 + EXP(-((Table2[[#This Row],[Volume]] / 1000) - 4.25))))) * 0.4 + 0.6</f>
        <v>0.71727111156257295</v>
      </c>
      <c r="H928" s="29">
        <f>Table2[[#This Row],[Sigmoid]]*'Input Data'!$B$7</f>
        <v>537.95333367192973</v>
      </c>
      <c r="I928" s="29">
        <f>Table2[[#This Row],[Price]]-Table2[[#This Row],[Variable Cost]]</f>
        <v>87.953333671929727</v>
      </c>
      <c r="J928" s="29">
        <f>Table2[[#This Row],[CM I (Unit)]]-(Table2[[#This Row],[Fixed Cost]]/Table2[[#This Row],[Volume]])</f>
        <v>29.473801508187037</v>
      </c>
      <c r="K928" s="29">
        <f>Table2[[#This Row],[CM II Unit)]]-(-'Input Data'!$B$4/Table2[[#This Row],[Volume]])</f>
        <v>-19.259141961598537</v>
      </c>
      <c r="L928" s="29">
        <f>Table2[[#This Row],[CM I (Unit)]]*Table2[[#This Row],[Volume]]</f>
        <v>451200.60173699952</v>
      </c>
      <c r="M928" s="29">
        <f>Table2[[#This Row],[CM II Unit)]]*Table2[[#This Row],[Volume]]</f>
        <v>151200.6017369995</v>
      </c>
      <c r="N928" s="29">
        <f>Table2[[#This Row],[Profit (Unit)]]*Table2[[#This Row],[Volume]]</f>
        <v>-98799.39826300049</v>
      </c>
      <c r="O928" s="29" t="str">
        <f>IF(AND(Table2[[#This Row],[Profit]]&gt;0,N927&lt;0),MIN(Table2[Profit]),"")</f>
        <v/>
      </c>
    </row>
    <row r="929" spans="1:15" ht="20.100000000000001" customHeight="1" x14ac:dyDescent="0.25">
      <c r="A929" s="29">
        <v>5135</v>
      </c>
      <c r="B929" s="29">
        <f>IF(Table2[[#This Row],[Volume]]&lt;'Input Data'!$B$9,'Input Data'!$B$9,IF(Table2[[#This Row],[Volume]]&gt;'Input Data'!$B$10,'Input Data'!$B$10,Table2[[#This Row],[Volume]]))</f>
        <v>5135</v>
      </c>
      <c r="C929" s="30">
        <f>ROUNDDOWN((Table2[[#This Row],[Volume Used]]-'Input Data'!$B$9)/'Input Data'!$B$11,0)*'Input Data'!$B$12</f>
        <v>0.1</v>
      </c>
      <c r="D929" s="31">
        <f>-(Table2[[#This Row],[Volume]]*(1-Table2[[#This Row],[Discount]])*'Input Data'!$B$2)/Table2[[#This Row],[Volume]]</f>
        <v>450</v>
      </c>
      <c r="E929" s="29">
        <f>ROUNDUP(Table2[[#This Row],[Volume]]/'Input Data'!$B$13,0)</f>
        <v>6</v>
      </c>
      <c r="F929" s="29">
        <f>-Table2[[#This Row],[Multiplier]]*'Input Data'!$B$3</f>
        <v>300000</v>
      </c>
      <c r="G929" s="29">
        <f>(1 - (1 / (1 + EXP(-((Table2[[#This Row],[Volume]] / 1000) - 4.25))))) * 0.4 + 0.6</f>
        <v>0.71685709143020748</v>
      </c>
      <c r="H929" s="29">
        <f>Table2[[#This Row],[Sigmoid]]*'Input Data'!$B$7</f>
        <v>537.64281857265564</v>
      </c>
      <c r="I929" s="29">
        <f>Table2[[#This Row],[Price]]-Table2[[#This Row],[Variable Cost]]</f>
        <v>87.642818572655642</v>
      </c>
      <c r="J929" s="29">
        <f>Table2[[#This Row],[CM I (Unit)]]-(Table2[[#This Row],[Fixed Cost]]/Table2[[#This Row],[Volume]])</f>
        <v>29.220228504495957</v>
      </c>
      <c r="K929" s="29">
        <f>Table2[[#This Row],[CM II Unit)]]-(-'Input Data'!$B$4/Table2[[#This Row],[Volume]])</f>
        <v>-19.465263218970449</v>
      </c>
      <c r="L929" s="29">
        <f>Table2[[#This Row],[CM I (Unit)]]*Table2[[#This Row],[Volume]]</f>
        <v>450045.87337058672</v>
      </c>
      <c r="M929" s="29">
        <f>Table2[[#This Row],[CM II Unit)]]*Table2[[#This Row],[Volume]]</f>
        <v>150045.87337058675</v>
      </c>
      <c r="N929" s="29">
        <f>Table2[[#This Row],[Profit (Unit)]]*Table2[[#This Row],[Volume]]</f>
        <v>-99954.126629413251</v>
      </c>
      <c r="O929" s="29" t="str">
        <f>IF(AND(Table2[[#This Row],[Profit]]&gt;0,N928&lt;0),MIN(Table2[Profit]),"")</f>
        <v/>
      </c>
    </row>
    <row r="930" spans="1:15" ht="20.100000000000001" customHeight="1" x14ac:dyDescent="0.25">
      <c r="A930" s="29">
        <v>5140</v>
      </c>
      <c r="B930" s="29">
        <f>IF(Table2[[#This Row],[Volume]]&lt;'Input Data'!$B$9,'Input Data'!$B$9,IF(Table2[[#This Row],[Volume]]&gt;'Input Data'!$B$10,'Input Data'!$B$10,Table2[[#This Row],[Volume]]))</f>
        <v>5140</v>
      </c>
      <c r="C930" s="30">
        <f>ROUNDDOWN((Table2[[#This Row],[Volume Used]]-'Input Data'!$B$9)/'Input Data'!$B$11,0)*'Input Data'!$B$12</f>
        <v>0.1</v>
      </c>
      <c r="D930" s="31">
        <f>-(Table2[[#This Row],[Volume]]*(1-Table2[[#This Row],[Discount]])*'Input Data'!$B$2)/Table2[[#This Row],[Volume]]</f>
        <v>450</v>
      </c>
      <c r="E930" s="29">
        <f>ROUNDUP(Table2[[#This Row],[Volume]]/'Input Data'!$B$13,0)</f>
        <v>6</v>
      </c>
      <c r="F930" s="29">
        <f>-Table2[[#This Row],[Multiplier]]*'Input Data'!$B$3</f>
        <v>300000</v>
      </c>
      <c r="G930" s="29">
        <f>(1 - (1 / (1 + EXP(-((Table2[[#This Row],[Volume]] / 1000) - 4.25))))) * 0.4 + 0.6</f>
        <v>0.71644393097355208</v>
      </c>
      <c r="H930" s="29">
        <f>Table2[[#This Row],[Sigmoid]]*'Input Data'!$B$7</f>
        <v>537.33294823016411</v>
      </c>
      <c r="I930" s="29">
        <f>Table2[[#This Row],[Price]]-Table2[[#This Row],[Variable Cost]]</f>
        <v>87.332948230164106</v>
      </c>
      <c r="J930" s="29">
        <f>Table2[[#This Row],[CM I (Unit)]]-(Table2[[#This Row],[Fixed Cost]]/Table2[[#This Row],[Volume]])</f>
        <v>28.967189475300295</v>
      </c>
      <c r="K930" s="29">
        <f>Table2[[#This Row],[CM II Unit)]]-(-'Input Data'!$B$4/Table2[[#This Row],[Volume]])</f>
        <v>-19.670942820419548</v>
      </c>
      <c r="L930" s="29">
        <f>Table2[[#This Row],[CM I (Unit)]]*Table2[[#This Row],[Volume]]</f>
        <v>448891.35390304349</v>
      </c>
      <c r="M930" s="29">
        <f>Table2[[#This Row],[CM II Unit)]]*Table2[[#This Row],[Volume]]</f>
        <v>148891.35390304352</v>
      </c>
      <c r="N930" s="29">
        <f>Table2[[#This Row],[Profit (Unit)]]*Table2[[#This Row],[Volume]]</f>
        <v>-101108.64609695648</v>
      </c>
      <c r="O930" s="29" t="str">
        <f>IF(AND(Table2[[#This Row],[Profit]]&gt;0,N929&lt;0),MIN(Table2[Profit]),"")</f>
        <v/>
      </c>
    </row>
    <row r="931" spans="1:15" ht="20.100000000000001" customHeight="1" x14ac:dyDescent="0.25">
      <c r="A931" s="29">
        <v>5145</v>
      </c>
      <c r="B931" s="29">
        <f>IF(Table2[[#This Row],[Volume]]&lt;'Input Data'!$B$9,'Input Data'!$B$9,IF(Table2[[#This Row],[Volume]]&gt;'Input Data'!$B$10,'Input Data'!$B$10,Table2[[#This Row],[Volume]]))</f>
        <v>5145</v>
      </c>
      <c r="C931" s="30">
        <f>ROUNDDOWN((Table2[[#This Row],[Volume Used]]-'Input Data'!$B$9)/'Input Data'!$B$11,0)*'Input Data'!$B$12</f>
        <v>0.1</v>
      </c>
      <c r="D931" s="31">
        <f>-(Table2[[#This Row],[Volume]]*(1-Table2[[#This Row],[Discount]])*'Input Data'!$B$2)/Table2[[#This Row],[Volume]]</f>
        <v>450</v>
      </c>
      <c r="E931" s="29">
        <f>ROUNDUP(Table2[[#This Row],[Volume]]/'Input Data'!$B$13,0)</f>
        <v>6</v>
      </c>
      <c r="F931" s="29">
        <f>-Table2[[#This Row],[Multiplier]]*'Input Data'!$B$3</f>
        <v>300000</v>
      </c>
      <c r="G931" s="29">
        <f>(1 - (1 / (1 + EXP(-((Table2[[#This Row],[Volume]] / 1000) - 4.25))))) * 0.4 + 0.6</f>
        <v>0.71603163266621872</v>
      </c>
      <c r="H931" s="29">
        <f>Table2[[#This Row],[Sigmoid]]*'Input Data'!$B$7</f>
        <v>537.02372449966401</v>
      </c>
      <c r="I931" s="29">
        <f>Table2[[#This Row],[Price]]-Table2[[#This Row],[Variable Cost]]</f>
        <v>87.023724499664013</v>
      </c>
      <c r="J931" s="29">
        <f>Table2[[#This Row],[CM I (Unit)]]-(Table2[[#This Row],[Fixed Cost]]/Table2[[#This Row],[Volume]])</f>
        <v>28.714686598789378</v>
      </c>
      <c r="K931" s="29">
        <f>Table2[[#This Row],[CM II Unit)]]-(-'Input Data'!$B$4/Table2[[#This Row],[Volume]])</f>
        <v>-19.876178318606151</v>
      </c>
      <c r="L931" s="29">
        <f>Table2[[#This Row],[CM I (Unit)]]*Table2[[#This Row],[Volume]]</f>
        <v>447737.06255077134</v>
      </c>
      <c r="M931" s="29">
        <f>Table2[[#This Row],[CM II Unit)]]*Table2[[#This Row],[Volume]]</f>
        <v>147737.06255077134</v>
      </c>
      <c r="N931" s="29">
        <f>Table2[[#This Row],[Profit (Unit)]]*Table2[[#This Row],[Volume]]</f>
        <v>-102262.93744922864</v>
      </c>
      <c r="O931" s="29" t="str">
        <f>IF(AND(Table2[[#This Row],[Profit]]&gt;0,N930&lt;0),MIN(Table2[Profit]),"")</f>
        <v/>
      </c>
    </row>
    <row r="932" spans="1:15" ht="20.100000000000001" customHeight="1" x14ac:dyDescent="0.25">
      <c r="A932" s="29">
        <v>5150</v>
      </c>
      <c r="B932" s="29">
        <f>IF(Table2[[#This Row],[Volume]]&lt;'Input Data'!$B$9,'Input Data'!$B$9,IF(Table2[[#This Row],[Volume]]&gt;'Input Data'!$B$10,'Input Data'!$B$10,Table2[[#This Row],[Volume]]))</f>
        <v>5150</v>
      </c>
      <c r="C932" s="30">
        <f>ROUNDDOWN((Table2[[#This Row],[Volume Used]]-'Input Data'!$B$9)/'Input Data'!$B$11,0)*'Input Data'!$B$12</f>
        <v>0.1</v>
      </c>
      <c r="D932" s="31">
        <f>-(Table2[[#This Row],[Volume]]*(1-Table2[[#This Row],[Discount]])*'Input Data'!$B$2)/Table2[[#This Row],[Volume]]</f>
        <v>450</v>
      </c>
      <c r="E932" s="29">
        <f>ROUNDUP(Table2[[#This Row],[Volume]]/'Input Data'!$B$13,0)</f>
        <v>6</v>
      </c>
      <c r="F932" s="29">
        <f>-Table2[[#This Row],[Multiplier]]*'Input Data'!$B$3</f>
        <v>300000</v>
      </c>
      <c r="G932" s="29">
        <f>(1 - (1 / (1 + EXP(-((Table2[[#This Row],[Volume]] / 1000) - 4.25))))) * 0.4 + 0.6</f>
        <v>0.7156201989499984</v>
      </c>
      <c r="H932" s="29">
        <f>Table2[[#This Row],[Sigmoid]]*'Input Data'!$B$7</f>
        <v>536.71514921249877</v>
      </c>
      <c r="I932" s="29">
        <f>Table2[[#This Row],[Price]]-Table2[[#This Row],[Variable Cost]]</f>
        <v>86.715149212498773</v>
      </c>
      <c r="J932" s="29">
        <f>Table2[[#This Row],[CM I (Unit)]]-(Table2[[#This Row],[Fixed Cost]]/Table2[[#This Row],[Volume]])</f>
        <v>28.462722028032751</v>
      </c>
      <c r="K932" s="29">
        <f>Table2[[#This Row],[CM II Unit)]]-(-'Input Data'!$B$4/Table2[[#This Row],[Volume]])</f>
        <v>-20.080967292355602</v>
      </c>
      <c r="L932" s="29">
        <f>Table2[[#This Row],[CM I (Unit)]]*Table2[[#This Row],[Volume]]</f>
        <v>446583.01844436867</v>
      </c>
      <c r="M932" s="29">
        <f>Table2[[#This Row],[CM II Unit)]]*Table2[[#This Row],[Volume]]</f>
        <v>146583.01844436867</v>
      </c>
      <c r="N932" s="29">
        <f>Table2[[#This Row],[Profit (Unit)]]*Table2[[#This Row],[Volume]]</f>
        <v>-103416.98155563136</v>
      </c>
      <c r="O932" s="29" t="str">
        <f>IF(AND(Table2[[#This Row],[Profit]]&gt;0,N931&lt;0),MIN(Table2[Profit]),"")</f>
        <v/>
      </c>
    </row>
    <row r="933" spans="1:15" ht="20.100000000000001" customHeight="1" x14ac:dyDescent="0.25">
      <c r="A933" s="29">
        <v>5155</v>
      </c>
      <c r="B933" s="29">
        <f>IF(Table2[[#This Row],[Volume]]&lt;'Input Data'!$B$9,'Input Data'!$B$9,IF(Table2[[#This Row],[Volume]]&gt;'Input Data'!$B$10,'Input Data'!$B$10,Table2[[#This Row],[Volume]]))</f>
        <v>5155</v>
      </c>
      <c r="C933" s="30">
        <f>ROUNDDOWN((Table2[[#This Row],[Volume Used]]-'Input Data'!$B$9)/'Input Data'!$B$11,0)*'Input Data'!$B$12</f>
        <v>0.1</v>
      </c>
      <c r="D933" s="31">
        <f>-(Table2[[#This Row],[Volume]]*(1-Table2[[#This Row],[Discount]])*'Input Data'!$B$2)/Table2[[#This Row],[Volume]]</f>
        <v>450</v>
      </c>
      <c r="E933" s="29">
        <f>ROUNDUP(Table2[[#This Row],[Volume]]/'Input Data'!$B$13,0)</f>
        <v>6</v>
      </c>
      <c r="F933" s="29">
        <f>-Table2[[#This Row],[Multiplier]]*'Input Data'!$B$3</f>
        <v>300000</v>
      </c>
      <c r="G933" s="29">
        <f>(1 - (1 / (1 + EXP(-((Table2[[#This Row],[Volume]] / 1000) - 4.25))))) * 0.4 + 0.6</f>
        <v>0.71520963223488254</v>
      </c>
      <c r="H933" s="29">
        <f>Table2[[#This Row],[Sigmoid]]*'Input Data'!$B$7</f>
        <v>536.40722417616189</v>
      </c>
      <c r="I933" s="29">
        <f>Table2[[#This Row],[Price]]-Table2[[#This Row],[Variable Cost]]</f>
        <v>86.40722417616189</v>
      </c>
      <c r="J933" s="29">
        <f>Table2[[#This Row],[CM I (Unit)]]-(Table2[[#This Row],[Fixed Cost]]/Table2[[#This Row],[Volume]])</f>
        <v>28.211297891001848</v>
      </c>
      <c r="K933" s="29">
        <f>Table2[[#This Row],[CM II Unit)]]-(-'Input Data'!$B$4/Table2[[#This Row],[Volume]])</f>
        <v>-20.285307346631519</v>
      </c>
      <c r="L933" s="29">
        <f>Table2[[#This Row],[CM I (Unit)]]*Table2[[#This Row],[Volume]]</f>
        <v>445429.24062811455</v>
      </c>
      <c r="M933" s="29">
        <f>Table2[[#This Row],[CM II Unit)]]*Table2[[#This Row],[Volume]]</f>
        <v>145429.24062811452</v>
      </c>
      <c r="N933" s="29">
        <f>Table2[[#This Row],[Profit (Unit)]]*Table2[[#This Row],[Volume]]</f>
        <v>-104570.75937188548</v>
      </c>
      <c r="O933" s="29" t="str">
        <f>IF(AND(Table2[[#This Row],[Profit]]&gt;0,N932&lt;0),MIN(Table2[Profit]),"")</f>
        <v/>
      </c>
    </row>
    <row r="934" spans="1:15" ht="20.100000000000001" customHeight="1" x14ac:dyDescent="0.25">
      <c r="A934" s="29">
        <v>5160</v>
      </c>
      <c r="B934" s="29">
        <f>IF(Table2[[#This Row],[Volume]]&lt;'Input Data'!$B$9,'Input Data'!$B$9,IF(Table2[[#This Row],[Volume]]&gt;'Input Data'!$B$10,'Input Data'!$B$10,Table2[[#This Row],[Volume]]))</f>
        <v>5160</v>
      </c>
      <c r="C934" s="30">
        <f>ROUNDDOWN((Table2[[#This Row],[Volume Used]]-'Input Data'!$B$9)/'Input Data'!$B$11,0)*'Input Data'!$B$12</f>
        <v>0.1</v>
      </c>
      <c r="D934" s="31">
        <f>-(Table2[[#This Row],[Volume]]*(1-Table2[[#This Row],[Discount]])*'Input Data'!$B$2)/Table2[[#This Row],[Volume]]</f>
        <v>450</v>
      </c>
      <c r="E934" s="29">
        <f>ROUNDUP(Table2[[#This Row],[Volume]]/'Input Data'!$B$13,0)</f>
        <v>6</v>
      </c>
      <c r="F934" s="29">
        <f>-Table2[[#This Row],[Multiplier]]*'Input Data'!$B$3</f>
        <v>300000</v>
      </c>
      <c r="G934" s="29">
        <f>(1 - (1 / (1 + EXP(-((Table2[[#This Row],[Volume]] / 1000) - 4.25))))) * 0.4 + 0.6</f>
        <v>0.71479993489908733</v>
      </c>
      <c r="H934" s="29">
        <f>Table2[[#This Row],[Sigmoid]]*'Input Data'!$B$7</f>
        <v>536.09995117431549</v>
      </c>
      <c r="I934" s="29">
        <f>Table2[[#This Row],[Price]]-Table2[[#This Row],[Variable Cost]]</f>
        <v>86.099951174315493</v>
      </c>
      <c r="J934" s="29">
        <f>Table2[[#This Row],[CM I (Unit)]]-(Table2[[#This Row],[Fixed Cost]]/Table2[[#This Row],[Volume]])</f>
        <v>27.960416290594566</v>
      </c>
      <c r="K934" s="29">
        <f>Table2[[#This Row],[CM II Unit)]]-(-'Input Data'!$B$4/Table2[[#This Row],[Volume]])</f>
        <v>-20.489196112506207</v>
      </c>
      <c r="L934" s="29">
        <f>Table2[[#This Row],[CM I (Unit)]]*Table2[[#This Row],[Volume]]</f>
        <v>444275.74805946794</v>
      </c>
      <c r="M934" s="29">
        <f>Table2[[#This Row],[CM II Unit)]]*Table2[[#This Row],[Volume]]</f>
        <v>144275.74805946797</v>
      </c>
      <c r="N934" s="29">
        <f>Table2[[#This Row],[Profit (Unit)]]*Table2[[#This Row],[Volume]]</f>
        <v>-105724.25194053202</v>
      </c>
      <c r="O934" s="29" t="str">
        <f>IF(AND(Table2[[#This Row],[Profit]]&gt;0,N933&lt;0),MIN(Table2[Profit]),"")</f>
        <v/>
      </c>
    </row>
    <row r="935" spans="1:15" ht="20.100000000000001" customHeight="1" x14ac:dyDescent="0.25">
      <c r="A935" s="29">
        <v>5165</v>
      </c>
      <c r="B935" s="29">
        <f>IF(Table2[[#This Row],[Volume]]&lt;'Input Data'!$B$9,'Input Data'!$B$9,IF(Table2[[#This Row],[Volume]]&gt;'Input Data'!$B$10,'Input Data'!$B$10,Table2[[#This Row],[Volume]]))</f>
        <v>5165</v>
      </c>
      <c r="C935" s="30">
        <f>ROUNDDOWN((Table2[[#This Row],[Volume Used]]-'Input Data'!$B$9)/'Input Data'!$B$11,0)*'Input Data'!$B$12</f>
        <v>0.1</v>
      </c>
      <c r="D935" s="31">
        <f>-(Table2[[#This Row],[Volume]]*(1-Table2[[#This Row],[Discount]])*'Input Data'!$B$2)/Table2[[#This Row],[Volume]]</f>
        <v>450</v>
      </c>
      <c r="E935" s="29">
        <f>ROUNDUP(Table2[[#This Row],[Volume]]/'Input Data'!$B$13,0)</f>
        <v>6</v>
      </c>
      <c r="F935" s="29">
        <f>-Table2[[#This Row],[Multiplier]]*'Input Data'!$B$3</f>
        <v>300000</v>
      </c>
      <c r="G935" s="29">
        <f>(1 - (1 / (1 + EXP(-((Table2[[#This Row],[Volume]] / 1000) - 4.25))))) * 0.4 + 0.6</f>
        <v>0.71439110928907934</v>
      </c>
      <c r="H935" s="29">
        <f>Table2[[#This Row],[Sigmoid]]*'Input Data'!$B$7</f>
        <v>535.79333196680955</v>
      </c>
      <c r="I935" s="29">
        <f>Table2[[#This Row],[Price]]-Table2[[#This Row],[Variable Cost]]</f>
        <v>85.793331966809546</v>
      </c>
      <c r="J935" s="29">
        <f>Table2[[#This Row],[CM I (Unit)]]-(Table2[[#This Row],[Fixed Cost]]/Table2[[#This Row],[Volume]])</f>
        <v>27.710079304660468</v>
      </c>
      <c r="K935" s="29">
        <f>Table2[[#This Row],[CM II Unit)]]-(-'Input Data'!$B$4/Table2[[#This Row],[Volume]])</f>
        <v>-20.692631247130436</v>
      </c>
      <c r="L935" s="29">
        <f>Table2[[#This Row],[CM I (Unit)]]*Table2[[#This Row],[Volume]]</f>
        <v>443122.55960857129</v>
      </c>
      <c r="M935" s="29">
        <f>Table2[[#This Row],[CM II Unit)]]*Table2[[#This Row],[Volume]]</f>
        <v>143122.55960857132</v>
      </c>
      <c r="N935" s="29">
        <f>Table2[[#This Row],[Profit (Unit)]]*Table2[[#This Row],[Volume]]</f>
        <v>-106877.4403914287</v>
      </c>
      <c r="O935" s="29" t="str">
        <f>IF(AND(Table2[[#This Row],[Profit]]&gt;0,N934&lt;0),MIN(Table2[Profit]),"")</f>
        <v/>
      </c>
    </row>
    <row r="936" spans="1:15" ht="20.100000000000001" customHeight="1" x14ac:dyDescent="0.25">
      <c r="A936" s="29">
        <v>5170</v>
      </c>
      <c r="B936" s="29">
        <f>IF(Table2[[#This Row],[Volume]]&lt;'Input Data'!$B$9,'Input Data'!$B$9,IF(Table2[[#This Row],[Volume]]&gt;'Input Data'!$B$10,'Input Data'!$B$10,Table2[[#This Row],[Volume]]))</f>
        <v>5170</v>
      </c>
      <c r="C936" s="30">
        <f>ROUNDDOWN((Table2[[#This Row],[Volume Used]]-'Input Data'!$B$9)/'Input Data'!$B$11,0)*'Input Data'!$B$12</f>
        <v>0.1</v>
      </c>
      <c r="D936" s="31">
        <f>-(Table2[[#This Row],[Volume]]*(1-Table2[[#This Row],[Discount]])*'Input Data'!$B$2)/Table2[[#This Row],[Volume]]</f>
        <v>450</v>
      </c>
      <c r="E936" s="29">
        <f>ROUNDUP(Table2[[#This Row],[Volume]]/'Input Data'!$B$13,0)</f>
        <v>6</v>
      </c>
      <c r="F936" s="29">
        <f>-Table2[[#This Row],[Multiplier]]*'Input Data'!$B$3</f>
        <v>300000</v>
      </c>
      <c r="G936" s="29">
        <f>(1 - (1 / (1 + EXP(-((Table2[[#This Row],[Volume]] / 1000) - 4.25))))) * 0.4 + 0.6</f>
        <v>0.71398315771960408</v>
      </c>
      <c r="H936" s="29">
        <f>Table2[[#This Row],[Sigmoid]]*'Input Data'!$B$7</f>
        <v>535.48736828970311</v>
      </c>
      <c r="I936" s="29">
        <f>Table2[[#This Row],[Price]]-Table2[[#This Row],[Variable Cost]]</f>
        <v>85.487368289703113</v>
      </c>
      <c r="J936" s="29">
        <f>Table2[[#This Row],[CM I (Unit)]]-(Table2[[#This Row],[Fixed Cost]]/Table2[[#This Row],[Volume]])</f>
        <v>27.460288986028061</v>
      </c>
      <c r="K936" s="29">
        <f>Table2[[#This Row],[CM II Unit)]]-(-'Input Data'!$B$4/Table2[[#This Row],[Volume]])</f>
        <v>-20.895610433701144</v>
      </c>
      <c r="L936" s="29">
        <f>Table2[[#This Row],[CM I (Unit)]]*Table2[[#This Row],[Volume]]</f>
        <v>441969.69405776507</v>
      </c>
      <c r="M936" s="29">
        <f>Table2[[#This Row],[CM II Unit)]]*Table2[[#This Row],[Volume]]</f>
        <v>141969.69405776507</v>
      </c>
      <c r="N936" s="29">
        <f>Table2[[#This Row],[Profit (Unit)]]*Table2[[#This Row],[Volume]]</f>
        <v>-108030.30594223492</v>
      </c>
      <c r="O936" s="29" t="str">
        <f>IF(AND(Table2[[#This Row],[Profit]]&gt;0,N935&lt;0),MIN(Table2[Profit]),"")</f>
        <v/>
      </c>
    </row>
    <row r="937" spans="1:15" ht="20.100000000000001" customHeight="1" x14ac:dyDescent="0.25">
      <c r="A937" s="29">
        <v>5175</v>
      </c>
      <c r="B937" s="29">
        <f>IF(Table2[[#This Row],[Volume]]&lt;'Input Data'!$B$9,'Input Data'!$B$9,IF(Table2[[#This Row],[Volume]]&gt;'Input Data'!$B$10,'Input Data'!$B$10,Table2[[#This Row],[Volume]]))</f>
        <v>5175</v>
      </c>
      <c r="C937" s="30">
        <f>ROUNDDOWN((Table2[[#This Row],[Volume Used]]-'Input Data'!$B$9)/'Input Data'!$B$11,0)*'Input Data'!$B$12</f>
        <v>0.1</v>
      </c>
      <c r="D937" s="31">
        <f>-(Table2[[#This Row],[Volume]]*(1-Table2[[#This Row],[Discount]])*'Input Data'!$B$2)/Table2[[#This Row],[Volume]]</f>
        <v>450</v>
      </c>
      <c r="E937" s="29">
        <f>ROUNDUP(Table2[[#This Row],[Volume]]/'Input Data'!$B$13,0)</f>
        <v>6</v>
      </c>
      <c r="F937" s="29">
        <f>-Table2[[#This Row],[Multiplier]]*'Input Data'!$B$3</f>
        <v>300000</v>
      </c>
      <c r="G937" s="29">
        <f>(1 - (1 / (1 + EXP(-((Table2[[#This Row],[Volume]] / 1000) - 4.25))))) * 0.4 + 0.6</f>
        <v>0.71357608247371607</v>
      </c>
      <c r="H937" s="29">
        <f>Table2[[#This Row],[Sigmoid]]*'Input Data'!$B$7</f>
        <v>535.18206185528709</v>
      </c>
      <c r="I937" s="29">
        <f>Table2[[#This Row],[Price]]-Table2[[#This Row],[Variable Cost]]</f>
        <v>85.182061855287088</v>
      </c>
      <c r="J937" s="29">
        <f>Table2[[#This Row],[CM I (Unit)]]-(Table2[[#This Row],[Fixed Cost]]/Table2[[#This Row],[Volume]])</f>
        <v>27.211047362533463</v>
      </c>
      <c r="K937" s="29">
        <f>Table2[[#This Row],[CM II Unit)]]-(-'Input Data'!$B$4/Table2[[#This Row],[Volume]])</f>
        <v>-21.098131381427891</v>
      </c>
      <c r="L937" s="29">
        <f>Table2[[#This Row],[CM I (Unit)]]*Table2[[#This Row],[Volume]]</f>
        <v>440817.17010111071</v>
      </c>
      <c r="M937" s="29">
        <f>Table2[[#This Row],[CM II Unit)]]*Table2[[#This Row],[Volume]]</f>
        <v>140817.17010111068</v>
      </c>
      <c r="N937" s="29">
        <f>Table2[[#This Row],[Profit (Unit)]]*Table2[[#This Row],[Volume]]</f>
        <v>-109182.82989888934</v>
      </c>
      <c r="O937" s="29" t="str">
        <f>IF(AND(Table2[[#This Row],[Profit]]&gt;0,N936&lt;0),MIN(Table2[Profit]),"")</f>
        <v/>
      </c>
    </row>
    <row r="938" spans="1:15" ht="20.100000000000001" customHeight="1" x14ac:dyDescent="0.25">
      <c r="A938" s="29">
        <v>5180</v>
      </c>
      <c r="B938" s="29">
        <f>IF(Table2[[#This Row],[Volume]]&lt;'Input Data'!$B$9,'Input Data'!$B$9,IF(Table2[[#This Row],[Volume]]&gt;'Input Data'!$B$10,'Input Data'!$B$10,Table2[[#This Row],[Volume]]))</f>
        <v>5180</v>
      </c>
      <c r="C938" s="30">
        <f>ROUNDDOWN((Table2[[#This Row],[Volume Used]]-'Input Data'!$B$9)/'Input Data'!$B$11,0)*'Input Data'!$B$12</f>
        <v>0.1</v>
      </c>
      <c r="D938" s="31">
        <f>-(Table2[[#This Row],[Volume]]*(1-Table2[[#This Row],[Discount]])*'Input Data'!$B$2)/Table2[[#This Row],[Volume]]</f>
        <v>450</v>
      </c>
      <c r="E938" s="29">
        <f>ROUNDUP(Table2[[#This Row],[Volume]]/'Input Data'!$B$13,0)</f>
        <v>6</v>
      </c>
      <c r="F938" s="29">
        <f>-Table2[[#This Row],[Multiplier]]*'Input Data'!$B$3</f>
        <v>300000</v>
      </c>
      <c r="G938" s="29">
        <f>(1 - (1 / (1 + EXP(-((Table2[[#This Row],[Volume]] / 1000) - 4.25))))) * 0.4 + 0.6</f>
        <v>0.71316988580281104</v>
      </c>
      <c r="H938" s="29">
        <f>Table2[[#This Row],[Sigmoid]]*'Input Data'!$B$7</f>
        <v>534.8774143521083</v>
      </c>
      <c r="I938" s="29">
        <f>Table2[[#This Row],[Price]]-Table2[[#This Row],[Variable Cost]]</f>
        <v>84.877414352108303</v>
      </c>
      <c r="J938" s="29">
        <f>Table2[[#This Row],[CM I (Unit)]]-(Table2[[#This Row],[Fixed Cost]]/Table2[[#This Row],[Volume]])</f>
        <v>26.962356437050389</v>
      </c>
      <c r="K938" s="29">
        <f>Table2[[#This Row],[CM II Unit)]]-(-'Input Data'!$B$4/Table2[[#This Row],[Volume]])</f>
        <v>-21.300191825497876</v>
      </c>
      <c r="L938" s="29">
        <f>Table2[[#This Row],[CM I (Unit)]]*Table2[[#This Row],[Volume]]</f>
        <v>439665.00634392101</v>
      </c>
      <c r="M938" s="29">
        <f>Table2[[#This Row],[CM II Unit)]]*Table2[[#This Row],[Volume]]</f>
        <v>139665.00634392101</v>
      </c>
      <c r="N938" s="29">
        <f>Table2[[#This Row],[Profit (Unit)]]*Table2[[#This Row],[Volume]]</f>
        <v>-110334.99365607899</v>
      </c>
      <c r="O938" s="29" t="str">
        <f>IF(AND(Table2[[#This Row],[Profit]]&gt;0,N937&lt;0),MIN(Table2[Profit]),"")</f>
        <v/>
      </c>
    </row>
    <row r="939" spans="1:15" ht="20.100000000000001" customHeight="1" x14ac:dyDescent="0.25">
      <c r="A939" s="29">
        <v>5185</v>
      </c>
      <c r="B939" s="29">
        <f>IF(Table2[[#This Row],[Volume]]&lt;'Input Data'!$B$9,'Input Data'!$B$9,IF(Table2[[#This Row],[Volume]]&gt;'Input Data'!$B$10,'Input Data'!$B$10,Table2[[#This Row],[Volume]]))</f>
        <v>5185</v>
      </c>
      <c r="C939" s="30">
        <f>ROUNDDOWN((Table2[[#This Row],[Volume Used]]-'Input Data'!$B$9)/'Input Data'!$B$11,0)*'Input Data'!$B$12</f>
        <v>0.1</v>
      </c>
      <c r="D939" s="31">
        <f>-(Table2[[#This Row],[Volume]]*(1-Table2[[#This Row],[Discount]])*'Input Data'!$B$2)/Table2[[#This Row],[Volume]]</f>
        <v>450</v>
      </c>
      <c r="E939" s="29">
        <f>ROUNDUP(Table2[[#This Row],[Volume]]/'Input Data'!$B$13,0)</f>
        <v>6</v>
      </c>
      <c r="F939" s="29">
        <f>-Table2[[#This Row],[Multiplier]]*'Input Data'!$B$3</f>
        <v>300000</v>
      </c>
      <c r="G939" s="29">
        <f>(1 - (1 / (1 + EXP(-((Table2[[#This Row],[Volume]] / 1000) - 4.25))))) * 0.4 + 0.6</f>
        <v>0.71276456992666004</v>
      </c>
      <c r="H939" s="29">
        <f>Table2[[#This Row],[Sigmoid]]*'Input Data'!$B$7</f>
        <v>534.57342744499499</v>
      </c>
      <c r="I939" s="29">
        <f>Table2[[#This Row],[Price]]-Table2[[#This Row],[Variable Cost]]</f>
        <v>84.573427444994991</v>
      </c>
      <c r="J939" s="29">
        <f>Table2[[#This Row],[CM I (Unit)]]-(Table2[[#This Row],[Fixed Cost]]/Table2[[#This Row],[Volume]])</f>
        <v>26.71421818752151</v>
      </c>
      <c r="K939" s="29">
        <f>Table2[[#This Row],[CM II Unit)]]-(-'Input Data'!$B$4/Table2[[#This Row],[Volume]])</f>
        <v>-21.501789527039726</v>
      </c>
      <c r="L939" s="29">
        <f>Table2[[#This Row],[CM I (Unit)]]*Table2[[#This Row],[Volume]]</f>
        <v>438513.221302299</v>
      </c>
      <c r="M939" s="29">
        <f>Table2[[#This Row],[CM II Unit)]]*Table2[[#This Row],[Volume]]</f>
        <v>138513.22130229903</v>
      </c>
      <c r="N939" s="29">
        <f>Table2[[#This Row],[Profit (Unit)]]*Table2[[#This Row],[Volume]]</f>
        <v>-111486.77869770098</v>
      </c>
      <c r="O939" s="29" t="str">
        <f>IF(AND(Table2[[#This Row],[Profit]]&gt;0,N938&lt;0),MIN(Table2[Profit]),"")</f>
        <v/>
      </c>
    </row>
    <row r="940" spans="1:15" ht="20.100000000000001" customHeight="1" x14ac:dyDescent="0.25">
      <c r="A940" s="29">
        <v>5190</v>
      </c>
      <c r="B940" s="29">
        <f>IF(Table2[[#This Row],[Volume]]&lt;'Input Data'!$B$9,'Input Data'!$B$9,IF(Table2[[#This Row],[Volume]]&gt;'Input Data'!$B$10,'Input Data'!$B$10,Table2[[#This Row],[Volume]]))</f>
        <v>5190</v>
      </c>
      <c r="C940" s="30">
        <f>ROUNDDOWN((Table2[[#This Row],[Volume Used]]-'Input Data'!$B$9)/'Input Data'!$B$11,0)*'Input Data'!$B$12</f>
        <v>0.1</v>
      </c>
      <c r="D940" s="31">
        <f>-(Table2[[#This Row],[Volume]]*(1-Table2[[#This Row],[Discount]])*'Input Data'!$B$2)/Table2[[#This Row],[Volume]]</f>
        <v>450</v>
      </c>
      <c r="E940" s="29">
        <f>ROUNDUP(Table2[[#This Row],[Volume]]/'Input Data'!$B$13,0)</f>
        <v>6</v>
      </c>
      <c r="F940" s="29">
        <f>-Table2[[#This Row],[Multiplier]]*'Input Data'!$B$3</f>
        <v>300000</v>
      </c>
      <c r="G940" s="29">
        <f>(1 - (1 / (1 + EXP(-((Table2[[#This Row],[Volume]] / 1000) - 4.25))))) * 0.4 + 0.6</f>
        <v>0.71236013703344636</v>
      </c>
      <c r="H940" s="29">
        <f>Table2[[#This Row],[Sigmoid]]*'Input Data'!$B$7</f>
        <v>534.27010277508475</v>
      </c>
      <c r="I940" s="29">
        <f>Table2[[#This Row],[Price]]-Table2[[#This Row],[Variable Cost]]</f>
        <v>84.270102775084752</v>
      </c>
      <c r="J940" s="29">
        <f>Table2[[#This Row],[CM I (Unit)]]-(Table2[[#This Row],[Fixed Cost]]/Table2[[#This Row],[Volume]])</f>
        <v>26.466634566992269</v>
      </c>
      <c r="K940" s="29">
        <f>Table2[[#This Row],[CM II Unit)]]-(-'Input Data'!$B$4/Table2[[#This Row],[Volume]])</f>
        <v>-21.702922273084802</v>
      </c>
      <c r="L940" s="29">
        <f>Table2[[#This Row],[CM I (Unit)]]*Table2[[#This Row],[Volume]]</f>
        <v>437361.83340268984</v>
      </c>
      <c r="M940" s="29">
        <f>Table2[[#This Row],[CM II Unit)]]*Table2[[#This Row],[Volume]]</f>
        <v>137361.83340268987</v>
      </c>
      <c r="N940" s="29">
        <f>Table2[[#This Row],[Profit (Unit)]]*Table2[[#This Row],[Volume]]</f>
        <v>-112638.16659731012</v>
      </c>
      <c r="O940" s="29" t="str">
        <f>IF(AND(Table2[[#This Row],[Profit]]&gt;0,N939&lt;0),MIN(Table2[Profit]),"")</f>
        <v/>
      </c>
    </row>
    <row r="941" spans="1:15" ht="20.100000000000001" customHeight="1" x14ac:dyDescent="0.25">
      <c r="A941" s="29">
        <v>5195</v>
      </c>
      <c r="B941" s="29">
        <f>IF(Table2[[#This Row],[Volume]]&lt;'Input Data'!$B$9,'Input Data'!$B$9,IF(Table2[[#This Row],[Volume]]&gt;'Input Data'!$B$10,'Input Data'!$B$10,Table2[[#This Row],[Volume]]))</f>
        <v>5195</v>
      </c>
      <c r="C941" s="30">
        <f>ROUNDDOWN((Table2[[#This Row],[Volume Used]]-'Input Data'!$B$9)/'Input Data'!$B$11,0)*'Input Data'!$B$12</f>
        <v>0.1</v>
      </c>
      <c r="D941" s="31">
        <f>-(Table2[[#This Row],[Volume]]*(1-Table2[[#This Row],[Discount]])*'Input Data'!$B$2)/Table2[[#This Row],[Volume]]</f>
        <v>450</v>
      </c>
      <c r="E941" s="29">
        <f>ROUNDUP(Table2[[#This Row],[Volume]]/'Input Data'!$B$13,0)</f>
        <v>6</v>
      </c>
      <c r="F941" s="29">
        <f>-Table2[[#This Row],[Multiplier]]*'Input Data'!$B$3</f>
        <v>300000</v>
      </c>
      <c r="G941" s="29">
        <f>(1 - (1 / (1 + EXP(-((Table2[[#This Row],[Volume]] / 1000) - 4.25))))) * 0.4 + 0.6</f>
        <v>0.71195658927980343</v>
      </c>
      <c r="H941" s="29">
        <f>Table2[[#This Row],[Sigmoid]]*'Input Data'!$B$7</f>
        <v>533.96744195985252</v>
      </c>
      <c r="I941" s="29">
        <f>Table2[[#This Row],[Price]]-Table2[[#This Row],[Variable Cost]]</f>
        <v>83.967441959852522</v>
      </c>
      <c r="J941" s="29">
        <f>Table2[[#This Row],[CM I (Unit)]]-(Table2[[#This Row],[Fixed Cost]]/Table2[[#This Row],[Volume]])</f>
        <v>26.219607503644632</v>
      </c>
      <c r="K941" s="29">
        <f>Table2[[#This Row],[CM II Unit)]]-(-'Input Data'!$B$4/Table2[[#This Row],[Volume]])</f>
        <v>-21.903587876528611</v>
      </c>
      <c r="L941" s="29">
        <f>Table2[[#This Row],[CM I (Unit)]]*Table2[[#This Row],[Volume]]</f>
        <v>436210.86098143383</v>
      </c>
      <c r="M941" s="29">
        <f>Table2[[#This Row],[CM II Unit)]]*Table2[[#This Row],[Volume]]</f>
        <v>136210.86098143386</v>
      </c>
      <c r="N941" s="29">
        <f>Table2[[#This Row],[Profit (Unit)]]*Table2[[#This Row],[Volume]]</f>
        <v>-113789.13901856613</v>
      </c>
      <c r="O941" s="29" t="str">
        <f>IF(AND(Table2[[#This Row],[Profit]]&gt;0,N940&lt;0),MIN(Table2[Profit]),"")</f>
        <v/>
      </c>
    </row>
    <row r="942" spans="1:15" ht="20.100000000000001" customHeight="1" x14ac:dyDescent="0.25">
      <c r="A942" s="29">
        <v>5200</v>
      </c>
      <c r="B942" s="29">
        <f>IF(Table2[[#This Row],[Volume]]&lt;'Input Data'!$B$9,'Input Data'!$B$9,IF(Table2[[#This Row],[Volume]]&gt;'Input Data'!$B$10,'Input Data'!$B$10,Table2[[#This Row],[Volume]]))</f>
        <v>5200</v>
      </c>
      <c r="C942" s="30">
        <f>ROUNDDOWN((Table2[[#This Row],[Volume Used]]-'Input Data'!$B$9)/'Input Data'!$B$11,0)*'Input Data'!$B$12</f>
        <v>0.1</v>
      </c>
      <c r="D942" s="31">
        <f>-(Table2[[#This Row],[Volume]]*(1-Table2[[#This Row],[Discount]])*'Input Data'!$B$2)/Table2[[#This Row],[Volume]]</f>
        <v>450</v>
      </c>
      <c r="E942" s="29">
        <f>ROUNDUP(Table2[[#This Row],[Volume]]/'Input Data'!$B$13,0)</f>
        <v>6</v>
      </c>
      <c r="F942" s="29">
        <f>-Table2[[#This Row],[Multiplier]]*'Input Data'!$B$3</f>
        <v>300000</v>
      </c>
      <c r="G942" s="29">
        <f>(1 - (1 / (1 + EXP(-((Table2[[#This Row],[Volume]] / 1000) - 4.25))))) * 0.4 + 0.6</f>
        <v>0.71155392879085477</v>
      </c>
      <c r="H942" s="29">
        <f>Table2[[#This Row],[Sigmoid]]*'Input Data'!$B$7</f>
        <v>533.66544659314104</v>
      </c>
      <c r="I942" s="29">
        <f>Table2[[#This Row],[Price]]-Table2[[#This Row],[Variable Cost]]</f>
        <v>83.665446593141041</v>
      </c>
      <c r="J942" s="29">
        <f>Table2[[#This Row],[CM I (Unit)]]-(Table2[[#This Row],[Fixed Cost]]/Table2[[#This Row],[Volume]])</f>
        <v>25.973138900833348</v>
      </c>
      <c r="K942" s="29">
        <f>Table2[[#This Row],[CM II Unit)]]-(-'Input Data'!$B$4/Table2[[#This Row],[Volume]])</f>
        <v>-22.103784176089732</v>
      </c>
      <c r="L942" s="29">
        <f>Table2[[#This Row],[CM I (Unit)]]*Table2[[#This Row],[Volume]]</f>
        <v>435060.32228433341</v>
      </c>
      <c r="M942" s="29">
        <f>Table2[[#This Row],[CM II Unit)]]*Table2[[#This Row],[Volume]]</f>
        <v>135060.32228433341</v>
      </c>
      <c r="N942" s="29">
        <f>Table2[[#This Row],[Profit (Unit)]]*Table2[[#This Row],[Volume]]</f>
        <v>-114939.67771566661</v>
      </c>
      <c r="O942" s="29" t="str">
        <f>IF(AND(Table2[[#This Row],[Profit]]&gt;0,N941&lt;0),MIN(Table2[Profit]),"")</f>
        <v/>
      </c>
    </row>
    <row r="943" spans="1:15" ht="20.100000000000001" customHeight="1" x14ac:dyDescent="0.25">
      <c r="A943" s="29">
        <v>5205</v>
      </c>
      <c r="B943" s="29">
        <f>IF(Table2[[#This Row],[Volume]]&lt;'Input Data'!$B$9,'Input Data'!$B$9,IF(Table2[[#This Row],[Volume]]&gt;'Input Data'!$B$10,'Input Data'!$B$10,Table2[[#This Row],[Volume]]))</f>
        <v>5205</v>
      </c>
      <c r="C943" s="30">
        <f>ROUNDDOWN((Table2[[#This Row],[Volume Used]]-'Input Data'!$B$9)/'Input Data'!$B$11,0)*'Input Data'!$B$12</f>
        <v>0.1</v>
      </c>
      <c r="D943" s="31">
        <f>-(Table2[[#This Row],[Volume]]*(1-Table2[[#This Row],[Discount]])*'Input Data'!$B$2)/Table2[[#This Row],[Volume]]</f>
        <v>450</v>
      </c>
      <c r="E943" s="29">
        <f>ROUNDUP(Table2[[#This Row],[Volume]]/'Input Data'!$B$13,0)</f>
        <v>6</v>
      </c>
      <c r="F943" s="29">
        <f>-Table2[[#This Row],[Multiplier]]*'Input Data'!$B$3</f>
        <v>300000</v>
      </c>
      <c r="G943" s="29">
        <f>(1 - (1 / (1 + EXP(-((Table2[[#This Row],[Volume]] / 1000) - 4.25))))) * 0.4 + 0.6</f>
        <v>0.71115215766025708</v>
      </c>
      <c r="H943" s="29">
        <f>Table2[[#This Row],[Sigmoid]]*'Input Data'!$B$7</f>
        <v>533.3641182451928</v>
      </c>
      <c r="I943" s="29">
        <f>Table2[[#This Row],[Price]]-Table2[[#This Row],[Variable Cost]]</f>
        <v>83.364118245192799</v>
      </c>
      <c r="J943" s="29">
        <f>Table2[[#This Row],[CM I (Unit)]]-(Table2[[#This Row],[Fixed Cost]]/Table2[[#This Row],[Volume]])</f>
        <v>25.727230637123633</v>
      </c>
      <c r="K943" s="29">
        <f>Table2[[#This Row],[CM II Unit)]]-(-'Input Data'!$B$4/Table2[[#This Row],[Volume]])</f>
        <v>-22.303509036267336</v>
      </c>
      <c r="L943" s="29">
        <f>Table2[[#This Row],[CM I (Unit)]]*Table2[[#This Row],[Volume]]</f>
        <v>433910.23546622851</v>
      </c>
      <c r="M943" s="29">
        <f>Table2[[#This Row],[CM II Unit)]]*Table2[[#This Row],[Volume]]</f>
        <v>133910.23546622851</v>
      </c>
      <c r="N943" s="29">
        <f>Table2[[#This Row],[Profit (Unit)]]*Table2[[#This Row],[Volume]]</f>
        <v>-116089.76453377148</v>
      </c>
      <c r="O943" s="29" t="str">
        <f>IF(AND(Table2[[#This Row],[Profit]]&gt;0,N942&lt;0),MIN(Table2[Profit]),"")</f>
        <v/>
      </c>
    </row>
    <row r="944" spans="1:15" ht="20.100000000000001" customHeight="1" x14ac:dyDescent="0.25">
      <c r="A944" s="29">
        <v>5210</v>
      </c>
      <c r="B944" s="29">
        <f>IF(Table2[[#This Row],[Volume]]&lt;'Input Data'!$B$9,'Input Data'!$B$9,IF(Table2[[#This Row],[Volume]]&gt;'Input Data'!$B$10,'Input Data'!$B$10,Table2[[#This Row],[Volume]]))</f>
        <v>5210</v>
      </c>
      <c r="C944" s="30">
        <f>ROUNDDOWN((Table2[[#This Row],[Volume Used]]-'Input Data'!$B$9)/'Input Data'!$B$11,0)*'Input Data'!$B$12</f>
        <v>0.1</v>
      </c>
      <c r="D944" s="31">
        <f>-(Table2[[#This Row],[Volume]]*(1-Table2[[#This Row],[Discount]])*'Input Data'!$B$2)/Table2[[#This Row],[Volume]]</f>
        <v>450</v>
      </c>
      <c r="E944" s="29">
        <f>ROUNDUP(Table2[[#This Row],[Volume]]/'Input Data'!$B$13,0)</f>
        <v>6</v>
      </c>
      <c r="F944" s="29">
        <f>-Table2[[#This Row],[Multiplier]]*'Input Data'!$B$3</f>
        <v>300000</v>
      </c>
      <c r="G944" s="29">
        <f>(1 - (1 / (1 + EXP(-((Table2[[#This Row],[Volume]] / 1000) - 4.25))))) * 0.4 + 0.6</f>
        <v>0.71075127795024406</v>
      </c>
      <c r="H944" s="29">
        <f>Table2[[#This Row],[Sigmoid]]*'Input Data'!$B$7</f>
        <v>533.063458462683</v>
      </c>
      <c r="I944" s="29">
        <f>Table2[[#This Row],[Price]]-Table2[[#This Row],[Variable Cost]]</f>
        <v>83.063458462683002</v>
      </c>
      <c r="J944" s="29">
        <f>Table2[[#This Row],[CM I (Unit)]]-(Table2[[#This Row],[Fixed Cost]]/Table2[[#This Row],[Volume]])</f>
        <v>25.481884566329832</v>
      </c>
      <c r="K944" s="29">
        <f>Table2[[#This Row],[CM II Unit)]]-(-'Input Data'!$B$4/Table2[[#This Row],[Volume]])</f>
        <v>-22.502760347297809</v>
      </c>
      <c r="L944" s="29">
        <f>Table2[[#This Row],[CM I (Unit)]]*Table2[[#This Row],[Volume]]</f>
        <v>432760.61859057844</v>
      </c>
      <c r="M944" s="29">
        <f>Table2[[#This Row],[CM II Unit)]]*Table2[[#This Row],[Volume]]</f>
        <v>132760.61859057844</v>
      </c>
      <c r="N944" s="29">
        <f>Table2[[#This Row],[Profit (Unit)]]*Table2[[#This Row],[Volume]]</f>
        <v>-117239.38140942158</v>
      </c>
      <c r="O944" s="29" t="str">
        <f>IF(AND(Table2[[#This Row],[Profit]]&gt;0,N943&lt;0),MIN(Table2[Profit]),"")</f>
        <v/>
      </c>
    </row>
    <row r="945" spans="1:15" ht="20.100000000000001" customHeight="1" x14ac:dyDescent="0.25">
      <c r="A945" s="29">
        <v>5215</v>
      </c>
      <c r="B945" s="29">
        <f>IF(Table2[[#This Row],[Volume]]&lt;'Input Data'!$B$9,'Input Data'!$B$9,IF(Table2[[#This Row],[Volume]]&gt;'Input Data'!$B$10,'Input Data'!$B$10,Table2[[#This Row],[Volume]]))</f>
        <v>5215</v>
      </c>
      <c r="C945" s="30">
        <f>ROUNDDOWN((Table2[[#This Row],[Volume Used]]-'Input Data'!$B$9)/'Input Data'!$B$11,0)*'Input Data'!$B$12</f>
        <v>0.1</v>
      </c>
      <c r="D945" s="31">
        <f>-(Table2[[#This Row],[Volume]]*(1-Table2[[#This Row],[Discount]])*'Input Data'!$B$2)/Table2[[#This Row],[Volume]]</f>
        <v>450</v>
      </c>
      <c r="E945" s="29">
        <f>ROUNDUP(Table2[[#This Row],[Volume]]/'Input Data'!$B$13,0)</f>
        <v>6</v>
      </c>
      <c r="F945" s="29">
        <f>-Table2[[#This Row],[Multiplier]]*'Input Data'!$B$3</f>
        <v>300000</v>
      </c>
      <c r="G945" s="29">
        <f>(1 - (1 / (1 + EXP(-((Table2[[#This Row],[Volume]] / 1000) - 4.25))))) * 0.4 + 0.6</f>
        <v>0.71035129169167255</v>
      </c>
      <c r="H945" s="29">
        <f>Table2[[#This Row],[Sigmoid]]*'Input Data'!$B$7</f>
        <v>532.76346876875436</v>
      </c>
      <c r="I945" s="29">
        <f>Table2[[#This Row],[Price]]-Table2[[#This Row],[Variable Cost]]</f>
        <v>82.763468768754365</v>
      </c>
      <c r="J945" s="29">
        <f>Table2[[#This Row],[CM I (Unit)]]-(Table2[[#This Row],[Fixed Cost]]/Table2[[#This Row],[Volume]])</f>
        <v>25.237102517555897</v>
      </c>
      <c r="K945" s="29">
        <f>Table2[[#This Row],[CM II Unit)]]-(-'Input Data'!$B$4/Table2[[#This Row],[Volume]])</f>
        <v>-22.70153602510949</v>
      </c>
      <c r="L945" s="29">
        <f>Table2[[#This Row],[CM I (Unit)]]*Table2[[#This Row],[Volume]]</f>
        <v>431611.48962905403</v>
      </c>
      <c r="M945" s="29">
        <f>Table2[[#This Row],[CM II Unit)]]*Table2[[#This Row],[Volume]]</f>
        <v>131611.48962905401</v>
      </c>
      <c r="N945" s="29">
        <f>Table2[[#This Row],[Profit (Unit)]]*Table2[[#This Row],[Volume]]</f>
        <v>-118388.51037094599</v>
      </c>
      <c r="O945" s="29" t="str">
        <f>IF(AND(Table2[[#This Row],[Profit]]&gt;0,N944&lt;0),MIN(Table2[Profit]),"")</f>
        <v/>
      </c>
    </row>
    <row r="946" spans="1:15" ht="20.100000000000001" customHeight="1" x14ac:dyDescent="0.25">
      <c r="A946" s="29">
        <v>5220</v>
      </c>
      <c r="B946" s="29">
        <f>IF(Table2[[#This Row],[Volume]]&lt;'Input Data'!$B$9,'Input Data'!$B$9,IF(Table2[[#This Row],[Volume]]&gt;'Input Data'!$B$10,'Input Data'!$B$10,Table2[[#This Row],[Volume]]))</f>
        <v>5220</v>
      </c>
      <c r="C946" s="30">
        <f>ROUNDDOWN((Table2[[#This Row],[Volume Used]]-'Input Data'!$B$9)/'Input Data'!$B$11,0)*'Input Data'!$B$12</f>
        <v>0.1</v>
      </c>
      <c r="D946" s="31">
        <f>-(Table2[[#This Row],[Volume]]*(1-Table2[[#This Row],[Discount]])*'Input Data'!$B$2)/Table2[[#This Row],[Volume]]</f>
        <v>450</v>
      </c>
      <c r="E946" s="29">
        <f>ROUNDUP(Table2[[#This Row],[Volume]]/'Input Data'!$B$13,0)</f>
        <v>6</v>
      </c>
      <c r="F946" s="29">
        <f>-Table2[[#This Row],[Multiplier]]*'Input Data'!$B$3</f>
        <v>300000</v>
      </c>
      <c r="G946" s="29">
        <f>(1 - (1 / (1 + EXP(-((Table2[[#This Row],[Volume]] / 1000) - 4.25))))) * 0.4 + 0.6</f>
        <v>0.70995220088407085</v>
      </c>
      <c r="H946" s="29">
        <f>Table2[[#This Row],[Sigmoid]]*'Input Data'!$B$7</f>
        <v>532.46415066305315</v>
      </c>
      <c r="I946" s="29">
        <f>Table2[[#This Row],[Price]]-Table2[[#This Row],[Variable Cost]]</f>
        <v>82.464150663053147</v>
      </c>
      <c r="J946" s="29">
        <f>Table2[[#This Row],[CM I (Unit)]]-(Table2[[#This Row],[Fixed Cost]]/Table2[[#This Row],[Volume]])</f>
        <v>24.992886295237057</v>
      </c>
      <c r="K946" s="29">
        <f>Table2[[#This Row],[CM II Unit)]]-(-'Input Data'!$B$4/Table2[[#This Row],[Volume]])</f>
        <v>-22.899834011276354</v>
      </c>
      <c r="L946" s="29">
        <f>Table2[[#This Row],[CM I (Unit)]]*Table2[[#This Row],[Volume]]</f>
        <v>430462.86646113743</v>
      </c>
      <c r="M946" s="29">
        <f>Table2[[#This Row],[CM II Unit)]]*Table2[[#This Row],[Volume]]</f>
        <v>130462.86646113744</v>
      </c>
      <c r="N946" s="29">
        <f>Table2[[#This Row],[Profit (Unit)]]*Table2[[#This Row],[Volume]]</f>
        <v>-119537.13353886257</v>
      </c>
      <c r="O946" s="29" t="str">
        <f>IF(AND(Table2[[#This Row],[Profit]]&gt;0,N945&lt;0),MIN(Table2[Profit]),"")</f>
        <v/>
      </c>
    </row>
    <row r="947" spans="1:15" ht="20.100000000000001" customHeight="1" x14ac:dyDescent="0.25">
      <c r="A947" s="29">
        <v>5225</v>
      </c>
      <c r="B947" s="29">
        <f>IF(Table2[[#This Row],[Volume]]&lt;'Input Data'!$B$9,'Input Data'!$B$9,IF(Table2[[#This Row],[Volume]]&gt;'Input Data'!$B$10,'Input Data'!$B$10,Table2[[#This Row],[Volume]]))</f>
        <v>5225</v>
      </c>
      <c r="C947" s="30">
        <f>ROUNDDOWN((Table2[[#This Row],[Volume Used]]-'Input Data'!$B$9)/'Input Data'!$B$11,0)*'Input Data'!$B$12</f>
        <v>0.1</v>
      </c>
      <c r="D947" s="31">
        <f>-(Table2[[#This Row],[Volume]]*(1-Table2[[#This Row],[Discount]])*'Input Data'!$B$2)/Table2[[#This Row],[Volume]]</f>
        <v>450</v>
      </c>
      <c r="E947" s="29">
        <f>ROUNDUP(Table2[[#This Row],[Volume]]/'Input Data'!$B$13,0)</f>
        <v>6</v>
      </c>
      <c r="F947" s="29">
        <f>-Table2[[#This Row],[Multiplier]]*'Input Data'!$B$3</f>
        <v>300000</v>
      </c>
      <c r="G947" s="29">
        <f>(1 - (1 / (1 + EXP(-((Table2[[#This Row],[Volume]] / 1000) - 4.25))))) * 0.4 + 0.6</f>
        <v>0.70955400749568831</v>
      </c>
      <c r="H947" s="29">
        <f>Table2[[#This Row],[Sigmoid]]*'Input Data'!$B$7</f>
        <v>532.16550562176621</v>
      </c>
      <c r="I947" s="29">
        <f>Table2[[#This Row],[Price]]-Table2[[#This Row],[Variable Cost]]</f>
        <v>82.165505621766215</v>
      </c>
      <c r="J947" s="29">
        <f>Table2[[#This Row],[CM I (Unit)]]-(Table2[[#This Row],[Fixed Cost]]/Table2[[#This Row],[Volume]])</f>
        <v>24.749237679182485</v>
      </c>
      <c r="K947" s="29">
        <f>Table2[[#This Row],[CM II Unit)]]-(-'Input Data'!$B$4/Table2[[#This Row],[Volume]])</f>
        <v>-23.097652272970628</v>
      </c>
      <c r="L947" s="29">
        <f>Table2[[#This Row],[CM I (Unit)]]*Table2[[#This Row],[Volume]]</f>
        <v>429314.76687372848</v>
      </c>
      <c r="M947" s="29">
        <f>Table2[[#This Row],[CM II Unit)]]*Table2[[#This Row],[Volume]]</f>
        <v>129314.76687372848</v>
      </c>
      <c r="N947" s="29">
        <f>Table2[[#This Row],[Profit (Unit)]]*Table2[[#This Row],[Volume]]</f>
        <v>-120685.23312627153</v>
      </c>
      <c r="O947" s="29" t="str">
        <f>IF(AND(Table2[[#This Row],[Profit]]&gt;0,N946&lt;0),MIN(Table2[Profit]),"")</f>
        <v/>
      </c>
    </row>
    <row r="948" spans="1:15" ht="20.100000000000001" customHeight="1" x14ac:dyDescent="0.25">
      <c r="A948" s="29">
        <v>5230</v>
      </c>
      <c r="B948" s="29">
        <f>IF(Table2[[#This Row],[Volume]]&lt;'Input Data'!$B$9,'Input Data'!$B$9,IF(Table2[[#This Row],[Volume]]&gt;'Input Data'!$B$10,'Input Data'!$B$10,Table2[[#This Row],[Volume]]))</f>
        <v>5230</v>
      </c>
      <c r="C948" s="30">
        <f>ROUNDDOWN((Table2[[#This Row],[Volume Used]]-'Input Data'!$B$9)/'Input Data'!$B$11,0)*'Input Data'!$B$12</f>
        <v>0.1</v>
      </c>
      <c r="D948" s="31">
        <f>-(Table2[[#This Row],[Volume]]*(1-Table2[[#This Row],[Discount]])*'Input Data'!$B$2)/Table2[[#This Row],[Volume]]</f>
        <v>450</v>
      </c>
      <c r="E948" s="29">
        <f>ROUNDUP(Table2[[#This Row],[Volume]]/'Input Data'!$B$13,0)</f>
        <v>6</v>
      </c>
      <c r="F948" s="29">
        <f>-Table2[[#This Row],[Multiplier]]*'Input Data'!$B$3</f>
        <v>300000</v>
      </c>
      <c r="G948" s="29">
        <f>(1 - (1 / (1 + EXP(-((Table2[[#This Row],[Volume]] / 1000) - 4.25))))) * 0.4 + 0.6</f>
        <v>0.70915671346354814</v>
      </c>
      <c r="H948" s="29">
        <f>Table2[[#This Row],[Sigmoid]]*'Input Data'!$B$7</f>
        <v>531.86753509766106</v>
      </c>
      <c r="I948" s="29">
        <f>Table2[[#This Row],[Price]]-Table2[[#This Row],[Variable Cost]]</f>
        <v>81.867535097661062</v>
      </c>
      <c r="J948" s="29">
        <f>Table2[[#This Row],[CM I (Unit)]]-(Table2[[#This Row],[Fixed Cost]]/Table2[[#This Row],[Volume]])</f>
        <v>24.506158424620907</v>
      </c>
      <c r="K948" s="29">
        <f>Table2[[#This Row],[CM II Unit)]]-(-'Input Data'!$B$4/Table2[[#This Row],[Volume]])</f>
        <v>-23.294988802912556</v>
      </c>
      <c r="L948" s="29">
        <f>Table2[[#This Row],[CM I (Unit)]]*Table2[[#This Row],[Volume]]</f>
        <v>428167.20856076735</v>
      </c>
      <c r="M948" s="29">
        <f>Table2[[#This Row],[CM II Unit)]]*Table2[[#This Row],[Volume]]</f>
        <v>128167.20856076734</v>
      </c>
      <c r="N948" s="29">
        <f>Table2[[#This Row],[Profit (Unit)]]*Table2[[#This Row],[Volume]]</f>
        <v>-121832.79143923266</v>
      </c>
      <c r="O948" s="29" t="str">
        <f>IF(AND(Table2[[#This Row],[Profit]]&gt;0,N947&lt;0),MIN(Table2[Profit]),"")</f>
        <v/>
      </c>
    </row>
    <row r="949" spans="1:15" ht="20.100000000000001" customHeight="1" x14ac:dyDescent="0.25">
      <c r="A949" s="29">
        <v>5235</v>
      </c>
      <c r="B949" s="29">
        <f>IF(Table2[[#This Row],[Volume]]&lt;'Input Data'!$B$9,'Input Data'!$B$9,IF(Table2[[#This Row],[Volume]]&gt;'Input Data'!$B$10,'Input Data'!$B$10,Table2[[#This Row],[Volume]]))</f>
        <v>5235</v>
      </c>
      <c r="C949" s="30">
        <f>ROUNDDOWN((Table2[[#This Row],[Volume Used]]-'Input Data'!$B$9)/'Input Data'!$B$11,0)*'Input Data'!$B$12</f>
        <v>0.1</v>
      </c>
      <c r="D949" s="31">
        <f>-(Table2[[#This Row],[Volume]]*(1-Table2[[#This Row],[Discount]])*'Input Data'!$B$2)/Table2[[#This Row],[Volume]]</f>
        <v>450</v>
      </c>
      <c r="E949" s="29">
        <f>ROUNDUP(Table2[[#This Row],[Volume]]/'Input Data'!$B$13,0)</f>
        <v>6</v>
      </c>
      <c r="F949" s="29">
        <f>-Table2[[#This Row],[Multiplier]]*'Input Data'!$B$3</f>
        <v>300000</v>
      </c>
      <c r="G949" s="29">
        <f>(1 - (1 / (1 + EXP(-((Table2[[#This Row],[Volume]] / 1000) - 4.25))))) * 0.4 + 0.6</f>
        <v>0.70876032069350026</v>
      </c>
      <c r="H949" s="29">
        <f>Table2[[#This Row],[Sigmoid]]*'Input Data'!$B$7</f>
        <v>531.57024052012514</v>
      </c>
      <c r="I949" s="29">
        <f>Table2[[#This Row],[Price]]-Table2[[#This Row],[Variable Cost]]</f>
        <v>81.570240520125139</v>
      </c>
      <c r="J949" s="29">
        <f>Table2[[#This Row],[CM I (Unit)]]-(Table2[[#This Row],[Fixed Cost]]/Table2[[#This Row],[Volume]])</f>
        <v>24.263650262245484</v>
      </c>
      <c r="K949" s="29">
        <f>Table2[[#This Row],[CM II Unit)]]-(-'Input Data'!$B$4/Table2[[#This Row],[Volume]])</f>
        <v>-23.491841619320894</v>
      </c>
      <c r="L949" s="29">
        <f>Table2[[#This Row],[CM I (Unit)]]*Table2[[#This Row],[Volume]]</f>
        <v>427020.2091228551</v>
      </c>
      <c r="M949" s="29">
        <f>Table2[[#This Row],[CM II Unit)]]*Table2[[#This Row],[Volume]]</f>
        <v>127020.20912285511</v>
      </c>
      <c r="N949" s="29">
        <f>Table2[[#This Row],[Profit (Unit)]]*Table2[[#This Row],[Volume]]</f>
        <v>-122979.79087714489</v>
      </c>
      <c r="O949" s="29" t="str">
        <f>IF(AND(Table2[[#This Row],[Profit]]&gt;0,N948&lt;0),MIN(Table2[Profit]),"")</f>
        <v/>
      </c>
    </row>
    <row r="950" spans="1:15" ht="20.100000000000001" customHeight="1" x14ac:dyDescent="0.25">
      <c r="A950" s="29">
        <v>5240</v>
      </c>
      <c r="B950" s="29">
        <f>IF(Table2[[#This Row],[Volume]]&lt;'Input Data'!$B$9,'Input Data'!$B$9,IF(Table2[[#This Row],[Volume]]&gt;'Input Data'!$B$10,'Input Data'!$B$10,Table2[[#This Row],[Volume]]))</f>
        <v>5240</v>
      </c>
      <c r="C950" s="30">
        <f>ROUNDDOWN((Table2[[#This Row],[Volume Used]]-'Input Data'!$B$9)/'Input Data'!$B$11,0)*'Input Data'!$B$12</f>
        <v>0.1</v>
      </c>
      <c r="D950" s="31">
        <f>-(Table2[[#This Row],[Volume]]*(1-Table2[[#This Row],[Discount]])*'Input Data'!$B$2)/Table2[[#This Row],[Volume]]</f>
        <v>450</v>
      </c>
      <c r="E950" s="29">
        <f>ROUNDUP(Table2[[#This Row],[Volume]]/'Input Data'!$B$13,0)</f>
        <v>6</v>
      </c>
      <c r="F950" s="29">
        <f>-Table2[[#This Row],[Multiplier]]*'Input Data'!$B$3</f>
        <v>300000</v>
      </c>
      <c r="G950" s="29">
        <f>(1 - (1 / (1 + EXP(-((Table2[[#This Row],[Volume]] / 1000) - 4.25))))) * 0.4 + 0.6</f>
        <v>0.70836483106027737</v>
      </c>
      <c r="H950" s="29">
        <f>Table2[[#This Row],[Sigmoid]]*'Input Data'!$B$7</f>
        <v>531.27362329520804</v>
      </c>
      <c r="I950" s="29">
        <f>Table2[[#This Row],[Price]]-Table2[[#This Row],[Variable Cost]]</f>
        <v>81.27362329520804</v>
      </c>
      <c r="J950" s="29">
        <f>Table2[[#This Row],[CM I (Unit)]]-(Table2[[#This Row],[Fixed Cost]]/Table2[[#This Row],[Volume]])</f>
        <v>24.021714898261472</v>
      </c>
      <c r="K950" s="29">
        <f>Table2[[#This Row],[CM II Unit)]]-(-'Input Data'!$B$4/Table2[[#This Row],[Volume]])</f>
        <v>-23.688208765860665</v>
      </c>
      <c r="L950" s="29">
        <f>Table2[[#This Row],[CM I (Unit)]]*Table2[[#This Row],[Volume]]</f>
        <v>425873.78606689011</v>
      </c>
      <c r="M950" s="29">
        <f>Table2[[#This Row],[CM II Unit)]]*Table2[[#This Row],[Volume]]</f>
        <v>125873.78606689011</v>
      </c>
      <c r="N950" s="29">
        <f>Table2[[#This Row],[Profit (Unit)]]*Table2[[#This Row],[Volume]]</f>
        <v>-124126.21393310989</v>
      </c>
      <c r="O950" s="29" t="str">
        <f>IF(AND(Table2[[#This Row],[Profit]]&gt;0,N949&lt;0),MIN(Table2[Profit]),"")</f>
        <v/>
      </c>
    </row>
    <row r="951" spans="1:15" ht="20.100000000000001" customHeight="1" x14ac:dyDescent="0.25">
      <c r="A951" s="29">
        <v>5245</v>
      </c>
      <c r="B951" s="29">
        <f>IF(Table2[[#This Row],[Volume]]&lt;'Input Data'!$B$9,'Input Data'!$B$9,IF(Table2[[#This Row],[Volume]]&gt;'Input Data'!$B$10,'Input Data'!$B$10,Table2[[#This Row],[Volume]]))</f>
        <v>5245</v>
      </c>
      <c r="C951" s="30">
        <f>ROUNDDOWN((Table2[[#This Row],[Volume Used]]-'Input Data'!$B$9)/'Input Data'!$B$11,0)*'Input Data'!$B$12</f>
        <v>0.1</v>
      </c>
      <c r="D951" s="31">
        <f>-(Table2[[#This Row],[Volume]]*(1-Table2[[#This Row],[Discount]])*'Input Data'!$B$2)/Table2[[#This Row],[Volume]]</f>
        <v>450</v>
      </c>
      <c r="E951" s="29">
        <f>ROUNDUP(Table2[[#This Row],[Volume]]/'Input Data'!$B$13,0)</f>
        <v>6</v>
      </c>
      <c r="F951" s="29">
        <f>-Table2[[#This Row],[Multiplier]]*'Input Data'!$B$3</f>
        <v>300000</v>
      </c>
      <c r="G951" s="29">
        <f>(1 - (1 / (1 + EXP(-((Table2[[#This Row],[Volume]] / 1000) - 4.25))))) * 0.4 + 0.6</f>
        <v>0.70797024640755246</v>
      </c>
      <c r="H951" s="29">
        <f>Table2[[#This Row],[Sigmoid]]*'Input Data'!$B$7</f>
        <v>530.97768480566435</v>
      </c>
      <c r="I951" s="29">
        <f>Table2[[#This Row],[Price]]-Table2[[#This Row],[Variable Cost]]</f>
        <v>80.977684805664353</v>
      </c>
      <c r="J951" s="29">
        <f>Table2[[#This Row],[CM I (Unit)]]-(Table2[[#This Row],[Fixed Cost]]/Table2[[#This Row],[Volume]])</f>
        <v>23.780354014434607</v>
      </c>
      <c r="K951" s="29">
        <f>Table2[[#This Row],[CM II Unit)]]-(-'Input Data'!$B$4/Table2[[#This Row],[Volume]])</f>
        <v>-23.884088311590176</v>
      </c>
      <c r="L951" s="29">
        <f>Table2[[#This Row],[CM I (Unit)]]*Table2[[#This Row],[Volume]]</f>
        <v>424727.95680570952</v>
      </c>
      <c r="M951" s="29">
        <f>Table2[[#This Row],[CM II Unit)]]*Table2[[#This Row],[Volume]]</f>
        <v>124727.95680570952</v>
      </c>
      <c r="N951" s="29">
        <f>Table2[[#This Row],[Profit (Unit)]]*Table2[[#This Row],[Volume]]</f>
        <v>-125272.04319429047</v>
      </c>
      <c r="O951" s="29" t="str">
        <f>IF(AND(Table2[[#This Row],[Profit]]&gt;0,N950&lt;0),MIN(Table2[Profit]),"")</f>
        <v/>
      </c>
    </row>
    <row r="952" spans="1:15" ht="20.100000000000001" customHeight="1" x14ac:dyDescent="0.25">
      <c r="A952" s="29">
        <v>5250</v>
      </c>
      <c r="B952" s="29">
        <f>IF(Table2[[#This Row],[Volume]]&lt;'Input Data'!$B$9,'Input Data'!$B$9,IF(Table2[[#This Row],[Volume]]&gt;'Input Data'!$B$10,'Input Data'!$B$10,Table2[[#This Row],[Volume]]))</f>
        <v>5250</v>
      </c>
      <c r="C952" s="30">
        <f>ROUNDDOWN((Table2[[#This Row],[Volume Used]]-'Input Data'!$B$9)/'Input Data'!$B$11,0)*'Input Data'!$B$12</f>
        <v>0.15000000000000002</v>
      </c>
      <c r="D952" s="31">
        <f>-(Table2[[#This Row],[Volume]]*(1-Table2[[#This Row],[Discount]])*'Input Data'!$B$2)/Table2[[#This Row],[Volume]]</f>
        <v>425</v>
      </c>
      <c r="E952" s="29">
        <f>ROUNDUP(Table2[[#This Row],[Volume]]/'Input Data'!$B$13,0)</f>
        <v>6</v>
      </c>
      <c r="F952" s="29">
        <f>-Table2[[#This Row],[Multiplier]]*'Input Data'!$B$3</f>
        <v>300000</v>
      </c>
      <c r="G952" s="29">
        <f>(1 - (1 / (1 + EXP(-((Table2[[#This Row],[Volume]] / 1000) - 4.25))))) * 0.4 + 0.6</f>
        <v>0.707576568547998</v>
      </c>
      <c r="H952" s="29">
        <f>Table2[[#This Row],[Sigmoid]]*'Input Data'!$B$7</f>
        <v>530.68242641099846</v>
      </c>
      <c r="I952" s="29">
        <f>Table2[[#This Row],[Price]]-Table2[[#This Row],[Variable Cost]]</f>
        <v>105.68242641099846</v>
      </c>
      <c r="J952" s="29">
        <f>Table2[[#This Row],[CM I (Unit)]]-(Table2[[#This Row],[Fixed Cost]]/Table2[[#This Row],[Volume]])</f>
        <v>48.539569268141314</v>
      </c>
      <c r="K952" s="29">
        <f>Table2[[#This Row],[CM II Unit)]]-(-'Input Data'!$B$4/Table2[[#This Row],[Volume]])</f>
        <v>0.92052164909369338</v>
      </c>
      <c r="L952" s="29">
        <f>Table2[[#This Row],[CM I (Unit)]]*Table2[[#This Row],[Volume]]</f>
        <v>554832.73865774192</v>
      </c>
      <c r="M952" s="29">
        <f>Table2[[#This Row],[CM II Unit)]]*Table2[[#This Row],[Volume]]</f>
        <v>254832.73865774189</v>
      </c>
      <c r="N952" s="29">
        <f>Table2[[#This Row],[Profit (Unit)]]*Table2[[#This Row],[Volume]]</f>
        <v>4832.7386577418902</v>
      </c>
      <c r="O952" s="29">
        <f>IF(AND(Table2[[#This Row],[Profit]]&gt;0,N951&lt;0),MIN(Table2[Profit]),"")</f>
        <v>-178446.6054865038</v>
      </c>
    </row>
    <row r="953" spans="1:15" ht="20.100000000000001" customHeight="1" x14ac:dyDescent="0.25">
      <c r="A953" s="29">
        <v>5255</v>
      </c>
      <c r="B953" s="29">
        <f>IF(Table2[[#This Row],[Volume]]&lt;'Input Data'!$B$9,'Input Data'!$B$9,IF(Table2[[#This Row],[Volume]]&gt;'Input Data'!$B$10,'Input Data'!$B$10,Table2[[#This Row],[Volume]]))</f>
        <v>5255</v>
      </c>
      <c r="C953" s="30">
        <f>ROUNDDOWN((Table2[[#This Row],[Volume Used]]-'Input Data'!$B$9)/'Input Data'!$B$11,0)*'Input Data'!$B$12</f>
        <v>0.15000000000000002</v>
      </c>
      <c r="D953" s="31">
        <f>-(Table2[[#This Row],[Volume]]*(1-Table2[[#This Row],[Discount]])*'Input Data'!$B$2)/Table2[[#This Row],[Volume]]</f>
        <v>425</v>
      </c>
      <c r="E953" s="29">
        <f>ROUNDUP(Table2[[#This Row],[Volume]]/'Input Data'!$B$13,0)</f>
        <v>6</v>
      </c>
      <c r="F953" s="29">
        <f>-Table2[[#This Row],[Multiplier]]*'Input Data'!$B$3</f>
        <v>300000</v>
      </c>
      <c r="G953" s="29">
        <f>(1 - (1 / (1 + EXP(-((Table2[[#This Row],[Volume]] / 1000) - 4.25))))) * 0.4 + 0.6</f>
        <v>0.70718379926334729</v>
      </c>
      <c r="H953" s="29">
        <f>Table2[[#This Row],[Sigmoid]]*'Input Data'!$B$7</f>
        <v>530.38784944751046</v>
      </c>
      <c r="I953" s="29">
        <f>Table2[[#This Row],[Price]]-Table2[[#This Row],[Variable Cost]]</f>
        <v>105.38784944751046</v>
      </c>
      <c r="J953" s="29">
        <f>Table2[[#This Row],[CM I (Unit)]]-(Table2[[#This Row],[Fixed Cost]]/Table2[[#This Row],[Volume]])</f>
        <v>48.299362292420071</v>
      </c>
      <c r="K953" s="29">
        <f>Table2[[#This Row],[CM II Unit)]]-(-'Input Data'!$B$4/Table2[[#This Row],[Volume]])</f>
        <v>0.7256229965114116</v>
      </c>
      <c r="L953" s="29">
        <f>Table2[[#This Row],[CM I (Unit)]]*Table2[[#This Row],[Volume]]</f>
        <v>553813.14884666749</v>
      </c>
      <c r="M953" s="29">
        <f>Table2[[#This Row],[CM II Unit)]]*Table2[[#This Row],[Volume]]</f>
        <v>253813.14884666746</v>
      </c>
      <c r="N953" s="29">
        <f>Table2[[#This Row],[Profit (Unit)]]*Table2[[#This Row],[Volume]]</f>
        <v>3813.1488466674678</v>
      </c>
      <c r="O953" s="29" t="str">
        <f>IF(AND(Table2[[#This Row],[Profit]]&gt;0,N952&lt;0),MIN(Table2[Profit]),"")</f>
        <v/>
      </c>
    </row>
    <row r="954" spans="1:15" ht="20.100000000000001" customHeight="1" x14ac:dyDescent="0.25">
      <c r="A954" s="29">
        <v>5260</v>
      </c>
      <c r="B954" s="29">
        <f>IF(Table2[[#This Row],[Volume]]&lt;'Input Data'!$B$9,'Input Data'!$B$9,IF(Table2[[#This Row],[Volume]]&gt;'Input Data'!$B$10,'Input Data'!$B$10,Table2[[#This Row],[Volume]]))</f>
        <v>5260</v>
      </c>
      <c r="C954" s="30">
        <f>ROUNDDOWN((Table2[[#This Row],[Volume Used]]-'Input Data'!$B$9)/'Input Data'!$B$11,0)*'Input Data'!$B$12</f>
        <v>0.15000000000000002</v>
      </c>
      <c r="D954" s="31">
        <f>-(Table2[[#This Row],[Volume]]*(1-Table2[[#This Row],[Discount]])*'Input Data'!$B$2)/Table2[[#This Row],[Volume]]</f>
        <v>425</v>
      </c>
      <c r="E954" s="29">
        <f>ROUNDUP(Table2[[#This Row],[Volume]]/'Input Data'!$B$13,0)</f>
        <v>6</v>
      </c>
      <c r="F954" s="29">
        <f>-Table2[[#This Row],[Multiplier]]*'Input Data'!$B$3</f>
        <v>300000</v>
      </c>
      <c r="G954" s="29">
        <f>(1 - (1 / (1 + EXP(-((Table2[[#This Row],[Volume]] / 1000) - 4.25))))) * 0.4 + 0.6</f>
        <v>0.70679194030445702</v>
      </c>
      <c r="H954" s="29">
        <f>Table2[[#This Row],[Sigmoid]]*'Input Data'!$B$7</f>
        <v>530.09395522834279</v>
      </c>
      <c r="I954" s="29">
        <f>Table2[[#This Row],[Price]]-Table2[[#This Row],[Variable Cost]]</f>
        <v>105.09395522834279</v>
      </c>
      <c r="J954" s="29">
        <f>Table2[[#This Row],[CM I (Unit)]]-(Table2[[#This Row],[Fixed Cost]]/Table2[[#This Row],[Volume]])</f>
        <v>48.059734696023398</v>
      </c>
      <c r="K954" s="29">
        <f>Table2[[#This Row],[CM II Unit)]]-(-'Input Data'!$B$4/Table2[[#This Row],[Volume]])</f>
        <v>0.53121758575723987</v>
      </c>
      <c r="L954" s="29">
        <f>Table2[[#This Row],[CM I (Unit)]]*Table2[[#This Row],[Volume]]</f>
        <v>552794.20450108312</v>
      </c>
      <c r="M954" s="29">
        <f>Table2[[#This Row],[CM II Unit)]]*Table2[[#This Row],[Volume]]</f>
        <v>252794.20450108306</v>
      </c>
      <c r="N954" s="29">
        <f>Table2[[#This Row],[Profit (Unit)]]*Table2[[#This Row],[Volume]]</f>
        <v>2794.2045010830816</v>
      </c>
      <c r="O954" s="29" t="str">
        <f>IF(AND(Table2[[#This Row],[Profit]]&gt;0,N953&lt;0),MIN(Table2[Profit]),"")</f>
        <v/>
      </c>
    </row>
    <row r="955" spans="1:15" ht="20.100000000000001" customHeight="1" x14ac:dyDescent="0.25">
      <c r="A955" s="29">
        <v>5265</v>
      </c>
      <c r="B955" s="29">
        <f>IF(Table2[[#This Row],[Volume]]&lt;'Input Data'!$B$9,'Input Data'!$B$9,IF(Table2[[#This Row],[Volume]]&gt;'Input Data'!$B$10,'Input Data'!$B$10,Table2[[#This Row],[Volume]]))</f>
        <v>5265</v>
      </c>
      <c r="C955" s="30">
        <f>ROUNDDOWN((Table2[[#This Row],[Volume Used]]-'Input Data'!$B$9)/'Input Data'!$B$11,0)*'Input Data'!$B$12</f>
        <v>0.15000000000000002</v>
      </c>
      <c r="D955" s="31">
        <f>-(Table2[[#This Row],[Volume]]*(1-Table2[[#This Row],[Discount]])*'Input Data'!$B$2)/Table2[[#This Row],[Volume]]</f>
        <v>425</v>
      </c>
      <c r="E955" s="29">
        <f>ROUNDUP(Table2[[#This Row],[Volume]]/'Input Data'!$B$13,0)</f>
        <v>6</v>
      </c>
      <c r="F955" s="29">
        <f>-Table2[[#This Row],[Multiplier]]*'Input Data'!$B$3</f>
        <v>300000</v>
      </c>
      <c r="G955" s="29">
        <f>(1 - (1 / (1 + EXP(-((Table2[[#This Row],[Volume]] / 1000) - 4.25))))) * 0.4 + 0.6</f>
        <v>0.70640099339137219</v>
      </c>
      <c r="H955" s="29">
        <f>Table2[[#This Row],[Sigmoid]]*'Input Data'!$B$7</f>
        <v>529.8007450435291</v>
      </c>
      <c r="I955" s="29">
        <f>Table2[[#This Row],[Price]]-Table2[[#This Row],[Variable Cost]]</f>
        <v>104.8007450435291</v>
      </c>
      <c r="J955" s="29">
        <f>Table2[[#This Row],[CM I (Unit)]]-(Table2[[#This Row],[Fixed Cost]]/Table2[[#This Row],[Volume]])</f>
        <v>47.820688063472126</v>
      </c>
      <c r="K955" s="29">
        <f>Table2[[#This Row],[CM II Unit)]]-(-'Input Data'!$B$4/Table2[[#This Row],[Volume]])</f>
        <v>0.33730724675797319</v>
      </c>
      <c r="L955" s="29">
        <f>Table2[[#This Row],[CM I (Unit)]]*Table2[[#This Row],[Volume]]</f>
        <v>551775.92265418079</v>
      </c>
      <c r="M955" s="29">
        <f>Table2[[#This Row],[CM II Unit)]]*Table2[[#This Row],[Volume]]</f>
        <v>251775.92265418073</v>
      </c>
      <c r="N955" s="29">
        <f>Table2[[#This Row],[Profit (Unit)]]*Table2[[#This Row],[Volume]]</f>
        <v>1775.9226541807288</v>
      </c>
      <c r="O955" s="29" t="str">
        <f>IF(AND(Table2[[#This Row],[Profit]]&gt;0,N954&lt;0),MIN(Table2[Profit]),"")</f>
        <v/>
      </c>
    </row>
    <row r="956" spans="1:15" ht="20.100000000000001" customHeight="1" x14ac:dyDescent="0.25">
      <c r="A956" s="29">
        <v>5270</v>
      </c>
      <c r="B956" s="29">
        <f>IF(Table2[[#This Row],[Volume]]&lt;'Input Data'!$B$9,'Input Data'!$B$9,IF(Table2[[#This Row],[Volume]]&gt;'Input Data'!$B$10,'Input Data'!$B$10,Table2[[#This Row],[Volume]]))</f>
        <v>5270</v>
      </c>
      <c r="C956" s="30">
        <f>ROUNDDOWN((Table2[[#This Row],[Volume Used]]-'Input Data'!$B$9)/'Input Data'!$B$11,0)*'Input Data'!$B$12</f>
        <v>0.15000000000000002</v>
      </c>
      <c r="D956" s="31">
        <f>-(Table2[[#This Row],[Volume]]*(1-Table2[[#This Row],[Discount]])*'Input Data'!$B$2)/Table2[[#This Row],[Volume]]</f>
        <v>425</v>
      </c>
      <c r="E956" s="29">
        <f>ROUNDUP(Table2[[#This Row],[Volume]]/'Input Data'!$B$13,0)</f>
        <v>6</v>
      </c>
      <c r="F956" s="29">
        <f>-Table2[[#This Row],[Multiplier]]*'Input Data'!$B$3</f>
        <v>300000</v>
      </c>
      <c r="G956" s="29">
        <f>(1 - (1 / (1 + EXP(-((Table2[[#This Row],[Volume]] / 1000) - 4.25))))) * 0.4 + 0.6</f>
        <v>0.70601096021339249</v>
      </c>
      <c r="H956" s="29">
        <f>Table2[[#This Row],[Sigmoid]]*'Input Data'!$B$7</f>
        <v>529.5082201600444</v>
      </c>
      <c r="I956" s="29">
        <f>Table2[[#This Row],[Price]]-Table2[[#This Row],[Variable Cost]]</f>
        <v>104.5082201600444</v>
      </c>
      <c r="J956" s="29">
        <f>Table2[[#This Row],[CM I (Unit)]]-(Table2[[#This Row],[Fixed Cost]]/Table2[[#This Row],[Volume]])</f>
        <v>47.582223955110813</v>
      </c>
      <c r="K956" s="29">
        <f>Table2[[#This Row],[CM II Unit)]]-(-'Input Data'!$B$4/Table2[[#This Row],[Volume]])</f>
        <v>0.14389378433282474</v>
      </c>
      <c r="L956" s="29">
        <f>Table2[[#This Row],[CM I (Unit)]]*Table2[[#This Row],[Volume]]</f>
        <v>550758.32024343405</v>
      </c>
      <c r="M956" s="29">
        <f>Table2[[#This Row],[CM II Unit)]]*Table2[[#This Row],[Volume]]</f>
        <v>250758.32024343399</v>
      </c>
      <c r="N956" s="29">
        <f>Table2[[#This Row],[Profit (Unit)]]*Table2[[#This Row],[Volume]]</f>
        <v>758.32024343398632</v>
      </c>
      <c r="O956" s="29" t="str">
        <f>IF(AND(Table2[[#This Row],[Profit]]&gt;0,N955&lt;0),MIN(Table2[Profit]),"")</f>
        <v/>
      </c>
    </row>
    <row r="957" spans="1:15" ht="20.100000000000001" customHeight="1" x14ac:dyDescent="0.25">
      <c r="A957" s="29">
        <v>5275</v>
      </c>
      <c r="B957" s="29">
        <f>IF(Table2[[#This Row],[Volume]]&lt;'Input Data'!$B$9,'Input Data'!$B$9,IF(Table2[[#This Row],[Volume]]&gt;'Input Data'!$B$10,'Input Data'!$B$10,Table2[[#This Row],[Volume]]))</f>
        <v>5275</v>
      </c>
      <c r="C957" s="30">
        <f>ROUNDDOWN((Table2[[#This Row],[Volume Used]]-'Input Data'!$B$9)/'Input Data'!$B$11,0)*'Input Data'!$B$12</f>
        <v>0.15000000000000002</v>
      </c>
      <c r="D957" s="31">
        <f>-(Table2[[#This Row],[Volume]]*(1-Table2[[#This Row],[Discount]])*'Input Data'!$B$2)/Table2[[#This Row],[Volume]]</f>
        <v>425</v>
      </c>
      <c r="E957" s="29">
        <f>ROUNDUP(Table2[[#This Row],[Volume]]/'Input Data'!$B$13,0)</f>
        <v>6</v>
      </c>
      <c r="F957" s="29">
        <f>-Table2[[#This Row],[Multiplier]]*'Input Data'!$B$3</f>
        <v>300000</v>
      </c>
      <c r="G957" s="29">
        <f>(1 - (1 / (1 + EXP(-((Table2[[#This Row],[Volume]] / 1000) - 4.25))))) * 0.4 + 0.6</f>
        <v>0.70562184242914061</v>
      </c>
      <c r="H957" s="29">
        <f>Table2[[#This Row],[Sigmoid]]*'Input Data'!$B$7</f>
        <v>529.21638182185541</v>
      </c>
      <c r="I957" s="29">
        <f>Table2[[#This Row],[Price]]-Table2[[#This Row],[Variable Cost]]</f>
        <v>104.21638182185541</v>
      </c>
      <c r="J957" s="29">
        <f>Table2[[#This Row],[CM I (Unit)]]-(Table2[[#This Row],[Fixed Cost]]/Table2[[#This Row],[Volume]])</f>
        <v>47.344343907163463</v>
      </c>
      <c r="K957" s="29">
        <f>Table2[[#This Row],[CM II Unit)]]-(-'Input Data'!$B$4/Table2[[#This Row],[Volume]])</f>
        <v>-4.902102174649059E-2</v>
      </c>
      <c r="L957" s="29">
        <f>Table2[[#This Row],[CM I (Unit)]]*Table2[[#This Row],[Volume]]</f>
        <v>549741.41411028733</v>
      </c>
      <c r="M957" s="29">
        <f>Table2[[#This Row],[CM II Unit)]]*Table2[[#This Row],[Volume]]</f>
        <v>249741.41411028727</v>
      </c>
      <c r="N957" s="29">
        <f>Table2[[#This Row],[Profit (Unit)]]*Table2[[#This Row],[Volume]]</f>
        <v>-258.58588971273787</v>
      </c>
      <c r="O957" s="29" t="str">
        <f>IF(AND(Table2[[#This Row],[Profit]]&gt;0,N956&lt;0),MIN(Table2[Profit]),"")</f>
        <v/>
      </c>
    </row>
    <row r="958" spans="1:15" ht="20.100000000000001" customHeight="1" x14ac:dyDescent="0.25">
      <c r="A958" s="29">
        <v>5280</v>
      </c>
      <c r="B958" s="29">
        <f>IF(Table2[[#This Row],[Volume]]&lt;'Input Data'!$B$9,'Input Data'!$B$9,IF(Table2[[#This Row],[Volume]]&gt;'Input Data'!$B$10,'Input Data'!$B$10,Table2[[#This Row],[Volume]]))</f>
        <v>5280</v>
      </c>
      <c r="C958" s="30">
        <f>ROUNDDOWN((Table2[[#This Row],[Volume Used]]-'Input Data'!$B$9)/'Input Data'!$B$11,0)*'Input Data'!$B$12</f>
        <v>0.15000000000000002</v>
      </c>
      <c r="D958" s="31">
        <f>-(Table2[[#This Row],[Volume]]*(1-Table2[[#This Row],[Discount]])*'Input Data'!$B$2)/Table2[[#This Row],[Volume]]</f>
        <v>425</v>
      </c>
      <c r="E958" s="29">
        <f>ROUNDUP(Table2[[#This Row],[Volume]]/'Input Data'!$B$13,0)</f>
        <v>6</v>
      </c>
      <c r="F958" s="29">
        <f>-Table2[[#This Row],[Multiplier]]*'Input Data'!$B$3</f>
        <v>300000</v>
      </c>
      <c r="G958" s="29">
        <f>(1 - (1 / (1 + EXP(-((Table2[[#This Row],[Volume]] / 1000) - 4.25))))) * 0.4 + 0.6</f>
        <v>0.70523364166663183</v>
      </c>
      <c r="H958" s="29">
        <f>Table2[[#This Row],[Sigmoid]]*'Input Data'!$B$7</f>
        <v>528.92523124997388</v>
      </c>
      <c r="I958" s="29">
        <f>Table2[[#This Row],[Price]]-Table2[[#This Row],[Variable Cost]]</f>
        <v>103.92523124997388</v>
      </c>
      <c r="J958" s="29">
        <f>Table2[[#This Row],[CM I (Unit)]]-(Table2[[#This Row],[Fixed Cost]]/Table2[[#This Row],[Volume]])</f>
        <v>47.107049431792056</v>
      </c>
      <c r="K958" s="29">
        <f>Table2[[#This Row],[CM II Unit)]]-(-'Input Data'!$B$4/Table2[[#This Row],[Volume]])</f>
        <v>-0.241435416692795</v>
      </c>
      <c r="L958" s="29">
        <f>Table2[[#This Row],[CM I (Unit)]]*Table2[[#This Row],[Volume]]</f>
        <v>548725.22099986207</v>
      </c>
      <c r="M958" s="29">
        <f>Table2[[#This Row],[CM II Unit)]]*Table2[[#This Row],[Volume]]</f>
        <v>248725.22099986207</v>
      </c>
      <c r="N958" s="29">
        <f>Table2[[#This Row],[Profit (Unit)]]*Table2[[#This Row],[Volume]]</f>
        <v>-1274.7790001379576</v>
      </c>
      <c r="O958" s="29" t="str">
        <f>IF(AND(Table2[[#This Row],[Profit]]&gt;0,N957&lt;0),MIN(Table2[Profit]),"")</f>
        <v/>
      </c>
    </row>
    <row r="959" spans="1:15" ht="20.100000000000001" customHeight="1" x14ac:dyDescent="0.25">
      <c r="A959" s="29">
        <v>5285</v>
      </c>
      <c r="B959" s="29">
        <f>IF(Table2[[#This Row],[Volume]]&lt;'Input Data'!$B$9,'Input Data'!$B$9,IF(Table2[[#This Row],[Volume]]&gt;'Input Data'!$B$10,'Input Data'!$B$10,Table2[[#This Row],[Volume]]))</f>
        <v>5285</v>
      </c>
      <c r="C959" s="30">
        <f>ROUNDDOWN((Table2[[#This Row],[Volume Used]]-'Input Data'!$B$9)/'Input Data'!$B$11,0)*'Input Data'!$B$12</f>
        <v>0.15000000000000002</v>
      </c>
      <c r="D959" s="31">
        <f>-(Table2[[#This Row],[Volume]]*(1-Table2[[#This Row],[Discount]])*'Input Data'!$B$2)/Table2[[#This Row],[Volume]]</f>
        <v>425</v>
      </c>
      <c r="E959" s="29">
        <f>ROUNDUP(Table2[[#This Row],[Volume]]/'Input Data'!$B$13,0)</f>
        <v>6</v>
      </c>
      <c r="F959" s="29">
        <f>-Table2[[#This Row],[Multiplier]]*'Input Data'!$B$3</f>
        <v>300000</v>
      </c>
      <c r="G959" s="29">
        <f>(1 - (1 / (1 + EXP(-((Table2[[#This Row],[Volume]] / 1000) - 4.25))))) * 0.4 + 0.6</f>
        <v>0.70484635952334607</v>
      </c>
      <c r="H959" s="29">
        <f>Table2[[#This Row],[Sigmoid]]*'Input Data'!$B$7</f>
        <v>528.63476964250958</v>
      </c>
      <c r="I959" s="29">
        <f>Table2[[#This Row],[Price]]-Table2[[#This Row],[Variable Cost]]</f>
        <v>103.63476964250958</v>
      </c>
      <c r="J959" s="29">
        <f>Table2[[#This Row],[CM I (Unit)]]-(Table2[[#This Row],[Fixed Cost]]/Table2[[#This Row],[Volume]])</f>
        <v>46.870342017154805</v>
      </c>
      <c r="K959" s="29">
        <f>Table2[[#This Row],[CM II Unit)]]-(-'Input Data'!$B$4/Table2[[#This Row],[Volume]])</f>
        <v>-0.4333476706408419</v>
      </c>
      <c r="L959" s="29">
        <f>Table2[[#This Row],[CM I (Unit)]]*Table2[[#This Row],[Volume]]</f>
        <v>547709.75756066316</v>
      </c>
      <c r="M959" s="29">
        <f>Table2[[#This Row],[CM II Unit)]]*Table2[[#This Row],[Volume]]</f>
        <v>247709.75756066313</v>
      </c>
      <c r="N959" s="29">
        <f>Table2[[#This Row],[Profit (Unit)]]*Table2[[#This Row],[Volume]]</f>
        <v>-2290.2424393368492</v>
      </c>
      <c r="O959" s="29" t="str">
        <f>IF(AND(Table2[[#This Row],[Profit]]&gt;0,N958&lt;0),MIN(Table2[Profit]),"")</f>
        <v/>
      </c>
    </row>
    <row r="960" spans="1:15" ht="20.100000000000001" customHeight="1" x14ac:dyDescent="0.25">
      <c r="A960" s="29">
        <v>5290</v>
      </c>
      <c r="B960" s="29">
        <f>IF(Table2[[#This Row],[Volume]]&lt;'Input Data'!$B$9,'Input Data'!$B$9,IF(Table2[[#This Row],[Volume]]&gt;'Input Data'!$B$10,'Input Data'!$B$10,Table2[[#This Row],[Volume]]))</f>
        <v>5290</v>
      </c>
      <c r="C960" s="30">
        <f>ROUNDDOWN((Table2[[#This Row],[Volume Used]]-'Input Data'!$B$9)/'Input Data'!$B$11,0)*'Input Data'!$B$12</f>
        <v>0.15000000000000002</v>
      </c>
      <c r="D960" s="31">
        <f>-(Table2[[#This Row],[Volume]]*(1-Table2[[#This Row],[Discount]])*'Input Data'!$B$2)/Table2[[#This Row],[Volume]]</f>
        <v>425</v>
      </c>
      <c r="E960" s="29">
        <f>ROUNDUP(Table2[[#This Row],[Volume]]/'Input Data'!$B$13,0)</f>
        <v>6</v>
      </c>
      <c r="F960" s="29">
        <f>-Table2[[#This Row],[Multiplier]]*'Input Data'!$B$3</f>
        <v>300000</v>
      </c>
      <c r="G960" s="29">
        <f>(1 - (1 / (1 + EXP(-((Table2[[#This Row],[Volume]] / 1000) - 4.25))))) * 0.4 + 0.6</f>
        <v>0.7044599975663004</v>
      </c>
      <c r="H960" s="29">
        <f>Table2[[#This Row],[Sigmoid]]*'Input Data'!$B$7</f>
        <v>528.34499817472533</v>
      </c>
      <c r="I960" s="29">
        <f>Table2[[#This Row],[Price]]-Table2[[#This Row],[Variable Cost]]</f>
        <v>103.34499817472533</v>
      </c>
      <c r="J960" s="29">
        <f>Table2[[#This Row],[CM I (Unit)]]-(Table2[[#This Row],[Fixed Cost]]/Table2[[#This Row],[Volume]])</f>
        <v>46.634223127466356</v>
      </c>
      <c r="K960" s="29">
        <f>Table2[[#This Row],[CM II Unit)]]-(-'Input Data'!$B$4/Table2[[#This Row],[Volume]])</f>
        <v>-0.62475607858279147</v>
      </c>
      <c r="L960" s="29">
        <f>Table2[[#This Row],[CM I (Unit)]]*Table2[[#This Row],[Volume]]</f>
        <v>546695.04034429695</v>
      </c>
      <c r="M960" s="29">
        <f>Table2[[#This Row],[CM II Unit)]]*Table2[[#This Row],[Volume]]</f>
        <v>246695.04034429701</v>
      </c>
      <c r="N960" s="29">
        <f>Table2[[#This Row],[Profit (Unit)]]*Table2[[#This Row],[Volume]]</f>
        <v>-3304.9596557029668</v>
      </c>
      <c r="O960" s="29" t="str">
        <f>IF(AND(Table2[[#This Row],[Profit]]&gt;0,N959&lt;0),MIN(Table2[Profit]),"")</f>
        <v/>
      </c>
    </row>
    <row r="961" spans="1:15" ht="20.100000000000001" customHeight="1" x14ac:dyDescent="0.25">
      <c r="A961" s="29">
        <v>5295</v>
      </c>
      <c r="B961" s="29">
        <f>IF(Table2[[#This Row],[Volume]]&lt;'Input Data'!$B$9,'Input Data'!$B$9,IF(Table2[[#This Row],[Volume]]&gt;'Input Data'!$B$10,'Input Data'!$B$10,Table2[[#This Row],[Volume]]))</f>
        <v>5295</v>
      </c>
      <c r="C961" s="30">
        <f>ROUNDDOWN((Table2[[#This Row],[Volume Used]]-'Input Data'!$B$9)/'Input Data'!$B$11,0)*'Input Data'!$B$12</f>
        <v>0.15000000000000002</v>
      </c>
      <c r="D961" s="31">
        <f>-(Table2[[#This Row],[Volume]]*(1-Table2[[#This Row],[Discount]])*'Input Data'!$B$2)/Table2[[#This Row],[Volume]]</f>
        <v>425</v>
      </c>
      <c r="E961" s="29">
        <f>ROUNDUP(Table2[[#This Row],[Volume]]/'Input Data'!$B$13,0)</f>
        <v>6</v>
      </c>
      <c r="F961" s="29">
        <f>-Table2[[#This Row],[Multiplier]]*'Input Data'!$B$3</f>
        <v>300000</v>
      </c>
      <c r="G961" s="29">
        <f>(1 - (1 / (1 + EXP(-((Table2[[#This Row],[Volume]] / 1000) - 4.25))))) * 0.4 + 0.6</f>
        <v>0.70407455733212487</v>
      </c>
      <c r="H961" s="29">
        <f>Table2[[#This Row],[Sigmoid]]*'Input Data'!$B$7</f>
        <v>528.05591799909371</v>
      </c>
      <c r="I961" s="29">
        <f>Table2[[#This Row],[Price]]-Table2[[#This Row],[Variable Cost]]</f>
        <v>103.05591799909371</v>
      </c>
      <c r="J961" s="29">
        <f>Table2[[#This Row],[CM I (Unit)]]-(Table2[[#This Row],[Fixed Cost]]/Table2[[#This Row],[Volume]])</f>
        <v>46.398694203059712</v>
      </c>
      <c r="K961" s="29">
        <f>Table2[[#This Row],[CM II Unit)]]-(-'Input Data'!$B$4/Table2[[#This Row],[Volume]])</f>
        <v>-0.81565896030195262</v>
      </c>
      <c r="L961" s="29">
        <f>Table2[[#This Row],[CM I (Unit)]]*Table2[[#This Row],[Volume]]</f>
        <v>545681.0858052012</v>
      </c>
      <c r="M961" s="29">
        <f>Table2[[#This Row],[CM II Unit)]]*Table2[[#This Row],[Volume]]</f>
        <v>245681.08580520118</v>
      </c>
      <c r="N961" s="29">
        <f>Table2[[#This Row],[Profit (Unit)]]*Table2[[#This Row],[Volume]]</f>
        <v>-4318.9141947988392</v>
      </c>
      <c r="O961" s="29" t="str">
        <f>IF(AND(Table2[[#This Row],[Profit]]&gt;0,N960&lt;0),MIN(Table2[Profit]),"")</f>
        <v/>
      </c>
    </row>
    <row r="962" spans="1:15" ht="20.100000000000001" customHeight="1" x14ac:dyDescent="0.25">
      <c r="A962" s="29">
        <v>5300</v>
      </c>
      <c r="B962" s="29">
        <f>IF(Table2[[#This Row],[Volume]]&lt;'Input Data'!$B$9,'Input Data'!$B$9,IF(Table2[[#This Row],[Volume]]&gt;'Input Data'!$B$10,'Input Data'!$B$10,Table2[[#This Row],[Volume]]))</f>
        <v>5300</v>
      </c>
      <c r="C962" s="30">
        <f>ROUNDDOWN((Table2[[#This Row],[Volume Used]]-'Input Data'!$B$9)/'Input Data'!$B$11,0)*'Input Data'!$B$12</f>
        <v>0.15000000000000002</v>
      </c>
      <c r="D962" s="31">
        <f>-(Table2[[#This Row],[Volume]]*(1-Table2[[#This Row],[Discount]])*'Input Data'!$B$2)/Table2[[#This Row],[Volume]]</f>
        <v>425</v>
      </c>
      <c r="E962" s="29">
        <f>ROUNDUP(Table2[[#This Row],[Volume]]/'Input Data'!$B$13,0)</f>
        <v>6</v>
      </c>
      <c r="F962" s="29">
        <f>-Table2[[#This Row],[Multiplier]]*'Input Data'!$B$3</f>
        <v>300000</v>
      </c>
      <c r="G962" s="29">
        <f>(1 - (1 / (1 + EXP(-((Table2[[#This Row],[Volume]] / 1000) - 4.25))))) * 0.4 + 0.6</f>
        <v>0.70369004032713844</v>
      </c>
      <c r="H962" s="29">
        <f>Table2[[#This Row],[Sigmoid]]*'Input Data'!$B$7</f>
        <v>527.76753024535378</v>
      </c>
      <c r="I962" s="29">
        <f>Table2[[#This Row],[Price]]-Table2[[#This Row],[Variable Cost]]</f>
        <v>102.76753024535378</v>
      </c>
      <c r="J962" s="29">
        <f>Table2[[#This Row],[CM I (Unit)]]-(Table2[[#This Row],[Fixed Cost]]/Table2[[#This Row],[Volume]])</f>
        <v>46.163756660448122</v>
      </c>
      <c r="K962" s="29">
        <f>Table2[[#This Row],[CM II Unit)]]-(-'Input Data'!$B$4/Table2[[#This Row],[Volume]])</f>
        <v>-1.0060546603065958</v>
      </c>
      <c r="L962" s="29">
        <f>Table2[[#This Row],[CM I (Unit)]]*Table2[[#This Row],[Volume]]</f>
        <v>544667.91030037508</v>
      </c>
      <c r="M962" s="29">
        <f>Table2[[#This Row],[CM II Unit)]]*Table2[[#This Row],[Volume]]</f>
        <v>244667.91030037505</v>
      </c>
      <c r="N962" s="29">
        <f>Table2[[#This Row],[Profit (Unit)]]*Table2[[#This Row],[Volume]]</f>
        <v>-5332.0896996249576</v>
      </c>
      <c r="O962" s="29" t="str">
        <f>IF(AND(Table2[[#This Row],[Profit]]&gt;0,N961&lt;0),MIN(Table2[Profit]),"")</f>
        <v/>
      </c>
    </row>
    <row r="963" spans="1:15" ht="20.100000000000001" customHeight="1" x14ac:dyDescent="0.25">
      <c r="A963" s="29">
        <v>5305</v>
      </c>
      <c r="B963" s="29">
        <f>IF(Table2[[#This Row],[Volume]]&lt;'Input Data'!$B$9,'Input Data'!$B$9,IF(Table2[[#This Row],[Volume]]&gt;'Input Data'!$B$10,'Input Data'!$B$10,Table2[[#This Row],[Volume]]))</f>
        <v>5305</v>
      </c>
      <c r="C963" s="30">
        <f>ROUNDDOWN((Table2[[#This Row],[Volume Used]]-'Input Data'!$B$9)/'Input Data'!$B$11,0)*'Input Data'!$B$12</f>
        <v>0.15000000000000002</v>
      </c>
      <c r="D963" s="31">
        <f>-(Table2[[#This Row],[Volume]]*(1-Table2[[#This Row],[Discount]])*'Input Data'!$B$2)/Table2[[#This Row],[Volume]]</f>
        <v>425</v>
      </c>
      <c r="E963" s="29">
        <f>ROUNDUP(Table2[[#This Row],[Volume]]/'Input Data'!$B$13,0)</f>
        <v>6</v>
      </c>
      <c r="F963" s="29">
        <f>-Table2[[#This Row],[Multiplier]]*'Input Data'!$B$3</f>
        <v>300000</v>
      </c>
      <c r="G963" s="29">
        <f>(1 - (1 / (1 + EXP(-((Table2[[#This Row],[Volume]] / 1000) - 4.25))))) * 0.4 + 0.6</f>
        <v>0.70330644802742748</v>
      </c>
      <c r="H963" s="29">
        <f>Table2[[#This Row],[Sigmoid]]*'Input Data'!$B$7</f>
        <v>527.47983602057059</v>
      </c>
      <c r="I963" s="29">
        <f>Table2[[#This Row],[Price]]-Table2[[#This Row],[Variable Cost]]</f>
        <v>102.47983602057059</v>
      </c>
      <c r="J963" s="29">
        <f>Table2[[#This Row],[CM I (Unit)]]-(Table2[[#This Row],[Fixed Cost]]/Table2[[#This Row],[Volume]])</f>
        <v>45.929411892389624</v>
      </c>
      <c r="K963" s="29">
        <f>Table2[[#This Row],[CM II Unit)]]-(-'Input Data'!$B$4/Table2[[#This Row],[Volume]])</f>
        <v>-1.1959415477611799</v>
      </c>
      <c r="L963" s="29">
        <f>Table2[[#This Row],[CM I (Unit)]]*Table2[[#This Row],[Volume]]</f>
        <v>543655.53008912702</v>
      </c>
      <c r="M963" s="29">
        <f>Table2[[#This Row],[CM II Unit)]]*Table2[[#This Row],[Volume]]</f>
        <v>243655.53008912696</v>
      </c>
      <c r="N963" s="29">
        <f>Table2[[#This Row],[Profit (Unit)]]*Table2[[#This Row],[Volume]]</f>
        <v>-6344.4699108730592</v>
      </c>
      <c r="O963" s="29" t="str">
        <f>IF(AND(Table2[[#This Row],[Profit]]&gt;0,N962&lt;0),MIN(Table2[Profit]),"")</f>
        <v/>
      </c>
    </row>
    <row r="964" spans="1:15" ht="20.100000000000001" customHeight="1" x14ac:dyDescent="0.25">
      <c r="A964" s="29">
        <v>5310</v>
      </c>
      <c r="B964" s="29">
        <f>IF(Table2[[#This Row],[Volume]]&lt;'Input Data'!$B$9,'Input Data'!$B$9,IF(Table2[[#This Row],[Volume]]&gt;'Input Data'!$B$10,'Input Data'!$B$10,Table2[[#This Row],[Volume]]))</f>
        <v>5310</v>
      </c>
      <c r="C964" s="30">
        <f>ROUNDDOWN((Table2[[#This Row],[Volume Used]]-'Input Data'!$B$9)/'Input Data'!$B$11,0)*'Input Data'!$B$12</f>
        <v>0.15000000000000002</v>
      </c>
      <c r="D964" s="31">
        <f>-(Table2[[#This Row],[Volume]]*(1-Table2[[#This Row],[Discount]])*'Input Data'!$B$2)/Table2[[#This Row],[Volume]]</f>
        <v>425</v>
      </c>
      <c r="E964" s="29">
        <f>ROUNDUP(Table2[[#This Row],[Volume]]/'Input Data'!$B$13,0)</f>
        <v>6</v>
      </c>
      <c r="F964" s="29">
        <f>-Table2[[#This Row],[Multiplier]]*'Input Data'!$B$3</f>
        <v>300000</v>
      </c>
      <c r="G964" s="29">
        <f>(1 - (1 / (1 + EXP(-((Table2[[#This Row],[Volume]] / 1000) - 4.25))))) * 0.4 + 0.6</f>
        <v>0.70292378187892568</v>
      </c>
      <c r="H964" s="29">
        <f>Table2[[#This Row],[Sigmoid]]*'Input Data'!$B$7</f>
        <v>527.19283640919423</v>
      </c>
      <c r="I964" s="29">
        <f>Table2[[#This Row],[Price]]-Table2[[#This Row],[Variable Cost]]</f>
        <v>102.19283640919423</v>
      </c>
      <c r="J964" s="29">
        <f>Table2[[#This Row],[CM I (Unit)]]-(Table2[[#This Row],[Fixed Cost]]/Table2[[#This Row],[Volume]])</f>
        <v>45.695661267951287</v>
      </c>
      <c r="K964" s="29">
        <f>Table2[[#This Row],[CM II Unit)]]-(-'Input Data'!$B$4/Table2[[#This Row],[Volume]])</f>
        <v>-1.3853180164178269</v>
      </c>
      <c r="L964" s="29">
        <f>Table2[[#This Row],[CM I (Unit)]]*Table2[[#This Row],[Volume]]</f>
        <v>542643.9613328214</v>
      </c>
      <c r="M964" s="29">
        <f>Table2[[#This Row],[CM II Unit)]]*Table2[[#This Row],[Volume]]</f>
        <v>242643.96133282135</v>
      </c>
      <c r="N964" s="29">
        <f>Table2[[#This Row],[Profit (Unit)]]*Table2[[#This Row],[Volume]]</f>
        <v>-7356.0386671786609</v>
      </c>
      <c r="O964" s="29" t="str">
        <f>IF(AND(Table2[[#This Row],[Profit]]&gt;0,N963&lt;0),MIN(Table2[Profit]),"")</f>
        <v/>
      </c>
    </row>
    <row r="965" spans="1:15" ht="20.100000000000001" customHeight="1" x14ac:dyDescent="0.25">
      <c r="A965" s="29">
        <v>5315</v>
      </c>
      <c r="B965" s="29">
        <f>IF(Table2[[#This Row],[Volume]]&lt;'Input Data'!$B$9,'Input Data'!$B$9,IF(Table2[[#This Row],[Volume]]&gt;'Input Data'!$B$10,'Input Data'!$B$10,Table2[[#This Row],[Volume]]))</f>
        <v>5315</v>
      </c>
      <c r="C965" s="30">
        <f>ROUNDDOWN((Table2[[#This Row],[Volume Used]]-'Input Data'!$B$9)/'Input Data'!$B$11,0)*'Input Data'!$B$12</f>
        <v>0.15000000000000002</v>
      </c>
      <c r="D965" s="31">
        <f>-(Table2[[#This Row],[Volume]]*(1-Table2[[#This Row],[Discount]])*'Input Data'!$B$2)/Table2[[#This Row],[Volume]]</f>
        <v>425</v>
      </c>
      <c r="E965" s="29">
        <f>ROUNDUP(Table2[[#This Row],[Volume]]/'Input Data'!$B$13,0)</f>
        <v>6</v>
      </c>
      <c r="F965" s="29">
        <f>-Table2[[#This Row],[Multiplier]]*'Input Data'!$B$3</f>
        <v>300000</v>
      </c>
      <c r="G965" s="29">
        <f>(1 - (1 / (1 + EXP(-((Table2[[#This Row],[Volume]] / 1000) - 4.25))))) * 0.4 + 0.6</f>
        <v>0.70254204329749514</v>
      </c>
      <c r="H965" s="29">
        <f>Table2[[#This Row],[Sigmoid]]*'Input Data'!$B$7</f>
        <v>526.90653247312139</v>
      </c>
      <c r="I965" s="29">
        <f>Table2[[#This Row],[Price]]-Table2[[#This Row],[Variable Cost]]</f>
        <v>101.90653247312139</v>
      </c>
      <c r="J965" s="29">
        <f>Table2[[#This Row],[CM I (Unit)]]-(Table2[[#This Row],[Fixed Cost]]/Table2[[#This Row],[Volume]])</f>
        <v>45.462506132575761</v>
      </c>
      <c r="K965" s="29">
        <f>Table2[[#This Row],[CM II Unit)]]-(-'Input Data'!$B$4/Table2[[#This Row],[Volume]])</f>
        <v>-1.5741824845455952</v>
      </c>
      <c r="L965" s="29">
        <f>Table2[[#This Row],[CM I (Unit)]]*Table2[[#This Row],[Volume]]</f>
        <v>541633.22009464016</v>
      </c>
      <c r="M965" s="29">
        <f>Table2[[#This Row],[CM II Unit)]]*Table2[[#This Row],[Volume]]</f>
        <v>241633.22009464016</v>
      </c>
      <c r="N965" s="29">
        <f>Table2[[#This Row],[Profit (Unit)]]*Table2[[#This Row],[Volume]]</f>
        <v>-8366.7799053598392</v>
      </c>
      <c r="O965" s="29" t="str">
        <f>IF(AND(Table2[[#This Row],[Profit]]&gt;0,N964&lt;0),MIN(Table2[Profit]),"")</f>
        <v/>
      </c>
    </row>
    <row r="966" spans="1:15" ht="20.100000000000001" customHeight="1" x14ac:dyDescent="0.25">
      <c r="A966" s="29">
        <v>5320</v>
      </c>
      <c r="B966" s="29">
        <f>IF(Table2[[#This Row],[Volume]]&lt;'Input Data'!$B$9,'Input Data'!$B$9,IF(Table2[[#This Row],[Volume]]&gt;'Input Data'!$B$10,'Input Data'!$B$10,Table2[[#This Row],[Volume]]))</f>
        <v>5320</v>
      </c>
      <c r="C966" s="30">
        <f>ROUNDDOWN((Table2[[#This Row],[Volume Used]]-'Input Data'!$B$9)/'Input Data'!$B$11,0)*'Input Data'!$B$12</f>
        <v>0.15000000000000002</v>
      </c>
      <c r="D966" s="31">
        <f>-(Table2[[#This Row],[Volume]]*(1-Table2[[#This Row],[Discount]])*'Input Data'!$B$2)/Table2[[#This Row],[Volume]]</f>
        <v>425</v>
      </c>
      <c r="E966" s="29">
        <f>ROUNDUP(Table2[[#This Row],[Volume]]/'Input Data'!$B$13,0)</f>
        <v>6</v>
      </c>
      <c r="F966" s="29">
        <f>-Table2[[#This Row],[Multiplier]]*'Input Data'!$B$3</f>
        <v>300000</v>
      </c>
      <c r="G966" s="29">
        <f>(1 - (1 / (1 + EXP(-((Table2[[#This Row],[Volume]] / 1000) - 4.25))))) * 0.4 + 0.6</f>
        <v>0.70216123366900962</v>
      </c>
      <c r="H966" s="29">
        <f>Table2[[#This Row],[Sigmoid]]*'Input Data'!$B$7</f>
        <v>526.62092525175717</v>
      </c>
      <c r="I966" s="29">
        <f>Table2[[#This Row],[Price]]-Table2[[#This Row],[Variable Cost]]</f>
        <v>101.62092525175717</v>
      </c>
      <c r="J966" s="29">
        <f>Table2[[#This Row],[CM I (Unit)]]-(Table2[[#This Row],[Fixed Cost]]/Table2[[#This Row],[Volume]])</f>
        <v>45.229947808148147</v>
      </c>
      <c r="K966" s="29">
        <f>Table2[[#This Row],[CM II Unit)]]-(-'Input Data'!$B$4/Table2[[#This Row],[Volume]])</f>
        <v>-1.7625333948593749</v>
      </c>
      <c r="L966" s="29">
        <f>Table2[[#This Row],[CM I (Unit)]]*Table2[[#This Row],[Volume]]</f>
        <v>540623.32233934815</v>
      </c>
      <c r="M966" s="29">
        <f>Table2[[#This Row],[CM II Unit)]]*Table2[[#This Row],[Volume]]</f>
        <v>240623.32233934815</v>
      </c>
      <c r="N966" s="29">
        <f>Table2[[#This Row],[Profit (Unit)]]*Table2[[#This Row],[Volume]]</f>
        <v>-9376.6776606518742</v>
      </c>
      <c r="O966" s="29" t="str">
        <f>IF(AND(Table2[[#This Row],[Profit]]&gt;0,N965&lt;0),MIN(Table2[Profit]),"")</f>
        <v/>
      </c>
    </row>
    <row r="967" spans="1:15" ht="20.100000000000001" customHeight="1" x14ac:dyDescent="0.25">
      <c r="A967" s="29">
        <v>5325</v>
      </c>
      <c r="B967" s="29">
        <f>IF(Table2[[#This Row],[Volume]]&lt;'Input Data'!$B$9,'Input Data'!$B$9,IF(Table2[[#This Row],[Volume]]&gt;'Input Data'!$B$10,'Input Data'!$B$10,Table2[[#This Row],[Volume]]))</f>
        <v>5325</v>
      </c>
      <c r="C967" s="30">
        <f>ROUNDDOWN((Table2[[#This Row],[Volume Used]]-'Input Data'!$B$9)/'Input Data'!$B$11,0)*'Input Data'!$B$12</f>
        <v>0.15000000000000002</v>
      </c>
      <c r="D967" s="31">
        <f>-(Table2[[#This Row],[Volume]]*(1-Table2[[#This Row],[Discount]])*'Input Data'!$B$2)/Table2[[#This Row],[Volume]]</f>
        <v>425</v>
      </c>
      <c r="E967" s="29">
        <f>ROUNDUP(Table2[[#This Row],[Volume]]/'Input Data'!$B$13,0)</f>
        <v>6</v>
      </c>
      <c r="F967" s="29">
        <f>-Table2[[#This Row],[Multiplier]]*'Input Data'!$B$3</f>
        <v>300000</v>
      </c>
      <c r="G967" s="29">
        <f>(1 - (1 / (1 + EXP(-((Table2[[#This Row],[Volume]] / 1000) - 4.25))))) * 0.4 + 0.6</f>
        <v>0.70178135434943889</v>
      </c>
      <c r="H967" s="29">
        <f>Table2[[#This Row],[Sigmoid]]*'Input Data'!$B$7</f>
        <v>526.33601576207911</v>
      </c>
      <c r="I967" s="29">
        <f>Table2[[#This Row],[Price]]-Table2[[#This Row],[Variable Cost]]</f>
        <v>101.33601576207911</v>
      </c>
      <c r="J967" s="29">
        <f>Table2[[#This Row],[CM I (Unit)]]-(Table2[[#This Row],[Fixed Cost]]/Table2[[#This Row],[Volume]])</f>
        <v>44.997987593065027</v>
      </c>
      <c r="K967" s="29">
        <f>Table2[[#This Row],[CM II Unit)]]-(-'Input Data'!$B$4/Table2[[#This Row],[Volume]])</f>
        <v>-1.9503692144467095</v>
      </c>
      <c r="L967" s="29">
        <f>Table2[[#This Row],[CM I (Unit)]]*Table2[[#This Row],[Volume]]</f>
        <v>539614.2839330713</v>
      </c>
      <c r="M967" s="29">
        <f>Table2[[#This Row],[CM II Unit)]]*Table2[[#This Row],[Volume]]</f>
        <v>239614.28393307127</v>
      </c>
      <c r="N967" s="29">
        <f>Table2[[#This Row],[Profit (Unit)]]*Table2[[#This Row],[Volume]]</f>
        <v>-10385.716066928728</v>
      </c>
      <c r="O967" s="29" t="str">
        <f>IF(AND(Table2[[#This Row],[Profit]]&gt;0,N966&lt;0),MIN(Table2[Profit]),"")</f>
        <v/>
      </c>
    </row>
    <row r="968" spans="1:15" ht="20.100000000000001" customHeight="1" x14ac:dyDescent="0.25">
      <c r="A968" s="29">
        <v>5330</v>
      </c>
      <c r="B968" s="29">
        <f>IF(Table2[[#This Row],[Volume]]&lt;'Input Data'!$B$9,'Input Data'!$B$9,IF(Table2[[#This Row],[Volume]]&gt;'Input Data'!$B$10,'Input Data'!$B$10,Table2[[#This Row],[Volume]]))</f>
        <v>5330</v>
      </c>
      <c r="C968" s="30">
        <f>ROUNDDOWN((Table2[[#This Row],[Volume Used]]-'Input Data'!$B$9)/'Input Data'!$B$11,0)*'Input Data'!$B$12</f>
        <v>0.15000000000000002</v>
      </c>
      <c r="D968" s="31">
        <f>-(Table2[[#This Row],[Volume]]*(1-Table2[[#This Row],[Discount]])*'Input Data'!$B$2)/Table2[[#This Row],[Volume]]</f>
        <v>425</v>
      </c>
      <c r="E968" s="29">
        <f>ROUNDUP(Table2[[#This Row],[Volume]]/'Input Data'!$B$13,0)</f>
        <v>6</v>
      </c>
      <c r="F968" s="29">
        <f>-Table2[[#This Row],[Multiplier]]*'Input Data'!$B$3</f>
        <v>300000</v>
      </c>
      <c r="G968" s="29">
        <f>(1 - (1 / (1 + EXP(-((Table2[[#This Row],[Volume]] / 1000) - 4.25))))) * 0.4 + 0.6</f>
        <v>0.70140240666493514</v>
      </c>
      <c r="H968" s="29">
        <f>Table2[[#This Row],[Sigmoid]]*'Input Data'!$B$7</f>
        <v>526.0518049987013</v>
      </c>
      <c r="I968" s="29">
        <f>Table2[[#This Row],[Price]]-Table2[[#This Row],[Variable Cost]]</f>
        <v>101.0518049987013</v>
      </c>
      <c r="J968" s="29">
        <f>Table2[[#This Row],[CM I (Unit)]]-(Table2[[#This Row],[Fixed Cost]]/Table2[[#This Row],[Volume]])</f>
        <v>44.766626762303552</v>
      </c>
      <c r="K968" s="29">
        <f>Table2[[#This Row],[CM II Unit)]]-(-'Input Data'!$B$4/Table2[[#This Row],[Volume]])</f>
        <v>-2.1376884346945744</v>
      </c>
      <c r="L968" s="29">
        <f>Table2[[#This Row],[CM I (Unit)]]*Table2[[#This Row],[Volume]]</f>
        <v>538606.12064307788</v>
      </c>
      <c r="M968" s="29">
        <f>Table2[[#This Row],[CM II Unit)]]*Table2[[#This Row],[Volume]]</f>
        <v>238606.12064307794</v>
      </c>
      <c r="N968" s="29">
        <f>Table2[[#This Row],[Profit (Unit)]]*Table2[[#This Row],[Volume]]</f>
        <v>-11393.879356922082</v>
      </c>
      <c r="O968" s="29" t="str">
        <f>IF(AND(Table2[[#This Row],[Profit]]&gt;0,N967&lt;0),MIN(Table2[Profit]),"")</f>
        <v/>
      </c>
    </row>
    <row r="969" spans="1:15" ht="20.100000000000001" customHeight="1" x14ac:dyDescent="0.25">
      <c r="A969" s="29">
        <v>5335</v>
      </c>
      <c r="B969" s="29">
        <f>IF(Table2[[#This Row],[Volume]]&lt;'Input Data'!$B$9,'Input Data'!$B$9,IF(Table2[[#This Row],[Volume]]&gt;'Input Data'!$B$10,'Input Data'!$B$10,Table2[[#This Row],[Volume]]))</f>
        <v>5335</v>
      </c>
      <c r="C969" s="30">
        <f>ROUNDDOWN((Table2[[#This Row],[Volume Used]]-'Input Data'!$B$9)/'Input Data'!$B$11,0)*'Input Data'!$B$12</f>
        <v>0.15000000000000002</v>
      </c>
      <c r="D969" s="31">
        <f>-(Table2[[#This Row],[Volume]]*(1-Table2[[#This Row],[Discount]])*'Input Data'!$B$2)/Table2[[#This Row],[Volume]]</f>
        <v>425</v>
      </c>
      <c r="E969" s="29">
        <f>ROUNDUP(Table2[[#This Row],[Volume]]/'Input Data'!$B$13,0)</f>
        <v>6</v>
      </c>
      <c r="F969" s="29">
        <f>-Table2[[#This Row],[Multiplier]]*'Input Data'!$B$3</f>
        <v>300000</v>
      </c>
      <c r="G969" s="29">
        <f>(1 - (1 / (1 + EXP(-((Table2[[#This Row],[Volume]] / 1000) - 4.25))))) * 0.4 + 0.6</f>
        <v>0.70102439191192001</v>
      </c>
      <c r="H969" s="29">
        <f>Table2[[#This Row],[Sigmoid]]*'Input Data'!$B$7</f>
        <v>525.76829393393996</v>
      </c>
      <c r="I969" s="29">
        <f>Table2[[#This Row],[Price]]-Table2[[#This Row],[Variable Cost]]</f>
        <v>100.76829393393996</v>
      </c>
      <c r="J969" s="29">
        <f>Table2[[#This Row],[CM I (Unit)]]-(Table2[[#This Row],[Fixed Cost]]/Table2[[#This Row],[Volume]])</f>
        <v>44.535866567491972</v>
      </c>
      <c r="K969" s="29">
        <f>Table2[[#This Row],[CM II Unit)]]-(-'Input Data'!$B$4/Table2[[#This Row],[Volume]])</f>
        <v>-2.3244895712146842</v>
      </c>
      <c r="L969" s="29">
        <f>Table2[[#This Row],[CM I (Unit)]]*Table2[[#This Row],[Volume]]</f>
        <v>537598.84813756973</v>
      </c>
      <c r="M969" s="29">
        <f>Table2[[#This Row],[CM II Unit)]]*Table2[[#This Row],[Volume]]</f>
        <v>237598.84813756967</v>
      </c>
      <c r="N969" s="29">
        <f>Table2[[#This Row],[Profit (Unit)]]*Table2[[#This Row],[Volume]]</f>
        <v>-12401.151862430341</v>
      </c>
      <c r="O969" s="29" t="str">
        <f>IF(AND(Table2[[#This Row],[Profit]]&gt;0,N968&lt;0),MIN(Table2[Profit]),"")</f>
        <v/>
      </c>
    </row>
    <row r="970" spans="1:15" ht="20.100000000000001" customHeight="1" x14ac:dyDescent="0.25">
      <c r="A970" s="29">
        <v>5340</v>
      </c>
      <c r="B970" s="29">
        <f>IF(Table2[[#This Row],[Volume]]&lt;'Input Data'!$B$9,'Input Data'!$B$9,IF(Table2[[#This Row],[Volume]]&gt;'Input Data'!$B$10,'Input Data'!$B$10,Table2[[#This Row],[Volume]]))</f>
        <v>5340</v>
      </c>
      <c r="C970" s="30">
        <f>ROUNDDOWN((Table2[[#This Row],[Volume Used]]-'Input Data'!$B$9)/'Input Data'!$B$11,0)*'Input Data'!$B$12</f>
        <v>0.15000000000000002</v>
      </c>
      <c r="D970" s="31">
        <f>-(Table2[[#This Row],[Volume]]*(1-Table2[[#This Row],[Discount]])*'Input Data'!$B$2)/Table2[[#This Row],[Volume]]</f>
        <v>425</v>
      </c>
      <c r="E970" s="29">
        <f>ROUNDUP(Table2[[#This Row],[Volume]]/'Input Data'!$B$13,0)</f>
        <v>6</v>
      </c>
      <c r="F970" s="29">
        <f>-Table2[[#This Row],[Multiplier]]*'Input Data'!$B$3</f>
        <v>300000</v>
      </c>
      <c r="G970" s="29">
        <f>(1 - (1 / (1 + EXP(-((Table2[[#This Row],[Volume]] / 1000) - 4.25))))) * 0.4 + 0.6</f>
        <v>0.70064731135717429</v>
      </c>
      <c r="H970" s="29">
        <f>Table2[[#This Row],[Sigmoid]]*'Input Data'!$B$7</f>
        <v>525.48548351788077</v>
      </c>
      <c r="I970" s="29">
        <f>Table2[[#This Row],[Price]]-Table2[[#This Row],[Variable Cost]]</f>
        <v>100.48548351788077</v>
      </c>
      <c r="J970" s="29">
        <f>Table2[[#This Row],[CM I (Unit)]]-(Table2[[#This Row],[Fixed Cost]]/Table2[[#This Row],[Volume]])</f>
        <v>44.305708236981893</v>
      </c>
      <c r="K970" s="29">
        <f>Table2[[#This Row],[CM II Unit)]]-(-'Input Data'!$B$4/Table2[[#This Row],[Volume]])</f>
        <v>-2.5107711637671741</v>
      </c>
      <c r="L970" s="29">
        <f>Table2[[#This Row],[CM I (Unit)]]*Table2[[#This Row],[Volume]]</f>
        <v>536592.48198548332</v>
      </c>
      <c r="M970" s="29">
        <f>Table2[[#This Row],[CM II Unit)]]*Table2[[#This Row],[Volume]]</f>
        <v>236592.48198548332</v>
      </c>
      <c r="N970" s="29">
        <f>Table2[[#This Row],[Profit (Unit)]]*Table2[[#This Row],[Volume]]</f>
        <v>-13407.518014516711</v>
      </c>
      <c r="O970" s="29" t="str">
        <f>IF(AND(Table2[[#This Row],[Profit]]&gt;0,N969&lt;0),MIN(Table2[Profit]),"")</f>
        <v/>
      </c>
    </row>
    <row r="971" spans="1:15" ht="20.100000000000001" customHeight="1" x14ac:dyDescent="0.25">
      <c r="A971" s="29">
        <v>5345</v>
      </c>
      <c r="B971" s="29">
        <f>IF(Table2[[#This Row],[Volume]]&lt;'Input Data'!$B$9,'Input Data'!$B$9,IF(Table2[[#This Row],[Volume]]&gt;'Input Data'!$B$10,'Input Data'!$B$10,Table2[[#This Row],[Volume]]))</f>
        <v>5345</v>
      </c>
      <c r="C971" s="30">
        <f>ROUNDDOWN((Table2[[#This Row],[Volume Used]]-'Input Data'!$B$9)/'Input Data'!$B$11,0)*'Input Data'!$B$12</f>
        <v>0.15000000000000002</v>
      </c>
      <c r="D971" s="31">
        <f>-(Table2[[#This Row],[Volume]]*(1-Table2[[#This Row],[Discount]])*'Input Data'!$B$2)/Table2[[#This Row],[Volume]]</f>
        <v>425</v>
      </c>
      <c r="E971" s="29">
        <f>ROUNDUP(Table2[[#This Row],[Volume]]/'Input Data'!$B$13,0)</f>
        <v>6</v>
      </c>
      <c r="F971" s="29">
        <f>-Table2[[#This Row],[Multiplier]]*'Input Data'!$B$3</f>
        <v>300000</v>
      </c>
      <c r="G971" s="29">
        <f>(1 - (1 / (1 + EXP(-((Table2[[#This Row],[Volume]] / 1000) - 4.25))))) * 0.4 + 0.6</f>
        <v>0.70027116623792818</v>
      </c>
      <c r="H971" s="29">
        <f>Table2[[#This Row],[Sigmoid]]*'Input Data'!$B$7</f>
        <v>525.20337467844615</v>
      </c>
      <c r="I971" s="29">
        <f>Table2[[#This Row],[Price]]-Table2[[#This Row],[Variable Cost]]</f>
        <v>100.20337467844615</v>
      </c>
      <c r="J971" s="29">
        <f>Table2[[#This Row],[CM I (Unit)]]-(Table2[[#This Row],[Fixed Cost]]/Table2[[#This Row],[Volume]])</f>
        <v>44.076152975920429</v>
      </c>
      <c r="K971" s="29">
        <f>Table2[[#This Row],[CM II Unit)]]-(-'Input Data'!$B$4/Table2[[#This Row],[Volume]])</f>
        <v>-2.6965317761843437</v>
      </c>
      <c r="L971" s="29">
        <f>Table2[[#This Row],[CM I (Unit)]]*Table2[[#This Row],[Volume]]</f>
        <v>535587.03765629465</v>
      </c>
      <c r="M971" s="29">
        <f>Table2[[#This Row],[CM II Unit)]]*Table2[[#This Row],[Volume]]</f>
        <v>235587.03765629471</v>
      </c>
      <c r="N971" s="29">
        <f>Table2[[#This Row],[Profit (Unit)]]*Table2[[#This Row],[Volume]]</f>
        <v>-14412.962343705318</v>
      </c>
      <c r="O971" s="29" t="str">
        <f>IF(AND(Table2[[#This Row],[Profit]]&gt;0,N970&lt;0),MIN(Table2[Profit]),"")</f>
        <v/>
      </c>
    </row>
    <row r="972" spans="1:15" ht="20.100000000000001" customHeight="1" x14ac:dyDescent="0.25">
      <c r="A972" s="29">
        <v>5350</v>
      </c>
      <c r="B972" s="29">
        <f>IF(Table2[[#This Row],[Volume]]&lt;'Input Data'!$B$9,'Input Data'!$B$9,IF(Table2[[#This Row],[Volume]]&gt;'Input Data'!$B$10,'Input Data'!$B$10,Table2[[#This Row],[Volume]]))</f>
        <v>5350</v>
      </c>
      <c r="C972" s="30">
        <f>ROUNDDOWN((Table2[[#This Row],[Volume Used]]-'Input Data'!$B$9)/'Input Data'!$B$11,0)*'Input Data'!$B$12</f>
        <v>0.15000000000000002</v>
      </c>
      <c r="D972" s="31">
        <f>-(Table2[[#This Row],[Volume]]*(1-Table2[[#This Row],[Discount]])*'Input Data'!$B$2)/Table2[[#This Row],[Volume]]</f>
        <v>425</v>
      </c>
      <c r="E972" s="29">
        <f>ROUNDUP(Table2[[#This Row],[Volume]]/'Input Data'!$B$13,0)</f>
        <v>6</v>
      </c>
      <c r="F972" s="29">
        <f>-Table2[[#This Row],[Multiplier]]*'Input Data'!$B$3</f>
        <v>300000</v>
      </c>
      <c r="G972" s="29">
        <f>(1 - (1 / (1 + EXP(-((Table2[[#This Row],[Volume]] / 1000) - 4.25))))) * 0.4 + 0.6</f>
        <v>0.69989595776195301</v>
      </c>
      <c r="H972" s="29">
        <f>Table2[[#This Row],[Sigmoid]]*'Input Data'!$B$7</f>
        <v>524.92196832146476</v>
      </c>
      <c r="I972" s="29">
        <f>Table2[[#This Row],[Price]]-Table2[[#This Row],[Variable Cost]]</f>
        <v>99.92196832146476</v>
      </c>
      <c r="J972" s="29">
        <f>Table2[[#This Row],[CM I (Unit)]]-(Table2[[#This Row],[Fixed Cost]]/Table2[[#This Row],[Volume]])</f>
        <v>43.847201966324576</v>
      </c>
      <c r="K972" s="29">
        <f>Table2[[#This Row],[CM II Unit)]]-(-'Input Data'!$B$4/Table2[[#This Row],[Volume]])</f>
        <v>-2.8817699962922489</v>
      </c>
      <c r="L972" s="29">
        <f>Table2[[#This Row],[CM I (Unit)]]*Table2[[#This Row],[Volume]]</f>
        <v>534582.53051983647</v>
      </c>
      <c r="M972" s="29">
        <f>Table2[[#This Row],[CM II Unit)]]*Table2[[#This Row],[Volume]]</f>
        <v>234582.53051983649</v>
      </c>
      <c r="N972" s="29">
        <f>Table2[[#This Row],[Profit (Unit)]]*Table2[[#This Row],[Volume]]</f>
        <v>-15417.469480163532</v>
      </c>
      <c r="O972" s="29" t="str">
        <f>IF(AND(Table2[[#This Row],[Profit]]&gt;0,N971&lt;0),MIN(Table2[Profit]),"")</f>
        <v/>
      </c>
    </row>
    <row r="973" spans="1:15" ht="20.100000000000001" customHeight="1" x14ac:dyDescent="0.25">
      <c r="A973" s="29">
        <v>5355</v>
      </c>
      <c r="B973" s="29">
        <f>IF(Table2[[#This Row],[Volume]]&lt;'Input Data'!$B$9,'Input Data'!$B$9,IF(Table2[[#This Row],[Volume]]&gt;'Input Data'!$B$10,'Input Data'!$B$10,Table2[[#This Row],[Volume]]))</f>
        <v>5355</v>
      </c>
      <c r="C973" s="30">
        <f>ROUNDDOWN((Table2[[#This Row],[Volume Used]]-'Input Data'!$B$9)/'Input Data'!$B$11,0)*'Input Data'!$B$12</f>
        <v>0.15000000000000002</v>
      </c>
      <c r="D973" s="31">
        <f>-(Table2[[#This Row],[Volume]]*(1-Table2[[#This Row],[Discount]])*'Input Data'!$B$2)/Table2[[#This Row],[Volume]]</f>
        <v>425</v>
      </c>
      <c r="E973" s="29">
        <f>ROUNDUP(Table2[[#This Row],[Volume]]/'Input Data'!$B$13,0)</f>
        <v>6</v>
      </c>
      <c r="F973" s="29">
        <f>-Table2[[#This Row],[Multiplier]]*'Input Data'!$B$3</f>
        <v>300000</v>
      </c>
      <c r="G973" s="29">
        <f>(1 - (1 / (1 + EXP(-((Table2[[#This Row],[Volume]] / 1000) - 4.25))))) * 0.4 + 0.6</f>
        <v>0.69952168710765539</v>
      </c>
      <c r="H973" s="29">
        <f>Table2[[#This Row],[Sigmoid]]*'Input Data'!$B$7</f>
        <v>524.64126533074159</v>
      </c>
      <c r="I973" s="29">
        <f>Table2[[#This Row],[Price]]-Table2[[#This Row],[Variable Cost]]</f>
        <v>99.641265330741589</v>
      </c>
      <c r="J973" s="29">
        <f>Table2[[#This Row],[CM I (Unit)]]-(Table2[[#This Row],[Fixed Cost]]/Table2[[#This Row],[Volume]])</f>
        <v>43.618856367156155</v>
      </c>
      <c r="K973" s="29">
        <f>Table2[[#This Row],[CM II Unit)]]-(-'Input Data'!$B$4/Table2[[#This Row],[Volume]])</f>
        <v>-3.066484435831704</v>
      </c>
      <c r="L973" s="29">
        <f>Table2[[#This Row],[CM I (Unit)]]*Table2[[#This Row],[Volume]]</f>
        <v>533578.9758461212</v>
      </c>
      <c r="M973" s="29">
        <f>Table2[[#This Row],[CM II Unit)]]*Table2[[#This Row],[Volume]]</f>
        <v>233578.9758461212</v>
      </c>
      <c r="N973" s="29">
        <f>Table2[[#This Row],[Profit (Unit)]]*Table2[[#This Row],[Volume]]</f>
        <v>-16421.024153878774</v>
      </c>
      <c r="O973" s="29" t="str">
        <f>IF(AND(Table2[[#This Row],[Profit]]&gt;0,N972&lt;0),MIN(Table2[Profit]),"")</f>
        <v/>
      </c>
    </row>
    <row r="974" spans="1:15" ht="20.100000000000001" customHeight="1" x14ac:dyDescent="0.25">
      <c r="A974" s="29">
        <v>5360</v>
      </c>
      <c r="B974" s="29">
        <f>IF(Table2[[#This Row],[Volume]]&lt;'Input Data'!$B$9,'Input Data'!$B$9,IF(Table2[[#This Row],[Volume]]&gt;'Input Data'!$B$10,'Input Data'!$B$10,Table2[[#This Row],[Volume]]))</f>
        <v>5360</v>
      </c>
      <c r="C974" s="30">
        <f>ROUNDDOWN((Table2[[#This Row],[Volume Used]]-'Input Data'!$B$9)/'Input Data'!$B$11,0)*'Input Data'!$B$12</f>
        <v>0.15000000000000002</v>
      </c>
      <c r="D974" s="31">
        <f>-(Table2[[#This Row],[Volume]]*(1-Table2[[#This Row],[Discount]])*'Input Data'!$B$2)/Table2[[#This Row],[Volume]]</f>
        <v>425</v>
      </c>
      <c r="E974" s="29">
        <f>ROUNDUP(Table2[[#This Row],[Volume]]/'Input Data'!$B$13,0)</f>
        <v>6</v>
      </c>
      <c r="F974" s="29">
        <f>-Table2[[#This Row],[Multiplier]]*'Input Data'!$B$3</f>
        <v>300000</v>
      </c>
      <c r="G974" s="29">
        <f>(1 - (1 / (1 + EXP(-((Table2[[#This Row],[Volume]] / 1000) - 4.25))))) * 0.4 + 0.6</f>
        <v>0.69914835542417197</v>
      </c>
      <c r="H974" s="29">
        <f>Table2[[#This Row],[Sigmoid]]*'Input Data'!$B$7</f>
        <v>524.36126656812894</v>
      </c>
      <c r="I974" s="29">
        <f>Table2[[#This Row],[Price]]-Table2[[#This Row],[Variable Cost]]</f>
        <v>99.36126656812894</v>
      </c>
      <c r="J974" s="29">
        <f>Table2[[#This Row],[CM I (Unit)]]-(Table2[[#This Row],[Fixed Cost]]/Table2[[#This Row],[Volume]])</f>
        <v>43.391117314397597</v>
      </c>
      <c r="K974" s="29">
        <f>Table2[[#This Row],[CM II Unit)]]-(-'Input Data'!$B$4/Table2[[#This Row],[Volume]])</f>
        <v>-3.2506737303785229</v>
      </c>
      <c r="L974" s="29">
        <f>Table2[[#This Row],[CM I (Unit)]]*Table2[[#This Row],[Volume]]</f>
        <v>532576.38880517113</v>
      </c>
      <c r="M974" s="29">
        <f>Table2[[#This Row],[CM II Unit)]]*Table2[[#This Row],[Volume]]</f>
        <v>232576.38880517113</v>
      </c>
      <c r="N974" s="29">
        <f>Table2[[#This Row],[Profit (Unit)]]*Table2[[#This Row],[Volume]]</f>
        <v>-17423.611194828882</v>
      </c>
      <c r="O974" s="29" t="str">
        <f>IF(AND(Table2[[#This Row],[Profit]]&gt;0,N973&lt;0),MIN(Table2[Profit]),"")</f>
        <v/>
      </c>
    </row>
    <row r="975" spans="1:15" ht="20.100000000000001" customHeight="1" x14ac:dyDescent="0.25">
      <c r="A975" s="29">
        <v>5365</v>
      </c>
      <c r="B975" s="29">
        <f>IF(Table2[[#This Row],[Volume]]&lt;'Input Data'!$B$9,'Input Data'!$B$9,IF(Table2[[#This Row],[Volume]]&gt;'Input Data'!$B$10,'Input Data'!$B$10,Table2[[#This Row],[Volume]]))</f>
        <v>5365</v>
      </c>
      <c r="C975" s="30">
        <f>ROUNDDOWN((Table2[[#This Row],[Volume Used]]-'Input Data'!$B$9)/'Input Data'!$B$11,0)*'Input Data'!$B$12</f>
        <v>0.15000000000000002</v>
      </c>
      <c r="D975" s="31">
        <f>-(Table2[[#This Row],[Volume]]*(1-Table2[[#This Row],[Discount]])*'Input Data'!$B$2)/Table2[[#This Row],[Volume]]</f>
        <v>425</v>
      </c>
      <c r="E975" s="29">
        <f>ROUNDUP(Table2[[#This Row],[Volume]]/'Input Data'!$B$13,0)</f>
        <v>6</v>
      </c>
      <c r="F975" s="29">
        <f>-Table2[[#This Row],[Multiplier]]*'Input Data'!$B$3</f>
        <v>300000</v>
      </c>
      <c r="G975" s="29">
        <f>(1 - (1 / (1 + EXP(-((Table2[[#This Row],[Volume]] / 1000) - 4.25))))) * 0.4 + 0.6</f>
        <v>0.6987759638314649</v>
      </c>
      <c r="H975" s="29">
        <f>Table2[[#This Row],[Sigmoid]]*'Input Data'!$B$7</f>
        <v>524.08197287359872</v>
      </c>
      <c r="I975" s="29">
        <f>Table2[[#This Row],[Price]]-Table2[[#This Row],[Variable Cost]]</f>
        <v>99.081972873598716</v>
      </c>
      <c r="J975" s="29">
        <f>Table2[[#This Row],[CM I (Unit)]]-(Table2[[#This Row],[Fixed Cost]]/Table2[[#This Row],[Volume]])</f>
        <v>43.163985921129004</v>
      </c>
      <c r="K975" s="29">
        <f>Table2[[#This Row],[CM II Unit)]]-(-'Input Data'!$B$4/Table2[[#This Row],[Volume]])</f>
        <v>-3.434336539262425</v>
      </c>
      <c r="L975" s="29">
        <f>Table2[[#This Row],[CM I (Unit)]]*Table2[[#This Row],[Volume]]</f>
        <v>531574.78446685709</v>
      </c>
      <c r="M975" s="29">
        <f>Table2[[#This Row],[CM II Unit)]]*Table2[[#This Row],[Volume]]</f>
        <v>231574.78446685712</v>
      </c>
      <c r="N975" s="29">
        <f>Table2[[#This Row],[Profit (Unit)]]*Table2[[#This Row],[Volume]]</f>
        <v>-18425.215533142909</v>
      </c>
      <c r="O975" s="29" t="str">
        <f>IF(AND(Table2[[#This Row],[Profit]]&gt;0,N974&lt;0),MIN(Table2[Profit]),"")</f>
        <v/>
      </c>
    </row>
    <row r="976" spans="1:15" ht="20.100000000000001" customHeight="1" x14ac:dyDescent="0.25">
      <c r="A976" s="29">
        <v>5370</v>
      </c>
      <c r="B976" s="29">
        <f>IF(Table2[[#This Row],[Volume]]&lt;'Input Data'!$B$9,'Input Data'!$B$9,IF(Table2[[#This Row],[Volume]]&gt;'Input Data'!$B$10,'Input Data'!$B$10,Table2[[#This Row],[Volume]]))</f>
        <v>5370</v>
      </c>
      <c r="C976" s="30">
        <f>ROUNDDOWN((Table2[[#This Row],[Volume Used]]-'Input Data'!$B$9)/'Input Data'!$B$11,0)*'Input Data'!$B$12</f>
        <v>0.15000000000000002</v>
      </c>
      <c r="D976" s="31">
        <f>-(Table2[[#This Row],[Volume]]*(1-Table2[[#This Row],[Discount]])*'Input Data'!$B$2)/Table2[[#This Row],[Volume]]</f>
        <v>425</v>
      </c>
      <c r="E976" s="29">
        <f>ROUNDUP(Table2[[#This Row],[Volume]]/'Input Data'!$B$13,0)</f>
        <v>6</v>
      </c>
      <c r="F976" s="29">
        <f>-Table2[[#This Row],[Multiplier]]*'Input Data'!$B$3</f>
        <v>300000</v>
      </c>
      <c r="G976" s="29">
        <f>(1 - (1 / (1 + EXP(-((Table2[[#This Row],[Volume]] / 1000) - 4.25))))) * 0.4 + 0.6</f>
        <v>0.69840451342042076</v>
      </c>
      <c r="H976" s="29">
        <f>Table2[[#This Row],[Sigmoid]]*'Input Data'!$B$7</f>
        <v>523.80338506531552</v>
      </c>
      <c r="I976" s="29">
        <f>Table2[[#This Row],[Price]]-Table2[[#This Row],[Variable Cost]]</f>
        <v>98.803385065315524</v>
      </c>
      <c r="J976" s="29">
        <f>Table2[[#This Row],[CM I (Unit)]]-(Table2[[#This Row],[Fixed Cost]]/Table2[[#This Row],[Volume]])</f>
        <v>42.937463277606028</v>
      </c>
      <c r="K976" s="29">
        <f>Table2[[#This Row],[CM II Unit)]]-(-'Input Data'!$B$4/Table2[[#This Row],[Volume]])</f>
        <v>-3.6174715454852162</v>
      </c>
      <c r="L976" s="29">
        <f>Table2[[#This Row],[CM I (Unit)]]*Table2[[#This Row],[Volume]]</f>
        <v>530574.17780074431</v>
      </c>
      <c r="M976" s="29">
        <f>Table2[[#This Row],[CM II Unit)]]*Table2[[#This Row],[Volume]]</f>
        <v>230574.17780074436</v>
      </c>
      <c r="N976" s="29">
        <f>Table2[[#This Row],[Profit (Unit)]]*Table2[[#This Row],[Volume]]</f>
        <v>-19425.82219925561</v>
      </c>
      <c r="O976" s="29" t="str">
        <f>IF(AND(Table2[[#This Row],[Profit]]&gt;0,N975&lt;0),MIN(Table2[Profit]),"")</f>
        <v/>
      </c>
    </row>
    <row r="977" spans="1:15" ht="20.100000000000001" customHeight="1" x14ac:dyDescent="0.25">
      <c r="A977" s="29">
        <v>5375</v>
      </c>
      <c r="B977" s="29">
        <f>IF(Table2[[#This Row],[Volume]]&lt;'Input Data'!$B$9,'Input Data'!$B$9,IF(Table2[[#This Row],[Volume]]&gt;'Input Data'!$B$10,'Input Data'!$B$10,Table2[[#This Row],[Volume]]))</f>
        <v>5375</v>
      </c>
      <c r="C977" s="30">
        <f>ROUNDDOWN((Table2[[#This Row],[Volume Used]]-'Input Data'!$B$9)/'Input Data'!$B$11,0)*'Input Data'!$B$12</f>
        <v>0.15000000000000002</v>
      </c>
      <c r="D977" s="31">
        <f>-(Table2[[#This Row],[Volume]]*(1-Table2[[#This Row],[Discount]])*'Input Data'!$B$2)/Table2[[#This Row],[Volume]]</f>
        <v>425</v>
      </c>
      <c r="E977" s="29">
        <f>ROUNDUP(Table2[[#This Row],[Volume]]/'Input Data'!$B$13,0)</f>
        <v>6</v>
      </c>
      <c r="F977" s="29">
        <f>-Table2[[#This Row],[Multiplier]]*'Input Data'!$B$3</f>
        <v>300000</v>
      </c>
      <c r="G977" s="29">
        <f>(1 - (1 / (1 + EXP(-((Table2[[#This Row],[Volume]] / 1000) - 4.25))))) * 0.4 + 0.6</f>
        <v>0.69803400525294867</v>
      </c>
      <c r="H977" s="29">
        <f>Table2[[#This Row],[Sigmoid]]*'Input Data'!$B$7</f>
        <v>523.52550393971148</v>
      </c>
      <c r="I977" s="29">
        <f>Table2[[#This Row],[Price]]-Table2[[#This Row],[Variable Cost]]</f>
        <v>98.525503939711484</v>
      </c>
      <c r="J977" s="29">
        <f>Table2[[#This Row],[CM I (Unit)]]-(Table2[[#This Row],[Fixed Cost]]/Table2[[#This Row],[Volume]])</f>
        <v>42.711550451339392</v>
      </c>
      <c r="K977" s="29">
        <f>Table2[[#This Row],[CM II Unit)]]-(-'Input Data'!$B$4/Table2[[#This Row],[Volume]])</f>
        <v>-3.80007745563735</v>
      </c>
      <c r="L977" s="29">
        <f>Table2[[#This Row],[CM I (Unit)]]*Table2[[#This Row],[Volume]]</f>
        <v>529574.58367594925</v>
      </c>
      <c r="M977" s="29">
        <f>Table2[[#This Row],[CM II Unit)]]*Table2[[#This Row],[Volume]]</f>
        <v>229574.58367594922</v>
      </c>
      <c r="N977" s="29">
        <f>Table2[[#This Row],[Profit (Unit)]]*Table2[[#This Row],[Volume]]</f>
        <v>-20425.416324050755</v>
      </c>
      <c r="O977" s="29" t="str">
        <f>IF(AND(Table2[[#This Row],[Profit]]&gt;0,N976&lt;0),MIN(Table2[Profit]),"")</f>
        <v/>
      </c>
    </row>
    <row r="978" spans="1:15" ht="20.100000000000001" customHeight="1" x14ac:dyDescent="0.25">
      <c r="A978" s="29">
        <v>5380</v>
      </c>
      <c r="B978" s="29">
        <f>IF(Table2[[#This Row],[Volume]]&lt;'Input Data'!$B$9,'Input Data'!$B$9,IF(Table2[[#This Row],[Volume]]&gt;'Input Data'!$B$10,'Input Data'!$B$10,Table2[[#This Row],[Volume]]))</f>
        <v>5380</v>
      </c>
      <c r="C978" s="30">
        <f>ROUNDDOWN((Table2[[#This Row],[Volume Used]]-'Input Data'!$B$9)/'Input Data'!$B$11,0)*'Input Data'!$B$12</f>
        <v>0.15000000000000002</v>
      </c>
      <c r="D978" s="31">
        <f>-(Table2[[#This Row],[Volume]]*(1-Table2[[#This Row],[Discount]])*'Input Data'!$B$2)/Table2[[#This Row],[Volume]]</f>
        <v>425</v>
      </c>
      <c r="E978" s="29">
        <f>ROUNDUP(Table2[[#This Row],[Volume]]/'Input Data'!$B$13,0)</f>
        <v>6</v>
      </c>
      <c r="F978" s="29">
        <f>-Table2[[#This Row],[Multiplier]]*'Input Data'!$B$3</f>
        <v>300000</v>
      </c>
      <c r="G978" s="29">
        <f>(1 - (1 / (1 + EXP(-((Table2[[#This Row],[Volume]] / 1000) - 4.25))))) * 0.4 + 0.6</f>
        <v>0.6976644403620812</v>
      </c>
      <c r="H978" s="29">
        <f>Table2[[#This Row],[Sigmoid]]*'Input Data'!$B$7</f>
        <v>523.24833027156092</v>
      </c>
      <c r="I978" s="29">
        <f>Table2[[#This Row],[Price]]-Table2[[#This Row],[Variable Cost]]</f>
        <v>98.248330271560917</v>
      </c>
      <c r="J978" s="29">
        <f>Table2[[#This Row],[CM I (Unit)]]-(Table2[[#This Row],[Fixed Cost]]/Table2[[#This Row],[Volume]])</f>
        <v>42.486248487174301</v>
      </c>
      <c r="K978" s="29">
        <f>Table2[[#This Row],[CM II Unit)]]-(-'Input Data'!$B$4/Table2[[#This Row],[Volume]])</f>
        <v>-3.9821529998145451</v>
      </c>
      <c r="L978" s="29">
        <f>Table2[[#This Row],[CM I (Unit)]]*Table2[[#This Row],[Volume]]</f>
        <v>528576.01686099777</v>
      </c>
      <c r="M978" s="29">
        <f>Table2[[#This Row],[CM II Unit)]]*Table2[[#This Row],[Volume]]</f>
        <v>228576.01686099774</v>
      </c>
      <c r="N978" s="29">
        <f>Table2[[#This Row],[Profit (Unit)]]*Table2[[#This Row],[Volume]]</f>
        <v>-21423.983139002252</v>
      </c>
      <c r="O978" s="29" t="str">
        <f>IF(AND(Table2[[#This Row],[Profit]]&gt;0,N977&lt;0),MIN(Table2[Profit]),"")</f>
        <v/>
      </c>
    </row>
    <row r="979" spans="1:15" ht="20.100000000000001" customHeight="1" x14ac:dyDescent="0.25">
      <c r="A979" s="29">
        <v>5385</v>
      </c>
      <c r="B979" s="29">
        <f>IF(Table2[[#This Row],[Volume]]&lt;'Input Data'!$B$9,'Input Data'!$B$9,IF(Table2[[#This Row],[Volume]]&gt;'Input Data'!$B$10,'Input Data'!$B$10,Table2[[#This Row],[Volume]]))</f>
        <v>5385</v>
      </c>
      <c r="C979" s="30">
        <f>ROUNDDOWN((Table2[[#This Row],[Volume Used]]-'Input Data'!$B$9)/'Input Data'!$B$11,0)*'Input Data'!$B$12</f>
        <v>0.15000000000000002</v>
      </c>
      <c r="D979" s="31">
        <f>-(Table2[[#This Row],[Volume]]*(1-Table2[[#This Row],[Discount]])*'Input Data'!$B$2)/Table2[[#This Row],[Volume]]</f>
        <v>425</v>
      </c>
      <c r="E979" s="29">
        <f>ROUNDUP(Table2[[#This Row],[Volume]]/'Input Data'!$B$13,0)</f>
        <v>6</v>
      </c>
      <c r="F979" s="29">
        <f>-Table2[[#This Row],[Multiplier]]*'Input Data'!$B$3</f>
        <v>300000</v>
      </c>
      <c r="G979" s="29">
        <f>(1 - (1 / (1 + EXP(-((Table2[[#This Row],[Volume]] / 1000) - 4.25))))) * 0.4 + 0.6</f>
        <v>0.69729581975207577</v>
      </c>
      <c r="H979" s="29">
        <f>Table2[[#This Row],[Sigmoid]]*'Input Data'!$B$7</f>
        <v>522.97186481405686</v>
      </c>
      <c r="I979" s="29">
        <f>Table2[[#This Row],[Price]]-Table2[[#This Row],[Variable Cost]]</f>
        <v>97.971864814056858</v>
      </c>
      <c r="J979" s="29">
        <f>Table2[[#This Row],[CM I (Unit)]]-(Table2[[#This Row],[Fixed Cost]]/Table2[[#This Row],[Volume]])</f>
        <v>42.261558407371624</v>
      </c>
      <c r="K979" s="29">
        <f>Table2[[#This Row],[CM II Unit)]]-(-'Input Data'!$B$4/Table2[[#This Row],[Volume]])</f>
        <v>-4.1636969315327406</v>
      </c>
      <c r="L979" s="29">
        <f>Table2[[#This Row],[CM I (Unit)]]*Table2[[#This Row],[Volume]]</f>
        <v>527578.49202369619</v>
      </c>
      <c r="M979" s="29">
        <f>Table2[[#This Row],[CM II Unit)]]*Table2[[#This Row],[Volume]]</f>
        <v>227578.49202369619</v>
      </c>
      <c r="N979" s="29">
        <f>Table2[[#This Row],[Profit (Unit)]]*Table2[[#This Row],[Volume]]</f>
        <v>-22421.507976303808</v>
      </c>
      <c r="O979" s="29" t="str">
        <f>IF(AND(Table2[[#This Row],[Profit]]&gt;0,N978&lt;0),MIN(Table2[Profit]),"")</f>
        <v/>
      </c>
    </row>
    <row r="980" spans="1:15" ht="20.100000000000001" customHeight="1" x14ac:dyDescent="0.25">
      <c r="A980" s="29">
        <v>5390</v>
      </c>
      <c r="B980" s="29">
        <f>IF(Table2[[#This Row],[Volume]]&lt;'Input Data'!$B$9,'Input Data'!$B$9,IF(Table2[[#This Row],[Volume]]&gt;'Input Data'!$B$10,'Input Data'!$B$10,Table2[[#This Row],[Volume]]))</f>
        <v>5390</v>
      </c>
      <c r="C980" s="30">
        <f>ROUNDDOWN((Table2[[#This Row],[Volume Used]]-'Input Data'!$B$9)/'Input Data'!$B$11,0)*'Input Data'!$B$12</f>
        <v>0.15000000000000002</v>
      </c>
      <c r="D980" s="31">
        <f>-(Table2[[#This Row],[Volume]]*(1-Table2[[#This Row],[Discount]])*'Input Data'!$B$2)/Table2[[#This Row],[Volume]]</f>
        <v>425</v>
      </c>
      <c r="E980" s="29">
        <f>ROUNDUP(Table2[[#This Row],[Volume]]/'Input Data'!$B$13,0)</f>
        <v>6</v>
      </c>
      <c r="F980" s="29">
        <f>-Table2[[#This Row],[Multiplier]]*'Input Data'!$B$3</f>
        <v>300000</v>
      </c>
      <c r="G980" s="29">
        <f>(1 - (1 / (1 + EXP(-((Table2[[#This Row],[Volume]] / 1000) - 4.25))))) * 0.4 + 0.6</f>
        <v>0.69692814439851802</v>
      </c>
      <c r="H980" s="29">
        <f>Table2[[#This Row],[Sigmoid]]*'Input Data'!$B$7</f>
        <v>522.69610829888848</v>
      </c>
      <c r="I980" s="29">
        <f>Table2[[#This Row],[Price]]-Table2[[#This Row],[Variable Cost]]</f>
        <v>97.696108298888475</v>
      </c>
      <c r="J980" s="29">
        <f>Table2[[#This Row],[CM I (Unit)]]-(Table2[[#This Row],[Fixed Cost]]/Table2[[#This Row],[Volume]])</f>
        <v>42.037481211689958</v>
      </c>
      <c r="K980" s="29">
        <f>Table2[[#This Row],[CM II Unit)]]-(-'Input Data'!$B$4/Table2[[#This Row],[Volume]])</f>
        <v>-4.3447080276421417</v>
      </c>
      <c r="L980" s="29">
        <f>Table2[[#This Row],[CM I (Unit)]]*Table2[[#This Row],[Volume]]</f>
        <v>526582.02373100887</v>
      </c>
      <c r="M980" s="29">
        <f>Table2[[#This Row],[CM II Unit)]]*Table2[[#This Row],[Volume]]</f>
        <v>226582.02373100887</v>
      </c>
      <c r="N980" s="29">
        <f>Table2[[#This Row],[Profit (Unit)]]*Table2[[#This Row],[Volume]]</f>
        <v>-23417.976268991144</v>
      </c>
      <c r="O980" s="29" t="str">
        <f>IF(AND(Table2[[#This Row],[Profit]]&gt;0,N979&lt;0),MIN(Table2[Profit]),"")</f>
        <v/>
      </c>
    </row>
    <row r="981" spans="1:15" ht="20.100000000000001" customHeight="1" x14ac:dyDescent="0.25">
      <c r="A981" s="29">
        <v>5395</v>
      </c>
      <c r="B981" s="29">
        <f>IF(Table2[[#This Row],[Volume]]&lt;'Input Data'!$B$9,'Input Data'!$B$9,IF(Table2[[#This Row],[Volume]]&gt;'Input Data'!$B$10,'Input Data'!$B$10,Table2[[#This Row],[Volume]]))</f>
        <v>5395</v>
      </c>
      <c r="C981" s="30">
        <f>ROUNDDOWN((Table2[[#This Row],[Volume Used]]-'Input Data'!$B$9)/'Input Data'!$B$11,0)*'Input Data'!$B$12</f>
        <v>0.15000000000000002</v>
      </c>
      <c r="D981" s="31">
        <f>-(Table2[[#This Row],[Volume]]*(1-Table2[[#This Row],[Discount]])*'Input Data'!$B$2)/Table2[[#This Row],[Volume]]</f>
        <v>425</v>
      </c>
      <c r="E981" s="29">
        <f>ROUNDUP(Table2[[#This Row],[Volume]]/'Input Data'!$B$13,0)</f>
        <v>6</v>
      </c>
      <c r="F981" s="29">
        <f>-Table2[[#This Row],[Multiplier]]*'Input Data'!$B$3</f>
        <v>300000</v>
      </c>
      <c r="G981" s="29">
        <f>(1 - (1 / (1 + EXP(-((Table2[[#This Row],[Volume]] / 1000) - 4.25))))) * 0.4 + 0.6</f>
        <v>0.69656141524842607</v>
      </c>
      <c r="H981" s="29">
        <f>Table2[[#This Row],[Sigmoid]]*'Input Data'!$B$7</f>
        <v>522.42106143631952</v>
      </c>
      <c r="I981" s="29">
        <f>Table2[[#This Row],[Price]]-Table2[[#This Row],[Variable Cost]]</f>
        <v>97.421061436319519</v>
      </c>
      <c r="J981" s="29">
        <f>Table2[[#This Row],[CM I (Unit)]]-(Table2[[#This Row],[Fixed Cost]]/Table2[[#This Row],[Volume]])</f>
        <v>41.814017877468729</v>
      </c>
      <c r="K981" s="29">
        <f>Table2[[#This Row],[CM II Unit)]]-(-'Input Data'!$B$4/Table2[[#This Row],[Volume]])</f>
        <v>-4.5251850882402636</v>
      </c>
      <c r="L981" s="29">
        <f>Table2[[#This Row],[CM I (Unit)]]*Table2[[#This Row],[Volume]]</f>
        <v>525586.62644894386</v>
      </c>
      <c r="M981" s="29">
        <f>Table2[[#This Row],[CM II Unit)]]*Table2[[#This Row],[Volume]]</f>
        <v>225586.6264489438</v>
      </c>
      <c r="N981" s="29">
        <f>Table2[[#This Row],[Profit (Unit)]]*Table2[[#This Row],[Volume]]</f>
        <v>-24413.373551056222</v>
      </c>
      <c r="O981" s="29" t="str">
        <f>IF(AND(Table2[[#This Row],[Profit]]&gt;0,N980&lt;0),MIN(Table2[Profit]),"")</f>
        <v/>
      </c>
    </row>
    <row r="982" spans="1:15" ht="20.100000000000001" customHeight="1" x14ac:dyDescent="0.25">
      <c r="A982" s="29">
        <v>5400</v>
      </c>
      <c r="B982" s="29">
        <f>IF(Table2[[#This Row],[Volume]]&lt;'Input Data'!$B$9,'Input Data'!$B$9,IF(Table2[[#This Row],[Volume]]&gt;'Input Data'!$B$10,'Input Data'!$B$10,Table2[[#This Row],[Volume]]))</f>
        <v>5400</v>
      </c>
      <c r="C982" s="30">
        <f>ROUNDDOWN((Table2[[#This Row],[Volume Used]]-'Input Data'!$B$9)/'Input Data'!$B$11,0)*'Input Data'!$B$12</f>
        <v>0.15000000000000002</v>
      </c>
      <c r="D982" s="31">
        <f>-(Table2[[#This Row],[Volume]]*(1-Table2[[#This Row],[Discount]])*'Input Data'!$B$2)/Table2[[#This Row],[Volume]]</f>
        <v>425</v>
      </c>
      <c r="E982" s="29">
        <f>ROUNDUP(Table2[[#This Row],[Volume]]/'Input Data'!$B$13,0)</f>
        <v>6</v>
      </c>
      <c r="F982" s="29">
        <f>-Table2[[#This Row],[Multiplier]]*'Input Data'!$B$3</f>
        <v>300000</v>
      </c>
      <c r="G982" s="29">
        <f>(1 - (1 / (1 + EXP(-((Table2[[#This Row],[Volume]] / 1000) - 4.25))))) * 0.4 + 0.6</f>
        <v>0.69619563322035549</v>
      </c>
      <c r="H982" s="29">
        <f>Table2[[#This Row],[Sigmoid]]*'Input Data'!$B$7</f>
        <v>522.14672491526665</v>
      </c>
      <c r="I982" s="29">
        <f>Table2[[#This Row],[Price]]-Table2[[#This Row],[Variable Cost]]</f>
        <v>97.146724915266645</v>
      </c>
      <c r="J982" s="29">
        <f>Table2[[#This Row],[CM I (Unit)]]-(Table2[[#This Row],[Fixed Cost]]/Table2[[#This Row],[Volume]])</f>
        <v>41.591169359711088</v>
      </c>
      <c r="K982" s="29">
        <f>Table2[[#This Row],[CM II Unit)]]-(-'Input Data'!$B$4/Table2[[#This Row],[Volume]])</f>
        <v>-4.7051269365852093</v>
      </c>
      <c r="L982" s="29">
        <f>Table2[[#This Row],[CM I (Unit)]]*Table2[[#This Row],[Volume]]</f>
        <v>524592.31454243988</v>
      </c>
      <c r="M982" s="29">
        <f>Table2[[#This Row],[CM II Unit)]]*Table2[[#This Row],[Volume]]</f>
        <v>224592.31454243988</v>
      </c>
      <c r="N982" s="29">
        <f>Table2[[#This Row],[Profit (Unit)]]*Table2[[#This Row],[Volume]]</f>
        <v>-25407.685457560132</v>
      </c>
      <c r="O982" s="29" t="str">
        <f>IF(AND(Table2[[#This Row],[Profit]]&gt;0,N981&lt;0),MIN(Table2[Profit]),"")</f>
        <v/>
      </c>
    </row>
    <row r="983" spans="1:15" ht="20.100000000000001" customHeight="1" x14ac:dyDescent="0.25">
      <c r="A983" s="29">
        <v>5405</v>
      </c>
      <c r="B983" s="29">
        <f>IF(Table2[[#This Row],[Volume]]&lt;'Input Data'!$B$9,'Input Data'!$B$9,IF(Table2[[#This Row],[Volume]]&gt;'Input Data'!$B$10,'Input Data'!$B$10,Table2[[#This Row],[Volume]]))</f>
        <v>5405</v>
      </c>
      <c r="C983" s="30">
        <f>ROUNDDOWN((Table2[[#This Row],[Volume Used]]-'Input Data'!$B$9)/'Input Data'!$B$11,0)*'Input Data'!$B$12</f>
        <v>0.15000000000000002</v>
      </c>
      <c r="D983" s="31">
        <f>-(Table2[[#This Row],[Volume]]*(1-Table2[[#This Row],[Discount]])*'Input Data'!$B$2)/Table2[[#This Row],[Volume]]</f>
        <v>425</v>
      </c>
      <c r="E983" s="29">
        <f>ROUNDUP(Table2[[#This Row],[Volume]]/'Input Data'!$B$13,0)</f>
        <v>6</v>
      </c>
      <c r="F983" s="29">
        <f>-Table2[[#This Row],[Multiplier]]*'Input Data'!$B$3</f>
        <v>300000</v>
      </c>
      <c r="G983" s="29">
        <f>(1 - (1 / (1 + EXP(-((Table2[[#This Row],[Volume]] / 1000) - 4.25))))) * 0.4 + 0.6</f>
        <v>0.69583079920450752</v>
      </c>
      <c r="H983" s="29">
        <f>Table2[[#This Row],[Sigmoid]]*'Input Data'!$B$7</f>
        <v>521.87309940338059</v>
      </c>
      <c r="I983" s="29">
        <f>Table2[[#This Row],[Price]]-Table2[[#This Row],[Variable Cost]]</f>
        <v>96.873099403380593</v>
      </c>
      <c r="J983" s="29">
        <f>Table2[[#This Row],[CM I (Unit)]]-(Table2[[#This Row],[Fixed Cost]]/Table2[[#This Row],[Volume]])</f>
        <v>41.368936591169678</v>
      </c>
      <c r="K983" s="29">
        <f>Table2[[#This Row],[CM II Unit)]]-(-'Input Data'!$B$4/Table2[[#This Row],[Volume]])</f>
        <v>-4.884532419006085</v>
      </c>
      <c r="L983" s="29">
        <f>Table2[[#This Row],[CM I (Unit)]]*Table2[[#This Row],[Volume]]</f>
        <v>523599.10227527213</v>
      </c>
      <c r="M983" s="29">
        <f>Table2[[#This Row],[CM II Unit)]]*Table2[[#This Row],[Volume]]</f>
        <v>223599.1022752721</v>
      </c>
      <c r="N983" s="29">
        <f>Table2[[#This Row],[Profit (Unit)]]*Table2[[#This Row],[Volume]]</f>
        <v>-26400.897724727889</v>
      </c>
      <c r="O983" s="29" t="str">
        <f>IF(AND(Table2[[#This Row],[Profit]]&gt;0,N982&lt;0),MIN(Table2[Profit]),"")</f>
        <v/>
      </c>
    </row>
    <row r="984" spans="1:15" ht="20.100000000000001" customHeight="1" x14ac:dyDescent="0.25">
      <c r="A984" s="29">
        <v>5410</v>
      </c>
      <c r="B984" s="29">
        <f>IF(Table2[[#This Row],[Volume]]&lt;'Input Data'!$B$9,'Input Data'!$B$9,IF(Table2[[#This Row],[Volume]]&gt;'Input Data'!$B$10,'Input Data'!$B$10,Table2[[#This Row],[Volume]]))</f>
        <v>5410</v>
      </c>
      <c r="C984" s="30">
        <f>ROUNDDOWN((Table2[[#This Row],[Volume Used]]-'Input Data'!$B$9)/'Input Data'!$B$11,0)*'Input Data'!$B$12</f>
        <v>0.15000000000000002</v>
      </c>
      <c r="D984" s="31">
        <f>-(Table2[[#This Row],[Volume]]*(1-Table2[[#This Row],[Discount]])*'Input Data'!$B$2)/Table2[[#This Row],[Volume]]</f>
        <v>425</v>
      </c>
      <c r="E984" s="29">
        <f>ROUNDUP(Table2[[#This Row],[Volume]]/'Input Data'!$B$13,0)</f>
        <v>6</v>
      </c>
      <c r="F984" s="29">
        <f>-Table2[[#This Row],[Multiplier]]*'Input Data'!$B$3</f>
        <v>300000</v>
      </c>
      <c r="G984" s="29">
        <f>(1 - (1 / (1 + EXP(-((Table2[[#This Row],[Volume]] / 1000) - 4.25))))) * 0.4 + 0.6</f>
        <v>0.69546691406283578</v>
      </c>
      <c r="H984" s="29">
        <f>Table2[[#This Row],[Sigmoid]]*'Input Data'!$B$7</f>
        <v>521.60018554712678</v>
      </c>
      <c r="I984" s="29">
        <f>Table2[[#This Row],[Price]]-Table2[[#This Row],[Variable Cost]]</f>
        <v>96.600185547126785</v>
      </c>
      <c r="J984" s="29">
        <f>Table2[[#This Row],[CM I (Unit)]]-(Table2[[#This Row],[Fixed Cost]]/Table2[[#This Row],[Volume]])</f>
        <v>41.147320482431773</v>
      </c>
      <c r="K984" s="29">
        <f>Table2[[#This Row],[CM II Unit)]]-(-'Input Data'!$B$4/Table2[[#This Row],[Volume]])</f>
        <v>-5.0634004048140682</v>
      </c>
      <c r="L984" s="29">
        <f>Table2[[#This Row],[CM I (Unit)]]*Table2[[#This Row],[Volume]]</f>
        <v>522607.0038099559</v>
      </c>
      <c r="M984" s="29">
        <f>Table2[[#This Row],[CM II Unit)]]*Table2[[#This Row],[Volume]]</f>
        <v>222607.0038099559</v>
      </c>
      <c r="N984" s="29">
        <f>Table2[[#This Row],[Profit (Unit)]]*Table2[[#This Row],[Volume]]</f>
        <v>-27392.996190044109</v>
      </c>
      <c r="O984" s="29" t="str">
        <f>IF(AND(Table2[[#This Row],[Profit]]&gt;0,N983&lt;0),MIN(Table2[Profit]),"")</f>
        <v/>
      </c>
    </row>
    <row r="985" spans="1:15" ht="20.100000000000001" customHeight="1" x14ac:dyDescent="0.25">
      <c r="A985" s="29">
        <v>5415</v>
      </c>
      <c r="B985" s="29">
        <f>IF(Table2[[#This Row],[Volume]]&lt;'Input Data'!$B$9,'Input Data'!$B$9,IF(Table2[[#This Row],[Volume]]&gt;'Input Data'!$B$10,'Input Data'!$B$10,Table2[[#This Row],[Volume]]))</f>
        <v>5415</v>
      </c>
      <c r="C985" s="30">
        <f>ROUNDDOWN((Table2[[#This Row],[Volume Used]]-'Input Data'!$B$9)/'Input Data'!$B$11,0)*'Input Data'!$B$12</f>
        <v>0.15000000000000002</v>
      </c>
      <c r="D985" s="31">
        <f>-(Table2[[#This Row],[Volume]]*(1-Table2[[#This Row],[Discount]])*'Input Data'!$B$2)/Table2[[#This Row],[Volume]]</f>
        <v>425</v>
      </c>
      <c r="E985" s="29">
        <f>ROUNDUP(Table2[[#This Row],[Volume]]/'Input Data'!$B$13,0)</f>
        <v>6</v>
      </c>
      <c r="F985" s="29">
        <f>-Table2[[#This Row],[Multiplier]]*'Input Data'!$B$3</f>
        <v>300000</v>
      </c>
      <c r="G985" s="29">
        <f>(1 - (1 / (1 + EXP(-((Table2[[#This Row],[Volume]] / 1000) - 4.25))))) * 0.4 + 0.6</f>
        <v>0.69510397862915629</v>
      </c>
      <c r="H985" s="29">
        <f>Table2[[#This Row],[Sigmoid]]*'Input Data'!$B$7</f>
        <v>521.32798397186718</v>
      </c>
      <c r="I985" s="29">
        <f>Table2[[#This Row],[Price]]-Table2[[#This Row],[Variable Cost]]</f>
        <v>96.327983971867184</v>
      </c>
      <c r="J985" s="29">
        <f>Table2[[#This Row],[CM I (Unit)]]-(Table2[[#This Row],[Fixed Cost]]/Table2[[#This Row],[Volume]])</f>
        <v>40.926321922005691</v>
      </c>
      <c r="K985" s="29">
        <f>Table2[[#This Row],[CM II Unit)]]-(-'Input Data'!$B$4/Table2[[#This Row],[Volume]])</f>
        <v>-5.2417297862122254</v>
      </c>
      <c r="L985" s="29">
        <f>Table2[[#This Row],[CM I (Unit)]]*Table2[[#This Row],[Volume]]</f>
        <v>521616.03320766077</v>
      </c>
      <c r="M985" s="29">
        <f>Table2[[#This Row],[CM II Unit)]]*Table2[[#This Row],[Volume]]</f>
        <v>221616.0332076608</v>
      </c>
      <c r="N985" s="29">
        <f>Table2[[#This Row],[Profit (Unit)]]*Table2[[#This Row],[Volume]]</f>
        <v>-28383.966792339201</v>
      </c>
      <c r="O985" s="29" t="str">
        <f>IF(AND(Table2[[#This Row],[Profit]]&gt;0,N984&lt;0),MIN(Table2[Profit]),"")</f>
        <v/>
      </c>
    </row>
    <row r="986" spans="1:15" ht="20.100000000000001" customHeight="1" x14ac:dyDescent="0.25">
      <c r="A986" s="29">
        <v>5420</v>
      </c>
      <c r="B986" s="29">
        <f>IF(Table2[[#This Row],[Volume]]&lt;'Input Data'!$B$9,'Input Data'!$B$9,IF(Table2[[#This Row],[Volume]]&gt;'Input Data'!$B$10,'Input Data'!$B$10,Table2[[#This Row],[Volume]]))</f>
        <v>5420</v>
      </c>
      <c r="C986" s="30">
        <f>ROUNDDOWN((Table2[[#This Row],[Volume Used]]-'Input Data'!$B$9)/'Input Data'!$B$11,0)*'Input Data'!$B$12</f>
        <v>0.15000000000000002</v>
      </c>
      <c r="D986" s="31">
        <f>-(Table2[[#This Row],[Volume]]*(1-Table2[[#This Row],[Discount]])*'Input Data'!$B$2)/Table2[[#This Row],[Volume]]</f>
        <v>425</v>
      </c>
      <c r="E986" s="29">
        <f>ROUNDUP(Table2[[#This Row],[Volume]]/'Input Data'!$B$13,0)</f>
        <v>6</v>
      </c>
      <c r="F986" s="29">
        <f>-Table2[[#This Row],[Multiplier]]*'Input Data'!$B$3</f>
        <v>300000</v>
      </c>
      <c r="G986" s="29">
        <f>(1 - (1 / (1 + EXP(-((Table2[[#This Row],[Volume]] / 1000) - 4.25))))) * 0.4 + 0.6</f>
        <v>0.69474199370925782</v>
      </c>
      <c r="H986" s="29">
        <f>Table2[[#This Row],[Sigmoid]]*'Input Data'!$B$7</f>
        <v>521.0564952819434</v>
      </c>
      <c r="I986" s="29">
        <f>Table2[[#This Row],[Price]]-Table2[[#This Row],[Variable Cost]]</f>
        <v>96.056495281943398</v>
      </c>
      <c r="J986" s="29">
        <f>Table2[[#This Row],[CM I (Unit)]]-(Table2[[#This Row],[Fixed Cost]]/Table2[[#This Row],[Volume]])</f>
        <v>40.705941776408345</v>
      </c>
      <c r="K986" s="29">
        <f>Table2[[#This Row],[CM II Unit)]]-(-'Input Data'!$B$4/Table2[[#This Row],[Volume]])</f>
        <v>-5.4195194782042009</v>
      </c>
      <c r="L986" s="29">
        <f>Table2[[#This Row],[CM I (Unit)]]*Table2[[#This Row],[Volume]]</f>
        <v>520626.20442813321</v>
      </c>
      <c r="M986" s="29">
        <f>Table2[[#This Row],[CM II Unit)]]*Table2[[#This Row],[Volume]]</f>
        <v>220626.20442813323</v>
      </c>
      <c r="N986" s="29">
        <f>Table2[[#This Row],[Profit (Unit)]]*Table2[[#This Row],[Volume]]</f>
        <v>-29373.795571866769</v>
      </c>
      <c r="O986" s="29" t="str">
        <f>IF(AND(Table2[[#This Row],[Profit]]&gt;0,N985&lt;0),MIN(Table2[Profit]),"")</f>
        <v/>
      </c>
    </row>
    <row r="987" spans="1:15" ht="20.100000000000001" customHeight="1" x14ac:dyDescent="0.25">
      <c r="A987" s="29">
        <v>5425</v>
      </c>
      <c r="B987" s="29">
        <f>IF(Table2[[#This Row],[Volume]]&lt;'Input Data'!$B$9,'Input Data'!$B$9,IF(Table2[[#This Row],[Volume]]&gt;'Input Data'!$B$10,'Input Data'!$B$10,Table2[[#This Row],[Volume]]))</f>
        <v>5425</v>
      </c>
      <c r="C987" s="30">
        <f>ROUNDDOWN((Table2[[#This Row],[Volume Used]]-'Input Data'!$B$9)/'Input Data'!$B$11,0)*'Input Data'!$B$12</f>
        <v>0.15000000000000002</v>
      </c>
      <c r="D987" s="31">
        <f>-(Table2[[#This Row],[Volume]]*(1-Table2[[#This Row],[Discount]])*'Input Data'!$B$2)/Table2[[#This Row],[Volume]]</f>
        <v>425</v>
      </c>
      <c r="E987" s="29">
        <f>ROUNDUP(Table2[[#This Row],[Volume]]/'Input Data'!$B$13,0)</f>
        <v>6</v>
      </c>
      <c r="F987" s="29">
        <f>-Table2[[#This Row],[Multiplier]]*'Input Data'!$B$3</f>
        <v>300000</v>
      </c>
      <c r="G987" s="29">
        <f>(1 - (1 / (1 + EXP(-((Table2[[#This Row],[Volume]] / 1000) - 4.25))))) * 0.4 + 0.6</f>
        <v>0.69438096008101358</v>
      </c>
      <c r="H987" s="29">
        <f>Table2[[#This Row],[Sigmoid]]*'Input Data'!$B$7</f>
        <v>520.78572006076013</v>
      </c>
      <c r="I987" s="29">
        <f>Table2[[#This Row],[Price]]-Table2[[#This Row],[Variable Cost]]</f>
        <v>95.785720060760127</v>
      </c>
      <c r="J987" s="29">
        <f>Table2[[#This Row],[CM I (Unit)]]-(Table2[[#This Row],[Fixed Cost]]/Table2[[#This Row],[Volume]])</f>
        <v>40.486180890253216</v>
      </c>
      <c r="K987" s="29">
        <f>Table2[[#This Row],[CM II Unit)]]-(-'Input Data'!$B$4/Table2[[#This Row],[Volume]])</f>
        <v>-5.5967684185025419</v>
      </c>
      <c r="L987" s="29">
        <f>Table2[[#This Row],[CM I (Unit)]]*Table2[[#This Row],[Volume]]</f>
        <v>519637.53132962371</v>
      </c>
      <c r="M987" s="29">
        <f>Table2[[#This Row],[CM II Unit)]]*Table2[[#This Row],[Volume]]</f>
        <v>219637.53132962369</v>
      </c>
      <c r="N987" s="29">
        <f>Table2[[#This Row],[Profit (Unit)]]*Table2[[#This Row],[Volume]]</f>
        <v>-30362.468670376289</v>
      </c>
      <c r="O987" s="29" t="str">
        <f>IF(AND(Table2[[#This Row],[Profit]]&gt;0,N986&lt;0),MIN(Table2[Profit]),"")</f>
        <v/>
      </c>
    </row>
    <row r="988" spans="1:15" ht="20.100000000000001" customHeight="1" x14ac:dyDescent="0.25">
      <c r="A988" s="29">
        <v>5430</v>
      </c>
      <c r="B988" s="29">
        <f>IF(Table2[[#This Row],[Volume]]&lt;'Input Data'!$B$9,'Input Data'!$B$9,IF(Table2[[#This Row],[Volume]]&gt;'Input Data'!$B$10,'Input Data'!$B$10,Table2[[#This Row],[Volume]]))</f>
        <v>5430</v>
      </c>
      <c r="C988" s="30">
        <f>ROUNDDOWN((Table2[[#This Row],[Volume Used]]-'Input Data'!$B$9)/'Input Data'!$B$11,0)*'Input Data'!$B$12</f>
        <v>0.15000000000000002</v>
      </c>
      <c r="D988" s="31">
        <f>-(Table2[[#This Row],[Volume]]*(1-Table2[[#This Row],[Discount]])*'Input Data'!$B$2)/Table2[[#This Row],[Volume]]</f>
        <v>425</v>
      </c>
      <c r="E988" s="29">
        <f>ROUNDUP(Table2[[#This Row],[Volume]]/'Input Data'!$B$13,0)</f>
        <v>6</v>
      </c>
      <c r="F988" s="29">
        <f>-Table2[[#This Row],[Multiplier]]*'Input Data'!$B$3</f>
        <v>300000</v>
      </c>
      <c r="G988" s="29">
        <f>(1 - (1 / (1 + EXP(-((Table2[[#This Row],[Volume]] / 1000) - 4.25))))) * 0.4 + 0.6</f>
        <v>0.69402087849449412</v>
      </c>
      <c r="H988" s="29">
        <f>Table2[[#This Row],[Sigmoid]]*'Input Data'!$B$7</f>
        <v>520.51565887087054</v>
      </c>
      <c r="I988" s="29">
        <f>Table2[[#This Row],[Price]]-Table2[[#This Row],[Variable Cost]]</f>
        <v>95.515658870870539</v>
      </c>
      <c r="J988" s="29">
        <f>Table2[[#This Row],[CM I (Unit)]]-(Table2[[#This Row],[Fixed Cost]]/Table2[[#This Row],[Volume]])</f>
        <v>40.267040086340153</v>
      </c>
      <c r="K988" s="29">
        <f>Table2[[#This Row],[CM II Unit)]]-(-'Input Data'!$B$4/Table2[[#This Row],[Volume]])</f>
        <v>-5.7734755674351703</v>
      </c>
      <c r="L988" s="29">
        <f>Table2[[#This Row],[CM I (Unit)]]*Table2[[#This Row],[Volume]]</f>
        <v>518650.02766882704</v>
      </c>
      <c r="M988" s="29">
        <f>Table2[[#This Row],[CM II Unit)]]*Table2[[#This Row],[Volume]]</f>
        <v>218650.02766882704</v>
      </c>
      <c r="N988" s="29">
        <f>Table2[[#This Row],[Profit (Unit)]]*Table2[[#This Row],[Volume]]</f>
        <v>-31349.972331172976</v>
      </c>
      <c r="O988" s="29" t="str">
        <f>IF(AND(Table2[[#This Row],[Profit]]&gt;0,N987&lt;0),MIN(Table2[Profit]),"")</f>
        <v/>
      </c>
    </row>
    <row r="989" spans="1:15" ht="20.100000000000001" customHeight="1" x14ac:dyDescent="0.25">
      <c r="A989" s="29">
        <v>5435</v>
      </c>
      <c r="B989" s="29">
        <f>IF(Table2[[#This Row],[Volume]]&lt;'Input Data'!$B$9,'Input Data'!$B$9,IF(Table2[[#This Row],[Volume]]&gt;'Input Data'!$B$10,'Input Data'!$B$10,Table2[[#This Row],[Volume]]))</f>
        <v>5435</v>
      </c>
      <c r="C989" s="30">
        <f>ROUNDDOWN((Table2[[#This Row],[Volume Used]]-'Input Data'!$B$9)/'Input Data'!$B$11,0)*'Input Data'!$B$12</f>
        <v>0.15000000000000002</v>
      </c>
      <c r="D989" s="31">
        <f>-(Table2[[#This Row],[Volume]]*(1-Table2[[#This Row],[Discount]])*'Input Data'!$B$2)/Table2[[#This Row],[Volume]]</f>
        <v>425</v>
      </c>
      <c r="E989" s="29">
        <f>ROUNDUP(Table2[[#This Row],[Volume]]/'Input Data'!$B$13,0)</f>
        <v>6</v>
      </c>
      <c r="F989" s="29">
        <f>-Table2[[#This Row],[Multiplier]]*'Input Data'!$B$3</f>
        <v>300000</v>
      </c>
      <c r="G989" s="29">
        <f>(1 - (1 / (1 + EXP(-((Table2[[#This Row],[Volume]] / 1000) - 4.25))))) * 0.4 + 0.6</f>
        <v>0.69366174967208116</v>
      </c>
      <c r="H989" s="29">
        <f>Table2[[#This Row],[Sigmoid]]*'Input Data'!$B$7</f>
        <v>520.24631225406085</v>
      </c>
      <c r="I989" s="29">
        <f>Table2[[#This Row],[Price]]-Table2[[#This Row],[Variable Cost]]</f>
        <v>95.246312254060854</v>
      </c>
      <c r="J989" s="29">
        <f>Table2[[#This Row],[CM I (Unit)]]-(Table2[[#This Row],[Fixed Cost]]/Table2[[#This Row],[Volume]])</f>
        <v>40.048520165744385</v>
      </c>
      <c r="K989" s="29">
        <f>Table2[[#This Row],[CM II Unit)]]-(-'Input Data'!$B$4/Table2[[#This Row],[Volume]])</f>
        <v>-5.9496399078526707</v>
      </c>
      <c r="L989" s="29">
        <f>Table2[[#This Row],[CM I (Unit)]]*Table2[[#This Row],[Volume]]</f>
        <v>517663.70710082073</v>
      </c>
      <c r="M989" s="29">
        <f>Table2[[#This Row],[CM II Unit)]]*Table2[[#This Row],[Volume]]</f>
        <v>217663.70710082073</v>
      </c>
      <c r="N989" s="29">
        <f>Table2[[#This Row],[Profit (Unit)]]*Table2[[#This Row],[Volume]]</f>
        <v>-32336.292899179265</v>
      </c>
      <c r="O989" s="29" t="str">
        <f>IF(AND(Table2[[#This Row],[Profit]]&gt;0,N988&lt;0),MIN(Table2[Profit]),"")</f>
        <v/>
      </c>
    </row>
    <row r="990" spans="1:15" ht="20.100000000000001" customHeight="1" x14ac:dyDescent="0.25">
      <c r="A990" s="29">
        <v>5440</v>
      </c>
      <c r="B990" s="29">
        <f>IF(Table2[[#This Row],[Volume]]&lt;'Input Data'!$B$9,'Input Data'!$B$9,IF(Table2[[#This Row],[Volume]]&gt;'Input Data'!$B$10,'Input Data'!$B$10,Table2[[#This Row],[Volume]]))</f>
        <v>5440</v>
      </c>
      <c r="C990" s="30">
        <f>ROUNDDOWN((Table2[[#This Row],[Volume Used]]-'Input Data'!$B$9)/'Input Data'!$B$11,0)*'Input Data'!$B$12</f>
        <v>0.15000000000000002</v>
      </c>
      <c r="D990" s="31">
        <f>-(Table2[[#This Row],[Volume]]*(1-Table2[[#This Row],[Discount]])*'Input Data'!$B$2)/Table2[[#This Row],[Volume]]</f>
        <v>425</v>
      </c>
      <c r="E990" s="29">
        <f>ROUNDUP(Table2[[#This Row],[Volume]]/'Input Data'!$B$13,0)</f>
        <v>6</v>
      </c>
      <c r="F990" s="29">
        <f>-Table2[[#This Row],[Multiplier]]*'Input Data'!$B$3</f>
        <v>300000</v>
      </c>
      <c r="G990" s="29">
        <f>(1 - (1 / (1 + EXP(-((Table2[[#This Row],[Volume]] / 1000) - 4.25))))) * 0.4 + 0.6</f>
        <v>0.69330357430858292</v>
      </c>
      <c r="H990" s="29">
        <f>Table2[[#This Row],[Sigmoid]]*'Input Data'!$B$7</f>
        <v>519.9776807314372</v>
      </c>
      <c r="I990" s="29">
        <f>Table2[[#This Row],[Price]]-Table2[[#This Row],[Variable Cost]]</f>
        <v>94.977680731437204</v>
      </c>
      <c r="J990" s="29">
        <f>Table2[[#This Row],[CM I (Unit)]]-(Table2[[#This Row],[Fixed Cost]]/Table2[[#This Row],[Volume]])</f>
        <v>39.830621907907791</v>
      </c>
      <c r="K990" s="29">
        <f>Table2[[#This Row],[CM II Unit)]]-(-'Input Data'!$B$4/Table2[[#This Row],[Volume]])</f>
        <v>-6.1252604450333834</v>
      </c>
      <c r="L990" s="29">
        <f>Table2[[#This Row],[CM I (Unit)]]*Table2[[#This Row],[Volume]]</f>
        <v>516678.5831790184</v>
      </c>
      <c r="M990" s="29">
        <f>Table2[[#This Row],[CM II Unit)]]*Table2[[#This Row],[Volume]]</f>
        <v>216678.58317901837</v>
      </c>
      <c r="N990" s="29">
        <f>Table2[[#This Row],[Profit (Unit)]]*Table2[[#This Row],[Volume]]</f>
        <v>-33321.416820981605</v>
      </c>
      <c r="O990" s="29" t="str">
        <f>IF(AND(Table2[[#This Row],[Profit]]&gt;0,N989&lt;0),MIN(Table2[Profit]),"")</f>
        <v/>
      </c>
    </row>
    <row r="991" spans="1:15" ht="20.100000000000001" customHeight="1" x14ac:dyDescent="0.25">
      <c r="A991" s="29">
        <v>5445</v>
      </c>
      <c r="B991" s="29">
        <f>IF(Table2[[#This Row],[Volume]]&lt;'Input Data'!$B$9,'Input Data'!$B$9,IF(Table2[[#This Row],[Volume]]&gt;'Input Data'!$B$10,'Input Data'!$B$10,Table2[[#This Row],[Volume]]))</f>
        <v>5445</v>
      </c>
      <c r="C991" s="30">
        <f>ROUNDDOWN((Table2[[#This Row],[Volume Used]]-'Input Data'!$B$9)/'Input Data'!$B$11,0)*'Input Data'!$B$12</f>
        <v>0.15000000000000002</v>
      </c>
      <c r="D991" s="31">
        <f>-(Table2[[#This Row],[Volume]]*(1-Table2[[#This Row],[Discount]])*'Input Data'!$B$2)/Table2[[#This Row],[Volume]]</f>
        <v>425</v>
      </c>
      <c r="E991" s="29">
        <f>ROUNDUP(Table2[[#This Row],[Volume]]/'Input Data'!$B$13,0)</f>
        <v>6</v>
      </c>
      <c r="F991" s="29">
        <f>-Table2[[#This Row],[Multiplier]]*'Input Data'!$B$3</f>
        <v>300000</v>
      </c>
      <c r="G991" s="29">
        <f>(1 - (1 / (1 + EXP(-((Table2[[#This Row],[Volume]] / 1000) - 4.25))))) * 0.4 + 0.6</f>
        <v>0.69294635307135</v>
      </c>
      <c r="H991" s="29">
        <f>Table2[[#This Row],[Sigmoid]]*'Input Data'!$B$7</f>
        <v>519.70976480351248</v>
      </c>
      <c r="I991" s="29">
        <f>Table2[[#This Row],[Price]]-Table2[[#This Row],[Variable Cost]]</f>
        <v>94.709764803512485</v>
      </c>
      <c r="J991" s="29">
        <f>Table2[[#This Row],[CM I (Unit)]]-(Table2[[#This Row],[Fixed Cost]]/Table2[[#This Row],[Volume]])</f>
        <v>39.613346070730117</v>
      </c>
      <c r="K991" s="29">
        <f>Table2[[#This Row],[CM II Unit)]]-(-'Input Data'!$B$4/Table2[[#This Row],[Volume]])</f>
        <v>-6.3003362065885256</v>
      </c>
      <c r="L991" s="29">
        <f>Table2[[#This Row],[CM I (Unit)]]*Table2[[#This Row],[Volume]]</f>
        <v>515694.66935512546</v>
      </c>
      <c r="M991" s="29">
        <f>Table2[[#This Row],[CM II Unit)]]*Table2[[#This Row],[Volume]]</f>
        <v>215694.66935512549</v>
      </c>
      <c r="N991" s="29">
        <f>Table2[[#This Row],[Profit (Unit)]]*Table2[[#This Row],[Volume]]</f>
        <v>-34305.330644874521</v>
      </c>
      <c r="O991" s="29" t="str">
        <f>IF(AND(Table2[[#This Row],[Profit]]&gt;0,N990&lt;0),MIN(Table2[Profit]),"")</f>
        <v/>
      </c>
    </row>
    <row r="992" spans="1:15" ht="20.100000000000001" customHeight="1" x14ac:dyDescent="0.25">
      <c r="A992" s="29">
        <v>5450</v>
      </c>
      <c r="B992" s="29">
        <f>IF(Table2[[#This Row],[Volume]]&lt;'Input Data'!$B$9,'Input Data'!$B$9,IF(Table2[[#This Row],[Volume]]&gt;'Input Data'!$B$10,'Input Data'!$B$10,Table2[[#This Row],[Volume]]))</f>
        <v>5450</v>
      </c>
      <c r="C992" s="30">
        <f>ROUNDDOWN((Table2[[#This Row],[Volume Used]]-'Input Data'!$B$9)/'Input Data'!$B$11,0)*'Input Data'!$B$12</f>
        <v>0.15000000000000002</v>
      </c>
      <c r="D992" s="31">
        <f>-(Table2[[#This Row],[Volume]]*(1-Table2[[#This Row],[Discount]])*'Input Data'!$B$2)/Table2[[#This Row],[Volume]]</f>
        <v>425</v>
      </c>
      <c r="E992" s="29">
        <f>ROUNDUP(Table2[[#This Row],[Volume]]/'Input Data'!$B$13,0)</f>
        <v>6</v>
      </c>
      <c r="F992" s="29">
        <f>-Table2[[#This Row],[Multiplier]]*'Input Data'!$B$3</f>
        <v>300000</v>
      </c>
      <c r="G992" s="29">
        <f>(1 - (1 / (1 + EXP(-((Table2[[#This Row],[Volume]] / 1000) - 4.25))))) * 0.4 + 0.6</f>
        <v>0.6925900866003929</v>
      </c>
      <c r="H992" s="29">
        <f>Table2[[#This Row],[Sigmoid]]*'Input Data'!$B$7</f>
        <v>519.4425649502947</v>
      </c>
      <c r="I992" s="29">
        <f>Table2[[#This Row],[Price]]-Table2[[#This Row],[Variable Cost]]</f>
        <v>94.442564950294695</v>
      </c>
      <c r="J992" s="29">
        <f>Table2[[#This Row],[CM I (Unit)]]-(Table2[[#This Row],[Fixed Cost]]/Table2[[#This Row],[Volume]])</f>
        <v>39.396693390661667</v>
      </c>
      <c r="K992" s="29">
        <f>Table2[[#This Row],[CM II Unit)]]-(-'Input Data'!$B$4/Table2[[#This Row],[Volume]])</f>
        <v>-6.4748662423658558</v>
      </c>
      <c r="L992" s="29">
        <f>Table2[[#This Row],[CM I (Unit)]]*Table2[[#This Row],[Volume]]</f>
        <v>514711.97897910606</v>
      </c>
      <c r="M992" s="29">
        <f>Table2[[#This Row],[CM II Unit)]]*Table2[[#This Row],[Volume]]</f>
        <v>214711.97897910609</v>
      </c>
      <c r="N992" s="29">
        <f>Table2[[#This Row],[Profit (Unit)]]*Table2[[#This Row],[Volume]]</f>
        <v>-35288.021020893917</v>
      </c>
      <c r="O992" s="29" t="str">
        <f>IF(AND(Table2[[#This Row],[Profit]]&gt;0,N991&lt;0),MIN(Table2[Profit]),"")</f>
        <v/>
      </c>
    </row>
    <row r="993" spans="1:15" ht="20.100000000000001" customHeight="1" x14ac:dyDescent="0.25">
      <c r="A993" s="29">
        <v>5455</v>
      </c>
      <c r="B993" s="29">
        <f>IF(Table2[[#This Row],[Volume]]&lt;'Input Data'!$B$9,'Input Data'!$B$9,IF(Table2[[#This Row],[Volume]]&gt;'Input Data'!$B$10,'Input Data'!$B$10,Table2[[#This Row],[Volume]]))</f>
        <v>5455</v>
      </c>
      <c r="C993" s="30">
        <f>ROUNDDOWN((Table2[[#This Row],[Volume Used]]-'Input Data'!$B$9)/'Input Data'!$B$11,0)*'Input Data'!$B$12</f>
        <v>0.15000000000000002</v>
      </c>
      <c r="D993" s="31">
        <f>-(Table2[[#This Row],[Volume]]*(1-Table2[[#This Row],[Discount]])*'Input Data'!$B$2)/Table2[[#This Row],[Volume]]</f>
        <v>425</v>
      </c>
      <c r="E993" s="29">
        <f>ROUNDUP(Table2[[#This Row],[Volume]]/'Input Data'!$B$13,0)</f>
        <v>6</v>
      </c>
      <c r="F993" s="29">
        <f>-Table2[[#This Row],[Multiplier]]*'Input Data'!$B$3</f>
        <v>300000</v>
      </c>
      <c r="G993" s="29">
        <f>(1 - (1 / (1 + EXP(-((Table2[[#This Row],[Volume]] / 1000) - 4.25))))) * 0.4 + 0.6</f>
        <v>0.69223477550850054</v>
      </c>
      <c r="H993" s="29">
        <f>Table2[[#This Row],[Sigmoid]]*'Input Data'!$B$7</f>
        <v>519.17608163137538</v>
      </c>
      <c r="I993" s="29">
        <f>Table2[[#This Row],[Price]]-Table2[[#This Row],[Variable Cost]]</f>
        <v>94.176081631375382</v>
      </c>
      <c r="J993" s="29">
        <f>Table2[[#This Row],[CM I (Unit)]]-(Table2[[#This Row],[Fixed Cost]]/Table2[[#This Row],[Volume]])</f>
        <v>39.180664582796098</v>
      </c>
      <c r="K993" s="29">
        <f>Table2[[#This Row],[CM II Unit)]]-(-'Input Data'!$B$4/Table2[[#This Row],[Volume]])</f>
        <v>-6.6488496243533035</v>
      </c>
      <c r="L993" s="29">
        <f>Table2[[#This Row],[CM I (Unit)]]*Table2[[#This Row],[Volume]]</f>
        <v>513730.52529915271</v>
      </c>
      <c r="M993" s="29">
        <f>Table2[[#This Row],[CM II Unit)]]*Table2[[#This Row],[Volume]]</f>
        <v>213730.52529915271</v>
      </c>
      <c r="N993" s="29">
        <f>Table2[[#This Row],[Profit (Unit)]]*Table2[[#This Row],[Volume]]</f>
        <v>-36269.47470084727</v>
      </c>
      <c r="O993" s="29" t="str">
        <f>IF(AND(Table2[[#This Row],[Profit]]&gt;0,N992&lt;0),MIN(Table2[Profit]),"")</f>
        <v/>
      </c>
    </row>
    <row r="994" spans="1:15" ht="20.100000000000001" customHeight="1" x14ac:dyDescent="0.25">
      <c r="A994" s="29">
        <v>5460</v>
      </c>
      <c r="B994" s="29">
        <f>IF(Table2[[#This Row],[Volume]]&lt;'Input Data'!$B$9,'Input Data'!$B$9,IF(Table2[[#This Row],[Volume]]&gt;'Input Data'!$B$10,'Input Data'!$B$10,Table2[[#This Row],[Volume]]))</f>
        <v>5460</v>
      </c>
      <c r="C994" s="30">
        <f>ROUNDDOWN((Table2[[#This Row],[Volume Used]]-'Input Data'!$B$9)/'Input Data'!$B$11,0)*'Input Data'!$B$12</f>
        <v>0.15000000000000002</v>
      </c>
      <c r="D994" s="31">
        <f>-(Table2[[#This Row],[Volume]]*(1-Table2[[#This Row],[Discount]])*'Input Data'!$B$2)/Table2[[#This Row],[Volume]]</f>
        <v>425</v>
      </c>
      <c r="E994" s="29">
        <f>ROUNDUP(Table2[[#This Row],[Volume]]/'Input Data'!$B$13,0)</f>
        <v>6</v>
      </c>
      <c r="F994" s="29">
        <f>-Table2[[#This Row],[Multiplier]]*'Input Data'!$B$3</f>
        <v>300000</v>
      </c>
      <c r="G994" s="29">
        <f>(1 - (1 / (1 + EXP(-((Table2[[#This Row],[Volume]] / 1000) - 4.25))))) * 0.4 + 0.6</f>
        <v>0.69188042038135922</v>
      </c>
      <c r="H994" s="29">
        <f>Table2[[#This Row],[Sigmoid]]*'Input Data'!$B$7</f>
        <v>518.91031528601945</v>
      </c>
      <c r="I994" s="29">
        <f>Table2[[#This Row],[Price]]-Table2[[#This Row],[Variable Cost]]</f>
        <v>93.910315286019454</v>
      </c>
      <c r="J994" s="29">
        <f>Table2[[#This Row],[CM I (Unit)]]-(Table2[[#This Row],[Fixed Cost]]/Table2[[#This Row],[Volume]])</f>
        <v>38.965260340964512</v>
      </c>
      <c r="K994" s="29">
        <f>Table2[[#This Row],[CM II Unit)]]-(-'Input Data'!$B$4/Table2[[#This Row],[Volume]])</f>
        <v>-6.8222854465812759</v>
      </c>
      <c r="L994" s="29">
        <f>Table2[[#This Row],[CM I (Unit)]]*Table2[[#This Row],[Volume]]</f>
        <v>512750.3214616662</v>
      </c>
      <c r="M994" s="29">
        <f>Table2[[#This Row],[CM II Unit)]]*Table2[[#This Row],[Volume]]</f>
        <v>212750.32146166623</v>
      </c>
      <c r="N994" s="29">
        <f>Table2[[#This Row],[Profit (Unit)]]*Table2[[#This Row],[Volume]]</f>
        <v>-37249.678538333763</v>
      </c>
      <c r="O994" s="29" t="str">
        <f>IF(AND(Table2[[#This Row],[Profit]]&gt;0,N993&lt;0),MIN(Table2[Profit]),"")</f>
        <v/>
      </c>
    </row>
    <row r="995" spans="1:15" ht="20.100000000000001" customHeight="1" x14ac:dyDescent="0.25">
      <c r="A995" s="29">
        <v>5465</v>
      </c>
      <c r="B995" s="29">
        <f>IF(Table2[[#This Row],[Volume]]&lt;'Input Data'!$B$9,'Input Data'!$B$9,IF(Table2[[#This Row],[Volume]]&gt;'Input Data'!$B$10,'Input Data'!$B$10,Table2[[#This Row],[Volume]]))</f>
        <v>5465</v>
      </c>
      <c r="C995" s="30">
        <f>ROUNDDOWN((Table2[[#This Row],[Volume Used]]-'Input Data'!$B$9)/'Input Data'!$B$11,0)*'Input Data'!$B$12</f>
        <v>0.15000000000000002</v>
      </c>
      <c r="D995" s="31">
        <f>-(Table2[[#This Row],[Volume]]*(1-Table2[[#This Row],[Discount]])*'Input Data'!$B$2)/Table2[[#This Row],[Volume]]</f>
        <v>425</v>
      </c>
      <c r="E995" s="29">
        <f>ROUNDUP(Table2[[#This Row],[Volume]]/'Input Data'!$B$13,0)</f>
        <v>6</v>
      </c>
      <c r="F995" s="29">
        <f>-Table2[[#This Row],[Multiplier]]*'Input Data'!$B$3</f>
        <v>300000</v>
      </c>
      <c r="G995" s="29">
        <f>(1 - (1 / (1 + EXP(-((Table2[[#This Row],[Volume]] / 1000) - 4.25))))) * 0.4 + 0.6</f>
        <v>0.69152702177767322</v>
      </c>
      <c r="H995" s="29">
        <f>Table2[[#This Row],[Sigmoid]]*'Input Data'!$B$7</f>
        <v>518.64526633325488</v>
      </c>
      <c r="I995" s="29">
        <f>Table2[[#This Row],[Price]]-Table2[[#This Row],[Variable Cost]]</f>
        <v>93.645266333254881</v>
      </c>
      <c r="J995" s="29">
        <f>Table2[[#This Row],[CM I (Unit)]]-(Table2[[#This Row],[Fixed Cost]]/Table2[[#This Row],[Volume]])</f>
        <v>38.750481337829449</v>
      </c>
      <c r="K995" s="29">
        <f>Table2[[#This Row],[CM II Unit)]]-(-'Input Data'!$B$4/Table2[[#This Row],[Volume]])</f>
        <v>-6.9951728250250795</v>
      </c>
      <c r="L995" s="29">
        <f>Table2[[#This Row],[CM I (Unit)]]*Table2[[#This Row],[Volume]]</f>
        <v>511771.38051123795</v>
      </c>
      <c r="M995" s="29">
        <f>Table2[[#This Row],[CM II Unit)]]*Table2[[#This Row],[Volume]]</f>
        <v>211771.38051123795</v>
      </c>
      <c r="N995" s="29">
        <f>Table2[[#This Row],[Profit (Unit)]]*Table2[[#This Row],[Volume]]</f>
        <v>-38228.619488762059</v>
      </c>
      <c r="O995" s="29" t="str">
        <f>IF(AND(Table2[[#This Row],[Profit]]&gt;0,N994&lt;0),MIN(Table2[Profit]),"")</f>
        <v/>
      </c>
    </row>
    <row r="996" spans="1:15" ht="20.100000000000001" customHeight="1" x14ac:dyDescent="0.25">
      <c r="A996" s="29">
        <v>5470</v>
      </c>
      <c r="B996" s="29">
        <f>IF(Table2[[#This Row],[Volume]]&lt;'Input Data'!$B$9,'Input Data'!$B$9,IF(Table2[[#This Row],[Volume]]&gt;'Input Data'!$B$10,'Input Data'!$B$10,Table2[[#This Row],[Volume]]))</f>
        <v>5470</v>
      </c>
      <c r="C996" s="30">
        <f>ROUNDDOWN((Table2[[#This Row],[Volume Used]]-'Input Data'!$B$9)/'Input Data'!$B$11,0)*'Input Data'!$B$12</f>
        <v>0.15000000000000002</v>
      </c>
      <c r="D996" s="31">
        <f>-(Table2[[#This Row],[Volume]]*(1-Table2[[#This Row],[Discount]])*'Input Data'!$B$2)/Table2[[#This Row],[Volume]]</f>
        <v>425</v>
      </c>
      <c r="E996" s="29">
        <f>ROUNDUP(Table2[[#This Row],[Volume]]/'Input Data'!$B$13,0)</f>
        <v>6</v>
      </c>
      <c r="F996" s="29">
        <f>-Table2[[#This Row],[Multiplier]]*'Input Data'!$B$3</f>
        <v>300000</v>
      </c>
      <c r="G996" s="29">
        <f>(1 - (1 / (1 + EXP(-((Table2[[#This Row],[Volume]] / 1000) - 4.25))))) * 0.4 + 0.6</f>
        <v>0.69117458022928657</v>
      </c>
      <c r="H996" s="29">
        <f>Table2[[#This Row],[Sigmoid]]*'Input Data'!$B$7</f>
        <v>518.38093517196489</v>
      </c>
      <c r="I996" s="29">
        <f>Table2[[#This Row],[Price]]-Table2[[#This Row],[Variable Cost]]</f>
        <v>93.380935171964893</v>
      </c>
      <c r="J996" s="29">
        <f>Table2[[#This Row],[CM I (Unit)]]-(Table2[[#This Row],[Fixed Cost]]/Table2[[#This Row],[Volume]])</f>
        <v>38.536328224981347</v>
      </c>
      <c r="K996" s="29">
        <f>Table2[[#This Row],[CM II Unit)]]-(-'Input Data'!$B$4/Table2[[#This Row],[Volume]])</f>
        <v>-7.1675108975049397</v>
      </c>
      <c r="L996" s="29">
        <f>Table2[[#This Row],[CM I (Unit)]]*Table2[[#This Row],[Volume]]</f>
        <v>510793.71539064794</v>
      </c>
      <c r="M996" s="29">
        <f>Table2[[#This Row],[CM II Unit)]]*Table2[[#This Row],[Volume]]</f>
        <v>210793.71539064797</v>
      </c>
      <c r="N996" s="29">
        <f>Table2[[#This Row],[Profit (Unit)]]*Table2[[#This Row],[Volume]]</f>
        <v>-39206.28460935202</v>
      </c>
      <c r="O996" s="29" t="str">
        <f>IF(AND(Table2[[#This Row],[Profit]]&gt;0,N995&lt;0),MIN(Table2[Profit]),"")</f>
        <v/>
      </c>
    </row>
    <row r="997" spans="1:15" ht="20.100000000000001" customHeight="1" x14ac:dyDescent="0.25">
      <c r="A997" s="29">
        <v>5475</v>
      </c>
      <c r="B997" s="29">
        <f>IF(Table2[[#This Row],[Volume]]&lt;'Input Data'!$B$9,'Input Data'!$B$9,IF(Table2[[#This Row],[Volume]]&gt;'Input Data'!$B$10,'Input Data'!$B$10,Table2[[#This Row],[Volume]]))</f>
        <v>5475</v>
      </c>
      <c r="C997" s="30">
        <f>ROUNDDOWN((Table2[[#This Row],[Volume Used]]-'Input Data'!$B$9)/'Input Data'!$B$11,0)*'Input Data'!$B$12</f>
        <v>0.15000000000000002</v>
      </c>
      <c r="D997" s="31">
        <f>-(Table2[[#This Row],[Volume]]*(1-Table2[[#This Row],[Discount]])*'Input Data'!$B$2)/Table2[[#This Row],[Volume]]</f>
        <v>425</v>
      </c>
      <c r="E997" s="29">
        <f>ROUNDUP(Table2[[#This Row],[Volume]]/'Input Data'!$B$13,0)</f>
        <v>6</v>
      </c>
      <c r="F997" s="29">
        <f>-Table2[[#This Row],[Multiplier]]*'Input Data'!$B$3</f>
        <v>300000</v>
      </c>
      <c r="G997" s="29">
        <f>(1 - (1 / (1 + EXP(-((Table2[[#This Row],[Volume]] / 1000) - 4.25))))) * 0.4 + 0.6</f>
        <v>0.69082309624130467</v>
      </c>
      <c r="H997" s="29">
        <f>Table2[[#This Row],[Sigmoid]]*'Input Data'!$B$7</f>
        <v>518.11732218097848</v>
      </c>
      <c r="I997" s="29">
        <f>Table2[[#This Row],[Price]]-Table2[[#This Row],[Variable Cost]]</f>
        <v>93.117322180978476</v>
      </c>
      <c r="J997" s="29">
        <f>Table2[[#This Row],[CM I (Unit)]]-(Table2[[#This Row],[Fixed Cost]]/Table2[[#This Row],[Volume]])</f>
        <v>38.322801633033272</v>
      </c>
      <c r="K997" s="29">
        <f>Table2[[#This Row],[CM II Unit)]]-(-'Input Data'!$B$4/Table2[[#This Row],[Volume]])</f>
        <v>-7.3392988235877326</v>
      </c>
      <c r="L997" s="29">
        <f>Table2[[#This Row],[CM I (Unit)]]*Table2[[#This Row],[Volume]]</f>
        <v>509817.33894085715</v>
      </c>
      <c r="M997" s="29">
        <f>Table2[[#This Row],[CM II Unit)]]*Table2[[#This Row],[Volume]]</f>
        <v>209817.33894085715</v>
      </c>
      <c r="N997" s="29">
        <f>Table2[[#This Row],[Profit (Unit)]]*Table2[[#This Row],[Volume]]</f>
        <v>-40182.661059142833</v>
      </c>
      <c r="O997" s="29" t="str">
        <f>IF(AND(Table2[[#This Row],[Profit]]&gt;0,N996&lt;0),MIN(Table2[Profit]),"")</f>
        <v/>
      </c>
    </row>
    <row r="998" spans="1:15" ht="20.100000000000001" customHeight="1" x14ac:dyDescent="0.25">
      <c r="A998" s="29">
        <v>5480</v>
      </c>
      <c r="B998" s="29">
        <f>IF(Table2[[#This Row],[Volume]]&lt;'Input Data'!$B$9,'Input Data'!$B$9,IF(Table2[[#This Row],[Volume]]&gt;'Input Data'!$B$10,'Input Data'!$B$10,Table2[[#This Row],[Volume]]))</f>
        <v>5480</v>
      </c>
      <c r="C998" s="30">
        <f>ROUNDDOWN((Table2[[#This Row],[Volume Used]]-'Input Data'!$B$9)/'Input Data'!$B$11,0)*'Input Data'!$B$12</f>
        <v>0.15000000000000002</v>
      </c>
      <c r="D998" s="31">
        <f>-(Table2[[#This Row],[Volume]]*(1-Table2[[#This Row],[Discount]])*'Input Data'!$B$2)/Table2[[#This Row],[Volume]]</f>
        <v>425</v>
      </c>
      <c r="E998" s="29">
        <f>ROUNDUP(Table2[[#This Row],[Volume]]/'Input Data'!$B$13,0)</f>
        <v>6</v>
      </c>
      <c r="F998" s="29">
        <f>-Table2[[#This Row],[Multiplier]]*'Input Data'!$B$3</f>
        <v>300000</v>
      </c>
      <c r="G998" s="29">
        <f>(1 - (1 / (1 + EXP(-((Table2[[#This Row],[Volume]] / 1000) - 4.25))))) * 0.4 + 0.6</f>
        <v>0.69047257029221853</v>
      </c>
      <c r="H998" s="29">
        <f>Table2[[#This Row],[Sigmoid]]*'Input Data'!$B$7</f>
        <v>517.85442771916394</v>
      </c>
      <c r="I998" s="29">
        <f>Table2[[#This Row],[Price]]-Table2[[#This Row],[Variable Cost]]</f>
        <v>92.854427719163937</v>
      </c>
      <c r="J998" s="29">
        <f>Table2[[#This Row],[CM I (Unit)]]-(Table2[[#This Row],[Fixed Cost]]/Table2[[#This Row],[Volume]])</f>
        <v>38.10990217171868</v>
      </c>
      <c r="K998" s="29">
        <f>Table2[[#This Row],[CM II Unit)]]-(-'Input Data'!$B$4/Table2[[#This Row],[Volume]])</f>
        <v>-7.5105357844856968</v>
      </c>
      <c r="L998" s="29">
        <f>Table2[[#This Row],[CM I (Unit)]]*Table2[[#This Row],[Volume]]</f>
        <v>508842.26390101836</v>
      </c>
      <c r="M998" s="29">
        <f>Table2[[#This Row],[CM II Unit)]]*Table2[[#This Row],[Volume]]</f>
        <v>208842.26390101836</v>
      </c>
      <c r="N998" s="29">
        <f>Table2[[#This Row],[Profit (Unit)]]*Table2[[#This Row],[Volume]]</f>
        <v>-41157.736098981615</v>
      </c>
      <c r="O998" s="29" t="str">
        <f>IF(AND(Table2[[#This Row],[Profit]]&gt;0,N997&lt;0),MIN(Table2[Profit]),"")</f>
        <v/>
      </c>
    </row>
    <row r="999" spans="1:15" ht="20.100000000000001" customHeight="1" x14ac:dyDescent="0.25">
      <c r="A999" s="29">
        <v>5485</v>
      </c>
      <c r="B999" s="29">
        <f>IF(Table2[[#This Row],[Volume]]&lt;'Input Data'!$B$9,'Input Data'!$B$9,IF(Table2[[#This Row],[Volume]]&gt;'Input Data'!$B$10,'Input Data'!$B$10,Table2[[#This Row],[Volume]]))</f>
        <v>5485</v>
      </c>
      <c r="C999" s="30">
        <f>ROUNDDOWN((Table2[[#This Row],[Volume Used]]-'Input Data'!$B$9)/'Input Data'!$B$11,0)*'Input Data'!$B$12</f>
        <v>0.15000000000000002</v>
      </c>
      <c r="D999" s="31">
        <f>-(Table2[[#This Row],[Volume]]*(1-Table2[[#This Row],[Discount]])*'Input Data'!$B$2)/Table2[[#This Row],[Volume]]</f>
        <v>425</v>
      </c>
      <c r="E999" s="29">
        <f>ROUNDUP(Table2[[#This Row],[Volume]]/'Input Data'!$B$13,0)</f>
        <v>6</v>
      </c>
      <c r="F999" s="29">
        <f>-Table2[[#This Row],[Multiplier]]*'Input Data'!$B$3</f>
        <v>300000</v>
      </c>
      <c r="G999" s="29">
        <f>(1 - (1 / (1 + EXP(-((Table2[[#This Row],[Volume]] / 1000) - 4.25))))) * 0.4 + 0.6</f>
        <v>0.69012300283402872</v>
      </c>
      <c r="H999" s="29">
        <f>Table2[[#This Row],[Sigmoid]]*'Input Data'!$B$7</f>
        <v>517.59225212552155</v>
      </c>
      <c r="I999" s="29">
        <f>Table2[[#This Row],[Price]]-Table2[[#This Row],[Variable Cost]]</f>
        <v>92.592252125521554</v>
      </c>
      <c r="J999" s="29">
        <f>Table2[[#This Row],[CM I (Unit)]]-(Table2[[#This Row],[Fixed Cost]]/Table2[[#This Row],[Volume]])</f>
        <v>37.897630429988283</v>
      </c>
      <c r="K999" s="29">
        <f>Table2[[#This Row],[CM II Unit)]]-(-'Input Data'!$B$4/Table2[[#This Row],[Volume]])</f>
        <v>-7.6812209829561127</v>
      </c>
      <c r="L999" s="29">
        <f>Table2[[#This Row],[CM I (Unit)]]*Table2[[#This Row],[Volume]]</f>
        <v>507868.50290848571</v>
      </c>
      <c r="M999" s="29">
        <f>Table2[[#This Row],[CM II Unit)]]*Table2[[#This Row],[Volume]]</f>
        <v>207868.50290848574</v>
      </c>
      <c r="N999" s="29">
        <f>Table2[[#This Row],[Profit (Unit)]]*Table2[[#This Row],[Volume]]</f>
        <v>-42131.497091514277</v>
      </c>
      <c r="O999" s="29" t="str">
        <f>IF(AND(Table2[[#This Row],[Profit]]&gt;0,N998&lt;0),MIN(Table2[Profit]),"")</f>
        <v/>
      </c>
    </row>
    <row r="1000" spans="1:15" ht="20.100000000000001" customHeight="1" x14ac:dyDescent="0.25">
      <c r="A1000" s="29">
        <v>5490</v>
      </c>
      <c r="B1000" s="29">
        <f>IF(Table2[[#This Row],[Volume]]&lt;'Input Data'!$B$9,'Input Data'!$B$9,IF(Table2[[#This Row],[Volume]]&gt;'Input Data'!$B$10,'Input Data'!$B$10,Table2[[#This Row],[Volume]]))</f>
        <v>5490</v>
      </c>
      <c r="C1000" s="30">
        <f>ROUNDDOWN((Table2[[#This Row],[Volume Used]]-'Input Data'!$B$9)/'Input Data'!$B$11,0)*'Input Data'!$B$12</f>
        <v>0.15000000000000002</v>
      </c>
      <c r="D1000" s="31">
        <f>-(Table2[[#This Row],[Volume]]*(1-Table2[[#This Row],[Discount]])*'Input Data'!$B$2)/Table2[[#This Row],[Volume]]</f>
        <v>425</v>
      </c>
      <c r="E1000" s="29">
        <f>ROUNDUP(Table2[[#This Row],[Volume]]/'Input Data'!$B$13,0)</f>
        <v>6</v>
      </c>
      <c r="F1000" s="29">
        <f>-Table2[[#This Row],[Multiplier]]*'Input Data'!$B$3</f>
        <v>300000</v>
      </c>
      <c r="G1000" s="29">
        <f>(1 - (1 / (1 + EXP(-((Table2[[#This Row],[Volume]] / 1000) - 4.25))))) * 0.4 + 0.6</f>
        <v>0.68977439429237053</v>
      </c>
      <c r="H1000" s="29">
        <f>Table2[[#This Row],[Sigmoid]]*'Input Data'!$B$7</f>
        <v>517.33079571927794</v>
      </c>
      <c r="I1000" s="29">
        <f>Table2[[#This Row],[Price]]-Table2[[#This Row],[Variable Cost]]</f>
        <v>92.330795719277944</v>
      </c>
      <c r="J1000" s="29">
        <f>Table2[[#This Row],[CM I (Unit)]]-(Table2[[#This Row],[Fixed Cost]]/Table2[[#This Row],[Volume]])</f>
        <v>37.685986976108545</v>
      </c>
      <c r="K1000" s="29">
        <f>Table2[[#This Row],[CM II Unit)]]-(-'Input Data'!$B$4/Table2[[#This Row],[Volume]])</f>
        <v>-7.851353643199289</v>
      </c>
      <c r="L1000" s="29">
        <f>Table2[[#This Row],[CM I (Unit)]]*Table2[[#This Row],[Volume]]</f>
        <v>506896.0684988359</v>
      </c>
      <c r="M1000" s="29">
        <f>Table2[[#This Row],[CM II Unit)]]*Table2[[#This Row],[Volume]]</f>
        <v>206896.0684988359</v>
      </c>
      <c r="N1000" s="29">
        <f>Table2[[#This Row],[Profit (Unit)]]*Table2[[#This Row],[Volume]]</f>
        <v>-43103.931501164094</v>
      </c>
      <c r="O1000" s="29" t="str">
        <f>IF(AND(Table2[[#This Row],[Profit]]&gt;0,N999&lt;0),MIN(Table2[Profit]),"")</f>
        <v/>
      </c>
    </row>
    <row r="1001" spans="1:15" ht="20.100000000000001" customHeight="1" x14ac:dyDescent="0.25">
      <c r="A1001" s="29">
        <v>5495</v>
      </c>
      <c r="B1001" s="29">
        <f>IF(Table2[[#This Row],[Volume]]&lt;'Input Data'!$B$9,'Input Data'!$B$9,IF(Table2[[#This Row],[Volume]]&gt;'Input Data'!$B$10,'Input Data'!$B$10,Table2[[#This Row],[Volume]]))</f>
        <v>5495</v>
      </c>
      <c r="C1001" s="30">
        <f>ROUNDDOWN((Table2[[#This Row],[Volume Used]]-'Input Data'!$B$9)/'Input Data'!$B$11,0)*'Input Data'!$B$12</f>
        <v>0.15000000000000002</v>
      </c>
      <c r="D1001" s="31">
        <f>-(Table2[[#This Row],[Volume]]*(1-Table2[[#This Row],[Discount]])*'Input Data'!$B$2)/Table2[[#This Row],[Volume]]</f>
        <v>425</v>
      </c>
      <c r="E1001" s="29">
        <f>ROUNDUP(Table2[[#This Row],[Volume]]/'Input Data'!$B$13,0)</f>
        <v>6</v>
      </c>
      <c r="F1001" s="29">
        <f>-Table2[[#This Row],[Multiplier]]*'Input Data'!$B$3</f>
        <v>300000</v>
      </c>
      <c r="G1001" s="29">
        <f>(1 - (1 / (1 + EXP(-((Table2[[#This Row],[Volume]] / 1000) - 4.25))))) * 0.4 + 0.6</f>
        <v>0.6894267450666407</v>
      </c>
      <c r="H1001" s="29">
        <f>Table2[[#This Row],[Sigmoid]]*'Input Data'!$B$7</f>
        <v>517.07005879998053</v>
      </c>
      <c r="I1001" s="29">
        <f>Table2[[#This Row],[Price]]-Table2[[#This Row],[Variable Cost]]</f>
        <v>92.070058799980529</v>
      </c>
      <c r="J1001" s="29">
        <f>Table2[[#This Row],[CM I (Unit)]]-(Table2[[#This Row],[Fixed Cost]]/Table2[[#This Row],[Volume]])</f>
        <v>37.474972357760329</v>
      </c>
      <c r="K1001" s="29">
        <f>Table2[[#This Row],[CM II Unit)]]-(-'Input Data'!$B$4/Table2[[#This Row],[Volume]])</f>
        <v>-8.0209330107565009</v>
      </c>
      <c r="L1001" s="29">
        <f>Table2[[#This Row],[CM I (Unit)]]*Table2[[#This Row],[Volume]]</f>
        <v>505924.973105893</v>
      </c>
      <c r="M1001" s="29">
        <f>Table2[[#This Row],[CM II Unit)]]*Table2[[#This Row],[Volume]]</f>
        <v>205924.973105893</v>
      </c>
      <c r="N1001" s="29">
        <f>Table2[[#This Row],[Profit (Unit)]]*Table2[[#This Row],[Volume]]</f>
        <v>-44075.026894106973</v>
      </c>
      <c r="O1001" s="29" t="str">
        <f>IF(AND(Table2[[#This Row],[Profit]]&gt;0,N1000&lt;0),MIN(Table2[Profit]),"")</f>
        <v/>
      </c>
    </row>
    <row r="1002" spans="1:15" ht="20.100000000000001" customHeight="1" x14ac:dyDescent="0.25">
      <c r="A1002" s="29">
        <v>5500</v>
      </c>
      <c r="B1002" s="29">
        <f>IF(Table2[[#This Row],[Volume]]&lt;'Input Data'!$B$9,'Input Data'!$B$9,IF(Table2[[#This Row],[Volume]]&gt;'Input Data'!$B$10,'Input Data'!$B$10,Table2[[#This Row],[Volume]]))</f>
        <v>5500</v>
      </c>
      <c r="C1002" s="30">
        <f>ROUNDDOWN((Table2[[#This Row],[Volume Used]]-'Input Data'!$B$9)/'Input Data'!$B$11,0)*'Input Data'!$B$12</f>
        <v>0.15000000000000002</v>
      </c>
      <c r="D1002" s="31">
        <f>-(Table2[[#This Row],[Volume]]*(1-Table2[[#This Row],[Discount]])*'Input Data'!$B$2)/Table2[[#This Row],[Volume]]</f>
        <v>425</v>
      </c>
      <c r="E1002" s="29">
        <f>ROUNDUP(Table2[[#This Row],[Volume]]/'Input Data'!$B$13,0)</f>
        <v>6</v>
      </c>
      <c r="F1002" s="29">
        <f>-Table2[[#This Row],[Multiplier]]*'Input Data'!$B$3</f>
        <v>300000</v>
      </c>
      <c r="G1002" s="29">
        <f>(1 - (1 / (1 + EXP(-((Table2[[#This Row],[Volume]] / 1000) - 4.25))))) * 0.4 + 0.6</f>
        <v>0.68908005553012353</v>
      </c>
      <c r="H1002" s="29">
        <f>Table2[[#This Row],[Sigmoid]]*'Input Data'!$B$7</f>
        <v>516.8100416475927</v>
      </c>
      <c r="I1002" s="29">
        <f>Table2[[#This Row],[Price]]-Table2[[#This Row],[Variable Cost]]</f>
        <v>91.810041647592698</v>
      </c>
      <c r="J1002" s="29">
        <f>Table2[[#This Row],[CM I (Unit)]]-(Table2[[#This Row],[Fixed Cost]]/Table2[[#This Row],[Volume]])</f>
        <v>37.264587102138151</v>
      </c>
      <c r="K1002" s="29">
        <f>Table2[[#This Row],[CM II Unit)]]-(-'Input Data'!$B$4/Table2[[#This Row],[Volume]])</f>
        <v>-8.1899583524073023</v>
      </c>
      <c r="L1002" s="29">
        <f>Table2[[#This Row],[CM I (Unit)]]*Table2[[#This Row],[Volume]]</f>
        <v>504955.22906175983</v>
      </c>
      <c r="M1002" s="29">
        <f>Table2[[#This Row],[CM II Unit)]]*Table2[[#This Row],[Volume]]</f>
        <v>204955.22906175983</v>
      </c>
      <c r="N1002" s="29">
        <f>Table2[[#This Row],[Profit (Unit)]]*Table2[[#This Row],[Volume]]</f>
        <v>-45044.770938240166</v>
      </c>
      <c r="O1002" s="29" t="str">
        <f>IF(AND(Table2[[#This Row],[Profit]]&gt;0,N1001&lt;0),MIN(Table2[Profit]),"")</f>
        <v/>
      </c>
    </row>
    <row r="1003" spans="1:15" ht="20.100000000000001" customHeight="1" x14ac:dyDescent="0.25">
      <c r="A1003" s="29">
        <v>5505</v>
      </c>
      <c r="B1003" s="29">
        <f>IF(Table2[[#This Row],[Volume]]&lt;'Input Data'!$B$9,'Input Data'!$B$9,IF(Table2[[#This Row],[Volume]]&gt;'Input Data'!$B$10,'Input Data'!$B$10,Table2[[#This Row],[Volume]]))</f>
        <v>5505</v>
      </c>
      <c r="C1003" s="30">
        <f>ROUNDDOWN((Table2[[#This Row],[Volume Used]]-'Input Data'!$B$9)/'Input Data'!$B$11,0)*'Input Data'!$B$12</f>
        <v>0.15000000000000002</v>
      </c>
      <c r="D1003" s="31">
        <f>-(Table2[[#This Row],[Volume]]*(1-Table2[[#This Row],[Discount]])*'Input Data'!$B$2)/Table2[[#This Row],[Volume]]</f>
        <v>425</v>
      </c>
      <c r="E1003" s="29">
        <f>ROUNDUP(Table2[[#This Row],[Volume]]/'Input Data'!$B$13,0)</f>
        <v>6</v>
      </c>
      <c r="F1003" s="29">
        <f>-Table2[[#This Row],[Multiplier]]*'Input Data'!$B$3</f>
        <v>300000</v>
      </c>
      <c r="G1003" s="29">
        <f>(1 - (1 / (1 + EXP(-((Table2[[#This Row],[Volume]] / 1000) - 4.25))))) * 0.4 + 0.6</f>
        <v>0.68873432603011975</v>
      </c>
      <c r="H1003" s="29">
        <f>Table2[[#This Row],[Sigmoid]]*'Input Data'!$B$7</f>
        <v>516.55074452258987</v>
      </c>
      <c r="I1003" s="29">
        <f>Table2[[#This Row],[Price]]-Table2[[#This Row],[Variable Cost]]</f>
        <v>91.550744522589866</v>
      </c>
      <c r="J1003" s="29">
        <f>Table2[[#This Row],[CM I (Unit)]]-(Table2[[#This Row],[Fixed Cost]]/Table2[[#This Row],[Volume]])</f>
        <v>37.054831716050359</v>
      </c>
      <c r="K1003" s="29">
        <f>Table2[[#This Row],[CM II Unit)]]-(-'Input Data'!$B$4/Table2[[#This Row],[Volume]])</f>
        <v>-8.3584289560659002</v>
      </c>
      <c r="L1003" s="29">
        <f>Table2[[#This Row],[CM I (Unit)]]*Table2[[#This Row],[Volume]]</f>
        <v>503986.84859685722</v>
      </c>
      <c r="M1003" s="29">
        <f>Table2[[#This Row],[CM II Unit)]]*Table2[[#This Row],[Volume]]</f>
        <v>203986.84859685722</v>
      </c>
      <c r="N1003" s="29">
        <f>Table2[[#This Row],[Profit (Unit)]]*Table2[[#This Row],[Volume]]</f>
        <v>-46013.15140314278</v>
      </c>
      <c r="O1003" s="29" t="str">
        <f>IF(AND(Table2[[#This Row],[Profit]]&gt;0,N1002&lt;0),MIN(Table2[Profit]),"")</f>
        <v/>
      </c>
    </row>
    <row r="1004" spans="1:15" ht="20.100000000000001" customHeight="1" x14ac:dyDescent="0.25">
      <c r="A1004" s="29">
        <v>5510</v>
      </c>
      <c r="B1004" s="29">
        <f>IF(Table2[[#This Row],[Volume]]&lt;'Input Data'!$B$9,'Input Data'!$B$9,IF(Table2[[#This Row],[Volume]]&gt;'Input Data'!$B$10,'Input Data'!$B$10,Table2[[#This Row],[Volume]]))</f>
        <v>5510</v>
      </c>
      <c r="C1004" s="30">
        <f>ROUNDDOWN((Table2[[#This Row],[Volume Used]]-'Input Data'!$B$9)/'Input Data'!$B$11,0)*'Input Data'!$B$12</f>
        <v>0.15000000000000002</v>
      </c>
      <c r="D1004" s="31">
        <f>-(Table2[[#This Row],[Volume]]*(1-Table2[[#This Row],[Discount]])*'Input Data'!$B$2)/Table2[[#This Row],[Volume]]</f>
        <v>425</v>
      </c>
      <c r="E1004" s="29">
        <f>ROUNDUP(Table2[[#This Row],[Volume]]/'Input Data'!$B$13,0)</f>
        <v>6</v>
      </c>
      <c r="F1004" s="29">
        <f>-Table2[[#This Row],[Multiplier]]*'Input Data'!$B$3</f>
        <v>300000</v>
      </c>
      <c r="G1004" s="29">
        <f>(1 - (1 / (1 + EXP(-((Table2[[#This Row],[Volume]] / 1000) - 4.25))))) * 0.4 + 0.6</f>
        <v>0.68838955688807513</v>
      </c>
      <c r="H1004" s="29">
        <f>Table2[[#This Row],[Sigmoid]]*'Input Data'!$B$7</f>
        <v>516.29216766605634</v>
      </c>
      <c r="I1004" s="29">
        <f>Table2[[#This Row],[Price]]-Table2[[#This Row],[Variable Cost]]</f>
        <v>91.292167666056343</v>
      </c>
      <c r="J1004" s="29">
        <f>Table2[[#This Row],[CM I (Unit)]]-(Table2[[#This Row],[Fixed Cost]]/Table2[[#This Row],[Volume]])</f>
        <v>36.845706686020044</v>
      </c>
      <c r="K1004" s="29">
        <f>Table2[[#This Row],[CM II Unit)]]-(-'Input Data'!$B$4/Table2[[#This Row],[Volume]])</f>
        <v>-8.5263441306768684</v>
      </c>
      <c r="L1004" s="29">
        <f>Table2[[#This Row],[CM I (Unit)]]*Table2[[#This Row],[Volume]]</f>
        <v>503019.84383997048</v>
      </c>
      <c r="M1004" s="29">
        <f>Table2[[#This Row],[CM II Unit)]]*Table2[[#This Row],[Volume]]</f>
        <v>203019.84383997045</v>
      </c>
      <c r="N1004" s="29">
        <f>Table2[[#This Row],[Profit (Unit)]]*Table2[[#This Row],[Volume]]</f>
        <v>-46980.156160029546</v>
      </c>
      <c r="O1004" s="29" t="str">
        <f>IF(AND(Table2[[#This Row],[Profit]]&gt;0,N1003&lt;0),MIN(Table2[Profit]),"")</f>
        <v/>
      </c>
    </row>
    <row r="1005" spans="1:15" ht="20.100000000000001" customHeight="1" x14ac:dyDescent="0.25">
      <c r="A1005" s="29">
        <v>5515</v>
      </c>
      <c r="B1005" s="29">
        <f>IF(Table2[[#This Row],[Volume]]&lt;'Input Data'!$B$9,'Input Data'!$B$9,IF(Table2[[#This Row],[Volume]]&gt;'Input Data'!$B$10,'Input Data'!$B$10,Table2[[#This Row],[Volume]]))</f>
        <v>5515</v>
      </c>
      <c r="C1005" s="30">
        <f>ROUNDDOWN((Table2[[#This Row],[Volume Used]]-'Input Data'!$B$9)/'Input Data'!$B$11,0)*'Input Data'!$B$12</f>
        <v>0.15000000000000002</v>
      </c>
      <c r="D1005" s="31">
        <f>-(Table2[[#This Row],[Volume]]*(1-Table2[[#This Row],[Discount]])*'Input Data'!$B$2)/Table2[[#This Row],[Volume]]</f>
        <v>425</v>
      </c>
      <c r="E1005" s="29">
        <f>ROUNDUP(Table2[[#This Row],[Volume]]/'Input Data'!$B$13,0)</f>
        <v>6</v>
      </c>
      <c r="F1005" s="29">
        <f>-Table2[[#This Row],[Multiplier]]*'Input Data'!$B$3</f>
        <v>300000</v>
      </c>
      <c r="G1005" s="29">
        <f>(1 - (1 / (1 + EXP(-((Table2[[#This Row],[Volume]] / 1000) - 4.25))))) * 0.4 + 0.6</f>
        <v>0.68804574839970967</v>
      </c>
      <c r="H1005" s="29">
        <f>Table2[[#This Row],[Sigmoid]]*'Input Data'!$B$7</f>
        <v>516.0343112997823</v>
      </c>
      <c r="I1005" s="29">
        <f>Table2[[#This Row],[Price]]-Table2[[#This Row],[Variable Cost]]</f>
        <v>91.034311299782303</v>
      </c>
      <c r="J1005" s="29">
        <f>Table2[[#This Row],[CM I (Unit)]]-(Table2[[#This Row],[Fixed Cost]]/Table2[[#This Row],[Volume]])</f>
        <v>36.637212478386111</v>
      </c>
      <c r="K1005" s="29">
        <f>Table2[[#This Row],[CM II Unit)]]-(-'Input Data'!$B$4/Table2[[#This Row],[Volume]])</f>
        <v>-8.6937032061107189</v>
      </c>
      <c r="L1005" s="29">
        <f>Table2[[#This Row],[CM I (Unit)]]*Table2[[#This Row],[Volume]]</f>
        <v>502054.22681829939</v>
      </c>
      <c r="M1005" s="29">
        <f>Table2[[#This Row],[CM II Unit)]]*Table2[[#This Row],[Volume]]</f>
        <v>202054.22681829942</v>
      </c>
      <c r="N1005" s="29">
        <f>Table2[[#This Row],[Profit (Unit)]]*Table2[[#This Row],[Volume]]</f>
        <v>-47945.773181700613</v>
      </c>
      <c r="O1005" s="29" t="str">
        <f>IF(AND(Table2[[#This Row],[Profit]]&gt;0,N1004&lt;0),MIN(Table2[Profit]),"")</f>
        <v/>
      </c>
    </row>
    <row r="1006" spans="1:15" ht="20.100000000000001" customHeight="1" x14ac:dyDescent="0.25">
      <c r="A1006" s="29">
        <v>5520</v>
      </c>
      <c r="B1006" s="29">
        <f>IF(Table2[[#This Row],[Volume]]&lt;'Input Data'!$B$9,'Input Data'!$B$9,IF(Table2[[#This Row],[Volume]]&gt;'Input Data'!$B$10,'Input Data'!$B$10,Table2[[#This Row],[Volume]]))</f>
        <v>5520</v>
      </c>
      <c r="C1006" s="30">
        <f>ROUNDDOWN((Table2[[#This Row],[Volume Used]]-'Input Data'!$B$9)/'Input Data'!$B$11,0)*'Input Data'!$B$12</f>
        <v>0.15000000000000002</v>
      </c>
      <c r="D1006" s="31">
        <f>-(Table2[[#This Row],[Volume]]*(1-Table2[[#This Row],[Discount]])*'Input Data'!$B$2)/Table2[[#This Row],[Volume]]</f>
        <v>425</v>
      </c>
      <c r="E1006" s="29">
        <f>ROUNDUP(Table2[[#This Row],[Volume]]/'Input Data'!$B$13,0)</f>
        <v>6</v>
      </c>
      <c r="F1006" s="29">
        <f>-Table2[[#This Row],[Multiplier]]*'Input Data'!$B$3</f>
        <v>300000</v>
      </c>
      <c r="G1006" s="29">
        <f>(1 - (1 / (1 + EXP(-((Table2[[#This Row],[Volume]] / 1000) - 4.25))))) * 0.4 + 0.6</f>
        <v>0.68770290083514873</v>
      </c>
      <c r="H1006" s="29">
        <f>Table2[[#This Row],[Sigmoid]]*'Input Data'!$B$7</f>
        <v>515.77717562636155</v>
      </c>
      <c r="I1006" s="29">
        <f>Table2[[#This Row],[Price]]-Table2[[#This Row],[Variable Cost]]</f>
        <v>90.777175626361554</v>
      </c>
      <c r="J1006" s="29">
        <f>Table2[[#This Row],[CM I (Unit)]]-(Table2[[#This Row],[Fixed Cost]]/Table2[[#This Row],[Volume]])</f>
        <v>36.429349539405031</v>
      </c>
      <c r="K1006" s="29">
        <f>Table2[[#This Row],[CM II Unit)]]-(-'Input Data'!$B$4/Table2[[#This Row],[Volume]])</f>
        <v>-8.8605055330587348</v>
      </c>
      <c r="L1006" s="29">
        <f>Table2[[#This Row],[CM I (Unit)]]*Table2[[#This Row],[Volume]]</f>
        <v>501090.00945751579</v>
      </c>
      <c r="M1006" s="29">
        <f>Table2[[#This Row],[CM II Unit)]]*Table2[[#This Row],[Volume]]</f>
        <v>201090.00945751579</v>
      </c>
      <c r="N1006" s="29">
        <f>Table2[[#This Row],[Profit (Unit)]]*Table2[[#This Row],[Volume]]</f>
        <v>-48909.990542484215</v>
      </c>
      <c r="O1006" s="29" t="str">
        <f>IF(AND(Table2[[#This Row],[Profit]]&gt;0,N1005&lt;0),MIN(Table2[Profit]),"")</f>
        <v/>
      </c>
    </row>
    <row r="1007" spans="1:15" ht="20.100000000000001" customHeight="1" x14ac:dyDescent="0.25">
      <c r="A1007" s="29">
        <v>5525</v>
      </c>
      <c r="B1007" s="29">
        <f>IF(Table2[[#This Row],[Volume]]&lt;'Input Data'!$B$9,'Input Data'!$B$9,IF(Table2[[#This Row],[Volume]]&gt;'Input Data'!$B$10,'Input Data'!$B$10,Table2[[#This Row],[Volume]]))</f>
        <v>5525</v>
      </c>
      <c r="C1007" s="30">
        <f>ROUNDDOWN((Table2[[#This Row],[Volume Used]]-'Input Data'!$B$9)/'Input Data'!$B$11,0)*'Input Data'!$B$12</f>
        <v>0.15000000000000002</v>
      </c>
      <c r="D1007" s="31">
        <f>-(Table2[[#This Row],[Volume]]*(1-Table2[[#This Row],[Discount]])*'Input Data'!$B$2)/Table2[[#This Row],[Volume]]</f>
        <v>425</v>
      </c>
      <c r="E1007" s="29">
        <f>ROUNDUP(Table2[[#This Row],[Volume]]/'Input Data'!$B$13,0)</f>
        <v>6</v>
      </c>
      <c r="F1007" s="29">
        <f>-Table2[[#This Row],[Multiplier]]*'Input Data'!$B$3</f>
        <v>300000</v>
      </c>
      <c r="G1007" s="29">
        <f>(1 - (1 / (1 + EXP(-((Table2[[#This Row],[Volume]] / 1000) - 4.25))))) * 0.4 + 0.6</f>
        <v>0.68736101443905373</v>
      </c>
      <c r="H1007" s="29">
        <f>Table2[[#This Row],[Sigmoid]]*'Input Data'!$B$7</f>
        <v>515.52076082929034</v>
      </c>
      <c r="I1007" s="29">
        <f>Table2[[#This Row],[Price]]-Table2[[#This Row],[Variable Cost]]</f>
        <v>90.520760829290339</v>
      </c>
      <c r="J1007" s="29">
        <f>Table2[[#This Row],[CM I (Unit)]]-(Table2[[#This Row],[Fixed Cost]]/Table2[[#This Row],[Volume]])</f>
        <v>36.222118295353688</v>
      </c>
      <c r="K1007" s="29">
        <f>Table2[[#This Row],[CM II Unit)]]-(-'Input Data'!$B$4/Table2[[#This Row],[Volume]])</f>
        <v>-9.0267504829268574</v>
      </c>
      <c r="L1007" s="29">
        <f>Table2[[#This Row],[CM I (Unit)]]*Table2[[#This Row],[Volume]]</f>
        <v>500127.20358182915</v>
      </c>
      <c r="M1007" s="29">
        <f>Table2[[#This Row],[CM II Unit)]]*Table2[[#This Row],[Volume]]</f>
        <v>200127.20358182912</v>
      </c>
      <c r="N1007" s="29">
        <f>Table2[[#This Row],[Profit (Unit)]]*Table2[[#This Row],[Volume]]</f>
        <v>-49872.796418170889</v>
      </c>
      <c r="O1007" s="29" t="str">
        <f>IF(AND(Table2[[#This Row],[Profit]]&gt;0,N1006&lt;0),MIN(Table2[Profit]),"")</f>
        <v/>
      </c>
    </row>
    <row r="1008" spans="1:15" ht="20.100000000000001" customHeight="1" x14ac:dyDescent="0.25">
      <c r="A1008" s="29">
        <v>5530</v>
      </c>
      <c r="B1008" s="29">
        <f>IF(Table2[[#This Row],[Volume]]&lt;'Input Data'!$B$9,'Input Data'!$B$9,IF(Table2[[#This Row],[Volume]]&gt;'Input Data'!$B$10,'Input Data'!$B$10,Table2[[#This Row],[Volume]]))</f>
        <v>5530</v>
      </c>
      <c r="C1008" s="30">
        <f>ROUNDDOWN((Table2[[#This Row],[Volume Used]]-'Input Data'!$B$9)/'Input Data'!$B$11,0)*'Input Data'!$B$12</f>
        <v>0.15000000000000002</v>
      </c>
      <c r="D1008" s="31">
        <f>-(Table2[[#This Row],[Volume]]*(1-Table2[[#This Row],[Discount]])*'Input Data'!$B$2)/Table2[[#This Row],[Volume]]</f>
        <v>425</v>
      </c>
      <c r="E1008" s="29">
        <f>ROUNDUP(Table2[[#This Row],[Volume]]/'Input Data'!$B$13,0)</f>
        <v>6</v>
      </c>
      <c r="F1008" s="29">
        <f>-Table2[[#This Row],[Multiplier]]*'Input Data'!$B$3</f>
        <v>300000</v>
      </c>
      <c r="G1008" s="29">
        <f>(1 - (1 / (1 + EXP(-((Table2[[#This Row],[Volume]] / 1000) - 4.25))))) * 0.4 + 0.6</f>
        <v>0.68702008943075499</v>
      </c>
      <c r="H1008" s="29">
        <f>Table2[[#This Row],[Sigmoid]]*'Input Data'!$B$7</f>
        <v>515.26506707306623</v>
      </c>
      <c r="I1008" s="29">
        <f>Table2[[#This Row],[Price]]-Table2[[#This Row],[Variable Cost]]</f>
        <v>90.265067073066234</v>
      </c>
      <c r="J1008" s="29">
        <f>Table2[[#This Row],[CM I (Unit)]]-(Table2[[#This Row],[Fixed Cost]]/Table2[[#This Row],[Volume]])</f>
        <v>36.015519152632237</v>
      </c>
      <c r="K1008" s="29">
        <f>Table2[[#This Row],[CM II Unit)]]-(-'Input Data'!$B$4/Table2[[#This Row],[Volume]])</f>
        <v>-9.1924374477294251</v>
      </c>
      <c r="L1008" s="29">
        <f>Table2[[#This Row],[CM I (Unit)]]*Table2[[#This Row],[Volume]]</f>
        <v>499165.82091405627</v>
      </c>
      <c r="M1008" s="29">
        <f>Table2[[#This Row],[CM II Unit)]]*Table2[[#This Row],[Volume]]</f>
        <v>199165.82091405627</v>
      </c>
      <c r="N1008" s="29">
        <f>Table2[[#This Row],[Profit (Unit)]]*Table2[[#This Row],[Volume]]</f>
        <v>-50834.179085943724</v>
      </c>
      <c r="O1008" s="29" t="str">
        <f>IF(AND(Table2[[#This Row],[Profit]]&gt;0,N1007&lt;0),MIN(Table2[Profit]),"")</f>
        <v/>
      </c>
    </row>
    <row r="1009" spans="1:15" ht="20.100000000000001" customHeight="1" x14ac:dyDescent="0.25">
      <c r="A1009" s="29">
        <v>5535</v>
      </c>
      <c r="B1009" s="29">
        <f>IF(Table2[[#This Row],[Volume]]&lt;'Input Data'!$B$9,'Input Data'!$B$9,IF(Table2[[#This Row],[Volume]]&gt;'Input Data'!$B$10,'Input Data'!$B$10,Table2[[#This Row],[Volume]]))</f>
        <v>5535</v>
      </c>
      <c r="C1009" s="30">
        <f>ROUNDDOWN((Table2[[#This Row],[Volume Used]]-'Input Data'!$B$9)/'Input Data'!$B$11,0)*'Input Data'!$B$12</f>
        <v>0.15000000000000002</v>
      </c>
      <c r="D1009" s="31">
        <f>-(Table2[[#This Row],[Volume]]*(1-Table2[[#This Row],[Discount]])*'Input Data'!$B$2)/Table2[[#This Row],[Volume]]</f>
        <v>425</v>
      </c>
      <c r="E1009" s="29">
        <f>ROUNDUP(Table2[[#This Row],[Volume]]/'Input Data'!$B$13,0)</f>
        <v>6</v>
      </c>
      <c r="F1009" s="29">
        <f>-Table2[[#This Row],[Multiplier]]*'Input Data'!$B$3</f>
        <v>300000</v>
      </c>
      <c r="G1009" s="29">
        <f>(1 - (1 / (1 + EXP(-((Table2[[#This Row],[Volume]] / 1000) - 4.25))))) * 0.4 + 0.6</f>
        <v>0.68668012600438366</v>
      </c>
      <c r="H1009" s="29">
        <f>Table2[[#This Row],[Sigmoid]]*'Input Data'!$B$7</f>
        <v>515.01009450328775</v>
      </c>
      <c r="I1009" s="29">
        <f>Table2[[#This Row],[Price]]-Table2[[#This Row],[Variable Cost]]</f>
        <v>90.010094503287746</v>
      </c>
      <c r="J1009" s="29">
        <f>Table2[[#This Row],[CM I (Unit)]]-(Table2[[#This Row],[Fixed Cost]]/Table2[[#This Row],[Volume]])</f>
        <v>35.809552497867692</v>
      </c>
      <c r="K1009" s="29">
        <f>Table2[[#This Row],[CM II Unit)]]-(-'Input Data'!$B$4/Table2[[#This Row],[Volume]])</f>
        <v>-9.3575658399823567</v>
      </c>
      <c r="L1009" s="29">
        <f>Table2[[#This Row],[CM I (Unit)]]*Table2[[#This Row],[Volume]]</f>
        <v>498205.87307569769</v>
      </c>
      <c r="M1009" s="29">
        <f>Table2[[#This Row],[CM II Unit)]]*Table2[[#This Row],[Volume]]</f>
        <v>198205.87307569769</v>
      </c>
      <c r="N1009" s="29">
        <f>Table2[[#This Row],[Profit (Unit)]]*Table2[[#This Row],[Volume]]</f>
        <v>-51794.126924302342</v>
      </c>
      <c r="O1009" s="29" t="str">
        <f>IF(AND(Table2[[#This Row],[Profit]]&gt;0,N1008&lt;0),MIN(Table2[Profit]),"")</f>
        <v/>
      </c>
    </row>
    <row r="1010" spans="1:15" ht="20.100000000000001" customHeight="1" x14ac:dyDescent="0.25">
      <c r="A1010" s="29">
        <v>5540</v>
      </c>
      <c r="B1010" s="29">
        <f>IF(Table2[[#This Row],[Volume]]&lt;'Input Data'!$B$9,'Input Data'!$B$9,IF(Table2[[#This Row],[Volume]]&gt;'Input Data'!$B$10,'Input Data'!$B$10,Table2[[#This Row],[Volume]]))</f>
        <v>5540</v>
      </c>
      <c r="C1010" s="30">
        <f>ROUNDDOWN((Table2[[#This Row],[Volume Used]]-'Input Data'!$B$9)/'Input Data'!$B$11,0)*'Input Data'!$B$12</f>
        <v>0.15000000000000002</v>
      </c>
      <c r="D1010" s="31">
        <f>-(Table2[[#This Row],[Volume]]*(1-Table2[[#This Row],[Discount]])*'Input Data'!$B$2)/Table2[[#This Row],[Volume]]</f>
        <v>425</v>
      </c>
      <c r="E1010" s="29">
        <f>ROUNDUP(Table2[[#This Row],[Volume]]/'Input Data'!$B$13,0)</f>
        <v>6</v>
      </c>
      <c r="F1010" s="29">
        <f>-Table2[[#This Row],[Multiplier]]*'Input Data'!$B$3</f>
        <v>300000</v>
      </c>
      <c r="G1010" s="29">
        <f>(1 - (1 / (1 + EXP(-((Table2[[#This Row],[Volume]] / 1000) - 4.25))))) * 0.4 + 0.6</f>
        <v>0.68634112432900585</v>
      </c>
      <c r="H1010" s="29">
        <f>Table2[[#This Row],[Sigmoid]]*'Input Data'!$B$7</f>
        <v>514.75584324675435</v>
      </c>
      <c r="I1010" s="29">
        <f>Table2[[#This Row],[Price]]-Table2[[#This Row],[Variable Cost]]</f>
        <v>89.755843246754353</v>
      </c>
      <c r="J1010" s="29">
        <f>Table2[[#This Row],[CM I (Unit)]]-(Table2[[#This Row],[Fixed Cost]]/Table2[[#This Row],[Volume]])</f>
        <v>35.604218698017888</v>
      </c>
      <c r="K1010" s="29">
        <f>Table2[[#This Row],[CM II Unit)]]-(-'Input Data'!$B$4/Table2[[#This Row],[Volume]])</f>
        <v>-9.5221350925958319</v>
      </c>
      <c r="L1010" s="29">
        <f>Table2[[#This Row],[CM I (Unit)]]*Table2[[#This Row],[Volume]]</f>
        <v>497247.37158701912</v>
      </c>
      <c r="M1010" s="29">
        <f>Table2[[#This Row],[CM II Unit)]]*Table2[[#This Row],[Volume]]</f>
        <v>197247.37158701909</v>
      </c>
      <c r="N1010" s="29">
        <f>Table2[[#This Row],[Profit (Unit)]]*Table2[[#This Row],[Volume]]</f>
        <v>-52752.628412980906</v>
      </c>
      <c r="O1010" s="29" t="str">
        <f>IF(AND(Table2[[#This Row],[Profit]]&gt;0,N1009&lt;0),MIN(Table2[Profit]),"")</f>
        <v/>
      </c>
    </row>
    <row r="1011" spans="1:15" ht="20.100000000000001" customHeight="1" x14ac:dyDescent="0.25">
      <c r="A1011" s="29">
        <v>5545</v>
      </c>
      <c r="B1011" s="29">
        <f>IF(Table2[[#This Row],[Volume]]&lt;'Input Data'!$B$9,'Input Data'!$B$9,IF(Table2[[#This Row],[Volume]]&gt;'Input Data'!$B$10,'Input Data'!$B$10,Table2[[#This Row],[Volume]]))</f>
        <v>5545</v>
      </c>
      <c r="C1011" s="30">
        <f>ROUNDDOWN((Table2[[#This Row],[Volume Used]]-'Input Data'!$B$9)/'Input Data'!$B$11,0)*'Input Data'!$B$12</f>
        <v>0.15000000000000002</v>
      </c>
      <c r="D1011" s="31">
        <f>-(Table2[[#This Row],[Volume]]*(1-Table2[[#This Row],[Discount]])*'Input Data'!$B$2)/Table2[[#This Row],[Volume]]</f>
        <v>425</v>
      </c>
      <c r="E1011" s="29">
        <f>ROUNDUP(Table2[[#This Row],[Volume]]/'Input Data'!$B$13,0)</f>
        <v>6</v>
      </c>
      <c r="F1011" s="29">
        <f>-Table2[[#This Row],[Multiplier]]*'Input Data'!$B$3</f>
        <v>300000</v>
      </c>
      <c r="G1011" s="29">
        <f>(1 - (1 / (1 + EXP(-((Table2[[#This Row],[Volume]] / 1000) - 4.25))))) * 0.4 + 0.6</f>
        <v>0.68600308454875691</v>
      </c>
      <c r="H1011" s="29">
        <f>Table2[[#This Row],[Sigmoid]]*'Input Data'!$B$7</f>
        <v>514.50231341156768</v>
      </c>
      <c r="I1011" s="29">
        <f>Table2[[#This Row],[Price]]-Table2[[#This Row],[Variable Cost]]</f>
        <v>89.502313411567684</v>
      </c>
      <c r="J1011" s="29">
        <f>Table2[[#This Row],[CM I (Unit)]]-(Table2[[#This Row],[Fixed Cost]]/Table2[[#This Row],[Volume]])</f>
        <v>35.399518100476612</v>
      </c>
      <c r="K1011" s="29">
        <f>Table2[[#This Row],[CM II Unit)]]-(-'Input Data'!$B$4/Table2[[#This Row],[Volume]])</f>
        <v>-9.6861446587659472</v>
      </c>
      <c r="L1011" s="29">
        <f>Table2[[#This Row],[CM I (Unit)]]*Table2[[#This Row],[Volume]]</f>
        <v>496290.3278671428</v>
      </c>
      <c r="M1011" s="29">
        <f>Table2[[#This Row],[CM II Unit)]]*Table2[[#This Row],[Volume]]</f>
        <v>196290.32786714283</v>
      </c>
      <c r="N1011" s="29">
        <f>Table2[[#This Row],[Profit (Unit)]]*Table2[[#This Row],[Volume]]</f>
        <v>-53709.67213285718</v>
      </c>
      <c r="O1011" s="29" t="str">
        <f>IF(AND(Table2[[#This Row],[Profit]]&gt;0,N1010&lt;0),MIN(Table2[Profit]),"")</f>
        <v/>
      </c>
    </row>
    <row r="1012" spans="1:15" ht="20.100000000000001" customHeight="1" x14ac:dyDescent="0.25">
      <c r="A1012" s="29">
        <v>5550</v>
      </c>
      <c r="B1012" s="29">
        <f>IF(Table2[[#This Row],[Volume]]&lt;'Input Data'!$B$9,'Input Data'!$B$9,IF(Table2[[#This Row],[Volume]]&gt;'Input Data'!$B$10,'Input Data'!$B$10,Table2[[#This Row],[Volume]]))</f>
        <v>5550</v>
      </c>
      <c r="C1012" s="30">
        <f>ROUNDDOWN((Table2[[#This Row],[Volume Used]]-'Input Data'!$B$9)/'Input Data'!$B$11,0)*'Input Data'!$B$12</f>
        <v>0.15000000000000002</v>
      </c>
      <c r="D1012" s="31">
        <f>-(Table2[[#This Row],[Volume]]*(1-Table2[[#This Row],[Discount]])*'Input Data'!$B$2)/Table2[[#This Row],[Volume]]</f>
        <v>425</v>
      </c>
      <c r="E1012" s="29">
        <f>ROUNDUP(Table2[[#This Row],[Volume]]/'Input Data'!$B$13,0)</f>
        <v>6</v>
      </c>
      <c r="F1012" s="29">
        <f>-Table2[[#This Row],[Multiplier]]*'Input Data'!$B$3</f>
        <v>300000</v>
      </c>
      <c r="G1012" s="29">
        <f>(1 - (1 / (1 + EXP(-((Table2[[#This Row],[Volume]] / 1000) - 4.25))))) * 0.4 + 0.6</f>
        <v>0.68566600678297651</v>
      </c>
      <c r="H1012" s="29">
        <f>Table2[[#This Row],[Sigmoid]]*'Input Data'!$B$7</f>
        <v>514.24950508723236</v>
      </c>
      <c r="I1012" s="29">
        <f>Table2[[#This Row],[Price]]-Table2[[#This Row],[Variable Cost]]</f>
        <v>89.249505087232365</v>
      </c>
      <c r="J1012" s="29">
        <f>Table2[[#This Row],[CM I (Unit)]]-(Table2[[#This Row],[Fixed Cost]]/Table2[[#This Row],[Volume]])</f>
        <v>35.195451033178308</v>
      </c>
      <c r="K1012" s="29">
        <f>Table2[[#This Row],[CM II Unit)]]-(-'Input Data'!$B$4/Table2[[#This Row],[Volume]])</f>
        <v>-9.8495940118667349</v>
      </c>
      <c r="L1012" s="29">
        <f>Table2[[#This Row],[CM I (Unit)]]*Table2[[#This Row],[Volume]]</f>
        <v>495334.75323413964</v>
      </c>
      <c r="M1012" s="29">
        <f>Table2[[#This Row],[CM II Unit)]]*Table2[[#This Row],[Volume]]</f>
        <v>195334.75323413961</v>
      </c>
      <c r="N1012" s="29">
        <f>Table2[[#This Row],[Profit (Unit)]]*Table2[[#This Row],[Volume]]</f>
        <v>-54665.246765860378</v>
      </c>
      <c r="O1012" s="29" t="str">
        <f>IF(AND(Table2[[#This Row],[Profit]]&gt;0,N1011&lt;0),MIN(Table2[Profit]),"")</f>
        <v/>
      </c>
    </row>
    <row r="1013" spans="1:15" ht="20.100000000000001" customHeight="1" x14ac:dyDescent="0.25">
      <c r="A1013" s="29">
        <v>5555</v>
      </c>
      <c r="B1013" s="29">
        <f>IF(Table2[[#This Row],[Volume]]&lt;'Input Data'!$B$9,'Input Data'!$B$9,IF(Table2[[#This Row],[Volume]]&gt;'Input Data'!$B$10,'Input Data'!$B$10,Table2[[#This Row],[Volume]]))</f>
        <v>5555</v>
      </c>
      <c r="C1013" s="30">
        <f>ROUNDDOWN((Table2[[#This Row],[Volume Used]]-'Input Data'!$B$9)/'Input Data'!$B$11,0)*'Input Data'!$B$12</f>
        <v>0.15000000000000002</v>
      </c>
      <c r="D1013" s="31">
        <f>-(Table2[[#This Row],[Volume]]*(1-Table2[[#This Row],[Discount]])*'Input Data'!$B$2)/Table2[[#This Row],[Volume]]</f>
        <v>425</v>
      </c>
      <c r="E1013" s="29">
        <f>ROUNDUP(Table2[[#This Row],[Volume]]/'Input Data'!$B$13,0)</f>
        <v>6</v>
      </c>
      <c r="F1013" s="29">
        <f>-Table2[[#This Row],[Multiplier]]*'Input Data'!$B$3</f>
        <v>300000</v>
      </c>
      <c r="G1013" s="29">
        <f>(1 - (1 / (1 + EXP(-((Table2[[#This Row],[Volume]] / 1000) - 4.25))))) * 0.4 + 0.6</f>
        <v>0.68532989112634424</v>
      </c>
      <c r="H1013" s="29">
        <f>Table2[[#This Row],[Sigmoid]]*'Input Data'!$B$7</f>
        <v>513.99741834475822</v>
      </c>
      <c r="I1013" s="29">
        <f>Table2[[#This Row],[Price]]-Table2[[#This Row],[Variable Cost]]</f>
        <v>88.997418344758216</v>
      </c>
      <c r="J1013" s="29">
        <f>Table2[[#This Row],[CM I (Unit)]]-(Table2[[#This Row],[Fixed Cost]]/Table2[[#This Row],[Volume]])</f>
        <v>34.992017804704211</v>
      </c>
      <c r="K1013" s="29">
        <f>Table2[[#This Row],[CM II Unit)]]-(-'Input Data'!$B$4/Table2[[#This Row],[Volume]])</f>
        <v>-10.012482645340796</v>
      </c>
      <c r="L1013" s="29">
        <f>Table2[[#This Row],[CM I (Unit)]]*Table2[[#This Row],[Volume]]</f>
        <v>494380.65890513192</v>
      </c>
      <c r="M1013" s="29">
        <f>Table2[[#This Row],[CM II Unit)]]*Table2[[#This Row],[Volume]]</f>
        <v>194380.65890513189</v>
      </c>
      <c r="N1013" s="29">
        <f>Table2[[#This Row],[Profit (Unit)]]*Table2[[#This Row],[Volume]]</f>
        <v>-55619.341094868127</v>
      </c>
      <c r="O1013" s="29" t="str">
        <f>IF(AND(Table2[[#This Row],[Profit]]&gt;0,N1012&lt;0),MIN(Table2[Profit]),"")</f>
        <v/>
      </c>
    </row>
    <row r="1014" spans="1:15" ht="20.100000000000001" customHeight="1" x14ac:dyDescent="0.25">
      <c r="A1014" s="29">
        <v>5560</v>
      </c>
      <c r="B1014" s="29">
        <f>IF(Table2[[#This Row],[Volume]]&lt;'Input Data'!$B$9,'Input Data'!$B$9,IF(Table2[[#This Row],[Volume]]&gt;'Input Data'!$B$10,'Input Data'!$B$10,Table2[[#This Row],[Volume]]))</f>
        <v>5560</v>
      </c>
      <c r="C1014" s="30">
        <f>ROUNDDOWN((Table2[[#This Row],[Volume Used]]-'Input Data'!$B$9)/'Input Data'!$B$11,0)*'Input Data'!$B$12</f>
        <v>0.15000000000000002</v>
      </c>
      <c r="D1014" s="31">
        <f>-(Table2[[#This Row],[Volume]]*(1-Table2[[#This Row],[Discount]])*'Input Data'!$B$2)/Table2[[#This Row],[Volume]]</f>
        <v>425</v>
      </c>
      <c r="E1014" s="29">
        <f>ROUNDUP(Table2[[#This Row],[Volume]]/'Input Data'!$B$13,0)</f>
        <v>6</v>
      </c>
      <c r="F1014" s="29">
        <f>-Table2[[#This Row],[Multiplier]]*'Input Data'!$B$3</f>
        <v>300000</v>
      </c>
      <c r="G1014" s="29">
        <f>(1 - (1 / (1 + EXP(-((Table2[[#This Row],[Volume]] / 1000) - 4.25))))) * 0.4 + 0.6</f>
        <v>0.68499473764901564</v>
      </c>
      <c r="H1014" s="29">
        <f>Table2[[#This Row],[Sigmoid]]*'Input Data'!$B$7</f>
        <v>513.74605323676178</v>
      </c>
      <c r="I1014" s="29">
        <f>Table2[[#This Row],[Price]]-Table2[[#This Row],[Variable Cost]]</f>
        <v>88.746053236761782</v>
      </c>
      <c r="J1014" s="29">
        <f>Table2[[#This Row],[CM I (Unit)]]-(Table2[[#This Row],[Fixed Cost]]/Table2[[#This Row],[Volume]])</f>
        <v>34.789218704387679</v>
      </c>
      <c r="K1014" s="29">
        <f>Table2[[#This Row],[CM II Unit)]]-(-'Input Data'!$B$4/Table2[[#This Row],[Volume]])</f>
        <v>-10.174810072590738</v>
      </c>
      <c r="L1014" s="29">
        <f>Table2[[#This Row],[CM I (Unit)]]*Table2[[#This Row],[Volume]]</f>
        <v>493428.05599639553</v>
      </c>
      <c r="M1014" s="29">
        <f>Table2[[#This Row],[CM II Unit)]]*Table2[[#This Row],[Volume]]</f>
        <v>193428.0559963955</v>
      </c>
      <c r="N1014" s="29">
        <f>Table2[[#This Row],[Profit (Unit)]]*Table2[[#This Row],[Volume]]</f>
        <v>-56571.944003604505</v>
      </c>
      <c r="O1014" s="29" t="str">
        <f>IF(AND(Table2[[#This Row],[Profit]]&gt;0,N1013&lt;0),MIN(Table2[Profit]),"")</f>
        <v/>
      </c>
    </row>
    <row r="1015" spans="1:15" ht="20.100000000000001" customHeight="1" x14ac:dyDescent="0.25">
      <c r="A1015" s="29">
        <v>5565</v>
      </c>
      <c r="B1015" s="29">
        <f>IF(Table2[[#This Row],[Volume]]&lt;'Input Data'!$B$9,'Input Data'!$B$9,IF(Table2[[#This Row],[Volume]]&gt;'Input Data'!$B$10,'Input Data'!$B$10,Table2[[#This Row],[Volume]]))</f>
        <v>5565</v>
      </c>
      <c r="C1015" s="30">
        <f>ROUNDDOWN((Table2[[#This Row],[Volume Used]]-'Input Data'!$B$9)/'Input Data'!$B$11,0)*'Input Data'!$B$12</f>
        <v>0.15000000000000002</v>
      </c>
      <c r="D1015" s="31">
        <f>-(Table2[[#This Row],[Volume]]*(1-Table2[[#This Row],[Discount]])*'Input Data'!$B$2)/Table2[[#This Row],[Volume]]</f>
        <v>425</v>
      </c>
      <c r="E1015" s="29">
        <f>ROUNDUP(Table2[[#This Row],[Volume]]/'Input Data'!$B$13,0)</f>
        <v>6</v>
      </c>
      <c r="F1015" s="29">
        <f>-Table2[[#This Row],[Multiplier]]*'Input Data'!$B$3</f>
        <v>300000</v>
      </c>
      <c r="G1015" s="29">
        <f>(1 - (1 / (1 + EXP(-((Table2[[#This Row],[Volume]] / 1000) - 4.25))))) * 0.4 + 0.6</f>
        <v>0.68466054639676044</v>
      </c>
      <c r="H1015" s="29">
        <f>Table2[[#This Row],[Sigmoid]]*'Input Data'!$B$7</f>
        <v>513.49540979757035</v>
      </c>
      <c r="I1015" s="29">
        <f>Table2[[#This Row],[Price]]-Table2[[#This Row],[Variable Cost]]</f>
        <v>88.495409797570346</v>
      </c>
      <c r="J1015" s="29">
        <f>Table2[[#This Row],[CM I (Unit)]]-(Table2[[#This Row],[Fixed Cost]]/Table2[[#This Row],[Volume]])</f>
        <v>34.5870540024221</v>
      </c>
      <c r="K1015" s="29">
        <f>Table2[[#This Row],[CM II Unit)]]-(-'Input Data'!$B$4/Table2[[#This Row],[Volume]])</f>
        <v>-10.336575826868106</v>
      </c>
      <c r="L1015" s="29">
        <f>Table2[[#This Row],[CM I (Unit)]]*Table2[[#This Row],[Volume]]</f>
        <v>492476.95552347897</v>
      </c>
      <c r="M1015" s="29">
        <f>Table2[[#This Row],[CM II Unit)]]*Table2[[#This Row],[Volume]]</f>
        <v>192476.95552347897</v>
      </c>
      <c r="N1015" s="29">
        <f>Table2[[#This Row],[Profit (Unit)]]*Table2[[#This Row],[Volume]]</f>
        <v>-57523.044476521012</v>
      </c>
      <c r="O1015" s="29" t="str">
        <f>IF(AND(Table2[[#This Row],[Profit]]&gt;0,N1014&lt;0),MIN(Table2[Profit]),"")</f>
        <v/>
      </c>
    </row>
    <row r="1016" spans="1:15" ht="20.100000000000001" customHeight="1" x14ac:dyDescent="0.25">
      <c r="A1016" s="29">
        <v>5570</v>
      </c>
      <c r="B1016" s="29">
        <f>IF(Table2[[#This Row],[Volume]]&lt;'Input Data'!$B$9,'Input Data'!$B$9,IF(Table2[[#This Row],[Volume]]&gt;'Input Data'!$B$10,'Input Data'!$B$10,Table2[[#This Row],[Volume]]))</f>
        <v>5570</v>
      </c>
      <c r="C1016" s="30">
        <f>ROUNDDOWN((Table2[[#This Row],[Volume Used]]-'Input Data'!$B$9)/'Input Data'!$B$11,0)*'Input Data'!$B$12</f>
        <v>0.15000000000000002</v>
      </c>
      <c r="D1016" s="31">
        <f>-(Table2[[#This Row],[Volume]]*(1-Table2[[#This Row],[Discount]])*'Input Data'!$B$2)/Table2[[#This Row],[Volume]]</f>
        <v>425</v>
      </c>
      <c r="E1016" s="29">
        <f>ROUNDUP(Table2[[#This Row],[Volume]]/'Input Data'!$B$13,0)</f>
        <v>6</v>
      </c>
      <c r="F1016" s="29">
        <f>-Table2[[#This Row],[Multiplier]]*'Input Data'!$B$3</f>
        <v>300000</v>
      </c>
      <c r="G1016" s="29">
        <f>(1 - (1 / (1 + EXP(-((Table2[[#This Row],[Volume]] / 1000) - 4.25))))) * 0.4 + 0.6</f>
        <v>0.68432731739109887</v>
      </c>
      <c r="H1016" s="29">
        <f>Table2[[#This Row],[Sigmoid]]*'Input Data'!$B$7</f>
        <v>513.24548804332414</v>
      </c>
      <c r="I1016" s="29">
        <f>Table2[[#This Row],[Price]]-Table2[[#This Row],[Variable Cost]]</f>
        <v>88.245488043324144</v>
      </c>
      <c r="J1016" s="29">
        <f>Table2[[#This Row],[CM I (Unit)]]-(Table2[[#This Row],[Fixed Cost]]/Table2[[#This Row],[Volume]])</f>
        <v>34.385523949966874</v>
      </c>
      <c r="K1016" s="29">
        <f>Table2[[#This Row],[CM II Unit)]]-(-'Input Data'!$B$4/Table2[[#This Row],[Volume]])</f>
        <v>-10.497779461164185</v>
      </c>
      <c r="L1016" s="29">
        <f>Table2[[#This Row],[CM I (Unit)]]*Table2[[#This Row],[Volume]]</f>
        <v>491527.36840131547</v>
      </c>
      <c r="M1016" s="29">
        <f>Table2[[#This Row],[CM II Unit)]]*Table2[[#This Row],[Volume]]</f>
        <v>191527.3684013155</v>
      </c>
      <c r="N1016" s="29">
        <f>Table2[[#This Row],[Profit (Unit)]]*Table2[[#This Row],[Volume]]</f>
        <v>-58472.631598684515</v>
      </c>
      <c r="O1016" s="29" t="str">
        <f>IF(AND(Table2[[#This Row],[Profit]]&gt;0,N1015&lt;0),MIN(Table2[Profit]),"")</f>
        <v/>
      </c>
    </row>
    <row r="1017" spans="1:15" ht="20.100000000000001" customHeight="1" x14ac:dyDescent="0.25">
      <c r="A1017" s="29">
        <v>5575</v>
      </c>
      <c r="B1017" s="29">
        <f>IF(Table2[[#This Row],[Volume]]&lt;'Input Data'!$B$9,'Input Data'!$B$9,IF(Table2[[#This Row],[Volume]]&gt;'Input Data'!$B$10,'Input Data'!$B$10,Table2[[#This Row],[Volume]]))</f>
        <v>5575</v>
      </c>
      <c r="C1017" s="30">
        <f>ROUNDDOWN((Table2[[#This Row],[Volume Used]]-'Input Data'!$B$9)/'Input Data'!$B$11,0)*'Input Data'!$B$12</f>
        <v>0.15000000000000002</v>
      </c>
      <c r="D1017" s="31">
        <f>-(Table2[[#This Row],[Volume]]*(1-Table2[[#This Row],[Discount]])*'Input Data'!$B$2)/Table2[[#This Row],[Volume]]</f>
        <v>425</v>
      </c>
      <c r="E1017" s="29">
        <f>ROUNDUP(Table2[[#This Row],[Volume]]/'Input Data'!$B$13,0)</f>
        <v>6</v>
      </c>
      <c r="F1017" s="29">
        <f>-Table2[[#This Row],[Multiplier]]*'Input Data'!$B$3</f>
        <v>300000</v>
      </c>
      <c r="G1017" s="29">
        <f>(1 - (1 / (1 + EXP(-((Table2[[#This Row],[Volume]] / 1000) - 4.25))))) * 0.4 + 0.6</f>
        <v>0.68399505062944099</v>
      </c>
      <c r="H1017" s="29">
        <f>Table2[[#This Row],[Sigmoid]]*'Input Data'!$B$7</f>
        <v>512.99628797208072</v>
      </c>
      <c r="I1017" s="29">
        <f>Table2[[#This Row],[Price]]-Table2[[#This Row],[Variable Cost]]</f>
        <v>87.996287972080722</v>
      </c>
      <c r="J1017" s="29">
        <f>Table2[[#This Row],[CM I (Unit)]]-(Table2[[#This Row],[Fixed Cost]]/Table2[[#This Row],[Volume]])</f>
        <v>34.184628779255611</v>
      </c>
      <c r="K1017" s="29">
        <f>Table2[[#This Row],[CM II Unit)]]-(-'Input Data'!$B$4/Table2[[#This Row],[Volume]])</f>
        <v>-10.658420548098647</v>
      </c>
      <c r="L1017" s="29">
        <f>Table2[[#This Row],[CM I (Unit)]]*Table2[[#This Row],[Volume]]</f>
        <v>490579.30544435</v>
      </c>
      <c r="M1017" s="29">
        <f>Table2[[#This Row],[CM II Unit)]]*Table2[[#This Row],[Volume]]</f>
        <v>190579.30544435003</v>
      </c>
      <c r="N1017" s="29">
        <f>Table2[[#This Row],[Profit (Unit)]]*Table2[[#This Row],[Volume]]</f>
        <v>-59420.694555649956</v>
      </c>
      <c r="O1017" s="29" t="str">
        <f>IF(AND(Table2[[#This Row],[Profit]]&gt;0,N1016&lt;0),MIN(Table2[Profit]),"")</f>
        <v/>
      </c>
    </row>
    <row r="1018" spans="1:15" ht="20.100000000000001" customHeight="1" x14ac:dyDescent="0.25">
      <c r="A1018" s="29">
        <v>5580</v>
      </c>
      <c r="B1018" s="29">
        <f>IF(Table2[[#This Row],[Volume]]&lt;'Input Data'!$B$9,'Input Data'!$B$9,IF(Table2[[#This Row],[Volume]]&gt;'Input Data'!$B$10,'Input Data'!$B$10,Table2[[#This Row],[Volume]]))</f>
        <v>5580</v>
      </c>
      <c r="C1018" s="30">
        <f>ROUNDDOWN((Table2[[#This Row],[Volume Used]]-'Input Data'!$B$9)/'Input Data'!$B$11,0)*'Input Data'!$B$12</f>
        <v>0.15000000000000002</v>
      </c>
      <c r="D1018" s="31">
        <f>-(Table2[[#This Row],[Volume]]*(1-Table2[[#This Row],[Discount]])*'Input Data'!$B$2)/Table2[[#This Row],[Volume]]</f>
        <v>425</v>
      </c>
      <c r="E1018" s="29">
        <f>ROUNDUP(Table2[[#This Row],[Volume]]/'Input Data'!$B$13,0)</f>
        <v>6</v>
      </c>
      <c r="F1018" s="29">
        <f>-Table2[[#This Row],[Multiplier]]*'Input Data'!$B$3</f>
        <v>300000</v>
      </c>
      <c r="G1018" s="29">
        <f>(1 - (1 / (1 + EXP(-((Table2[[#This Row],[Volume]] / 1000) - 4.25))))) * 0.4 + 0.6</f>
        <v>0.68366374608522529</v>
      </c>
      <c r="H1018" s="29">
        <f>Table2[[#This Row],[Sigmoid]]*'Input Data'!$B$7</f>
        <v>512.74780956391896</v>
      </c>
      <c r="I1018" s="29">
        <f>Table2[[#This Row],[Price]]-Table2[[#This Row],[Variable Cost]]</f>
        <v>87.747809563918963</v>
      </c>
      <c r="J1018" s="29">
        <f>Table2[[#This Row],[CM I (Unit)]]-(Table2[[#This Row],[Fixed Cost]]/Table2[[#This Row],[Volume]])</f>
        <v>33.984368703703907</v>
      </c>
      <c r="K1018" s="29">
        <f>Table2[[#This Row],[CM II Unit)]]-(-'Input Data'!$B$4/Table2[[#This Row],[Volume]])</f>
        <v>-10.818498679808634</v>
      </c>
      <c r="L1018" s="29">
        <f>Table2[[#This Row],[CM I (Unit)]]*Table2[[#This Row],[Volume]]</f>
        <v>489632.77736666781</v>
      </c>
      <c r="M1018" s="29">
        <f>Table2[[#This Row],[CM II Unit)]]*Table2[[#This Row],[Volume]]</f>
        <v>189632.77736666781</v>
      </c>
      <c r="N1018" s="29">
        <f>Table2[[#This Row],[Profit (Unit)]]*Table2[[#This Row],[Volume]]</f>
        <v>-60367.222633332181</v>
      </c>
      <c r="O1018" s="29" t="str">
        <f>IF(AND(Table2[[#This Row],[Profit]]&gt;0,N1017&lt;0),MIN(Table2[Profit]),"")</f>
        <v/>
      </c>
    </row>
    <row r="1019" spans="1:15" ht="20.100000000000001" customHeight="1" x14ac:dyDescent="0.25">
      <c r="A1019" s="29">
        <v>5585</v>
      </c>
      <c r="B1019" s="29">
        <f>IF(Table2[[#This Row],[Volume]]&lt;'Input Data'!$B$9,'Input Data'!$B$9,IF(Table2[[#This Row],[Volume]]&gt;'Input Data'!$B$10,'Input Data'!$B$10,Table2[[#This Row],[Volume]]))</f>
        <v>5585</v>
      </c>
      <c r="C1019" s="30">
        <f>ROUNDDOWN((Table2[[#This Row],[Volume Used]]-'Input Data'!$B$9)/'Input Data'!$B$11,0)*'Input Data'!$B$12</f>
        <v>0.15000000000000002</v>
      </c>
      <c r="D1019" s="31">
        <f>-(Table2[[#This Row],[Volume]]*(1-Table2[[#This Row],[Discount]])*'Input Data'!$B$2)/Table2[[#This Row],[Volume]]</f>
        <v>425</v>
      </c>
      <c r="E1019" s="29">
        <f>ROUNDUP(Table2[[#This Row],[Volume]]/'Input Data'!$B$13,0)</f>
        <v>6</v>
      </c>
      <c r="F1019" s="29">
        <f>-Table2[[#This Row],[Multiplier]]*'Input Data'!$B$3</f>
        <v>300000</v>
      </c>
      <c r="G1019" s="29">
        <f>(1 - (1 / (1 + EXP(-((Table2[[#This Row],[Volume]] / 1000) - 4.25))))) * 0.4 + 0.6</f>
        <v>0.68333340370805817</v>
      </c>
      <c r="H1019" s="29">
        <f>Table2[[#This Row],[Sigmoid]]*'Input Data'!$B$7</f>
        <v>512.50005278104368</v>
      </c>
      <c r="I1019" s="29">
        <f>Table2[[#This Row],[Price]]-Table2[[#This Row],[Variable Cost]]</f>
        <v>87.500052781043678</v>
      </c>
      <c r="J1019" s="29">
        <f>Table2[[#This Row],[CM I (Unit)]]-(Table2[[#This Row],[Fixed Cost]]/Table2[[#This Row],[Volume]])</f>
        <v>33.784743918017718</v>
      </c>
      <c r="K1019" s="29">
        <f>Table2[[#This Row],[CM II Unit)]]-(-'Input Data'!$B$4/Table2[[#This Row],[Volume]])</f>
        <v>-10.978013467837251</v>
      </c>
      <c r="L1019" s="29">
        <f>Table2[[#This Row],[CM I (Unit)]]*Table2[[#This Row],[Volume]]</f>
        <v>488687.79478212894</v>
      </c>
      <c r="M1019" s="29">
        <f>Table2[[#This Row],[CM II Unit)]]*Table2[[#This Row],[Volume]]</f>
        <v>188687.79478212894</v>
      </c>
      <c r="N1019" s="29">
        <f>Table2[[#This Row],[Profit (Unit)]]*Table2[[#This Row],[Volume]]</f>
        <v>-61312.205217871044</v>
      </c>
      <c r="O1019" s="29" t="str">
        <f>IF(AND(Table2[[#This Row],[Profit]]&gt;0,N1018&lt;0),MIN(Table2[Profit]),"")</f>
        <v/>
      </c>
    </row>
    <row r="1020" spans="1:15" ht="20.100000000000001" customHeight="1" x14ac:dyDescent="0.25">
      <c r="A1020" s="29">
        <v>5590</v>
      </c>
      <c r="B1020" s="29">
        <f>IF(Table2[[#This Row],[Volume]]&lt;'Input Data'!$B$9,'Input Data'!$B$9,IF(Table2[[#This Row],[Volume]]&gt;'Input Data'!$B$10,'Input Data'!$B$10,Table2[[#This Row],[Volume]]))</f>
        <v>5590</v>
      </c>
      <c r="C1020" s="30">
        <f>ROUNDDOWN((Table2[[#This Row],[Volume Used]]-'Input Data'!$B$9)/'Input Data'!$B$11,0)*'Input Data'!$B$12</f>
        <v>0.15000000000000002</v>
      </c>
      <c r="D1020" s="31">
        <f>-(Table2[[#This Row],[Volume]]*(1-Table2[[#This Row],[Discount]])*'Input Data'!$B$2)/Table2[[#This Row],[Volume]]</f>
        <v>425</v>
      </c>
      <c r="E1020" s="29">
        <f>ROUNDUP(Table2[[#This Row],[Volume]]/'Input Data'!$B$13,0)</f>
        <v>6</v>
      </c>
      <c r="F1020" s="29">
        <f>-Table2[[#This Row],[Multiplier]]*'Input Data'!$B$3</f>
        <v>300000</v>
      </c>
      <c r="G1020" s="29">
        <f>(1 - (1 / (1 + EXP(-((Table2[[#This Row],[Volume]] / 1000) - 4.25))))) * 0.4 + 0.6</f>
        <v>0.68300402342385425</v>
      </c>
      <c r="H1020" s="29">
        <f>Table2[[#This Row],[Sigmoid]]*'Input Data'!$B$7</f>
        <v>512.25301756789065</v>
      </c>
      <c r="I1020" s="29">
        <f>Table2[[#This Row],[Price]]-Table2[[#This Row],[Variable Cost]]</f>
        <v>87.253017567890652</v>
      </c>
      <c r="J1020" s="29">
        <f>Table2[[#This Row],[CM I (Unit)]]-(Table2[[#This Row],[Fixed Cost]]/Table2[[#This Row],[Volume]])</f>
        <v>33.585754598302103</v>
      </c>
      <c r="K1020" s="29">
        <f>Table2[[#This Row],[CM II Unit)]]-(-'Input Data'!$B$4/Table2[[#This Row],[Volume]])</f>
        <v>-11.136964543021691</v>
      </c>
      <c r="L1020" s="29">
        <f>Table2[[#This Row],[CM I (Unit)]]*Table2[[#This Row],[Volume]]</f>
        <v>487744.36820450873</v>
      </c>
      <c r="M1020" s="29">
        <f>Table2[[#This Row],[CM II Unit)]]*Table2[[#This Row],[Volume]]</f>
        <v>187744.36820450876</v>
      </c>
      <c r="N1020" s="29">
        <f>Table2[[#This Row],[Profit (Unit)]]*Table2[[#This Row],[Volume]]</f>
        <v>-62255.631795491252</v>
      </c>
      <c r="O1020" s="29" t="str">
        <f>IF(AND(Table2[[#This Row],[Profit]]&gt;0,N1019&lt;0),MIN(Table2[Profit]),"")</f>
        <v/>
      </c>
    </row>
    <row r="1021" spans="1:15" ht="20.100000000000001" customHeight="1" x14ac:dyDescent="0.25">
      <c r="A1021" s="29">
        <v>5595</v>
      </c>
      <c r="B1021" s="29">
        <f>IF(Table2[[#This Row],[Volume]]&lt;'Input Data'!$B$9,'Input Data'!$B$9,IF(Table2[[#This Row],[Volume]]&gt;'Input Data'!$B$10,'Input Data'!$B$10,Table2[[#This Row],[Volume]]))</f>
        <v>5595</v>
      </c>
      <c r="C1021" s="30">
        <f>ROUNDDOWN((Table2[[#This Row],[Volume Used]]-'Input Data'!$B$9)/'Input Data'!$B$11,0)*'Input Data'!$B$12</f>
        <v>0.15000000000000002</v>
      </c>
      <c r="D1021" s="31">
        <f>-(Table2[[#This Row],[Volume]]*(1-Table2[[#This Row],[Discount]])*'Input Data'!$B$2)/Table2[[#This Row],[Volume]]</f>
        <v>425</v>
      </c>
      <c r="E1021" s="29">
        <f>ROUNDUP(Table2[[#This Row],[Volume]]/'Input Data'!$B$13,0)</f>
        <v>6</v>
      </c>
      <c r="F1021" s="29">
        <f>-Table2[[#This Row],[Multiplier]]*'Input Data'!$B$3</f>
        <v>300000</v>
      </c>
      <c r="G1021" s="29">
        <f>(1 - (1 / (1 + EXP(-((Table2[[#This Row],[Volume]] / 1000) - 4.25))))) * 0.4 + 0.6</f>
        <v>0.68267560513497672</v>
      </c>
      <c r="H1021" s="29">
        <f>Table2[[#This Row],[Sigmoid]]*'Input Data'!$B$7</f>
        <v>512.00670385123249</v>
      </c>
      <c r="I1021" s="29">
        <f>Table2[[#This Row],[Price]]-Table2[[#This Row],[Variable Cost]]</f>
        <v>87.006703851232487</v>
      </c>
      <c r="J1021" s="29">
        <f>Table2[[#This Row],[CM I (Unit)]]-(Table2[[#This Row],[Fixed Cost]]/Table2[[#This Row],[Volume]])</f>
        <v>33.387400902170825</v>
      </c>
      <c r="K1021" s="29">
        <f>Table2[[#This Row],[CM II Unit)]]-(-'Input Data'!$B$4/Table2[[#This Row],[Volume]])</f>
        <v>-11.295351555380563</v>
      </c>
      <c r="L1021" s="29">
        <f>Table2[[#This Row],[CM I (Unit)]]*Table2[[#This Row],[Volume]]</f>
        <v>486802.50804764574</v>
      </c>
      <c r="M1021" s="29">
        <f>Table2[[#This Row],[CM II Unit)]]*Table2[[#This Row],[Volume]]</f>
        <v>186802.50804764577</v>
      </c>
      <c r="N1021" s="29">
        <f>Table2[[#This Row],[Profit (Unit)]]*Table2[[#This Row],[Volume]]</f>
        <v>-63197.491952354248</v>
      </c>
      <c r="O1021" s="29" t="str">
        <f>IF(AND(Table2[[#This Row],[Profit]]&gt;0,N1020&lt;0),MIN(Table2[Profit]),"")</f>
        <v/>
      </c>
    </row>
    <row r="1022" spans="1:15" ht="20.100000000000001" customHeight="1" x14ac:dyDescent="0.25">
      <c r="A1022" s="29">
        <v>5600</v>
      </c>
      <c r="B1022" s="29">
        <f>IF(Table2[[#This Row],[Volume]]&lt;'Input Data'!$B$9,'Input Data'!$B$9,IF(Table2[[#This Row],[Volume]]&gt;'Input Data'!$B$10,'Input Data'!$B$10,Table2[[#This Row],[Volume]]))</f>
        <v>5600</v>
      </c>
      <c r="C1022" s="30">
        <f>ROUNDDOWN((Table2[[#This Row],[Volume Used]]-'Input Data'!$B$9)/'Input Data'!$B$11,0)*'Input Data'!$B$12</f>
        <v>0.15000000000000002</v>
      </c>
      <c r="D1022" s="31">
        <f>-(Table2[[#This Row],[Volume]]*(1-Table2[[#This Row],[Discount]])*'Input Data'!$B$2)/Table2[[#This Row],[Volume]]</f>
        <v>425</v>
      </c>
      <c r="E1022" s="29">
        <f>ROUNDUP(Table2[[#This Row],[Volume]]/'Input Data'!$B$13,0)</f>
        <v>6</v>
      </c>
      <c r="F1022" s="29">
        <f>-Table2[[#This Row],[Multiplier]]*'Input Data'!$B$3</f>
        <v>300000</v>
      </c>
      <c r="G1022" s="29">
        <f>(1 - (1 / (1 + EXP(-((Table2[[#This Row],[Volume]] / 1000) - 4.25))))) * 0.4 + 0.6</f>
        <v>0.68234814872037897</v>
      </c>
      <c r="H1022" s="29">
        <f>Table2[[#This Row],[Sigmoid]]*'Input Data'!$B$7</f>
        <v>511.76111154028422</v>
      </c>
      <c r="I1022" s="29">
        <f>Table2[[#This Row],[Price]]-Table2[[#This Row],[Variable Cost]]</f>
        <v>86.761111540284219</v>
      </c>
      <c r="J1022" s="29">
        <f>Table2[[#This Row],[CM I (Unit)]]-(Table2[[#This Row],[Fixed Cost]]/Table2[[#This Row],[Volume]])</f>
        <v>33.189682968855649</v>
      </c>
      <c r="K1022" s="29">
        <f>Table2[[#This Row],[CM II Unit)]]-(-'Input Data'!$B$4/Table2[[#This Row],[Volume]])</f>
        <v>-11.453174174001497</v>
      </c>
      <c r="L1022" s="29">
        <f>Table2[[#This Row],[CM I (Unit)]]*Table2[[#This Row],[Volume]]</f>
        <v>485862.22462559165</v>
      </c>
      <c r="M1022" s="29">
        <f>Table2[[#This Row],[CM II Unit)]]*Table2[[#This Row],[Volume]]</f>
        <v>185862.22462559163</v>
      </c>
      <c r="N1022" s="29">
        <f>Table2[[#This Row],[Profit (Unit)]]*Table2[[#This Row],[Volume]]</f>
        <v>-64137.775374408382</v>
      </c>
      <c r="O1022" s="29" t="str">
        <f>IF(AND(Table2[[#This Row],[Profit]]&gt;0,N1021&lt;0),MIN(Table2[Profit]),"")</f>
        <v/>
      </c>
    </row>
    <row r="1023" spans="1:15" ht="20.100000000000001" customHeight="1" x14ac:dyDescent="0.25">
      <c r="A1023" s="29">
        <v>5605</v>
      </c>
      <c r="B1023" s="29">
        <f>IF(Table2[[#This Row],[Volume]]&lt;'Input Data'!$B$9,'Input Data'!$B$9,IF(Table2[[#This Row],[Volume]]&gt;'Input Data'!$B$10,'Input Data'!$B$10,Table2[[#This Row],[Volume]]))</f>
        <v>5605</v>
      </c>
      <c r="C1023" s="30">
        <f>ROUNDDOWN((Table2[[#This Row],[Volume Used]]-'Input Data'!$B$9)/'Input Data'!$B$11,0)*'Input Data'!$B$12</f>
        <v>0.15000000000000002</v>
      </c>
      <c r="D1023" s="31">
        <f>-(Table2[[#This Row],[Volume]]*(1-Table2[[#This Row],[Discount]])*'Input Data'!$B$2)/Table2[[#This Row],[Volume]]</f>
        <v>425</v>
      </c>
      <c r="E1023" s="29">
        <f>ROUNDUP(Table2[[#This Row],[Volume]]/'Input Data'!$B$13,0)</f>
        <v>6</v>
      </c>
      <c r="F1023" s="29">
        <f>-Table2[[#This Row],[Multiplier]]*'Input Data'!$B$3</f>
        <v>300000</v>
      </c>
      <c r="G1023" s="29">
        <f>(1 - (1 / (1 + EXP(-((Table2[[#This Row],[Volume]] / 1000) - 4.25))))) * 0.4 + 0.6</f>
        <v>0.68202165403574588</v>
      </c>
      <c r="H1023" s="29">
        <f>Table2[[#This Row],[Sigmoid]]*'Input Data'!$B$7</f>
        <v>511.51624052680944</v>
      </c>
      <c r="I1023" s="29">
        <f>Table2[[#This Row],[Price]]-Table2[[#This Row],[Variable Cost]]</f>
        <v>86.51624052680944</v>
      </c>
      <c r="J1023" s="29">
        <f>Table2[[#This Row],[CM I (Unit)]]-(Table2[[#This Row],[Fixed Cost]]/Table2[[#This Row],[Volume]])</f>
        <v>32.992600919316132</v>
      </c>
      <c r="K1023" s="29">
        <f>Table2[[#This Row],[CM II Unit)]]-(-'Input Data'!$B$4/Table2[[#This Row],[Volume]])</f>
        <v>-11.610432086928292</v>
      </c>
      <c r="L1023" s="29">
        <f>Table2[[#This Row],[CM I (Unit)]]*Table2[[#This Row],[Volume]]</f>
        <v>484923.52815276693</v>
      </c>
      <c r="M1023" s="29">
        <f>Table2[[#This Row],[CM II Unit)]]*Table2[[#This Row],[Volume]]</f>
        <v>184923.52815276693</v>
      </c>
      <c r="N1023" s="29">
        <f>Table2[[#This Row],[Profit (Unit)]]*Table2[[#This Row],[Volume]]</f>
        <v>-65076.471847233071</v>
      </c>
      <c r="O1023" s="29" t="str">
        <f>IF(AND(Table2[[#This Row],[Profit]]&gt;0,N1022&lt;0),MIN(Table2[Profit]),"")</f>
        <v/>
      </c>
    </row>
    <row r="1024" spans="1:15" ht="20.100000000000001" customHeight="1" x14ac:dyDescent="0.25">
      <c r="A1024" s="29">
        <v>5610</v>
      </c>
      <c r="B1024" s="29">
        <f>IF(Table2[[#This Row],[Volume]]&lt;'Input Data'!$B$9,'Input Data'!$B$9,IF(Table2[[#This Row],[Volume]]&gt;'Input Data'!$B$10,'Input Data'!$B$10,Table2[[#This Row],[Volume]]))</f>
        <v>5610</v>
      </c>
      <c r="C1024" s="30">
        <f>ROUNDDOWN((Table2[[#This Row],[Volume Used]]-'Input Data'!$B$9)/'Input Data'!$B$11,0)*'Input Data'!$B$12</f>
        <v>0.15000000000000002</v>
      </c>
      <c r="D1024" s="31">
        <f>-(Table2[[#This Row],[Volume]]*(1-Table2[[#This Row],[Discount]])*'Input Data'!$B$2)/Table2[[#This Row],[Volume]]</f>
        <v>425</v>
      </c>
      <c r="E1024" s="29">
        <f>ROUNDUP(Table2[[#This Row],[Volume]]/'Input Data'!$B$13,0)</f>
        <v>6</v>
      </c>
      <c r="F1024" s="29">
        <f>-Table2[[#This Row],[Multiplier]]*'Input Data'!$B$3</f>
        <v>300000</v>
      </c>
      <c r="G1024" s="29">
        <f>(1 - (1 / (1 + EXP(-((Table2[[#This Row],[Volume]] / 1000) - 4.25))))) * 0.4 + 0.6</f>
        <v>0.68169612091363674</v>
      </c>
      <c r="H1024" s="29">
        <f>Table2[[#This Row],[Sigmoid]]*'Input Data'!$B$7</f>
        <v>511.27209068522757</v>
      </c>
      <c r="I1024" s="29">
        <f>Table2[[#This Row],[Price]]-Table2[[#This Row],[Variable Cost]]</f>
        <v>86.272090685227568</v>
      </c>
      <c r="J1024" s="29">
        <f>Table2[[#This Row],[CM I (Unit)]]-(Table2[[#This Row],[Fixed Cost]]/Table2[[#This Row],[Volume]])</f>
        <v>32.796154856350562</v>
      </c>
      <c r="K1024" s="29">
        <f>Table2[[#This Row],[CM II Unit)]]-(-'Input Data'!$B$4/Table2[[#This Row],[Volume]])</f>
        <v>-11.767125001046942</v>
      </c>
      <c r="L1024" s="29">
        <f>Table2[[#This Row],[CM I (Unit)]]*Table2[[#This Row],[Volume]]</f>
        <v>483986.42874412664</v>
      </c>
      <c r="M1024" s="29">
        <f>Table2[[#This Row],[CM II Unit)]]*Table2[[#This Row],[Volume]]</f>
        <v>183986.42874412666</v>
      </c>
      <c r="N1024" s="29">
        <f>Table2[[#This Row],[Profit (Unit)]]*Table2[[#This Row],[Volume]]</f>
        <v>-66013.57125587335</v>
      </c>
      <c r="O1024" s="29" t="str">
        <f>IF(AND(Table2[[#This Row],[Profit]]&gt;0,N1023&lt;0),MIN(Table2[Profit]),"")</f>
        <v/>
      </c>
    </row>
    <row r="1025" spans="1:15" ht="20.100000000000001" customHeight="1" x14ac:dyDescent="0.25">
      <c r="A1025" s="29">
        <v>5615</v>
      </c>
      <c r="B1025" s="29">
        <f>IF(Table2[[#This Row],[Volume]]&lt;'Input Data'!$B$9,'Input Data'!$B$9,IF(Table2[[#This Row],[Volume]]&gt;'Input Data'!$B$10,'Input Data'!$B$10,Table2[[#This Row],[Volume]]))</f>
        <v>5615</v>
      </c>
      <c r="C1025" s="30">
        <f>ROUNDDOWN((Table2[[#This Row],[Volume Used]]-'Input Data'!$B$9)/'Input Data'!$B$11,0)*'Input Data'!$B$12</f>
        <v>0.15000000000000002</v>
      </c>
      <c r="D1025" s="31">
        <f>-(Table2[[#This Row],[Volume]]*(1-Table2[[#This Row],[Discount]])*'Input Data'!$B$2)/Table2[[#This Row],[Volume]]</f>
        <v>425</v>
      </c>
      <c r="E1025" s="29">
        <f>ROUNDUP(Table2[[#This Row],[Volume]]/'Input Data'!$B$13,0)</f>
        <v>6</v>
      </c>
      <c r="F1025" s="29">
        <f>-Table2[[#This Row],[Multiplier]]*'Input Data'!$B$3</f>
        <v>300000</v>
      </c>
      <c r="G1025" s="29">
        <f>(1 - (1 / (1 + EXP(-((Table2[[#This Row],[Volume]] / 1000) - 4.25))))) * 0.4 + 0.6</f>
        <v>0.68137154916362697</v>
      </c>
      <c r="H1025" s="29">
        <f>Table2[[#This Row],[Sigmoid]]*'Input Data'!$B$7</f>
        <v>511.02866187272025</v>
      </c>
      <c r="I1025" s="29">
        <f>Table2[[#This Row],[Price]]-Table2[[#This Row],[Variable Cost]]</f>
        <v>86.028661872720249</v>
      </c>
      <c r="J1025" s="29">
        <f>Table2[[#This Row],[CM I (Unit)]]-(Table2[[#This Row],[Fixed Cost]]/Table2[[#This Row],[Volume]])</f>
        <v>32.600344864706003</v>
      </c>
      <c r="K1025" s="29">
        <f>Table2[[#This Row],[CM II Unit)]]-(-'Input Data'!$B$4/Table2[[#This Row],[Volume]])</f>
        <v>-11.923252641972539</v>
      </c>
      <c r="L1025" s="29">
        <f>Table2[[#This Row],[CM I (Unit)]]*Table2[[#This Row],[Volume]]</f>
        <v>483050.93641532422</v>
      </c>
      <c r="M1025" s="29">
        <f>Table2[[#This Row],[CM II Unit)]]*Table2[[#This Row],[Volume]]</f>
        <v>183050.93641532419</v>
      </c>
      <c r="N1025" s="29">
        <f>Table2[[#This Row],[Profit (Unit)]]*Table2[[#This Row],[Volume]]</f>
        <v>-66949.063584675809</v>
      </c>
      <c r="O1025" s="29" t="str">
        <f>IF(AND(Table2[[#This Row],[Profit]]&gt;0,N1024&lt;0),MIN(Table2[Profit]),"")</f>
        <v/>
      </c>
    </row>
    <row r="1026" spans="1:15" ht="20.100000000000001" customHeight="1" x14ac:dyDescent="0.25">
      <c r="A1026" s="29">
        <v>5620</v>
      </c>
      <c r="B1026" s="29">
        <f>IF(Table2[[#This Row],[Volume]]&lt;'Input Data'!$B$9,'Input Data'!$B$9,IF(Table2[[#This Row],[Volume]]&gt;'Input Data'!$B$10,'Input Data'!$B$10,Table2[[#This Row],[Volume]]))</f>
        <v>5620</v>
      </c>
      <c r="C1026" s="30">
        <f>ROUNDDOWN((Table2[[#This Row],[Volume Used]]-'Input Data'!$B$9)/'Input Data'!$B$11,0)*'Input Data'!$B$12</f>
        <v>0.15000000000000002</v>
      </c>
      <c r="D1026" s="31">
        <f>-(Table2[[#This Row],[Volume]]*(1-Table2[[#This Row],[Discount]])*'Input Data'!$B$2)/Table2[[#This Row],[Volume]]</f>
        <v>425</v>
      </c>
      <c r="E1026" s="29">
        <f>ROUNDUP(Table2[[#This Row],[Volume]]/'Input Data'!$B$13,0)</f>
        <v>6</v>
      </c>
      <c r="F1026" s="29">
        <f>-Table2[[#This Row],[Multiplier]]*'Input Data'!$B$3</f>
        <v>300000</v>
      </c>
      <c r="G1026" s="29">
        <f>(1 - (1 / (1 + EXP(-((Table2[[#This Row],[Volume]] / 1000) - 4.25))))) * 0.4 + 0.6</f>
        <v>0.68104793857245216</v>
      </c>
      <c r="H1026" s="29">
        <f>Table2[[#This Row],[Sigmoid]]*'Input Data'!$B$7</f>
        <v>510.78595392933914</v>
      </c>
      <c r="I1026" s="29">
        <f>Table2[[#This Row],[Price]]-Table2[[#This Row],[Variable Cost]]</f>
        <v>85.785953929339144</v>
      </c>
      <c r="J1026" s="29">
        <f>Table2[[#This Row],[CM I (Unit)]]-(Table2[[#This Row],[Fixed Cost]]/Table2[[#This Row],[Volume]])</f>
        <v>32.40517101118968</v>
      </c>
      <c r="K1026" s="29">
        <f>Table2[[#This Row],[CM II Unit)]]-(-'Input Data'!$B$4/Table2[[#This Row],[Volume]])</f>
        <v>-12.078814753934878</v>
      </c>
      <c r="L1026" s="29">
        <f>Table2[[#This Row],[CM I (Unit)]]*Table2[[#This Row],[Volume]]</f>
        <v>482117.06108288601</v>
      </c>
      <c r="M1026" s="29">
        <f>Table2[[#This Row],[CM II Unit)]]*Table2[[#This Row],[Volume]]</f>
        <v>182117.06108288601</v>
      </c>
      <c r="N1026" s="29">
        <f>Table2[[#This Row],[Profit (Unit)]]*Table2[[#This Row],[Volume]]</f>
        <v>-67882.938917114021</v>
      </c>
      <c r="O1026" s="29" t="str">
        <f>IF(AND(Table2[[#This Row],[Profit]]&gt;0,N1025&lt;0),MIN(Table2[Profit]),"")</f>
        <v/>
      </c>
    </row>
    <row r="1027" spans="1:15" ht="20.100000000000001" customHeight="1" x14ac:dyDescent="0.25">
      <c r="A1027" s="29">
        <v>5625</v>
      </c>
      <c r="B1027" s="29">
        <f>IF(Table2[[#This Row],[Volume]]&lt;'Input Data'!$B$9,'Input Data'!$B$9,IF(Table2[[#This Row],[Volume]]&gt;'Input Data'!$B$10,'Input Data'!$B$10,Table2[[#This Row],[Volume]]))</f>
        <v>5625</v>
      </c>
      <c r="C1027" s="30">
        <f>ROUNDDOWN((Table2[[#This Row],[Volume Used]]-'Input Data'!$B$9)/'Input Data'!$B$11,0)*'Input Data'!$B$12</f>
        <v>0.15000000000000002</v>
      </c>
      <c r="D1027" s="31">
        <f>-(Table2[[#This Row],[Volume]]*(1-Table2[[#This Row],[Discount]])*'Input Data'!$B$2)/Table2[[#This Row],[Volume]]</f>
        <v>425</v>
      </c>
      <c r="E1027" s="29">
        <f>ROUNDUP(Table2[[#This Row],[Volume]]/'Input Data'!$B$13,0)</f>
        <v>6</v>
      </c>
      <c r="F1027" s="29">
        <f>-Table2[[#This Row],[Multiplier]]*'Input Data'!$B$3</f>
        <v>300000</v>
      </c>
      <c r="G1027" s="29">
        <f>(1 - (1 / (1 + EXP(-((Table2[[#This Row],[Volume]] / 1000) - 4.25))))) * 0.4 + 0.6</f>
        <v>0.68072528890415152</v>
      </c>
      <c r="H1027" s="29">
        <f>Table2[[#This Row],[Sigmoid]]*'Input Data'!$B$7</f>
        <v>510.54396667811363</v>
      </c>
      <c r="I1027" s="29">
        <f>Table2[[#This Row],[Price]]-Table2[[#This Row],[Variable Cost]]</f>
        <v>85.543966678113634</v>
      </c>
      <c r="J1027" s="29">
        <f>Table2[[#This Row],[CM I (Unit)]]-(Table2[[#This Row],[Fixed Cost]]/Table2[[#This Row],[Volume]])</f>
        <v>32.210633344780298</v>
      </c>
      <c r="K1027" s="29">
        <f>Table2[[#This Row],[CM II Unit)]]-(-'Input Data'!$B$4/Table2[[#This Row],[Volume]])</f>
        <v>-12.233811099664145</v>
      </c>
      <c r="L1027" s="29">
        <f>Table2[[#This Row],[CM I (Unit)]]*Table2[[#This Row],[Volume]]</f>
        <v>481184.8125643892</v>
      </c>
      <c r="M1027" s="29">
        <f>Table2[[#This Row],[CM II Unit)]]*Table2[[#This Row],[Volume]]</f>
        <v>181184.81256438917</v>
      </c>
      <c r="N1027" s="29">
        <f>Table2[[#This Row],[Profit (Unit)]]*Table2[[#This Row],[Volume]]</f>
        <v>-68815.187435610816</v>
      </c>
      <c r="O1027" s="29" t="str">
        <f>IF(AND(Table2[[#This Row],[Profit]]&gt;0,N1026&lt;0),MIN(Table2[Profit]),"")</f>
        <v/>
      </c>
    </row>
    <row r="1028" spans="1:15" ht="20.100000000000001" customHeight="1" x14ac:dyDescent="0.25">
      <c r="A1028" s="29">
        <v>5630</v>
      </c>
      <c r="B1028" s="29">
        <f>IF(Table2[[#This Row],[Volume]]&lt;'Input Data'!$B$9,'Input Data'!$B$9,IF(Table2[[#This Row],[Volume]]&gt;'Input Data'!$B$10,'Input Data'!$B$10,Table2[[#This Row],[Volume]]))</f>
        <v>5630</v>
      </c>
      <c r="C1028" s="30">
        <f>ROUNDDOWN((Table2[[#This Row],[Volume Used]]-'Input Data'!$B$9)/'Input Data'!$B$11,0)*'Input Data'!$B$12</f>
        <v>0.15000000000000002</v>
      </c>
      <c r="D1028" s="31">
        <f>-(Table2[[#This Row],[Volume]]*(1-Table2[[#This Row],[Discount]])*'Input Data'!$B$2)/Table2[[#This Row],[Volume]]</f>
        <v>425</v>
      </c>
      <c r="E1028" s="29">
        <f>ROUNDUP(Table2[[#This Row],[Volume]]/'Input Data'!$B$13,0)</f>
        <v>6</v>
      </c>
      <c r="F1028" s="29">
        <f>-Table2[[#This Row],[Multiplier]]*'Input Data'!$B$3</f>
        <v>300000</v>
      </c>
      <c r="G1028" s="29">
        <f>(1 - (1 / (1 + EXP(-((Table2[[#This Row],[Volume]] / 1000) - 4.25))))) * 0.4 + 0.6</f>
        <v>0.68040359990021171</v>
      </c>
      <c r="H1028" s="29">
        <f>Table2[[#This Row],[Sigmoid]]*'Input Data'!$B$7</f>
        <v>510.30269992515878</v>
      </c>
      <c r="I1028" s="29">
        <f>Table2[[#This Row],[Price]]-Table2[[#This Row],[Variable Cost]]</f>
        <v>85.302699925158777</v>
      </c>
      <c r="J1028" s="29">
        <f>Table2[[#This Row],[CM I (Unit)]]-(Table2[[#This Row],[Fixed Cost]]/Table2[[#This Row],[Volume]])</f>
        <v>32.016731896739593</v>
      </c>
      <c r="K1028" s="29">
        <f>Table2[[#This Row],[CM II Unit)]]-(-'Input Data'!$B$4/Table2[[#This Row],[Volume]])</f>
        <v>-12.38824146027639</v>
      </c>
      <c r="L1028" s="29">
        <f>Table2[[#This Row],[CM I (Unit)]]*Table2[[#This Row],[Volume]]</f>
        <v>480254.20057864394</v>
      </c>
      <c r="M1028" s="29">
        <f>Table2[[#This Row],[CM II Unit)]]*Table2[[#This Row],[Volume]]</f>
        <v>180254.20057864391</v>
      </c>
      <c r="N1028" s="29">
        <f>Table2[[#This Row],[Profit (Unit)]]*Table2[[#This Row],[Volume]]</f>
        <v>-69745.799421356074</v>
      </c>
      <c r="O1028" s="29" t="str">
        <f>IF(AND(Table2[[#This Row],[Profit]]&gt;0,N1027&lt;0),MIN(Table2[Profit]),"")</f>
        <v/>
      </c>
    </row>
    <row r="1029" spans="1:15" ht="20.100000000000001" customHeight="1" x14ac:dyDescent="0.25">
      <c r="A1029" s="29">
        <v>5635</v>
      </c>
      <c r="B1029" s="29">
        <f>IF(Table2[[#This Row],[Volume]]&lt;'Input Data'!$B$9,'Input Data'!$B$9,IF(Table2[[#This Row],[Volume]]&gt;'Input Data'!$B$10,'Input Data'!$B$10,Table2[[#This Row],[Volume]]))</f>
        <v>5635</v>
      </c>
      <c r="C1029" s="30">
        <f>ROUNDDOWN((Table2[[#This Row],[Volume Used]]-'Input Data'!$B$9)/'Input Data'!$B$11,0)*'Input Data'!$B$12</f>
        <v>0.15000000000000002</v>
      </c>
      <c r="D1029" s="31">
        <f>-(Table2[[#This Row],[Volume]]*(1-Table2[[#This Row],[Discount]])*'Input Data'!$B$2)/Table2[[#This Row],[Volume]]</f>
        <v>425</v>
      </c>
      <c r="E1029" s="29">
        <f>ROUNDUP(Table2[[#This Row],[Volume]]/'Input Data'!$B$13,0)</f>
        <v>6</v>
      </c>
      <c r="F1029" s="29">
        <f>-Table2[[#This Row],[Multiplier]]*'Input Data'!$B$3</f>
        <v>300000</v>
      </c>
      <c r="G1029" s="29">
        <f>(1 - (1 / (1 + EXP(-((Table2[[#This Row],[Volume]] / 1000) - 4.25))))) * 0.4 + 0.6</f>
        <v>0.68008287127971179</v>
      </c>
      <c r="H1029" s="29">
        <f>Table2[[#This Row],[Sigmoid]]*'Input Data'!$B$7</f>
        <v>510.06215345978381</v>
      </c>
      <c r="I1029" s="29">
        <f>Table2[[#This Row],[Price]]-Table2[[#This Row],[Variable Cost]]</f>
        <v>85.062153459783815</v>
      </c>
      <c r="J1029" s="29">
        <f>Table2[[#This Row],[CM I (Unit)]]-(Table2[[#This Row],[Fixed Cost]]/Table2[[#This Row],[Volume]])</f>
        <v>31.823466680724366</v>
      </c>
      <c r="K1029" s="29">
        <f>Table2[[#This Row],[CM II Unit)]]-(-'Input Data'!$B$4/Table2[[#This Row],[Volume]])</f>
        <v>-12.542105635158507</v>
      </c>
      <c r="L1029" s="29">
        <f>Table2[[#This Row],[CM I (Unit)]]*Table2[[#This Row],[Volume]]</f>
        <v>479325.23474588181</v>
      </c>
      <c r="M1029" s="29">
        <f>Table2[[#This Row],[CM II Unit)]]*Table2[[#This Row],[Volume]]</f>
        <v>179325.23474588181</v>
      </c>
      <c r="N1029" s="29">
        <f>Table2[[#This Row],[Profit (Unit)]]*Table2[[#This Row],[Volume]]</f>
        <v>-70674.765254118189</v>
      </c>
      <c r="O1029" s="29" t="str">
        <f>IF(AND(Table2[[#This Row],[Profit]]&gt;0,N1028&lt;0),MIN(Table2[Profit]),"")</f>
        <v/>
      </c>
    </row>
    <row r="1030" spans="1:15" ht="20.100000000000001" customHeight="1" x14ac:dyDescent="0.25">
      <c r="A1030" s="29">
        <v>5640</v>
      </c>
      <c r="B1030" s="29">
        <f>IF(Table2[[#This Row],[Volume]]&lt;'Input Data'!$B$9,'Input Data'!$B$9,IF(Table2[[#This Row],[Volume]]&gt;'Input Data'!$B$10,'Input Data'!$B$10,Table2[[#This Row],[Volume]]))</f>
        <v>5640</v>
      </c>
      <c r="C1030" s="30">
        <f>ROUNDDOWN((Table2[[#This Row],[Volume Used]]-'Input Data'!$B$9)/'Input Data'!$B$11,0)*'Input Data'!$B$12</f>
        <v>0.15000000000000002</v>
      </c>
      <c r="D1030" s="31">
        <f>-(Table2[[#This Row],[Volume]]*(1-Table2[[#This Row],[Discount]])*'Input Data'!$B$2)/Table2[[#This Row],[Volume]]</f>
        <v>425</v>
      </c>
      <c r="E1030" s="29">
        <f>ROUNDUP(Table2[[#This Row],[Volume]]/'Input Data'!$B$13,0)</f>
        <v>6</v>
      </c>
      <c r="F1030" s="29">
        <f>-Table2[[#This Row],[Multiplier]]*'Input Data'!$B$3</f>
        <v>300000</v>
      </c>
      <c r="G1030" s="29">
        <f>(1 - (1 / (1 + EXP(-((Table2[[#This Row],[Volume]] / 1000) - 4.25))))) * 0.4 + 0.6</f>
        <v>0.67976310273946738</v>
      </c>
      <c r="H1030" s="29">
        <f>Table2[[#This Row],[Sigmoid]]*'Input Data'!$B$7</f>
        <v>509.82232705460052</v>
      </c>
      <c r="I1030" s="29">
        <f>Table2[[#This Row],[Price]]-Table2[[#This Row],[Variable Cost]]</f>
        <v>84.822327054600521</v>
      </c>
      <c r="J1030" s="29">
        <f>Table2[[#This Row],[CM I (Unit)]]-(Table2[[#This Row],[Fixed Cost]]/Table2[[#This Row],[Volume]])</f>
        <v>31.630837692898396</v>
      </c>
      <c r="K1030" s="29">
        <f>Table2[[#This Row],[CM II Unit)]]-(-'Input Data'!$B$4/Table2[[#This Row],[Volume]])</f>
        <v>-12.695403441853379</v>
      </c>
      <c r="L1030" s="29">
        <f>Table2[[#This Row],[CM I (Unit)]]*Table2[[#This Row],[Volume]]</f>
        <v>478397.92458794697</v>
      </c>
      <c r="M1030" s="29">
        <f>Table2[[#This Row],[CM II Unit)]]*Table2[[#This Row],[Volume]]</f>
        <v>178397.92458794697</v>
      </c>
      <c r="N1030" s="29">
        <f>Table2[[#This Row],[Profit (Unit)]]*Table2[[#This Row],[Volume]]</f>
        <v>-71602.075412053062</v>
      </c>
      <c r="O1030" s="29" t="str">
        <f>IF(AND(Table2[[#This Row],[Profit]]&gt;0,N1029&lt;0),MIN(Table2[Profit]),"")</f>
        <v/>
      </c>
    </row>
    <row r="1031" spans="1:15" ht="20.100000000000001" customHeight="1" x14ac:dyDescent="0.25">
      <c r="A1031" s="29">
        <v>5645</v>
      </c>
      <c r="B1031" s="29">
        <f>IF(Table2[[#This Row],[Volume]]&lt;'Input Data'!$B$9,'Input Data'!$B$9,IF(Table2[[#This Row],[Volume]]&gt;'Input Data'!$B$10,'Input Data'!$B$10,Table2[[#This Row],[Volume]]))</f>
        <v>5645</v>
      </c>
      <c r="C1031" s="30">
        <f>ROUNDDOWN((Table2[[#This Row],[Volume Used]]-'Input Data'!$B$9)/'Input Data'!$B$11,0)*'Input Data'!$B$12</f>
        <v>0.15000000000000002</v>
      </c>
      <c r="D1031" s="31">
        <f>-(Table2[[#This Row],[Volume]]*(1-Table2[[#This Row],[Discount]])*'Input Data'!$B$2)/Table2[[#This Row],[Volume]]</f>
        <v>425</v>
      </c>
      <c r="E1031" s="29">
        <f>ROUNDUP(Table2[[#This Row],[Volume]]/'Input Data'!$B$13,0)</f>
        <v>6</v>
      </c>
      <c r="F1031" s="29">
        <f>-Table2[[#This Row],[Multiplier]]*'Input Data'!$B$3</f>
        <v>300000</v>
      </c>
      <c r="G1031" s="29">
        <f>(1 - (1 / (1 + EXP(-((Table2[[#This Row],[Volume]] / 1000) - 4.25))))) * 0.4 + 0.6</f>
        <v>0.67944429395417716</v>
      </c>
      <c r="H1031" s="29">
        <f>Table2[[#This Row],[Sigmoid]]*'Input Data'!$B$7</f>
        <v>509.58322046563285</v>
      </c>
      <c r="I1031" s="29">
        <f>Table2[[#This Row],[Price]]-Table2[[#This Row],[Variable Cost]]</f>
        <v>84.583220465632849</v>
      </c>
      <c r="J1031" s="29">
        <f>Table2[[#This Row],[CM I (Unit)]]-(Table2[[#This Row],[Fixed Cost]]/Table2[[#This Row],[Volume]])</f>
        <v>31.438844912045603</v>
      </c>
      <c r="K1031" s="29">
        <f>Table2[[#This Row],[CM II Unit)]]-(-'Input Data'!$B$4/Table2[[#This Row],[Volume]])</f>
        <v>-12.848134715943765</v>
      </c>
      <c r="L1031" s="29">
        <f>Table2[[#This Row],[CM I (Unit)]]*Table2[[#This Row],[Volume]]</f>
        <v>477472.27952849743</v>
      </c>
      <c r="M1031" s="29">
        <f>Table2[[#This Row],[CM II Unit)]]*Table2[[#This Row],[Volume]]</f>
        <v>177472.27952849743</v>
      </c>
      <c r="N1031" s="29">
        <f>Table2[[#This Row],[Profit (Unit)]]*Table2[[#This Row],[Volume]]</f>
        <v>-72527.720471502558</v>
      </c>
      <c r="O1031" s="29" t="str">
        <f>IF(AND(Table2[[#This Row],[Profit]]&gt;0,N1030&lt;0),MIN(Table2[Profit]),"")</f>
        <v/>
      </c>
    </row>
    <row r="1032" spans="1:15" ht="20.100000000000001" customHeight="1" x14ac:dyDescent="0.25">
      <c r="A1032" s="29">
        <v>5650</v>
      </c>
      <c r="B1032" s="29">
        <f>IF(Table2[[#This Row],[Volume]]&lt;'Input Data'!$B$9,'Input Data'!$B$9,IF(Table2[[#This Row],[Volume]]&gt;'Input Data'!$B$10,'Input Data'!$B$10,Table2[[#This Row],[Volume]]))</f>
        <v>5650</v>
      </c>
      <c r="C1032" s="30">
        <f>ROUNDDOWN((Table2[[#This Row],[Volume Used]]-'Input Data'!$B$9)/'Input Data'!$B$11,0)*'Input Data'!$B$12</f>
        <v>0.15000000000000002</v>
      </c>
      <c r="D1032" s="31">
        <f>-(Table2[[#This Row],[Volume]]*(1-Table2[[#This Row],[Discount]])*'Input Data'!$B$2)/Table2[[#This Row],[Volume]]</f>
        <v>425</v>
      </c>
      <c r="E1032" s="29">
        <f>ROUNDUP(Table2[[#This Row],[Volume]]/'Input Data'!$B$13,0)</f>
        <v>6</v>
      </c>
      <c r="F1032" s="29">
        <f>-Table2[[#This Row],[Multiplier]]*'Input Data'!$B$3</f>
        <v>300000</v>
      </c>
      <c r="G1032" s="29">
        <f>(1 - (1 / (1 + EXP(-((Table2[[#This Row],[Volume]] / 1000) - 4.25))))) * 0.4 + 0.6</f>
        <v>0.67912644457656723</v>
      </c>
      <c r="H1032" s="29">
        <f>Table2[[#This Row],[Sigmoid]]*'Input Data'!$B$7</f>
        <v>509.34483343242545</v>
      </c>
      <c r="I1032" s="29">
        <f>Table2[[#This Row],[Price]]-Table2[[#This Row],[Variable Cost]]</f>
        <v>84.344833432425446</v>
      </c>
      <c r="J1032" s="29">
        <f>Table2[[#This Row],[CM I (Unit)]]-(Table2[[#This Row],[Fixed Cost]]/Table2[[#This Row],[Volume]])</f>
        <v>31.247488299682082</v>
      </c>
      <c r="K1032" s="29">
        <f>Table2[[#This Row],[CM II Unit)]]-(-'Input Data'!$B$4/Table2[[#This Row],[Volume]])</f>
        <v>-13.000299310937386</v>
      </c>
      <c r="L1032" s="29">
        <f>Table2[[#This Row],[CM I (Unit)]]*Table2[[#This Row],[Volume]]</f>
        <v>476548.30889320379</v>
      </c>
      <c r="M1032" s="29">
        <f>Table2[[#This Row],[CM II Unit)]]*Table2[[#This Row],[Volume]]</f>
        <v>176548.30889320376</v>
      </c>
      <c r="N1032" s="29">
        <f>Table2[[#This Row],[Profit (Unit)]]*Table2[[#This Row],[Volume]]</f>
        <v>-73451.691106796236</v>
      </c>
      <c r="O1032" s="29" t="str">
        <f>IF(AND(Table2[[#This Row],[Profit]]&gt;0,N1031&lt;0),MIN(Table2[Profit]),"")</f>
        <v/>
      </c>
    </row>
    <row r="1033" spans="1:15" ht="20.100000000000001" customHeight="1" x14ac:dyDescent="0.25">
      <c r="A1033" s="29">
        <v>5655</v>
      </c>
      <c r="B1033" s="29">
        <f>IF(Table2[[#This Row],[Volume]]&lt;'Input Data'!$B$9,'Input Data'!$B$9,IF(Table2[[#This Row],[Volume]]&gt;'Input Data'!$B$10,'Input Data'!$B$10,Table2[[#This Row],[Volume]]))</f>
        <v>5655</v>
      </c>
      <c r="C1033" s="30">
        <f>ROUNDDOWN((Table2[[#This Row],[Volume Used]]-'Input Data'!$B$9)/'Input Data'!$B$11,0)*'Input Data'!$B$12</f>
        <v>0.15000000000000002</v>
      </c>
      <c r="D1033" s="31">
        <f>-(Table2[[#This Row],[Volume]]*(1-Table2[[#This Row],[Discount]])*'Input Data'!$B$2)/Table2[[#This Row],[Volume]]</f>
        <v>425</v>
      </c>
      <c r="E1033" s="29">
        <f>ROUNDUP(Table2[[#This Row],[Volume]]/'Input Data'!$B$13,0)</f>
        <v>6</v>
      </c>
      <c r="F1033" s="29">
        <f>-Table2[[#This Row],[Multiplier]]*'Input Data'!$B$3</f>
        <v>300000</v>
      </c>
      <c r="G1033" s="29">
        <f>(1 - (1 / (1 + EXP(-((Table2[[#This Row],[Volume]] / 1000) - 4.25))))) * 0.4 + 0.6</f>
        <v>0.67880955423753842</v>
      </c>
      <c r="H1033" s="29">
        <f>Table2[[#This Row],[Sigmoid]]*'Input Data'!$B$7</f>
        <v>509.10716567815382</v>
      </c>
      <c r="I1033" s="29">
        <f>Table2[[#This Row],[Price]]-Table2[[#This Row],[Variable Cost]]</f>
        <v>84.107165678153819</v>
      </c>
      <c r="J1033" s="29">
        <f>Table2[[#This Row],[CM I (Unit)]]-(Table2[[#This Row],[Fixed Cost]]/Table2[[#This Row],[Volume]])</f>
        <v>31.056767800169737</v>
      </c>
      <c r="K1033" s="29">
        <f>Table2[[#This Row],[CM II Unit)]]-(-'Input Data'!$B$4/Table2[[#This Row],[Volume]])</f>
        <v>-13.151897098150336</v>
      </c>
      <c r="L1033" s="29">
        <f>Table2[[#This Row],[CM I (Unit)]]*Table2[[#This Row],[Volume]]</f>
        <v>475626.02190995985</v>
      </c>
      <c r="M1033" s="29">
        <f>Table2[[#This Row],[CM II Unit)]]*Table2[[#This Row],[Volume]]</f>
        <v>175626.02190995988</v>
      </c>
      <c r="N1033" s="29">
        <f>Table2[[#This Row],[Profit (Unit)]]*Table2[[#This Row],[Volume]]</f>
        <v>-74373.978090040153</v>
      </c>
      <c r="O1033" s="29" t="str">
        <f>IF(AND(Table2[[#This Row],[Profit]]&gt;0,N1032&lt;0),MIN(Table2[Profit]),"")</f>
        <v/>
      </c>
    </row>
    <row r="1034" spans="1:15" ht="20.100000000000001" customHeight="1" x14ac:dyDescent="0.25">
      <c r="A1034" s="29">
        <v>5660</v>
      </c>
      <c r="B1034" s="29">
        <f>IF(Table2[[#This Row],[Volume]]&lt;'Input Data'!$B$9,'Input Data'!$B$9,IF(Table2[[#This Row],[Volume]]&gt;'Input Data'!$B$10,'Input Data'!$B$10,Table2[[#This Row],[Volume]]))</f>
        <v>5660</v>
      </c>
      <c r="C1034" s="30">
        <f>ROUNDDOWN((Table2[[#This Row],[Volume Used]]-'Input Data'!$B$9)/'Input Data'!$B$11,0)*'Input Data'!$B$12</f>
        <v>0.15000000000000002</v>
      </c>
      <c r="D1034" s="31">
        <f>-(Table2[[#This Row],[Volume]]*(1-Table2[[#This Row],[Discount]])*'Input Data'!$B$2)/Table2[[#This Row],[Volume]]</f>
        <v>425</v>
      </c>
      <c r="E1034" s="29">
        <f>ROUNDUP(Table2[[#This Row],[Volume]]/'Input Data'!$B$13,0)</f>
        <v>6</v>
      </c>
      <c r="F1034" s="29">
        <f>-Table2[[#This Row],[Multiplier]]*'Input Data'!$B$3</f>
        <v>300000</v>
      </c>
      <c r="G1034" s="29">
        <f>(1 - (1 / (1 + EXP(-((Table2[[#This Row],[Volume]] / 1000) - 4.25))))) * 0.4 + 0.6</f>
        <v>0.67849362254631163</v>
      </c>
      <c r="H1034" s="29">
        <f>Table2[[#This Row],[Sigmoid]]*'Input Data'!$B$7</f>
        <v>508.8702169097337</v>
      </c>
      <c r="I1034" s="29">
        <f>Table2[[#This Row],[Price]]-Table2[[#This Row],[Variable Cost]]</f>
        <v>83.870216909733699</v>
      </c>
      <c r="J1034" s="29">
        <f>Table2[[#This Row],[CM I (Unit)]]-(Table2[[#This Row],[Fixed Cost]]/Table2[[#This Row],[Volume]])</f>
        <v>30.866683340829105</v>
      </c>
      <c r="K1034" s="29">
        <f>Table2[[#This Row],[CM II Unit)]]-(-'Input Data'!$B$4/Table2[[#This Row],[Volume]])</f>
        <v>-13.30292796659139</v>
      </c>
      <c r="L1034" s="29">
        <f>Table2[[#This Row],[CM I (Unit)]]*Table2[[#This Row],[Volume]]</f>
        <v>474705.42770909274</v>
      </c>
      <c r="M1034" s="29">
        <f>Table2[[#This Row],[CM II Unit)]]*Table2[[#This Row],[Volume]]</f>
        <v>174705.42770909274</v>
      </c>
      <c r="N1034" s="29">
        <f>Table2[[#This Row],[Profit (Unit)]]*Table2[[#This Row],[Volume]]</f>
        <v>-75294.572290907265</v>
      </c>
      <c r="O1034" s="29" t="str">
        <f>IF(AND(Table2[[#This Row],[Profit]]&gt;0,N1033&lt;0),MIN(Table2[Profit]),"")</f>
        <v/>
      </c>
    </row>
    <row r="1035" spans="1:15" ht="20.100000000000001" customHeight="1" x14ac:dyDescent="0.25">
      <c r="A1035" s="29">
        <v>5665</v>
      </c>
      <c r="B1035" s="29">
        <f>IF(Table2[[#This Row],[Volume]]&lt;'Input Data'!$B$9,'Input Data'!$B$9,IF(Table2[[#This Row],[Volume]]&gt;'Input Data'!$B$10,'Input Data'!$B$10,Table2[[#This Row],[Volume]]))</f>
        <v>5665</v>
      </c>
      <c r="C1035" s="30">
        <f>ROUNDDOWN((Table2[[#This Row],[Volume Used]]-'Input Data'!$B$9)/'Input Data'!$B$11,0)*'Input Data'!$B$12</f>
        <v>0.15000000000000002</v>
      </c>
      <c r="D1035" s="31">
        <f>-(Table2[[#This Row],[Volume]]*(1-Table2[[#This Row],[Discount]])*'Input Data'!$B$2)/Table2[[#This Row],[Volume]]</f>
        <v>425</v>
      </c>
      <c r="E1035" s="29">
        <f>ROUNDUP(Table2[[#This Row],[Volume]]/'Input Data'!$B$13,0)</f>
        <v>6</v>
      </c>
      <c r="F1035" s="29">
        <f>-Table2[[#This Row],[Multiplier]]*'Input Data'!$B$3</f>
        <v>300000</v>
      </c>
      <c r="G1035" s="29">
        <f>(1 - (1 / (1 + EXP(-((Table2[[#This Row],[Volume]] / 1000) - 4.25))))) * 0.4 + 0.6</f>
        <v>0.67817864909057513</v>
      </c>
      <c r="H1035" s="29">
        <f>Table2[[#This Row],[Sigmoid]]*'Input Data'!$B$7</f>
        <v>508.63398681793132</v>
      </c>
      <c r="I1035" s="29">
        <f>Table2[[#This Row],[Price]]-Table2[[#This Row],[Variable Cost]]</f>
        <v>83.633986817931316</v>
      </c>
      <c r="J1035" s="29">
        <f>Table2[[#This Row],[CM I (Unit)]]-(Table2[[#This Row],[Fixed Cost]]/Table2[[#This Row],[Volume]])</f>
        <v>30.677234832053117</v>
      </c>
      <c r="K1035" s="29">
        <f>Table2[[#This Row],[CM II Unit)]]-(-'Input Data'!$B$4/Table2[[#This Row],[Volume]])</f>
        <v>-13.453391822845383</v>
      </c>
      <c r="L1035" s="29">
        <f>Table2[[#This Row],[CM I (Unit)]]*Table2[[#This Row],[Volume]]</f>
        <v>473786.5353235809</v>
      </c>
      <c r="M1035" s="29">
        <f>Table2[[#This Row],[CM II Unit)]]*Table2[[#This Row],[Volume]]</f>
        <v>173786.5353235809</v>
      </c>
      <c r="N1035" s="29">
        <f>Table2[[#This Row],[Profit (Unit)]]*Table2[[#This Row],[Volume]]</f>
        <v>-76213.464676419098</v>
      </c>
      <c r="O1035" s="29" t="str">
        <f>IF(AND(Table2[[#This Row],[Profit]]&gt;0,N1034&lt;0),MIN(Table2[Profit]),"")</f>
        <v/>
      </c>
    </row>
    <row r="1036" spans="1:15" ht="20.100000000000001" customHeight="1" x14ac:dyDescent="0.25">
      <c r="A1036" s="29">
        <v>5670</v>
      </c>
      <c r="B1036" s="29">
        <f>IF(Table2[[#This Row],[Volume]]&lt;'Input Data'!$B$9,'Input Data'!$B$9,IF(Table2[[#This Row],[Volume]]&gt;'Input Data'!$B$10,'Input Data'!$B$10,Table2[[#This Row],[Volume]]))</f>
        <v>5670</v>
      </c>
      <c r="C1036" s="30">
        <f>ROUNDDOWN((Table2[[#This Row],[Volume Used]]-'Input Data'!$B$9)/'Input Data'!$B$11,0)*'Input Data'!$B$12</f>
        <v>0.15000000000000002</v>
      </c>
      <c r="D1036" s="31">
        <f>-(Table2[[#This Row],[Volume]]*(1-Table2[[#This Row],[Discount]])*'Input Data'!$B$2)/Table2[[#This Row],[Volume]]</f>
        <v>425</v>
      </c>
      <c r="E1036" s="29">
        <f>ROUNDUP(Table2[[#This Row],[Volume]]/'Input Data'!$B$13,0)</f>
        <v>6</v>
      </c>
      <c r="F1036" s="29">
        <f>-Table2[[#This Row],[Multiplier]]*'Input Data'!$B$3</f>
        <v>300000</v>
      </c>
      <c r="G1036" s="29">
        <f>(1 - (1 / (1 + EXP(-((Table2[[#This Row],[Volume]] / 1000) - 4.25))))) * 0.4 + 0.6</f>
        <v>0.67786463343663117</v>
      </c>
      <c r="H1036" s="29">
        <f>Table2[[#This Row],[Sigmoid]]*'Input Data'!$B$7</f>
        <v>508.39847507747339</v>
      </c>
      <c r="I1036" s="29">
        <f>Table2[[#This Row],[Price]]-Table2[[#This Row],[Variable Cost]]</f>
        <v>83.398475077473393</v>
      </c>
      <c r="J1036" s="29">
        <f>Table2[[#This Row],[CM I (Unit)]]-(Table2[[#This Row],[Fixed Cost]]/Table2[[#This Row],[Volume]])</f>
        <v>30.488422167420481</v>
      </c>
      <c r="K1036" s="29">
        <f>Table2[[#This Row],[CM II Unit)]]-(-'Input Data'!$B$4/Table2[[#This Row],[Volume]])</f>
        <v>-13.603288590956943</v>
      </c>
      <c r="L1036" s="29">
        <f>Table2[[#This Row],[CM I (Unit)]]*Table2[[#This Row],[Volume]]</f>
        <v>472869.35368927411</v>
      </c>
      <c r="M1036" s="29">
        <f>Table2[[#This Row],[CM II Unit)]]*Table2[[#This Row],[Volume]]</f>
        <v>172869.35368927414</v>
      </c>
      <c r="N1036" s="29">
        <f>Table2[[#This Row],[Profit (Unit)]]*Table2[[#This Row],[Volume]]</f>
        <v>-77130.646310725861</v>
      </c>
      <c r="O1036" s="29" t="str">
        <f>IF(AND(Table2[[#This Row],[Profit]]&gt;0,N1035&lt;0),MIN(Table2[Profit]),"")</f>
        <v/>
      </c>
    </row>
    <row r="1037" spans="1:15" ht="20.100000000000001" customHeight="1" x14ac:dyDescent="0.25">
      <c r="A1037" s="29">
        <v>5675</v>
      </c>
      <c r="B1037" s="29">
        <f>IF(Table2[[#This Row],[Volume]]&lt;'Input Data'!$B$9,'Input Data'!$B$9,IF(Table2[[#This Row],[Volume]]&gt;'Input Data'!$B$10,'Input Data'!$B$10,Table2[[#This Row],[Volume]]))</f>
        <v>5675</v>
      </c>
      <c r="C1037" s="30">
        <f>ROUNDDOWN((Table2[[#This Row],[Volume Used]]-'Input Data'!$B$9)/'Input Data'!$B$11,0)*'Input Data'!$B$12</f>
        <v>0.15000000000000002</v>
      </c>
      <c r="D1037" s="31">
        <f>-(Table2[[#This Row],[Volume]]*(1-Table2[[#This Row],[Discount]])*'Input Data'!$B$2)/Table2[[#This Row],[Volume]]</f>
        <v>425</v>
      </c>
      <c r="E1037" s="29">
        <f>ROUNDUP(Table2[[#This Row],[Volume]]/'Input Data'!$B$13,0)</f>
        <v>6</v>
      </c>
      <c r="F1037" s="29">
        <f>-Table2[[#This Row],[Multiplier]]*'Input Data'!$B$3</f>
        <v>300000</v>
      </c>
      <c r="G1037" s="29">
        <f>(1 - (1 / (1 + EXP(-((Table2[[#This Row],[Volume]] / 1000) - 4.25))))) * 0.4 + 0.6</f>
        <v>0.67755157512954389</v>
      </c>
      <c r="H1037" s="29">
        <f>Table2[[#This Row],[Sigmoid]]*'Input Data'!$B$7</f>
        <v>508.16368134715793</v>
      </c>
      <c r="I1037" s="29">
        <f>Table2[[#This Row],[Price]]-Table2[[#This Row],[Variable Cost]]</f>
        <v>83.163681347157933</v>
      </c>
      <c r="J1037" s="29">
        <f>Table2[[#This Row],[CM I (Unit)]]-(Table2[[#This Row],[Fixed Cost]]/Table2[[#This Row],[Volume]])</f>
        <v>30.300245223809917</v>
      </c>
      <c r="K1037" s="29">
        <f>Table2[[#This Row],[CM II Unit)]]-(-'Input Data'!$B$4/Table2[[#This Row],[Volume]])</f>
        <v>-13.752618212313429</v>
      </c>
      <c r="L1037" s="29">
        <f>Table2[[#This Row],[CM I (Unit)]]*Table2[[#This Row],[Volume]]</f>
        <v>471953.89164512127</v>
      </c>
      <c r="M1037" s="29">
        <f>Table2[[#This Row],[CM II Unit)]]*Table2[[#This Row],[Volume]]</f>
        <v>171953.89164512127</v>
      </c>
      <c r="N1037" s="29">
        <f>Table2[[#This Row],[Profit (Unit)]]*Table2[[#This Row],[Volume]]</f>
        <v>-78046.108354878714</v>
      </c>
      <c r="O1037" s="29" t="str">
        <f>IF(AND(Table2[[#This Row],[Profit]]&gt;0,N1036&lt;0),MIN(Table2[Profit]),"")</f>
        <v/>
      </c>
    </row>
    <row r="1038" spans="1:15" ht="20.100000000000001" customHeight="1" x14ac:dyDescent="0.25">
      <c r="A1038" s="29">
        <v>5680</v>
      </c>
      <c r="B1038" s="29">
        <f>IF(Table2[[#This Row],[Volume]]&lt;'Input Data'!$B$9,'Input Data'!$B$9,IF(Table2[[#This Row],[Volume]]&gt;'Input Data'!$B$10,'Input Data'!$B$10,Table2[[#This Row],[Volume]]))</f>
        <v>5680</v>
      </c>
      <c r="C1038" s="30">
        <f>ROUNDDOWN((Table2[[#This Row],[Volume Used]]-'Input Data'!$B$9)/'Input Data'!$B$11,0)*'Input Data'!$B$12</f>
        <v>0.15000000000000002</v>
      </c>
      <c r="D1038" s="31">
        <f>-(Table2[[#This Row],[Volume]]*(1-Table2[[#This Row],[Discount]])*'Input Data'!$B$2)/Table2[[#This Row],[Volume]]</f>
        <v>425</v>
      </c>
      <c r="E1038" s="29">
        <f>ROUNDUP(Table2[[#This Row],[Volume]]/'Input Data'!$B$13,0)</f>
        <v>6</v>
      </c>
      <c r="F1038" s="29">
        <f>-Table2[[#This Row],[Multiplier]]*'Input Data'!$B$3</f>
        <v>300000</v>
      </c>
      <c r="G1038" s="29">
        <f>(1 - (1 / (1 + EXP(-((Table2[[#This Row],[Volume]] / 1000) - 4.25))))) * 0.4 + 0.6</f>
        <v>0.67723947369328652</v>
      </c>
      <c r="H1038" s="29">
        <f>Table2[[#This Row],[Sigmoid]]*'Input Data'!$B$7</f>
        <v>507.9296052699649</v>
      </c>
      <c r="I1038" s="29">
        <f>Table2[[#This Row],[Price]]-Table2[[#This Row],[Variable Cost]]</f>
        <v>82.929605269964895</v>
      </c>
      <c r="J1038" s="29">
        <f>Table2[[#This Row],[CM I (Unit)]]-(Table2[[#This Row],[Fixed Cost]]/Table2[[#This Row],[Volume]])</f>
        <v>30.112703861514191</v>
      </c>
      <c r="K1038" s="29">
        <f>Table2[[#This Row],[CM II Unit)]]-(-'Input Data'!$B$4/Table2[[#This Row],[Volume]])</f>
        <v>-13.901380645528064</v>
      </c>
      <c r="L1038" s="29">
        <f>Table2[[#This Row],[CM I (Unit)]]*Table2[[#This Row],[Volume]]</f>
        <v>471040.15793340059</v>
      </c>
      <c r="M1038" s="29">
        <f>Table2[[#This Row],[CM II Unit)]]*Table2[[#This Row],[Volume]]</f>
        <v>171040.15793340059</v>
      </c>
      <c r="N1038" s="29">
        <f>Table2[[#This Row],[Profit (Unit)]]*Table2[[#This Row],[Volume]]</f>
        <v>-78959.842066599405</v>
      </c>
      <c r="O1038" s="29" t="str">
        <f>IF(AND(Table2[[#This Row],[Profit]]&gt;0,N1037&lt;0),MIN(Table2[Profit]),"")</f>
        <v/>
      </c>
    </row>
    <row r="1039" spans="1:15" ht="20.100000000000001" customHeight="1" x14ac:dyDescent="0.25">
      <c r="A1039" s="29">
        <v>5685</v>
      </c>
      <c r="B1039" s="29">
        <f>IF(Table2[[#This Row],[Volume]]&lt;'Input Data'!$B$9,'Input Data'!$B$9,IF(Table2[[#This Row],[Volume]]&gt;'Input Data'!$B$10,'Input Data'!$B$10,Table2[[#This Row],[Volume]]))</f>
        <v>5685</v>
      </c>
      <c r="C1039" s="30">
        <f>ROUNDDOWN((Table2[[#This Row],[Volume Used]]-'Input Data'!$B$9)/'Input Data'!$B$11,0)*'Input Data'!$B$12</f>
        <v>0.15000000000000002</v>
      </c>
      <c r="D1039" s="31">
        <f>-(Table2[[#This Row],[Volume]]*(1-Table2[[#This Row],[Discount]])*'Input Data'!$B$2)/Table2[[#This Row],[Volume]]</f>
        <v>425</v>
      </c>
      <c r="E1039" s="29">
        <f>ROUNDUP(Table2[[#This Row],[Volume]]/'Input Data'!$B$13,0)</f>
        <v>6</v>
      </c>
      <c r="F1039" s="29">
        <f>-Table2[[#This Row],[Multiplier]]*'Input Data'!$B$3</f>
        <v>300000</v>
      </c>
      <c r="G1039" s="29">
        <f>(1 - (1 / (1 + EXP(-((Table2[[#This Row],[Volume]] / 1000) - 4.25))))) * 0.4 + 0.6</f>
        <v>0.67692832863088914</v>
      </c>
      <c r="H1039" s="29">
        <f>Table2[[#This Row],[Sigmoid]]*'Input Data'!$B$7</f>
        <v>507.69624647316687</v>
      </c>
      <c r="I1039" s="29">
        <f>Table2[[#This Row],[Price]]-Table2[[#This Row],[Variable Cost]]</f>
        <v>82.696246473166866</v>
      </c>
      <c r="J1039" s="29">
        <f>Table2[[#This Row],[CM I (Unit)]]-(Table2[[#This Row],[Fixed Cost]]/Table2[[#This Row],[Volume]])</f>
        <v>29.9257979243542</v>
      </c>
      <c r="K1039" s="29">
        <f>Table2[[#This Row],[CM II Unit)]]-(-'Input Data'!$B$4/Table2[[#This Row],[Volume]])</f>
        <v>-14.049575866323018</v>
      </c>
      <c r="L1039" s="29">
        <f>Table2[[#This Row],[CM I (Unit)]]*Table2[[#This Row],[Volume]]</f>
        <v>470128.16119995364</v>
      </c>
      <c r="M1039" s="29">
        <f>Table2[[#This Row],[CM II Unit)]]*Table2[[#This Row],[Volume]]</f>
        <v>170128.16119995361</v>
      </c>
      <c r="N1039" s="29">
        <f>Table2[[#This Row],[Profit (Unit)]]*Table2[[#This Row],[Volume]]</f>
        <v>-79871.83880004636</v>
      </c>
      <c r="O1039" s="29" t="str">
        <f>IF(AND(Table2[[#This Row],[Profit]]&gt;0,N1038&lt;0),MIN(Table2[Profit]),"")</f>
        <v/>
      </c>
    </row>
    <row r="1040" spans="1:15" ht="20.100000000000001" customHeight="1" x14ac:dyDescent="0.25">
      <c r="A1040" s="29">
        <v>5690</v>
      </c>
      <c r="B1040" s="29">
        <f>IF(Table2[[#This Row],[Volume]]&lt;'Input Data'!$B$9,'Input Data'!$B$9,IF(Table2[[#This Row],[Volume]]&gt;'Input Data'!$B$10,'Input Data'!$B$10,Table2[[#This Row],[Volume]]))</f>
        <v>5690</v>
      </c>
      <c r="C1040" s="30">
        <f>ROUNDDOWN((Table2[[#This Row],[Volume Used]]-'Input Data'!$B$9)/'Input Data'!$B$11,0)*'Input Data'!$B$12</f>
        <v>0.15000000000000002</v>
      </c>
      <c r="D1040" s="31">
        <f>-(Table2[[#This Row],[Volume]]*(1-Table2[[#This Row],[Discount]])*'Input Data'!$B$2)/Table2[[#This Row],[Volume]]</f>
        <v>425</v>
      </c>
      <c r="E1040" s="29">
        <f>ROUNDUP(Table2[[#This Row],[Volume]]/'Input Data'!$B$13,0)</f>
        <v>6</v>
      </c>
      <c r="F1040" s="29">
        <f>-Table2[[#This Row],[Multiplier]]*'Input Data'!$B$3</f>
        <v>300000</v>
      </c>
      <c r="G1040" s="29">
        <f>(1 - (1 / (1 + EXP(-((Table2[[#This Row],[Volume]] / 1000) - 4.25))))) * 0.4 + 0.6</f>
        <v>0.67661813942458693</v>
      </c>
      <c r="H1040" s="29">
        <f>Table2[[#This Row],[Sigmoid]]*'Input Data'!$B$7</f>
        <v>507.46360456844019</v>
      </c>
      <c r="I1040" s="29">
        <f>Table2[[#This Row],[Price]]-Table2[[#This Row],[Variable Cost]]</f>
        <v>82.463604568440189</v>
      </c>
      <c r="J1040" s="29">
        <f>Table2[[#This Row],[CM I (Unit)]]-(Table2[[#This Row],[Fixed Cost]]/Table2[[#This Row],[Volume]])</f>
        <v>29.739527239793439</v>
      </c>
      <c r="K1040" s="29">
        <f>Table2[[#This Row],[CM II Unit)]]-(-'Input Data'!$B$4/Table2[[#This Row],[Volume]])</f>
        <v>-14.197203867412185</v>
      </c>
      <c r="L1040" s="29">
        <f>Table2[[#This Row],[CM I (Unit)]]*Table2[[#This Row],[Volume]]</f>
        <v>469217.90999442467</v>
      </c>
      <c r="M1040" s="29">
        <f>Table2[[#This Row],[CM II Unit)]]*Table2[[#This Row],[Volume]]</f>
        <v>169217.90999442467</v>
      </c>
      <c r="N1040" s="29">
        <f>Table2[[#This Row],[Profit (Unit)]]*Table2[[#This Row],[Volume]]</f>
        <v>-80782.09000557533</v>
      </c>
      <c r="O1040" s="29" t="str">
        <f>IF(AND(Table2[[#This Row],[Profit]]&gt;0,N1039&lt;0),MIN(Table2[Profit]),"")</f>
        <v/>
      </c>
    </row>
    <row r="1041" spans="1:15" ht="20.100000000000001" customHeight="1" x14ac:dyDescent="0.25">
      <c r="A1041" s="29">
        <v>5695</v>
      </c>
      <c r="B1041" s="29">
        <f>IF(Table2[[#This Row],[Volume]]&lt;'Input Data'!$B$9,'Input Data'!$B$9,IF(Table2[[#This Row],[Volume]]&gt;'Input Data'!$B$10,'Input Data'!$B$10,Table2[[#This Row],[Volume]]))</f>
        <v>5695</v>
      </c>
      <c r="C1041" s="30">
        <f>ROUNDDOWN((Table2[[#This Row],[Volume Used]]-'Input Data'!$B$9)/'Input Data'!$B$11,0)*'Input Data'!$B$12</f>
        <v>0.15000000000000002</v>
      </c>
      <c r="D1041" s="31">
        <f>-(Table2[[#This Row],[Volume]]*(1-Table2[[#This Row],[Discount]])*'Input Data'!$B$2)/Table2[[#This Row],[Volume]]</f>
        <v>425</v>
      </c>
      <c r="E1041" s="29">
        <f>ROUNDUP(Table2[[#This Row],[Volume]]/'Input Data'!$B$13,0)</f>
        <v>6</v>
      </c>
      <c r="F1041" s="29">
        <f>-Table2[[#This Row],[Multiplier]]*'Input Data'!$B$3</f>
        <v>300000</v>
      </c>
      <c r="G1041" s="29">
        <f>(1 - (1 / (1 + EXP(-((Table2[[#This Row],[Volume]] / 1000) - 4.25))))) * 0.4 + 0.6</f>
        <v>0.67630890553596879</v>
      </c>
      <c r="H1041" s="29">
        <f>Table2[[#This Row],[Sigmoid]]*'Input Data'!$B$7</f>
        <v>507.23167915197661</v>
      </c>
      <c r="I1041" s="29">
        <f>Table2[[#This Row],[Price]]-Table2[[#This Row],[Variable Cost]]</f>
        <v>82.231679151976607</v>
      </c>
      <c r="J1041" s="29">
        <f>Table2[[#This Row],[CM I (Unit)]]-(Table2[[#This Row],[Fixed Cost]]/Table2[[#This Row],[Volume]])</f>
        <v>29.55389161905299</v>
      </c>
      <c r="K1041" s="29">
        <f>Table2[[#This Row],[CM II Unit)]]-(-'Input Data'!$B$4/Table2[[#This Row],[Volume]])</f>
        <v>-14.344264658383359</v>
      </c>
      <c r="L1041" s="29">
        <f>Table2[[#This Row],[CM I (Unit)]]*Table2[[#This Row],[Volume]]</f>
        <v>468309.41277050675</v>
      </c>
      <c r="M1041" s="29">
        <f>Table2[[#This Row],[CM II Unit)]]*Table2[[#This Row],[Volume]]</f>
        <v>168309.41277050678</v>
      </c>
      <c r="N1041" s="29">
        <f>Table2[[#This Row],[Profit (Unit)]]*Table2[[#This Row],[Volume]]</f>
        <v>-81690.587229493234</v>
      </c>
      <c r="O1041" s="29" t="str">
        <f>IF(AND(Table2[[#This Row],[Profit]]&gt;0,N1040&lt;0),MIN(Table2[Profit]),"")</f>
        <v/>
      </c>
    </row>
    <row r="1042" spans="1:15" ht="20.100000000000001" customHeight="1" x14ac:dyDescent="0.25">
      <c r="A1042" s="29">
        <v>5700</v>
      </c>
      <c r="B1042" s="29">
        <f>IF(Table2[[#This Row],[Volume]]&lt;'Input Data'!$B$9,'Input Data'!$B$9,IF(Table2[[#This Row],[Volume]]&gt;'Input Data'!$B$10,'Input Data'!$B$10,Table2[[#This Row],[Volume]]))</f>
        <v>5700</v>
      </c>
      <c r="C1042" s="30">
        <f>ROUNDDOWN((Table2[[#This Row],[Volume Used]]-'Input Data'!$B$9)/'Input Data'!$B$11,0)*'Input Data'!$B$12</f>
        <v>0.15000000000000002</v>
      </c>
      <c r="D1042" s="31">
        <f>-(Table2[[#This Row],[Volume]]*(1-Table2[[#This Row],[Discount]])*'Input Data'!$B$2)/Table2[[#This Row],[Volume]]</f>
        <v>425</v>
      </c>
      <c r="E1042" s="29">
        <f>ROUNDUP(Table2[[#This Row],[Volume]]/'Input Data'!$B$13,0)</f>
        <v>6</v>
      </c>
      <c r="F1042" s="29">
        <f>-Table2[[#This Row],[Multiplier]]*'Input Data'!$B$3</f>
        <v>300000</v>
      </c>
      <c r="G1042" s="29">
        <f>(1 - (1 / (1 + EXP(-((Table2[[#This Row],[Volume]] / 1000) - 4.25))))) * 0.4 + 0.6</f>
        <v>0.67600062640612513</v>
      </c>
      <c r="H1042" s="29">
        <f>Table2[[#This Row],[Sigmoid]]*'Input Data'!$B$7</f>
        <v>507.00046980459382</v>
      </c>
      <c r="I1042" s="29">
        <f>Table2[[#This Row],[Price]]-Table2[[#This Row],[Variable Cost]]</f>
        <v>82.00046980459382</v>
      </c>
      <c r="J1042" s="29">
        <f>Table2[[#This Row],[CM I (Unit)]]-(Table2[[#This Row],[Fixed Cost]]/Table2[[#This Row],[Volume]])</f>
        <v>29.368890857225402</v>
      </c>
      <c r="K1042" s="29">
        <f>Table2[[#This Row],[CM II Unit)]]-(-'Input Data'!$B$4/Table2[[#This Row],[Volume]])</f>
        <v>-14.490758265581619</v>
      </c>
      <c r="L1042" s="29">
        <f>Table2[[#This Row],[CM I (Unit)]]*Table2[[#This Row],[Volume]]</f>
        <v>467402.67788618477</v>
      </c>
      <c r="M1042" s="29">
        <f>Table2[[#This Row],[CM II Unit)]]*Table2[[#This Row],[Volume]]</f>
        <v>167402.6778861848</v>
      </c>
      <c r="N1042" s="29">
        <f>Table2[[#This Row],[Profit (Unit)]]*Table2[[#This Row],[Volume]]</f>
        <v>-82597.322113815229</v>
      </c>
      <c r="O1042" s="29" t="str">
        <f>IF(AND(Table2[[#This Row],[Profit]]&gt;0,N1041&lt;0),MIN(Table2[Profit]),"")</f>
        <v/>
      </c>
    </row>
    <row r="1043" spans="1:15" ht="20.100000000000001" customHeight="1" x14ac:dyDescent="0.25">
      <c r="A1043" s="29">
        <v>5705</v>
      </c>
      <c r="B1043" s="29">
        <f>IF(Table2[[#This Row],[Volume]]&lt;'Input Data'!$B$9,'Input Data'!$B$9,IF(Table2[[#This Row],[Volume]]&gt;'Input Data'!$B$10,'Input Data'!$B$10,Table2[[#This Row],[Volume]]))</f>
        <v>5705</v>
      </c>
      <c r="C1043" s="30">
        <f>ROUNDDOWN((Table2[[#This Row],[Volume Used]]-'Input Data'!$B$9)/'Input Data'!$B$11,0)*'Input Data'!$B$12</f>
        <v>0.15000000000000002</v>
      </c>
      <c r="D1043" s="31">
        <f>-(Table2[[#This Row],[Volume]]*(1-Table2[[#This Row],[Discount]])*'Input Data'!$B$2)/Table2[[#This Row],[Volume]]</f>
        <v>425</v>
      </c>
      <c r="E1043" s="29">
        <f>ROUNDUP(Table2[[#This Row],[Volume]]/'Input Data'!$B$13,0)</f>
        <v>6</v>
      </c>
      <c r="F1043" s="29">
        <f>-Table2[[#This Row],[Multiplier]]*'Input Data'!$B$3</f>
        <v>300000</v>
      </c>
      <c r="G1043" s="29">
        <f>(1 - (1 / (1 + EXP(-((Table2[[#This Row],[Volume]] / 1000) - 4.25))))) * 0.4 + 0.6</f>
        <v>0.67569330145579776</v>
      </c>
      <c r="H1043" s="29">
        <f>Table2[[#This Row],[Sigmoid]]*'Input Data'!$B$7</f>
        <v>506.76997609184832</v>
      </c>
      <c r="I1043" s="29">
        <f>Table2[[#This Row],[Price]]-Table2[[#This Row],[Variable Cost]]</f>
        <v>81.769976091848321</v>
      </c>
      <c r="J1043" s="29">
        <f>Table2[[#This Row],[CM I (Unit)]]-(Table2[[#This Row],[Fixed Cost]]/Table2[[#This Row],[Volume]])</f>
        <v>29.18452473339083</v>
      </c>
      <c r="K1043" s="29">
        <f>Table2[[#This Row],[CM II Unit)]]-(-'Input Data'!$B$4/Table2[[#This Row],[Volume]])</f>
        <v>-14.636684731990414</v>
      </c>
      <c r="L1043" s="29">
        <f>Table2[[#This Row],[CM I (Unit)]]*Table2[[#This Row],[Volume]]</f>
        <v>466497.71360399469</v>
      </c>
      <c r="M1043" s="29">
        <f>Table2[[#This Row],[CM II Unit)]]*Table2[[#This Row],[Volume]]</f>
        <v>166497.71360399469</v>
      </c>
      <c r="N1043" s="29">
        <f>Table2[[#This Row],[Profit (Unit)]]*Table2[[#This Row],[Volume]]</f>
        <v>-83502.286396005307</v>
      </c>
      <c r="O1043" s="29" t="str">
        <f>IF(AND(Table2[[#This Row],[Profit]]&gt;0,N1042&lt;0),MIN(Table2[Profit]),"")</f>
        <v/>
      </c>
    </row>
    <row r="1044" spans="1:15" ht="20.100000000000001" customHeight="1" x14ac:dyDescent="0.25">
      <c r="A1044" s="29">
        <v>5710</v>
      </c>
      <c r="B1044" s="29">
        <f>IF(Table2[[#This Row],[Volume]]&lt;'Input Data'!$B$9,'Input Data'!$B$9,IF(Table2[[#This Row],[Volume]]&gt;'Input Data'!$B$10,'Input Data'!$B$10,Table2[[#This Row],[Volume]]))</f>
        <v>5710</v>
      </c>
      <c r="C1044" s="30">
        <f>ROUNDDOWN((Table2[[#This Row],[Volume Used]]-'Input Data'!$B$9)/'Input Data'!$B$11,0)*'Input Data'!$B$12</f>
        <v>0.15000000000000002</v>
      </c>
      <c r="D1044" s="31">
        <f>-(Table2[[#This Row],[Volume]]*(1-Table2[[#This Row],[Discount]])*'Input Data'!$B$2)/Table2[[#This Row],[Volume]]</f>
        <v>425</v>
      </c>
      <c r="E1044" s="29">
        <f>ROUNDUP(Table2[[#This Row],[Volume]]/'Input Data'!$B$13,0)</f>
        <v>6</v>
      </c>
      <c r="F1044" s="29">
        <f>-Table2[[#This Row],[Multiplier]]*'Input Data'!$B$3</f>
        <v>300000</v>
      </c>
      <c r="G1044" s="29">
        <f>(1 - (1 / (1 + EXP(-((Table2[[#This Row],[Volume]] / 1000) - 4.25))))) * 0.4 + 0.6</f>
        <v>0.67538693008552775</v>
      </c>
      <c r="H1044" s="29">
        <f>Table2[[#This Row],[Sigmoid]]*'Input Data'!$B$7</f>
        <v>506.54019756414579</v>
      </c>
      <c r="I1044" s="29">
        <f>Table2[[#This Row],[Price]]-Table2[[#This Row],[Variable Cost]]</f>
        <v>81.540197564145785</v>
      </c>
      <c r="J1044" s="29">
        <f>Table2[[#This Row],[CM I (Unit)]]-(Table2[[#This Row],[Fixed Cost]]/Table2[[#This Row],[Volume]])</f>
        <v>29.000793010730725</v>
      </c>
      <c r="K1044" s="29">
        <f>Table2[[#This Row],[CM II Unit)]]-(-'Input Data'!$B$4/Table2[[#This Row],[Volume]])</f>
        <v>-14.782044117115163</v>
      </c>
      <c r="L1044" s="29">
        <f>Table2[[#This Row],[CM I (Unit)]]*Table2[[#This Row],[Volume]]</f>
        <v>465594.52809127246</v>
      </c>
      <c r="M1044" s="29">
        <f>Table2[[#This Row],[CM II Unit)]]*Table2[[#This Row],[Volume]]</f>
        <v>165594.52809127243</v>
      </c>
      <c r="N1044" s="29">
        <f>Table2[[#This Row],[Profit (Unit)]]*Table2[[#This Row],[Volume]]</f>
        <v>-84405.471908727573</v>
      </c>
      <c r="O1044" s="29" t="str">
        <f>IF(AND(Table2[[#This Row],[Profit]]&gt;0,N1043&lt;0),MIN(Table2[Profit]),"")</f>
        <v/>
      </c>
    </row>
    <row r="1045" spans="1:15" ht="20.100000000000001" customHeight="1" x14ac:dyDescent="0.25">
      <c r="A1045" s="29">
        <v>5715</v>
      </c>
      <c r="B1045" s="29">
        <f>IF(Table2[[#This Row],[Volume]]&lt;'Input Data'!$B$9,'Input Data'!$B$9,IF(Table2[[#This Row],[Volume]]&gt;'Input Data'!$B$10,'Input Data'!$B$10,Table2[[#This Row],[Volume]]))</f>
        <v>5715</v>
      </c>
      <c r="C1045" s="30">
        <f>ROUNDDOWN((Table2[[#This Row],[Volume Used]]-'Input Data'!$B$9)/'Input Data'!$B$11,0)*'Input Data'!$B$12</f>
        <v>0.15000000000000002</v>
      </c>
      <c r="D1045" s="31">
        <f>-(Table2[[#This Row],[Volume]]*(1-Table2[[#This Row],[Discount]])*'Input Data'!$B$2)/Table2[[#This Row],[Volume]]</f>
        <v>425</v>
      </c>
      <c r="E1045" s="29">
        <f>ROUNDUP(Table2[[#This Row],[Volume]]/'Input Data'!$B$13,0)</f>
        <v>6</v>
      </c>
      <c r="F1045" s="29">
        <f>-Table2[[#This Row],[Multiplier]]*'Input Data'!$B$3</f>
        <v>300000</v>
      </c>
      <c r="G1045" s="29">
        <f>(1 - (1 / (1 + EXP(-((Table2[[#This Row],[Volume]] / 1000) - 4.25))))) * 0.4 + 0.6</f>
        <v>0.67508151167580532</v>
      </c>
      <c r="H1045" s="29">
        <f>Table2[[#This Row],[Sigmoid]]*'Input Data'!$B$7</f>
        <v>506.31113375685402</v>
      </c>
      <c r="I1045" s="29">
        <f>Table2[[#This Row],[Price]]-Table2[[#This Row],[Variable Cost]]</f>
        <v>81.311133756854019</v>
      </c>
      <c r="J1045" s="29">
        <f>Table2[[#This Row],[CM I (Unit)]]-(Table2[[#This Row],[Fixed Cost]]/Table2[[#This Row],[Volume]])</f>
        <v>28.817695436644044</v>
      </c>
      <c r="K1045" s="29">
        <f>Table2[[#This Row],[CM II Unit)]]-(-'Input Data'!$B$4/Table2[[#This Row],[Volume]])</f>
        <v>-14.926836496864269</v>
      </c>
      <c r="L1045" s="29">
        <f>Table2[[#This Row],[CM I (Unit)]]*Table2[[#This Row],[Volume]]</f>
        <v>464693.12942042074</v>
      </c>
      <c r="M1045" s="29">
        <f>Table2[[#This Row],[CM II Unit)]]*Table2[[#This Row],[Volume]]</f>
        <v>164693.12942042071</v>
      </c>
      <c r="N1045" s="29">
        <f>Table2[[#This Row],[Profit (Unit)]]*Table2[[#This Row],[Volume]]</f>
        <v>-85306.870579579292</v>
      </c>
      <c r="O1045" s="29" t="str">
        <f>IF(AND(Table2[[#This Row],[Profit]]&gt;0,N1044&lt;0),MIN(Table2[Profit]),"")</f>
        <v/>
      </c>
    </row>
    <row r="1046" spans="1:15" ht="20.100000000000001" customHeight="1" x14ac:dyDescent="0.25">
      <c r="A1046" s="29">
        <v>5720</v>
      </c>
      <c r="B1046" s="29">
        <f>IF(Table2[[#This Row],[Volume]]&lt;'Input Data'!$B$9,'Input Data'!$B$9,IF(Table2[[#This Row],[Volume]]&gt;'Input Data'!$B$10,'Input Data'!$B$10,Table2[[#This Row],[Volume]]))</f>
        <v>5720</v>
      </c>
      <c r="C1046" s="30">
        <f>ROUNDDOWN((Table2[[#This Row],[Volume Used]]-'Input Data'!$B$9)/'Input Data'!$B$11,0)*'Input Data'!$B$12</f>
        <v>0.15000000000000002</v>
      </c>
      <c r="D1046" s="31">
        <f>-(Table2[[#This Row],[Volume]]*(1-Table2[[#This Row],[Discount]])*'Input Data'!$B$2)/Table2[[#This Row],[Volume]]</f>
        <v>425</v>
      </c>
      <c r="E1046" s="29">
        <f>ROUNDUP(Table2[[#This Row],[Volume]]/'Input Data'!$B$13,0)</f>
        <v>6</v>
      </c>
      <c r="F1046" s="29">
        <f>-Table2[[#This Row],[Multiplier]]*'Input Data'!$B$3</f>
        <v>300000</v>
      </c>
      <c r="G1046" s="29">
        <f>(1 - (1 / (1 + EXP(-((Table2[[#This Row],[Volume]] / 1000) - 4.25))))) * 0.4 + 0.6</f>
        <v>0.67477704558721852</v>
      </c>
      <c r="H1046" s="29">
        <f>Table2[[#This Row],[Sigmoid]]*'Input Data'!$B$7</f>
        <v>506.08278419041386</v>
      </c>
      <c r="I1046" s="29">
        <f>Table2[[#This Row],[Price]]-Table2[[#This Row],[Variable Cost]]</f>
        <v>81.082784190413861</v>
      </c>
      <c r="J1046" s="29">
        <f>Table2[[#This Row],[CM I (Unit)]]-(Table2[[#This Row],[Fixed Cost]]/Table2[[#This Row],[Volume]])</f>
        <v>28.635231742861414</v>
      </c>
      <c r="K1046" s="29">
        <f>Table2[[#This Row],[CM II Unit)]]-(-'Input Data'!$B$4/Table2[[#This Row],[Volume]])</f>
        <v>-15.071061963432292</v>
      </c>
      <c r="L1046" s="29">
        <f>Table2[[#This Row],[CM I (Unit)]]*Table2[[#This Row],[Volume]]</f>
        <v>463793.52556916728</v>
      </c>
      <c r="M1046" s="29">
        <f>Table2[[#This Row],[CM II Unit)]]*Table2[[#This Row],[Volume]]</f>
        <v>163793.52556916728</v>
      </c>
      <c r="N1046" s="29">
        <f>Table2[[#This Row],[Profit (Unit)]]*Table2[[#This Row],[Volume]]</f>
        <v>-86206.474430832706</v>
      </c>
      <c r="O1046" s="29" t="str">
        <f>IF(AND(Table2[[#This Row],[Profit]]&gt;0,N1045&lt;0),MIN(Table2[Profit]),"")</f>
        <v/>
      </c>
    </row>
    <row r="1047" spans="1:15" ht="20.100000000000001" customHeight="1" x14ac:dyDescent="0.25">
      <c r="A1047" s="29">
        <v>5725</v>
      </c>
      <c r="B1047" s="29">
        <f>IF(Table2[[#This Row],[Volume]]&lt;'Input Data'!$B$9,'Input Data'!$B$9,IF(Table2[[#This Row],[Volume]]&gt;'Input Data'!$B$10,'Input Data'!$B$10,Table2[[#This Row],[Volume]]))</f>
        <v>5725</v>
      </c>
      <c r="C1047" s="30">
        <f>ROUNDDOWN((Table2[[#This Row],[Volume Used]]-'Input Data'!$B$9)/'Input Data'!$B$11,0)*'Input Data'!$B$12</f>
        <v>0.15000000000000002</v>
      </c>
      <c r="D1047" s="31">
        <f>-(Table2[[#This Row],[Volume]]*(1-Table2[[#This Row],[Discount]])*'Input Data'!$B$2)/Table2[[#This Row],[Volume]]</f>
        <v>425</v>
      </c>
      <c r="E1047" s="29">
        <f>ROUNDUP(Table2[[#This Row],[Volume]]/'Input Data'!$B$13,0)</f>
        <v>6</v>
      </c>
      <c r="F1047" s="29">
        <f>-Table2[[#This Row],[Multiplier]]*'Input Data'!$B$3</f>
        <v>300000</v>
      </c>
      <c r="G1047" s="29">
        <f>(1 - (1 / (1 + EXP(-((Table2[[#This Row],[Volume]] / 1000) - 4.25))))) * 0.4 + 0.6</f>
        <v>0.67447353116060338</v>
      </c>
      <c r="H1047" s="29">
        <f>Table2[[#This Row],[Sigmoid]]*'Input Data'!$B$7</f>
        <v>505.85514837045253</v>
      </c>
      <c r="I1047" s="29">
        <f>Table2[[#This Row],[Price]]-Table2[[#This Row],[Variable Cost]]</f>
        <v>80.855148370452525</v>
      </c>
      <c r="J1047" s="29">
        <f>Table2[[#This Row],[CM I (Unit)]]-(Table2[[#This Row],[Fixed Cost]]/Table2[[#This Row],[Volume]])</f>
        <v>28.453401645561698</v>
      </c>
      <c r="K1047" s="29">
        <f>Table2[[#This Row],[CM II Unit)]]-(-'Input Data'!$B$4/Table2[[#This Row],[Volume]])</f>
        <v>-15.214720625180661</v>
      </c>
      <c r="L1047" s="29">
        <f>Table2[[#This Row],[CM I (Unit)]]*Table2[[#This Row],[Volume]]</f>
        <v>462895.72442084074</v>
      </c>
      <c r="M1047" s="29">
        <f>Table2[[#This Row],[CM II Unit)]]*Table2[[#This Row],[Volume]]</f>
        <v>162895.72442084071</v>
      </c>
      <c r="N1047" s="29">
        <f>Table2[[#This Row],[Profit (Unit)]]*Table2[[#This Row],[Volume]]</f>
        <v>-87104.275579159279</v>
      </c>
      <c r="O1047" s="29" t="str">
        <f>IF(AND(Table2[[#This Row],[Profit]]&gt;0,N1046&lt;0),MIN(Table2[Profit]),"")</f>
        <v/>
      </c>
    </row>
    <row r="1048" spans="1:15" ht="20.100000000000001" customHeight="1" x14ac:dyDescent="0.25">
      <c r="A1048" s="29">
        <v>5730</v>
      </c>
      <c r="B1048" s="29">
        <f>IF(Table2[[#This Row],[Volume]]&lt;'Input Data'!$B$9,'Input Data'!$B$9,IF(Table2[[#This Row],[Volume]]&gt;'Input Data'!$B$10,'Input Data'!$B$10,Table2[[#This Row],[Volume]]))</f>
        <v>5730</v>
      </c>
      <c r="C1048" s="30">
        <f>ROUNDDOWN((Table2[[#This Row],[Volume Used]]-'Input Data'!$B$9)/'Input Data'!$B$11,0)*'Input Data'!$B$12</f>
        <v>0.15000000000000002</v>
      </c>
      <c r="D1048" s="31">
        <f>-(Table2[[#This Row],[Volume]]*(1-Table2[[#This Row],[Discount]])*'Input Data'!$B$2)/Table2[[#This Row],[Volume]]</f>
        <v>425</v>
      </c>
      <c r="E1048" s="29">
        <f>ROUNDUP(Table2[[#This Row],[Volume]]/'Input Data'!$B$13,0)</f>
        <v>6</v>
      </c>
      <c r="F1048" s="29">
        <f>-Table2[[#This Row],[Multiplier]]*'Input Data'!$B$3</f>
        <v>300000</v>
      </c>
      <c r="G1048" s="29">
        <f>(1 - (1 / (1 + EXP(-((Table2[[#This Row],[Volume]] / 1000) - 4.25))))) * 0.4 + 0.6</f>
        <v>0.67417096771719287</v>
      </c>
      <c r="H1048" s="29">
        <f>Table2[[#This Row],[Sigmoid]]*'Input Data'!$B$7</f>
        <v>505.62822578789468</v>
      </c>
      <c r="I1048" s="29">
        <f>Table2[[#This Row],[Price]]-Table2[[#This Row],[Variable Cost]]</f>
        <v>80.628225787894678</v>
      </c>
      <c r="J1048" s="29">
        <f>Table2[[#This Row],[CM I (Unit)]]-(Table2[[#This Row],[Fixed Cost]]/Table2[[#This Row],[Volume]])</f>
        <v>28.2722048454863</v>
      </c>
      <c r="K1048" s="29">
        <f>Table2[[#This Row],[CM II Unit)]]-(-'Input Data'!$B$4/Table2[[#This Row],[Volume]])</f>
        <v>-15.357812606520682</v>
      </c>
      <c r="L1048" s="29">
        <f>Table2[[#This Row],[CM I (Unit)]]*Table2[[#This Row],[Volume]]</f>
        <v>461999.7337646365</v>
      </c>
      <c r="M1048" s="29">
        <f>Table2[[#This Row],[CM II Unit)]]*Table2[[#This Row],[Volume]]</f>
        <v>161999.7337646365</v>
      </c>
      <c r="N1048" s="29">
        <f>Table2[[#This Row],[Profit (Unit)]]*Table2[[#This Row],[Volume]]</f>
        <v>-88000.26623536351</v>
      </c>
      <c r="O1048" s="29" t="str">
        <f>IF(AND(Table2[[#This Row],[Profit]]&gt;0,N1047&lt;0),MIN(Table2[Profit]),"")</f>
        <v/>
      </c>
    </row>
    <row r="1049" spans="1:15" ht="20.100000000000001" customHeight="1" x14ac:dyDescent="0.25">
      <c r="A1049" s="29">
        <v>5735</v>
      </c>
      <c r="B1049" s="29">
        <f>IF(Table2[[#This Row],[Volume]]&lt;'Input Data'!$B$9,'Input Data'!$B$9,IF(Table2[[#This Row],[Volume]]&gt;'Input Data'!$B$10,'Input Data'!$B$10,Table2[[#This Row],[Volume]]))</f>
        <v>5735</v>
      </c>
      <c r="C1049" s="30">
        <f>ROUNDDOWN((Table2[[#This Row],[Volume Used]]-'Input Data'!$B$9)/'Input Data'!$B$11,0)*'Input Data'!$B$12</f>
        <v>0.15000000000000002</v>
      </c>
      <c r="D1049" s="31">
        <f>-(Table2[[#This Row],[Volume]]*(1-Table2[[#This Row],[Discount]])*'Input Data'!$B$2)/Table2[[#This Row],[Volume]]</f>
        <v>425</v>
      </c>
      <c r="E1049" s="29">
        <f>ROUNDUP(Table2[[#This Row],[Volume]]/'Input Data'!$B$13,0)</f>
        <v>6</v>
      </c>
      <c r="F1049" s="29">
        <f>-Table2[[#This Row],[Multiplier]]*'Input Data'!$B$3</f>
        <v>300000</v>
      </c>
      <c r="G1049" s="29">
        <f>(1 - (1 / (1 + EXP(-((Table2[[#This Row],[Volume]] / 1000) - 4.25))))) * 0.4 + 0.6</f>
        <v>0.67386935455876684</v>
      </c>
      <c r="H1049" s="29">
        <f>Table2[[#This Row],[Sigmoid]]*'Input Data'!$B$7</f>
        <v>505.40201591907515</v>
      </c>
      <c r="I1049" s="29">
        <f>Table2[[#This Row],[Price]]-Table2[[#This Row],[Variable Cost]]</f>
        <v>80.402015919075154</v>
      </c>
      <c r="J1049" s="29">
        <f>Table2[[#This Row],[CM I (Unit)]]-(Table2[[#This Row],[Fixed Cost]]/Table2[[#This Row],[Volume]])</f>
        <v>28.091641028055101</v>
      </c>
      <c r="K1049" s="29">
        <f>Table2[[#This Row],[CM II Unit)]]-(-'Input Data'!$B$4/Table2[[#This Row],[Volume]])</f>
        <v>-15.500338047794941</v>
      </c>
      <c r="L1049" s="29">
        <f>Table2[[#This Row],[CM I (Unit)]]*Table2[[#This Row],[Volume]]</f>
        <v>461105.56129589601</v>
      </c>
      <c r="M1049" s="29">
        <f>Table2[[#This Row],[CM II Unit)]]*Table2[[#This Row],[Volume]]</f>
        <v>161105.56129589601</v>
      </c>
      <c r="N1049" s="29">
        <f>Table2[[#This Row],[Profit (Unit)]]*Table2[[#This Row],[Volume]]</f>
        <v>-88894.438704103988</v>
      </c>
      <c r="O1049" s="29" t="str">
        <f>IF(AND(Table2[[#This Row],[Profit]]&gt;0,N1048&lt;0),MIN(Table2[Profit]),"")</f>
        <v/>
      </c>
    </row>
    <row r="1050" spans="1:15" ht="20.100000000000001" customHeight="1" x14ac:dyDescent="0.25">
      <c r="A1050" s="29">
        <v>5740</v>
      </c>
      <c r="B1050" s="29">
        <f>IF(Table2[[#This Row],[Volume]]&lt;'Input Data'!$B$9,'Input Data'!$B$9,IF(Table2[[#This Row],[Volume]]&gt;'Input Data'!$B$10,'Input Data'!$B$10,Table2[[#This Row],[Volume]]))</f>
        <v>5740</v>
      </c>
      <c r="C1050" s="30">
        <f>ROUNDDOWN((Table2[[#This Row],[Volume Used]]-'Input Data'!$B$9)/'Input Data'!$B$11,0)*'Input Data'!$B$12</f>
        <v>0.15000000000000002</v>
      </c>
      <c r="D1050" s="31">
        <f>-(Table2[[#This Row],[Volume]]*(1-Table2[[#This Row],[Discount]])*'Input Data'!$B$2)/Table2[[#This Row],[Volume]]</f>
        <v>425</v>
      </c>
      <c r="E1050" s="29">
        <f>ROUNDUP(Table2[[#This Row],[Volume]]/'Input Data'!$B$13,0)</f>
        <v>6</v>
      </c>
      <c r="F1050" s="29">
        <f>-Table2[[#This Row],[Multiplier]]*'Input Data'!$B$3</f>
        <v>300000</v>
      </c>
      <c r="G1050" s="29">
        <f>(1 - (1 / (1 + EXP(-((Table2[[#This Row],[Volume]] / 1000) - 4.25))))) * 0.4 + 0.6</f>
        <v>0.6735686909678017</v>
      </c>
      <c r="H1050" s="29">
        <f>Table2[[#This Row],[Sigmoid]]*'Input Data'!$B$7</f>
        <v>505.17651822585128</v>
      </c>
      <c r="I1050" s="29">
        <f>Table2[[#This Row],[Price]]-Table2[[#This Row],[Variable Cost]]</f>
        <v>80.176518225851282</v>
      </c>
      <c r="J1050" s="29">
        <f>Table2[[#This Row],[CM I (Unit)]]-(Table2[[#This Row],[Fixed Cost]]/Table2[[#This Row],[Volume]])</f>
        <v>27.911709863481946</v>
      </c>
      <c r="K1050" s="29">
        <f>Table2[[#This Row],[CM II Unit)]]-(-'Input Data'!$B$4/Table2[[#This Row],[Volume]])</f>
        <v>-15.642297105159166</v>
      </c>
      <c r="L1050" s="29">
        <f>Table2[[#This Row],[CM I (Unit)]]*Table2[[#This Row],[Volume]]</f>
        <v>460213.21461638634</v>
      </c>
      <c r="M1050" s="29">
        <f>Table2[[#This Row],[CM II Unit)]]*Table2[[#This Row],[Volume]]</f>
        <v>160213.21461638637</v>
      </c>
      <c r="N1050" s="29">
        <f>Table2[[#This Row],[Profit (Unit)]]*Table2[[#This Row],[Volume]]</f>
        <v>-89786.785383613606</v>
      </c>
      <c r="O1050" s="29" t="str">
        <f>IF(AND(Table2[[#This Row],[Profit]]&gt;0,N1049&lt;0),MIN(Table2[Profit]),"")</f>
        <v/>
      </c>
    </row>
    <row r="1051" spans="1:15" ht="20.100000000000001" customHeight="1" x14ac:dyDescent="0.25">
      <c r="A1051" s="29">
        <v>5745</v>
      </c>
      <c r="B1051" s="29">
        <f>IF(Table2[[#This Row],[Volume]]&lt;'Input Data'!$B$9,'Input Data'!$B$9,IF(Table2[[#This Row],[Volume]]&gt;'Input Data'!$B$10,'Input Data'!$B$10,Table2[[#This Row],[Volume]]))</f>
        <v>5745</v>
      </c>
      <c r="C1051" s="30">
        <f>ROUNDDOWN((Table2[[#This Row],[Volume Used]]-'Input Data'!$B$9)/'Input Data'!$B$11,0)*'Input Data'!$B$12</f>
        <v>0.15000000000000002</v>
      </c>
      <c r="D1051" s="31">
        <f>-(Table2[[#This Row],[Volume]]*(1-Table2[[#This Row],[Discount]])*'Input Data'!$B$2)/Table2[[#This Row],[Volume]]</f>
        <v>425</v>
      </c>
      <c r="E1051" s="29">
        <f>ROUNDUP(Table2[[#This Row],[Volume]]/'Input Data'!$B$13,0)</f>
        <v>6</v>
      </c>
      <c r="F1051" s="29">
        <f>-Table2[[#This Row],[Multiplier]]*'Input Data'!$B$3</f>
        <v>300000</v>
      </c>
      <c r="G1051" s="29">
        <f>(1 - (1 / (1 + EXP(-((Table2[[#This Row],[Volume]] / 1000) - 4.25))))) * 0.4 + 0.6</f>
        <v>0.67326897620762038</v>
      </c>
      <c r="H1051" s="29">
        <f>Table2[[#This Row],[Sigmoid]]*'Input Data'!$B$7</f>
        <v>504.95173215571526</v>
      </c>
      <c r="I1051" s="29">
        <f>Table2[[#This Row],[Price]]-Table2[[#This Row],[Variable Cost]]</f>
        <v>79.951732155715263</v>
      </c>
      <c r="J1051" s="29">
        <f>Table2[[#This Row],[CM I (Unit)]]-(Table2[[#This Row],[Fixed Cost]]/Table2[[#This Row],[Volume]])</f>
        <v>27.732411006890196</v>
      </c>
      <c r="K1051" s="29">
        <f>Table2[[#This Row],[CM II Unit)]]-(-'Input Data'!$B$4/Table2[[#This Row],[Volume]])</f>
        <v>-15.783689950464023</v>
      </c>
      <c r="L1051" s="29">
        <f>Table2[[#This Row],[CM I (Unit)]]*Table2[[#This Row],[Volume]]</f>
        <v>459322.70123458421</v>
      </c>
      <c r="M1051" s="29">
        <f>Table2[[#This Row],[CM II Unit)]]*Table2[[#This Row],[Volume]]</f>
        <v>159322.70123458418</v>
      </c>
      <c r="N1051" s="29">
        <f>Table2[[#This Row],[Profit (Unit)]]*Table2[[#This Row],[Volume]]</f>
        <v>-90677.298765415806</v>
      </c>
      <c r="O1051" s="29" t="str">
        <f>IF(AND(Table2[[#This Row],[Profit]]&gt;0,N1050&lt;0),MIN(Table2[Profit]),"")</f>
        <v/>
      </c>
    </row>
    <row r="1052" spans="1:15" ht="20.100000000000001" customHeight="1" x14ac:dyDescent="0.25">
      <c r="A1052" s="29">
        <v>5750</v>
      </c>
      <c r="B1052" s="29">
        <f>IF(Table2[[#This Row],[Volume]]&lt;'Input Data'!$B$9,'Input Data'!$B$9,IF(Table2[[#This Row],[Volume]]&gt;'Input Data'!$B$10,'Input Data'!$B$10,Table2[[#This Row],[Volume]]))</f>
        <v>5750</v>
      </c>
      <c r="C1052" s="30">
        <f>ROUNDDOWN((Table2[[#This Row],[Volume Used]]-'Input Data'!$B$9)/'Input Data'!$B$11,0)*'Input Data'!$B$12</f>
        <v>0.15000000000000002</v>
      </c>
      <c r="D1052" s="31">
        <f>-(Table2[[#This Row],[Volume]]*(1-Table2[[#This Row],[Discount]])*'Input Data'!$B$2)/Table2[[#This Row],[Volume]]</f>
        <v>425</v>
      </c>
      <c r="E1052" s="29">
        <f>ROUNDUP(Table2[[#This Row],[Volume]]/'Input Data'!$B$13,0)</f>
        <v>6</v>
      </c>
      <c r="F1052" s="29">
        <f>-Table2[[#This Row],[Multiplier]]*'Input Data'!$B$3</f>
        <v>300000</v>
      </c>
      <c r="G1052" s="29">
        <f>(1 - (1 / (1 + EXP(-((Table2[[#This Row],[Volume]] / 1000) - 4.25))))) * 0.4 + 0.6</f>
        <v>0.6729702095225425</v>
      </c>
      <c r="H1052" s="29">
        <f>Table2[[#This Row],[Sigmoid]]*'Input Data'!$B$7</f>
        <v>504.72765714190689</v>
      </c>
      <c r="I1052" s="29">
        <f>Table2[[#This Row],[Price]]-Table2[[#This Row],[Variable Cost]]</f>
        <v>79.727657141906889</v>
      </c>
      <c r="J1052" s="29">
        <f>Table2[[#This Row],[CM I (Unit)]]-(Table2[[#This Row],[Fixed Cost]]/Table2[[#This Row],[Volume]])</f>
        <v>27.553744098428631</v>
      </c>
      <c r="K1052" s="29">
        <f>Table2[[#This Row],[CM II Unit)]]-(-'Input Data'!$B$4/Table2[[#This Row],[Volume]])</f>
        <v>-15.924516771136588</v>
      </c>
      <c r="L1052" s="29">
        <f>Table2[[#This Row],[CM I (Unit)]]*Table2[[#This Row],[Volume]]</f>
        <v>458434.0285659646</v>
      </c>
      <c r="M1052" s="29">
        <f>Table2[[#This Row],[CM II Unit)]]*Table2[[#This Row],[Volume]]</f>
        <v>158434.02856596463</v>
      </c>
      <c r="N1052" s="29">
        <f>Table2[[#This Row],[Profit (Unit)]]*Table2[[#This Row],[Volume]]</f>
        <v>-91565.971434035382</v>
      </c>
      <c r="O1052" s="29" t="str">
        <f>IF(AND(Table2[[#This Row],[Profit]]&gt;0,N1051&lt;0),MIN(Table2[Profit]),"")</f>
        <v/>
      </c>
    </row>
    <row r="1053" spans="1:15" ht="20.100000000000001" customHeight="1" x14ac:dyDescent="0.25">
      <c r="A1053" s="29">
        <v>5755</v>
      </c>
      <c r="B1053" s="29">
        <f>IF(Table2[[#This Row],[Volume]]&lt;'Input Data'!$B$9,'Input Data'!$B$9,IF(Table2[[#This Row],[Volume]]&gt;'Input Data'!$B$10,'Input Data'!$B$10,Table2[[#This Row],[Volume]]))</f>
        <v>5755</v>
      </c>
      <c r="C1053" s="30">
        <f>ROUNDDOWN((Table2[[#This Row],[Volume Used]]-'Input Data'!$B$9)/'Input Data'!$B$11,0)*'Input Data'!$B$12</f>
        <v>0.15000000000000002</v>
      </c>
      <c r="D1053" s="31">
        <f>-(Table2[[#This Row],[Volume]]*(1-Table2[[#This Row],[Discount]])*'Input Data'!$B$2)/Table2[[#This Row],[Volume]]</f>
        <v>425</v>
      </c>
      <c r="E1053" s="29">
        <f>ROUNDUP(Table2[[#This Row],[Volume]]/'Input Data'!$B$13,0)</f>
        <v>6</v>
      </c>
      <c r="F1053" s="29">
        <f>-Table2[[#This Row],[Multiplier]]*'Input Data'!$B$3</f>
        <v>300000</v>
      </c>
      <c r="G1053" s="29">
        <f>(1 - (1 / (1 + EXP(-((Table2[[#This Row],[Volume]] / 1000) - 4.25))))) * 0.4 + 0.6</f>
        <v>0.67267239013803382</v>
      </c>
      <c r="H1053" s="29">
        <f>Table2[[#This Row],[Sigmoid]]*'Input Data'!$B$7</f>
        <v>504.50429260352536</v>
      </c>
      <c r="I1053" s="29">
        <f>Table2[[#This Row],[Price]]-Table2[[#This Row],[Variable Cost]]</f>
        <v>79.504292603525357</v>
      </c>
      <c r="J1053" s="29">
        <f>Table2[[#This Row],[CM I (Unit)]]-(Table2[[#This Row],[Fixed Cost]]/Table2[[#This Row],[Volume]])</f>
        <v>27.375708763386349</v>
      </c>
      <c r="K1053" s="29">
        <f>Table2[[#This Row],[CM II Unit)]]-(-'Input Data'!$B$4/Table2[[#This Row],[Volume]])</f>
        <v>-16.064777770062825</v>
      </c>
      <c r="L1053" s="29">
        <f>Table2[[#This Row],[CM I (Unit)]]*Table2[[#This Row],[Volume]]</f>
        <v>457547.20393328846</v>
      </c>
      <c r="M1053" s="29">
        <f>Table2[[#This Row],[CM II Unit)]]*Table2[[#This Row],[Volume]]</f>
        <v>157547.20393328843</v>
      </c>
      <c r="N1053" s="29">
        <f>Table2[[#This Row],[Profit (Unit)]]*Table2[[#This Row],[Volume]]</f>
        <v>-92452.796066711555</v>
      </c>
      <c r="O1053" s="29" t="str">
        <f>IF(AND(Table2[[#This Row],[Profit]]&gt;0,N1052&lt;0),MIN(Table2[Profit]),"")</f>
        <v/>
      </c>
    </row>
    <row r="1054" spans="1:15" ht="20.100000000000001" customHeight="1" x14ac:dyDescent="0.25">
      <c r="A1054" s="29">
        <v>5760</v>
      </c>
      <c r="B1054" s="29">
        <f>IF(Table2[[#This Row],[Volume]]&lt;'Input Data'!$B$9,'Input Data'!$B$9,IF(Table2[[#This Row],[Volume]]&gt;'Input Data'!$B$10,'Input Data'!$B$10,Table2[[#This Row],[Volume]]))</f>
        <v>5760</v>
      </c>
      <c r="C1054" s="30">
        <f>ROUNDDOWN((Table2[[#This Row],[Volume Used]]-'Input Data'!$B$9)/'Input Data'!$B$11,0)*'Input Data'!$B$12</f>
        <v>0.15000000000000002</v>
      </c>
      <c r="D1054" s="31">
        <f>-(Table2[[#This Row],[Volume]]*(1-Table2[[#This Row],[Discount]])*'Input Data'!$B$2)/Table2[[#This Row],[Volume]]</f>
        <v>425</v>
      </c>
      <c r="E1054" s="29">
        <f>ROUNDUP(Table2[[#This Row],[Volume]]/'Input Data'!$B$13,0)</f>
        <v>6</v>
      </c>
      <c r="F1054" s="29">
        <f>-Table2[[#This Row],[Multiplier]]*'Input Data'!$B$3</f>
        <v>300000</v>
      </c>
      <c r="G1054" s="29">
        <f>(1 - (1 / (1 + EXP(-((Table2[[#This Row],[Volume]] / 1000) - 4.25))))) * 0.4 + 0.6</f>
        <v>0.67237551726085676</v>
      </c>
      <c r="H1054" s="29">
        <f>Table2[[#This Row],[Sigmoid]]*'Input Data'!$B$7</f>
        <v>504.28163794564256</v>
      </c>
      <c r="I1054" s="29">
        <f>Table2[[#This Row],[Price]]-Table2[[#This Row],[Variable Cost]]</f>
        <v>79.281637945642558</v>
      </c>
      <c r="J1054" s="29">
        <f>Table2[[#This Row],[CM I (Unit)]]-(Table2[[#This Row],[Fixed Cost]]/Table2[[#This Row],[Volume]])</f>
        <v>27.198304612309222</v>
      </c>
      <c r="K1054" s="29">
        <f>Table2[[#This Row],[CM II Unit)]]-(-'Input Data'!$B$4/Table2[[#This Row],[Volume]])</f>
        <v>-16.204473165468556</v>
      </c>
      <c r="L1054" s="29">
        <f>Table2[[#This Row],[CM I (Unit)]]*Table2[[#This Row],[Volume]]</f>
        <v>456662.23456690111</v>
      </c>
      <c r="M1054" s="29">
        <f>Table2[[#This Row],[CM II Unit)]]*Table2[[#This Row],[Volume]]</f>
        <v>156662.23456690111</v>
      </c>
      <c r="N1054" s="29">
        <f>Table2[[#This Row],[Profit (Unit)]]*Table2[[#This Row],[Volume]]</f>
        <v>-93337.765433098888</v>
      </c>
      <c r="O1054" s="29" t="str">
        <f>IF(AND(Table2[[#This Row],[Profit]]&gt;0,N1053&lt;0),MIN(Table2[Profit]),"")</f>
        <v/>
      </c>
    </row>
    <row r="1055" spans="1:15" ht="20.100000000000001" customHeight="1" x14ac:dyDescent="0.25">
      <c r="A1055" s="29">
        <v>5765</v>
      </c>
      <c r="B1055" s="29">
        <f>IF(Table2[[#This Row],[Volume]]&lt;'Input Data'!$B$9,'Input Data'!$B$9,IF(Table2[[#This Row],[Volume]]&gt;'Input Data'!$B$10,'Input Data'!$B$10,Table2[[#This Row],[Volume]]))</f>
        <v>5765</v>
      </c>
      <c r="C1055" s="30">
        <f>ROUNDDOWN((Table2[[#This Row],[Volume Used]]-'Input Data'!$B$9)/'Input Data'!$B$11,0)*'Input Data'!$B$12</f>
        <v>0.15000000000000002</v>
      </c>
      <c r="D1055" s="31">
        <f>-(Table2[[#This Row],[Volume]]*(1-Table2[[#This Row],[Discount]])*'Input Data'!$B$2)/Table2[[#This Row],[Volume]]</f>
        <v>425</v>
      </c>
      <c r="E1055" s="29">
        <f>ROUNDUP(Table2[[#This Row],[Volume]]/'Input Data'!$B$13,0)</f>
        <v>6</v>
      </c>
      <c r="F1055" s="29">
        <f>-Table2[[#This Row],[Multiplier]]*'Input Data'!$B$3</f>
        <v>300000</v>
      </c>
      <c r="G1055" s="29">
        <f>(1 - (1 / (1 + EXP(-((Table2[[#This Row],[Volume]] / 1000) - 4.25))))) * 0.4 + 0.6</f>
        <v>0.67207959007922047</v>
      </c>
      <c r="H1055" s="29">
        <f>Table2[[#This Row],[Sigmoid]]*'Input Data'!$B$7</f>
        <v>504.05969255941534</v>
      </c>
      <c r="I1055" s="29">
        <f>Table2[[#This Row],[Price]]-Table2[[#This Row],[Variable Cost]]</f>
        <v>79.059692559415339</v>
      </c>
      <c r="J1055" s="29">
        <f>Table2[[#This Row],[CM I (Unit)]]-(Table2[[#This Row],[Fixed Cost]]/Table2[[#This Row],[Volume]])</f>
        <v>27.021531241115255</v>
      </c>
      <c r="K1055" s="29">
        <f>Table2[[#This Row],[CM II Unit)]]-(-'Input Data'!$B$4/Table2[[#This Row],[Volume]])</f>
        <v>-16.343603190801481</v>
      </c>
      <c r="L1055" s="29">
        <f>Table2[[#This Row],[CM I (Unit)]]*Table2[[#This Row],[Volume]]</f>
        <v>455779.12760502944</v>
      </c>
      <c r="M1055" s="29">
        <f>Table2[[#This Row],[CM II Unit)]]*Table2[[#This Row],[Volume]]</f>
        <v>155779.12760502944</v>
      </c>
      <c r="N1055" s="29">
        <f>Table2[[#This Row],[Profit (Unit)]]*Table2[[#This Row],[Volume]]</f>
        <v>-94220.872394970545</v>
      </c>
      <c r="O1055" s="29" t="str">
        <f>IF(AND(Table2[[#This Row],[Profit]]&gt;0,N1054&lt;0),MIN(Table2[Profit]),"")</f>
        <v/>
      </c>
    </row>
    <row r="1056" spans="1:15" ht="20.100000000000001" customHeight="1" x14ac:dyDescent="0.25">
      <c r="A1056" s="29">
        <v>5770</v>
      </c>
      <c r="B1056" s="29">
        <f>IF(Table2[[#This Row],[Volume]]&lt;'Input Data'!$B$9,'Input Data'!$B$9,IF(Table2[[#This Row],[Volume]]&gt;'Input Data'!$B$10,'Input Data'!$B$10,Table2[[#This Row],[Volume]]))</f>
        <v>5770</v>
      </c>
      <c r="C1056" s="30">
        <f>ROUNDDOWN((Table2[[#This Row],[Volume Used]]-'Input Data'!$B$9)/'Input Data'!$B$11,0)*'Input Data'!$B$12</f>
        <v>0.15000000000000002</v>
      </c>
      <c r="D1056" s="31">
        <f>-(Table2[[#This Row],[Volume]]*(1-Table2[[#This Row],[Discount]])*'Input Data'!$B$2)/Table2[[#This Row],[Volume]]</f>
        <v>425</v>
      </c>
      <c r="E1056" s="29">
        <f>ROUNDUP(Table2[[#This Row],[Volume]]/'Input Data'!$B$13,0)</f>
        <v>6</v>
      </c>
      <c r="F1056" s="29">
        <f>-Table2[[#This Row],[Multiplier]]*'Input Data'!$B$3</f>
        <v>300000</v>
      </c>
      <c r="G1056" s="29">
        <f>(1 - (1 / (1 + EXP(-((Table2[[#This Row],[Volume]] / 1000) - 4.25))))) * 0.4 + 0.6</f>
        <v>0.6717846077629307</v>
      </c>
      <c r="H1056" s="29">
        <f>Table2[[#This Row],[Sigmoid]]*'Input Data'!$B$7</f>
        <v>503.838455822198</v>
      </c>
      <c r="I1056" s="29">
        <f>Table2[[#This Row],[Price]]-Table2[[#This Row],[Variable Cost]]</f>
        <v>78.838455822198</v>
      </c>
      <c r="J1056" s="29">
        <f>Table2[[#This Row],[CM I (Unit)]]-(Table2[[#This Row],[Fixed Cost]]/Table2[[#This Row],[Volume]])</f>
        <v>26.84538823121013</v>
      </c>
      <c r="K1056" s="29">
        <f>Table2[[#This Row],[CM II Unit)]]-(-'Input Data'!$B$4/Table2[[#This Row],[Volume]])</f>
        <v>-16.482168094613094</v>
      </c>
      <c r="L1056" s="29">
        <f>Table2[[#This Row],[CM I (Unit)]]*Table2[[#This Row],[Volume]]</f>
        <v>454897.89009408245</v>
      </c>
      <c r="M1056" s="29">
        <f>Table2[[#This Row],[CM II Unit)]]*Table2[[#This Row],[Volume]]</f>
        <v>154897.89009408245</v>
      </c>
      <c r="N1056" s="29">
        <f>Table2[[#This Row],[Profit (Unit)]]*Table2[[#This Row],[Volume]]</f>
        <v>-95102.109905917547</v>
      </c>
      <c r="O1056" s="29" t="str">
        <f>IF(AND(Table2[[#This Row],[Profit]]&gt;0,N1055&lt;0),MIN(Table2[Profit]),"")</f>
        <v/>
      </c>
    </row>
    <row r="1057" spans="1:15" ht="20.100000000000001" customHeight="1" x14ac:dyDescent="0.25">
      <c r="A1057" s="29">
        <v>5775</v>
      </c>
      <c r="B1057" s="29">
        <f>IF(Table2[[#This Row],[Volume]]&lt;'Input Data'!$B$9,'Input Data'!$B$9,IF(Table2[[#This Row],[Volume]]&gt;'Input Data'!$B$10,'Input Data'!$B$10,Table2[[#This Row],[Volume]]))</f>
        <v>5775</v>
      </c>
      <c r="C1057" s="30">
        <f>ROUNDDOWN((Table2[[#This Row],[Volume Used]]-'Input Data'!$B$9)/'Input Data'!$B$11,0)*'Input Data'!$B$12</f>
        <v>0.15000000000000002</v>
      </c>
      <c r="D1057" s="31">
        <f>-(Table2[[#This Row],[Volume]]*(1-Table2[[#This Row],[Discount]])*'Input Data'!$B$2)/Table2[[#This Row],[Volume]]</f>
        <v>425</v>
      </c>
      <c r="E1057" s="29">
        <f>ROUNDUP(Table2[[#This Row],[Volume]]/'Input Data'!$B$13,0)</f>
        <v>6</v>
      </c>
      <c r="F1057" s="29">
        <f>-Table2[[#This Row],[Multiplier]]*'Input Data'!$B$3</f>
        <v>300000</v>
      </c>
      <c r="G1057" s="29">
        <f>(1 - (1 / (1 + EXP(-((Table2[[#This Row],[Volume]] / 1000) - 4.25))))) * 0.4 + 0.6</f>
        <v>0.67149056946354013</v>
      </c>
      <c r="H1057" s="29">
        <f>Table2[[#This Row],[Sigmoid]]*'Input Data'!$B$7</f>
        <v>503.61792709765513</v>
      </c>
      <c r="I1057" s="29">
        <f>Table2[[#This Row],[Price]]-Table2[[#This Row],[Variable Cost]]</f>
        <v>78.617927097655127</v>
      </c>
      <c r="J1057" s="29">
        <f>Table2[[#This Row],[CM I (Unit)]]-(Table2[[#This Row],[Fixed Cost]]/Table2[[#This Row],[Volume]])</f>
        <v>26.669875149603179</v>
      </c>
      <c r="K1057" s="29">
        <f>Table2[[#This Row],[CM II Unit)]]-(-'Input Data'!$B$4/Table2[[#This Row],[Volume]])</f>
        <v>-16.620168140440114</v>
      </c>
      <c r="L1057" s="29">
        <f>Table2[[#This Row],[CM I (Unit)]]*Table2[[#This Row],[Volume]]</f>
        <v>454018.52898895834</v>
      </c>
      <c r="M1057" s="29">
        <f>Table2[[#This Row],[CM II Unit)]]*Table2[[#This Row],[Volume]]</f>
        <v>154018.52898895837</v>
      </c>
      <c r="N1057" s="29">
        <f>Table2[[#This Row],[Profit (Unit)]]*Table2[[#This Row],[Volume]]</f>
        <v>-95981.471011041664</v>
      </c>
      <c r="O1057" s="29" t="str">
        <f>IF(AND(Table2[[#This Row],[Profit]]&gt;0,N1056&lt;0),MIN(Table2[Profit]),"")</f>
        <v/>
      </c>
    </row>
    <row r="1058" spans="1:15" ht="20.100000000000001" customHeight="1" x14ac:dyDescent="0.25">
      <c r="A1058" s="29">
        <v>5780</v>
      </c>
      <c r="B1058" s="29">
        <f>IF(Table2[[#This Row],[Volume]]&lt;'Input Data'!$B$9,'Input Data'!$B$9,IF(Table2[[#This Row],[Volume]]&gt;'Input Data'!$B$10,'Input Data'!$B$10,Table2[[#This Row],[Volume]]))</f>
        <v>5780</v>
      </c>
      <c r="C1058" s="30">
        <f>ROUNDDOWN((Table2[[#This Row],[Volume Used]]-'Input Data'!$B$9)/'Input Data'!$B$11,0)*'Input Data'!$B$12</f>
        <v>0.15000000000000002</v>
      </c>
      <c r="D1058" s="31">
        <f>-(Table2[[#This Row],[Volume]]*(1-Table2[[#This Row],[Discount]])*'Input Data'!$B$2)/Table2[[#This Row],[Volume]]</f>
        <v>425</v>
      </c>
      <c r="E1058" s="29">
        <f>ROUNDUP(Table2[[#This Row],[Volume]]/'Input Data'!$B$13,0)</f>
        <v>6</v>
      </c>
      <c r="F1058" s="29">
        <f>-Table2[[#This Row],[Multiplier]]*'Input Data'!$B$3</f>
        <v>300000</v>
      </c>
      <c r="G1058" s="29">
        <f>(1 - (1 / (1 + EXP(-((Table2[[#This Row],[Volume]] / 1000) - 4.25))))) * 0.4 + 0.6</f>
        <v>0.67119747431449861</v>
      </c>
      <c r="H1058" s="29">
        <f>Table2[[#This Row],[Sigmoid]]*'Input Data'!$B$7</f>
        <v>503.39810573587397</v>
      </c>
      <c r="I1058" s="29">
        <f>Table2[[#This Row],[Price]]-Table2[[#This Row],[Variable Cost]]</f>
        <v>78.398105735873969</v>
      </c>
      <c r="J1058" s="29">
        <f>Table2[[#This Row],[CM I (Unit)]]-(Table2[[#This Row],[Fixed Cost]]/Table2[[#This Row],[Volume]])</f>
        <v>26.494991549022757</v>
      </c>
      <c r="K1058" s="29">
        <f>Table2[[#This Row],[CM II Unit)]]-(-'Input Data'!$B$4/Table2[[#This Row],[Volume]])</f>
        <v>-16.757603606686587</v>
      </c>
      <c r="L1058" s="29">
        <f>Table2[[#This Row],[CM I (Unit)]]*Table2[[#This Row],[Volume]]</f>
        <v>453141.05115335155</v>
      </c>
      <c r="M1058" s="29">
        <f>Table2[[#This Row],[CM II Unit)]]*Table2[[#This Row],[Volume]]</f>
        <v>153141.05115335152</v>
      </c>
      <c r="N1058" s="29">
        <f>Table2[[#This Row],[Profit (Unit)]]*Table2[[#This Row],[Volume]]</f>
        <v>-96858.948846648476</v>
      </c>
      <c r="O1058" s="29" t="str">
        <f>IF(AND(Table2[[#This Row],[Profit]]&gt;0,N1057&lt;0),MIN(Table2[Profit]),"")</f>
        <v/>
      </c>
    </row>
    <row r="1059" spans="1:15" ht="20.100000000000001" customHeight="1" x14ac:dyDescent="0.25">
      <c r="A1059" s="29">
        <v>5785</v>
      </c>
      <c r="B1059" s="29">
        <f>IF(Table2[[#This Row],[Volume]]&lt;'Input Data'!$B$9,'Input Data'!$B$9,IF(Table2[[#This Row],[Volume]]&gt;'Input Data'!$B$10,'Input Data'!$B$10,Table2[[#This Row],[Volume]]))</f>
        <v>5785</v>
      </c>
      <c r="C1059" s="30">
        <f>ROUNDDOWN((Table2[[#This Row],[Volume Used]]-'Input Data'!$B$9)/'Input Data'!$B$11,0)*'Input Data'!$B$12</f>
        <v>0.15000000000000002</v>
      </c>
      <c r="D1059" s="31">
        <f>-(Table2[[#This Row],[Volume]]*(1-Table2[[#This Row],[Discount]])*'Input Data'!$B$2)/Table2[[#This Row],[Volume]]</f>
        <v>425</v>
      </c>
      <c r="E1059" s="29">
        <f>ROUNDUP(Table2[[#This Row],[Volume]]/'Input Data'!$B$13,0)</f>
        <v>6</v>
      </c>
      <c r="F1059" s="29">
        <f>-Table2[[#This Row],[Multiplier]]*'Input Data'!$B$3</f>
        <v>300000</v>
      </c>
      <c r="G1059" s="29">
        <f>(1 - (1 / (1 + EXP(-((Table2[[#This Row],[Volume]] / 1000) - 4.25))))) * 0.4 + 0.6</f>
        <v>0.67090532143130277</v>
      </c>
      <c r="H1059" s="29">
        <f>Table2[[#This Row],[Sigmoid]]*'Input Data'!$B$7</f>
        <v>503.17899107347705</v>
      </c>
      <c r="I1059" s="29">
        <f>Table2[[#This Row],[Price]]-Table2[[#This Row],[Variable Cost]]</f>
        <v>78.17899107347705</v>
      </c>
      <c r="J1059" s="29">
        <f>Table2[[#This Row],[CM I (Unit)]]-(Table2[[#This Row],[Fixed Cost]]/Table2[[#This Row],[Volume]])</f>
        <v>26.32073696803193</v>
      </c>
      <c r="K1059" s="29">
        <f>Table2[[#This Row],[CM II Unit)]]-(-'Input Data'!$B$4/Table2[[#This Row],[Volume]])</f>
        <v>-16.894474786505668</v>
      </c>
      <c r="L1059" s="29">
        <f>Table2[[#This Row],[CM I (Unit)]]*Table2[[#This Row],[Volume]]</f>
        <v>452265.46336006472</v>
      </c>
      <c r="M1059" s="29">
        <f>Table2[[#This Row],[CM II Unit)]]*Table2[[#This Row],[Volume]]</f>
        <v>152265.46336006472</v>
      </c>
      <c r="N1059" s="29">
        <f>Table2[[#This Row],[Profit (Unit)]]*Table2[[#This Row],[Volume]]</f>
        <v>-97734.536639935293</v>
      </c>
      <c r="O1059" s="29" t="str">
        <f>IF(AND(Table2[[#This Row],[Profit]]&gt;0,N1058&lt;0),MIN(Table2[Profit]),"")</f>
        <v/>
      </c>
    </row>
    <row r="1060" spans="1:15" ht="20.100000000000001" customHeight="1" x14ac:dyDescent="0.25">
      <c r="A1060" s="29">
        <v>5790</v>
      </c>
      <c r="B1060" s="29">
        <f>IF(Table2[[#This Row],[Volume]]&lt;'Input Data'!$B$9,'Input Data'!$B$9,IF(Table2[[#This Row],[Volume]]&gt;'Input Data'!$B$10,'Input Data'!$B$10,Table2[[#This Row],[Volume]]))</f>
        <v>5790</v>
      </c>
      <c r="C1060" s="30">
        <f>ROUNDDOWN((Table2[[#This Row],[Volume Used]]-'Input Data'!$B$9)/'Input Data'!$B$11,0)*'Input Data'!$B$12</f>
        <v>0.15000000000000002</v>
      </c>
      <c r="D1060" s="31">
        <f>-(Table2[[#This Row],[Volume]]*(1-Table2[[#This Row],[Discount]])*'Input Data'!$B$2)/Table2[[#This Row],[Volume]]</f>
        <v>425</v>
      </c>
      <c r="E1060" s="29">
        <f>ROUNDUP(Table2[[#This Row],[Volume]]/'Input Data'!$B$13,0)</f>
        <v>6</v>
      </c>
      <c r="F1060" s="29">
        <f>-Table2[[#This Row],[Multiplier]]*'Input Data'!$B$3</f>
        <v>300000</v>
      </c>
      <c r="G1060" s="29">
        <f>(1 - (1 / (1 + EXP(-((Table2[[#This Row],[Volume]] / 1000) - 4.25))))) * 0.4 + 0.6</f>
        <v>0.67061410991164661</v>
      </c>
      <c r="H1060" s="29">
        <f>Table2[[#This Row],[Sigmoid]]*'Input Data'!$B$7</f>
        <v>502.96058243373494</v>
      </c>
      <c r="I1060" s="29">
        <f>Table2[[#This Row],[Price]]-Table2[[#This Row],[Variable Cost]]</f>
        <v>77.960582433734942</v>
      </c>
      <c r="J1060" s="29">
        <f>Table2[[#This Row],[CM I (Unit)]]-(Table2[[#This Row],[Fixed Cost]]/Table2[[#This Row],[Volume]])</f>
        <v>26.147110931144269</v>
      </c>
      <c r="K1060" s="29">
        <f>Table2[[#This Row],[CM II Unit)]]-(-'Input Data'!$B$4/Table2[[#This Row],[Volume]])</f>
        <v>-17.030781987681294</v>
      </c>
      <c r="L1060" s="29">
        <f>Table2[[#This Row],[CM I (Unit)]]*Table2[[#This Row],[Volume]]</f>
        <v>451391.77229132532</v>
      </c>
      <c r="M1060" s="29">
        <f>Table2[[#This Row],[CM II Unit)]]*Table2[[#This Row],[Volume]]</f>
        <v>151391.77229132532</v>
      </c>
      <c r="N1060" s="29">
        <f>Table2[[#This Row],[Profit (Unit)]]*Table2[[#This Row],[Volume]]</f>
        <v>-98608.227708674691</v>
      </c>
      <c r="O1060" s="29" t="str">
        <f>IF(AND(Table2[[#This Row],[Profit]]&gt;0,N1059&lt;0),MIN(Table2[Profit]),"")</f>
        <v/>
      </c>
    </row>
    <row r="1061" spans="1:15" ht="20.100000000000001" customHeight="1" x14ac:dyDescent="0.25">
      <c r="A1061" s="29">
        <v>5795</v>
      </c>
      <c r="B1061" s="29">
        <f>IF(Table2[[#This Row],[Volume]]&lt;'Input Data'!$B$9,'Input Data'!$B$9,IF(Table2[[#This Row],[Volume]]&gt;'Input Data'!$B$10,'Input Data'!$B$10,Table2[[#This Row],[Volume]]))</f>
        <v>5795</v>
      </c>
      <c r="C1061" s="30">
        <f>ROUNDDOWN((Table2[[#This Row],[Volume Used]]-'Input Data'!$B$9)/'Input Data'!$B$11,0)*'Input Data'!$B$12</f>
        <v>0.15000000000000002</v>
      </c>
      <c r="D1061" s="31">
        <f>-(Table2[[#This Row],[Volume]]*(1-Table2[[#This Row],[Discount]])*'Input Data'!$B$2)/Table2[[#This Row],[Volume]]</f>
        <v>425</v>
      </c>
      <c r="E1061" s="29">
        <f>ROUNDUP(Table2[[#This Row],[Volume]]/'Input Data'!$B$13,0)</f>
        <v>6</v>
      </c>
      <c r="F1061" s="29">
        <f>-Table2[[#This Row],[Multiplier]]*'Input Data'!$B$3</f>
        <v>300000</v>
      </c>
      <c r="G1061" s="29">
        <f>(1 - (1 / (1 + EXP(-((Table2[[#This Row],[Volume]] / 1000) - 4.25))))) * 0.4 + 0.6</f>
        <v>0.67032383883557156</v>
      </c>
      <c r="H1061" s="29">
        <f>Table2[[#This Row],[Sigmoid]]*'Input Data'!$B$7</f>
        <v>502.74287912667864</v>
      </c>
      <c r="I1061" s="29">
        <f>Table2[[#This Row],[Price]]-Table2[[#This Row],[Variable Cost]]</f>
        <v>77.742879126678645</v>
      </c>
      <c r="J1061" s="29">
        <f>Table2[[#This Row],[CM I (Unit)]]-(Table2[[#This Row],[Fixed Cost]]/Table2[[#This Row],[Volume]])</f>
        <v>25.974112948939215</v>
      </c>
      <c r="K1061" s="29">
        <f>Table2[[#This Row],[CM II Unit)]]-(-'Input Data'!$B$4/Table2[[#This Row],[Volume]])</f>
        <v>-17.166525532510313</v>
      </c>
      <c r="L1061" s="29">
        <f>Table2[[#This Row],[CM I (Unit)]]*Table2[[#This Row],[Volume]]</f>
        <v>450519.98453910276</v>
      </c>
      <c r="M1061" s="29">
        <f>Table2[[#This Row],[CM II Unit)]]*Table2[[#This Row],[Volume]]</f>
        <v>150519.98453910276</v>
      </c>
      <c r="N1061" s="29">
        <f>Table2[[#This Row],[Profit (Unit)]]*Table2[[#This Row],[Volume]]</f>
        <v>-99480.015460897266</v>
      </c>
      <c r="O1061" s="29" t="str">
        <f>IF(AND(Table2[[#This Row],[Profit]]&gt;0,N1060&lt;0),MIN(Table2[Profit]),"")</f>
        <v/>
      </c>
    </row>
    <row r="1062" spans="1:15" ht="20.100000000000001" customHeight="1" x14ac:dyDescent="0.25">
      <c r="A1062" s="29">
        <v>5800</v>
      </c>
      <c r="B1062" s="29">
        <f>IF(Table2[[#This Row],[Volume]]&lt;'Input Data'!$B$9,'Input Data'!$B$9,IF(Table2[[#This Row],[Volume]]&gt;'Input Data'!$B$10,'Input Data'!$B$10,Table2[[#This Row],[Volume]]))</f>
        <v>5800</v>
      </c>
      <c r="C1062" s="30">
        <f>ROUNDDOWN((Table2[[#This Row],[Volume Used]]-'Input Data'!$B$9)/'Input Data'!$B$11,0)*'Input Data'!$B$12</f>
        <v>0.15000000000000002</v>
      </c>
      <c r="D1062" s="31">
        <f>-(Table2[[#This Row],[Volume]]*(1-Table2[[#This Row],[Discount]])*'Input Data'!$B$2)/Table2[[#This Row],[Volume]]</f>
        <v>425</v>
      </c>
      <c r="E1062" s="29">
        <f>ROUNDUP(Table2[[#This Row],[Volume]]/'Input Data'!$B$13,0)</f>
        <v>6</v>
      </c>
      <c r="F1062" s="29">
        <f>-Table2[[#This Row],[Multiplier]]*'Input Data'!$B$3</f>
        <v>300000</v>
      </c>
      <c r="G1062" s="29">
        <f>(1 - (1 / (1 + EXP(-((Table2[[#This Row],[Volume]] / 1000) - 4.25))))) * 0.4 + 0.6</f>
        <v>0.67003450726561586</v>
      </c>
      <c r="H1062" s="29">
        <f>Table2[[#This Row],[Sigmoid]]*'Input Data'!$B$7</f>
        <v>502.52588044921191</v>
      </c>
      <c r="I1062" s="29">
        <f>Table2[[#This Row],[Price]]-Table2[[#This Row],[Variable Cost]]</f>
        <v>77.525880449211911</v>
      </c>
      <c r="J1062" s="29">
        <f>Table2[[#This Row],[CM I (Unit)]]-(Table2[[#This Row],[Fixed Cost]]/Table2[[#This Row],[Volume]])</f>
        <v>25.801742518177427</v>
      </c>
      <c r="K1062" s="29">
        <f>Table2[[#This Row],[CM II Unit)]]-(-'Input Data'!$B$4/Table2[[#This Row],[Volume]])</f>
        <v>-17.301705757684644</v>
      </c>
      <c r="L1062" s="29">
        <f>Table2[[#This Row],[CM I (Unit)]]*Table2[[#This Row],[Volume]]</f>
        <v>449650.10660542909</v>
      </c>
      <c r="M1062" s="29">
        <f>Table2[[#This Row],[CM II Unit)]]*Table2[[#This Row],[Volume]]</f>
        <v>149650.10660542909</v>
      </c>
      <c r="N1062" s="29">
        <f>Table2[[#This Row],[Profit (Unit)]]*Table2[[#This Row],[Volume]]</f>
        <v>-100349.89339457093</v>
      </c>
      <c r="O1062" s="29" t="str">
        <f>IF(AND(Table2[[#This Row],[Profit]]&gt;0,N1061&lt;0),MIN(Table2[Profit]),"")</f>
        <v/>
      </c>
    </row>
    <row r="1063" spans="1:15" ht="20.100000000000001" customHeight="1" x14ac:dyDescent="0.25">
      <c r="A1063" s="29">
        <v>5805</v>
      </c>
      <c r="B1063" s="29">
        <f>IF(Table2[[#This Row],[Volume]]&lt;'Input Data'!$B$9,'Input Data'!$B$9,IF(Table2[[#This Row],[Volume]]&gt;'Input Data'!$B$10,'Input Data'!$B$10,Table2[[#This Row],[Volume]]))</f>
        <v>5805</v>
      </c>
      <c r="C1063" s="30">
        <f>ROUNDDOWN((Table2[[#This Row],[Volume Used]]-'Input Data'!$B$9)/'Input Data'!$B$11,0)*'Input Data'!$B$12</f>
        <v>0.15000000000000002</v>
      </c>
      <c r="D1063" s="31">
        <f>-(Table2[[#This Row],[Volume]]*(1-Table2[[#This Row],[Discount]])*'Input Data'!$B$2)/Table2[[#This Row],[Volume]]</f>
        <v>425</v>
      </c>
      <c r="E1063" s="29">
        <f>ROUNDUP(Table2[[#This Row],[Volume]]/'Input Data'!$B$13,0)</f>
        <v>6</v>
      </c>
      <c r="F1063" s="29">
        <f>-Table2[[#This Row],[Multiplier]]*'Input Data'!$B$3</f>
        <v>300000</v>
      </c>
      <c r="G1063" s="29">
        <f>(1 - (1 / (1 + EXP(-((Table2[[#This Row],[Volume]] / 1000) - 4.25))))) * 0.4 + 0.6</f>
        <v>0.66974611424696529</v>
      </c>
      <c r="H1063" s="29">
        <f>Table2[[#This Row],[Sigmoid]]*'Input Data'!$B$7</f>
        <v>502.30958568522396</v>
      </c>
      <c r="I1063" s="29">
        <f>Table2[[#This Row],[Price]]-Table2[[#This Row],[Variable Cost]]</f>
        <v>77.309585685223965</v>
      </c>
      <c r="J1063" s="29">
        <f>Table2[[#This Row],[CM I (Unit)]]-(Table2[[#This Row],[Fixed Cost]]/Table2[[#This Row],[Volume]])</f>
        <v>25.62999912191647</v>
      </c>
      <c r="K1063" s="29">
        <f>Table2[[#This Row],[CM II Unit)]]-(-'Input Data'!$B$4/Table2[[#This Row],[Volume]])</f>
        <v>-17.436323014173105</v>
      </c>
      <c r="L1063" s="29">
        <f>Table2[[#This Row],[CM I (Unit)]]*Table2[[#This Row],[Volume]]</f>
        <v>448782.14490272512</v>
      </c>
      <c r="M1063" s="29">
        <f>Table2[[#This Row],[CM II Unit)]]*Table2[[#This Row],[Volume]]</f>
        <v>148782.14490272509</v>
      </c>
      <c r="N1063" s="29">
        <f>Table2[[#This Row],[Profit (Unit)]]*Table2[[#This Row],[Volume]]</f>
        <v>-101217.85509727488</v>
      </c>
      <c r="O1063" s="29" t="str">
        <f>IF(AND(Table2[[#This Row],[Profit]]&gt;0,N1062&lt;0),MIN(Table2[Profit]),"")</f>
        <v/>
      </c>
    </row>
    <row r="1064" spans="1:15" ht="20.100000000000001" customHeight="1" x14ac:dyDescent="0.25">
      <c r="A1064" s="29">
        <v>5810</v>
      </c>
      <c r="B1064" s="29">
        <f>IF(Table2[[#This Row],[Volume]]&lt;'Input Data'!$B$9,'Input Data'!$B$9,IF(Table2[[#This Row],[Volume]]&gt;'Input Data'!$B$10,'Input Data'!$B$10,Table2[[#This Row],[Volume]]))</f>
        <v>5810</v>
      </c>
      <c r="C1064" s="30">
        <f>ROUNDDOWN((Table2[[#This Row],[Volume Used]]-'Input Data'!$B$9)/'Input Data'!$B$11,0)*'Input Data'!$B$12</f>
        <v>0.15000000000000002</v>
      </c>
      <c r="D1064" s="31">
        <f>-(Table2[[#This Row],[Volume]]*(1-Table2[[#This Row],[Discount]])*'Input Data'!$B$2)/Table2[[#This Row],[Volume]]</f>
        <v>425</v>
      </c>
      <c r="E1064" s="29">
        <f>ROUNDUP(Table2[[#This Row],[Volume]]/'Input Data'!$B$13,0)</f>
        <v>6</v>
      </c>
      <c r="F1064" s="29">
        <f>-Table2[[#This Row],[Multiplier]]*'Input Data'!$B$3</f>
        <v>300000</v>
      </c>
      <c r="G1064" s="29">
        <f>(1 - (1 / (1 + EXP(-((Table2[[#This Row],[Volume]] / 1000) - 4.25))))) * 0.4 + 0.6</f>
        <v>0.66945865880760203</v>
      </c>
      <c r="H1064" s="29">
        <f>Table2[[#This Row],[Sigmoid]]*'Input Data'!$B$7</f>
        <v>502.09399410570154</v>
      </c>
      <c r="I1064" s="29">
        <f>Table2[[#This Row],[Price]]-Table2[[#This Row],[Variable Cost]]</f>
        <v>77.09399410570154</v>
      </c>
      <c r="J1064" s="29">
        <f>Table2[[#This Row],[CM I (Unit)]]-(Table2[[#This Row],[Fixed Cost]]/Table2[[#This Row],[Volume]])</f>
        <v>25.458882229625807</v>
      </c>
      <c r="K1064" s="29">
        <f>Table2[[#This Row],[CM II Unit)]]-(-'Input Data'!$B$4/Table2[[#This Row],[Volume]])</f>
        <v>-17.570377667103969</v>
      </c>
      <c r="L1064" s="29">
        <f>Table2[[#This Row],[CM I (Unit)]]*Table2[[#This Row],[Volume]]</f>
        <v>447916.10575412592</v>
      </c>
      <c r="M1064" s="29">
        <f>Table2[[#This Row],[CM II Unit)]]*Table2[[#This Row],[Volume]]</f>
        <v>147916.10575412595</v>
      </c>
      <c r="N1064" s="29">
        <f>Table2[[#This Row],[Profit (Unit)]]*Table2[[#This Row],[Volume]]</f>
        <v>-102083.89424587406</v>
      </c>
      <c r="O1064" s="29" t="str">
        <f>IF(AND(Table2[[#This Row],[Profit]]&gt;0,N1063&lt;0),MIN(Table2[Profit]),"")</f>
        <v/>
      </c>
    </row>
    <row r="1065" spans="1:15" ht="20.100000000000001" customHeight="1" x14ac:dyDescent="0.25">
      <c r="A1065" s="29">
        <v>5815</v>
      </c>
      <c r="B1065" s="29">
        <f>IF(Table2[[#This Row],[Volume]]&lt;'Input Data'!$B$9,'Input Data'!$B$9,IF(Table2[[#This Row],[Volume]]&gt;'Input Data'!$B$10,'Input Data'!$B$10,Table2[[#This Row],[Volume]]))</f>
        <v>5815</v>
      </c>
      <c r="C1065" s="30">
        <f>ROUNDDOWN((Table2[[#This Row],[Volume Used]]-'Input Data'!$B$9)/'Input Data'!$B$11,0)*'Input Data'!$B$12</f>
        <v>0.15000000000000002</v>
      </c>
      <c r="D1065" s="31">
        <f>-(Table2[[#This Row],[Volume]]*(1-Table2[[#This Row],[Discount]])*'Input Data'!$B$2)/Table2[[#This Row],[Volume]]</f>
        <v>425</v>
      </c>
      <c r="E1065" s="29">
        <f>ROUNDUP(Table2[[#This Row],[Volume]]/'Input Data'!$B$13,0)</f>
        <v>6</v>
      </c>
      <c r="F1065" s="29">
        <f>-Table2[[#This Row],[Multiplier]]*'Input Data'!$B$3</f>
        <v>300000</v>
      </c>
      <c r="G1065" s="29">
        <f>(1 - (1 / (1 + EXP(-((Table2[[#This Row],[Volume]] / 1000) - 4.25))))) * 0.4 + 0.6</f>
        <v>0.66917213995845548</v>
      </c>
      <c r="H1065" s="29">
        <f>Table2[[#This Row],[Sigmoid]]*'Input Data'!$B$7</f>
        <v>501.8791049688416</v>
      </c>
      <c r="I1065" s="29">
        <f>Table2[[#This Row],[Price]]-Table2[[#This Row],[Variable Cost]]</f>
        <v>76.879104968841602</v>
      </c>
      <c r="J1065" s="29">
        <f>Table2[[#This Row],[CM I (Unit)]]-(Table2[[#This Row],[Fixed Cost]]/Table2[[#This Row],[Volume]])</f>
        <v>25.288391297302482</v>
      </c>
      <c r="K1065" s="29">
        <f>Table2[[#This Row],[CM II Unit)]]-(-'Input Data'!$B$4/Table2[[#This Row],[Volume]])</f>
        <v>-17.703870095646785</v>
      </c>
      <c r="L1065" s="29">
        <f>Table2[[#This Row],[CM I (Unit)]]*Table2[[#This Row],[Volume]]</f>
        <v>447051.99539381394</v>
      </c>
      <c r="M1065" s="29">
        <f>Table2[[#This Row],[CM II Unit)]]*Table2[[#This Row],[Volume]]</f>
        <v>147051.99539381394</v>
      </c>
      <c r="N1065" s="29">
        <f>Table2[[#This Row],[Profit (Unit)]]*Table2[[#This Row],[Volume]]</f>
        <v>-102948.00460618605</v>
      </c>
      <c r="O1065" s="29" t="str">
        <f>IF(AND(Table2[[#This Row],[Profit]]&gt;0,N1064&lt;0),MIN(Table2[Profit]),"")</f>
        <v/>
      </c>
    </row>
    <row r="1066" spans="1:15" ht="20.100000000000001" customHeight="1" x14ac:dyDescent="0.25">
      <c r="A1066" s="29">
        <v>5820</v>
      </c>
      <c r="B1066" s="29">
        <f>IF(Table2[[#This Row],[Volume]]&lt;'Input Data'!$B$9,'Input Data'!$B$9,IF(Table2[[#This Row],[Volume]]&gt;'Input Data'!$B$10,'Input Data'!$B$10,Table2[[#This Row],[Volume]]))</f>
        <v>5820</v>
      </c>
      <c r="C1066" s="30">
        <f>ROUNDDOWN((Table2[[#This Row],[Volume Used]]-'Input Data'!$B$9)/'Input Data'!$B$11,0)*'Input Data'!$B$12</f>
        <v>0.15000000000000002</v>
      </c>
      <c r="D1066" s="31">
        <f>-(Table2[[#This Row],[Volume]]*(1-Table2[[#This Row],[Discount]])*'Input Data'!$B$2)/Table2[[#This Row],[Volume]]</f>
        <v>425</v>
      </c>
      <c r="E1066" s="29">
        <f>ROUNDUP(Table2[[#This Row],[Volume]]/'Input Data'!$B$13,0)</f>
        <v>6</v>
      </c>
      <c r="F1066" s="29">
        <f>-Table2[[#This Row],[Multiplier]]*'Input Data'!$B$3</f>
        <v>300000</v>
      </c>
      <c r="G1066" s="29">
        <f>(1 - (1 / (1 + EXP(-((Table2[[#This Row],[Volume]] / 1000) - 4.25))))) * 0.4 + 0.6</f>
        <v>0.66888655669355102</v>
      </c>
      <c r="H1066" s="29">
        <f>Table2[[#This Row],[Sigmoid]]*'Input Data'!$B$7</f>
        <v>501.66491752016327</v>
      </c>
      <c r="I1066" s="29">
        <f>Table2[[#This Row],[Price]]-Table2[[#This Row],[Variable Cost]]</f>
        <v>76.664917520163272</v>
      </c>
      <c r="J1066" s="29">
        <f>Table2[[#This Row],[CM I (Unit)]]-(Table2[[#This Row],[Fixed Cost]]/Table2[[#This Row],[Volume]])</f>
        <v>25.11852576758595</v>
      </c>
      <c r="K1066" s="29">
        <f>Table2[[#This Row],[CM II Unit)]]-(-'Input Data'!$B$4/Table2[[#This Row],[Volume]])</f>
        <v>-17.836800692895146</v>
      </c>
      <c r="L1066" s="29">
        <f>Table2[[#This Row],[CM I (Unit)]]*Table2[[#This Row],[Volume]]</f>
        <v>446189.81996735022</v>
      </c>
      <c r="M1066" s="29">
        <f>Table2[[#This Row],[CM II Unit)]]*Table2[[#This Row],[Volume]]</f>
        <v>146189.81996735022</v>
      </c>
      <c r="N1066" s="29">
        <f>Table2[[#This Row],[Profit (Unit)]]*Table2[[#This Row],[Volume]]</f>
        <v>-103810.18003264975</v>
      </c>
      <c r="O1066" s="29" t="str">
        <f>IF(AND(Table2[[#This Row],[Profit]]&gt;0,N1065&lt;0),MIN(Table2[Profit]),"")</f>
        <v/>
      </c>
    </row>
    <row r="1067" spans="1:15" ht="20.100000000000001" customHeight="1" x14ac:dyDescent="0.25">
      <c r="A1067" s="29">
        <v>5825</v>
      </c>
      <c r="B1067" s="29">
        <f>IF(Table2[[#This Row],[Volume]]&lt;'Input Data'!$B$9,'Input Data'!$B$9,IF(Table2[[#This Row],[Volume]]&gt;'Input Data'!$B$10,'Input Data'!$B$10,Table2[[#This Row],[Volume]]))</f>
        <v>5825</v>
      </c>
      <c r="C1067" s="30">
        <f>ROUNDDOWN((Table2[[#This Row],[Volume Used]]-'Input Data'!$B$9)/'Input Data'!$B$11,0)*'Input Data'!$B$12</f>
        <v>0.15000000000000002</v>
      </c>
      <c r="D1067" s="31">
        <f>-(Table2[[#This Row],[Volume]]*(1-Table2[[#This Row],[Discount]])*'Input Data'!$B$2)/Table2[[#This Row],[Volume]]</f>
        <v>425</v>
      </c>
      <c r="E1067" s="29">
        <f>ROUNDUP(Table2[[#This Row],[Volume]]/'Input Data'!$B$13,0)</f>
        <v>6</v>
      </c>
      <c r="F1067" s="29">
        <f>-Table2[[#This Row],[Multiplier]]*'Input Data'!$B$3</f>
        <v>300000</v>
      </c>
      <c r="G1067" s="29">
        <f>(1 - (1 / (1 + EXP(-((Table2[[#This Row],[Volume]] / 1000) - 4.25))))) * 0.4 + 0.6</f>
        <v>0.66860190799016028</v>
      </c>
      <c r="H1067" s="29">
        <f>Table2[[#This Row],[Sigmoid]]*'Input Data'!$B$7</f>
        <v>501.4514309926202</v>
      </c>
      <c r="I1067" s="29">
        <f>Table2[[#This Row],[Price]]-Table2[[#This Row],[Variable Cost]]</f>
        <v>76.451430992620203</v>
      </c>
      <c r="J1067" s="29">
        <f>Table2[[#This Row],[CM I (Unit)]]-(Table2[[#This Row],[Fixed Cost]]/Table2[[#This Row],[Volume]])</f>
        <v>24.949285069873419</v>
      </c>
      <c r="K1067" s="29">
        <f>Table2[[#This Row],[CM II Unit)]]-(-'Input Data'!$B$4/Table2[[#This Row],[Volume]])</f>
        <v>-17.969169865748896</v>
      </c>
      <c r="L1067" s="29">
        <f>Table2[[#This Row],[CM I (Unit)]]*Table2[[#This Row],[Volume]]</f>
        <v>445329.58553201269</v>
      </c>
      <c r="M1067" s="29">
        <f>Table2[[#This Row],[CM II Unit)]]*Table2[[#This Row],[Volume]]</f>
        <v>145329.58553201266</v>
      </c>
      <c r="N1067" s="29">
        <f>Table2[[#This Row],[Profit (Unit)]]*Table2[[#This Row],[Volume]]</f>
        <v>-104670.41446798731</v>
      </c>
      <c r="O1067" s="29" t="str">
        <f>IF(AND(Table2[[#This Row],[Profit]]&gt;0,N1066&lt;0),MIN(Table2[Profit]),"")</f>
        <v/>
      </c>
    </row>
    <row r="1068" spans="1:15" ht="20.100000000000001" customHeight="1" x14ac:dyDescent="0.25">
      <c r="A1068" s="29">
        <v>5830</v>
      </c>
      <c r="B1068" s="29">
        <f>IF(Table2[[#This Row],[Volume]]&lt;'Input Data'!$B$9,'Input Data'!$B$9,IF(Table2[[#This Row],[Volume]]&gt;'Input Data'!$B$10,'Input Data'!$B$10,Table2[[#This Row],[Volume]]))</f>
        <v>5830</v>
      </c>
      <c r="C1068" s="30">
        <f>ROUNDDOWN((Table2[[#This Row],[Volume Used]]-'Input Data'!$B$9)/'Input Data'!$B$11,0)*'Input Data'!$B$12</f>
        <v>0.15000000000000002</v>
      </c>
      <c r="D1068" s="31">
        <f>-(Table2[[#This Row],[Volume]]*(1-Table2[[#This Row],[Discount]])*'Input Data'!$B$2)/Table2[[#This Row],[Volume]]</f>
        <v>425</v>
      </c>
      <c r="E1068" s="29">
        <f>ROUNDUP(Table2[[#This Row],[Volume]]/'Input Data'!$B$13,0)</f>
        <v>6</v>
      </c>
      <c r="F1068" s="29">
        <f>-Table2[[#This Row],[Multiplier]]*'Input Data'!$B$3</f>
        <v>300000</v>
      </c>
      <c r="G1068" s="29">
        <f>(1 - (1 / (1 + EXP(-((Table2[[#This Row],[Volume]] / 1000) - 4.25))))) * 0.4 + 0.6</f>
        <v>0.66831819280894977</v>
      </c>
      <c r="H1068" s="29">
        <f>Table2[[#This Row],[Sigmoid]]*'Input Data'!$B$7</f>
        <v>501.23864460671234</v>
      </c>
      <c r="I1068" s="29">
        <f>Table2[[#This Row],[Price]]-Table2[[#This Row],[Variable Cost]]</f>
        <v>76.238644606712342</v>
      </c>
      <c r="J1068" s="29">
        <f>Table2[[#This Row],[CM I (Unit)]]-(Table2[[#This Row],[Fixed Cost]]/Table2[[#This Row],[Volume]])</f>
        <v>24.780668620434469</v>
      </c>
      <c r="K1068" s="29">
        <f>Table2[[#This Row],[CM II Unit)]]-(-'Input Data'!$B$4/Table2[[#This Row],[Volume]])</f>
        <v>-18.100978034797095</v>
      </c>
      <c r="L1068" s="29">
        <f>Table2[[#This Row],[CM I (Unit)]]*Table2[[#This Row],[Volume]]</f>
        <v>444471.29805713292</v>
      </c>
      <c r="M1068" s="29">
        <f>Table2[[#This Row],[CM II Unit)]]*Table2[[#This Row],[Volume]]</f>
        <v>144471.29805713295</v>
      </c>
      <c r="N1068" s="29">
        <f>Table2[[#This Row],[Profit (Unit)]]*Table2[[#This Row],[Volume]]</f>
        <v>-105528.70194286706</v>
      </c>
      <c r="O1068" s="29" t="str">
        <f>IF(AND(Table2[[#This Row],[Profit]]&gt;0,N1067&lt;0),MIN(Table2[Profit]),"")</f>
        <v/>
      </c>
    </row>
    <row r="1069" spans="1:15" ht="20.100000000000001" customHeight="1" x14ac:dyDescent="0.25">
      <c r="A1069" s="29">
        <v>5835</v>
      </c>
      <c r="B1069" s="29">
        <f>IF(Table2[[#This Row],[Volume]]&lt;'Input Data'!$B$9,'Input Data'!$B$9,IF(Table2[[#This Row],[Volume]]&gt;'Input Data'!$B$10,'Input Data'!$B$10,Table2[[#This Row],[Volume]]))</f>
        <v>5835</v>
      </c>
      <c r="C1069" s="30">
        <f>ROUNDDOWN((Table2[[#This Row],[Volume Used]]-'Input Data'!$B$9)/'Input Data'!$B$11,0)*'Input Data'!$B$12</f>
        <v>0.15000000000000002</v>
      </c>
      <c r="D1069" s="31">
        <f>-(Table2[[#This Row],[Volume]]*(1-Table2[[#This Row],[Discount]])*'Input Data'!$B$2)/Table2[[#This Row],[Volume]]</f>
        <v>425</v>
      </c>
      <c r="E1069" s="29">
        <f>ROUNDUP(Table2[[#This Row],[Volume]]/'Input Data'!$B$13,0)</f>
        <v>6</v>
      </c>
      <c r="F1069" s="29">
        <f>-Table2[[#This Row],[Multiplier]]*'Input Data'!$B$3</f>
        <v>300000</v>
      </c>
      <c r="G1069" s="29">
        <f>(1 - (1 / (1 + EXP(-((Table2[[#This Row],[Volume]] / 1000) - 4.25))))) * 0.4 + 0.6</f>
        <v>0.66803541009413059</v>
      </c>
      <c r="H1069" s="29">
        <f>Table2[[#This Row],[Sigmoid]]*'Input Data'!$B$7</f>
        <v>501.02655757059796</v>
      </c>
      <c r="I1069" s="29">
        <f>Table2[[#This Row],[Price]]-Table2[[#This Row],[Variable Cost]]</f>
        <v>76.026557570597959</v>
      </c>
      <c r="J1069" s="29">
        <f>Table2[[#This Row],[CM I (Unit)]]-(Table2[[#This Row],[Fixed Cost]]/Table2[[#This Row],[Volume]])</f>
        <v>24.612675822525979</v>
      </c>
      <c r="K1069" s="29">
        <f>Table2[[#This Row],[CM II Unit)]]-(-'Input Data'!$B$4/Table2[[#This Row],[Volume]])</f>
        <v>-18.232225634200674</v>
      </c>
      <c r="L1069" s="29">
        <f>Table2[[#This Row],[CM I (Unit)]]*Table2[[#This Row],[Volume]]</f>
        <v>443614.96342443908</v>
      </c>
      <c r="M1069" s="29">
        <f>Table2[[#This Row],[CM II Unit)]]*Table2[[#This Row],[Volume]]</f>
        <v>143614.96342443908</v>
      </c>
      <c r="N1069" s="29">
        <f>Table2[[#This Row],[Profit (Unit)]]*Table2[[#This Row],[Volume]]</f>
        <v>-106385.03657556094</v>
      </c>
      <c r="O1069" s="29" t="str">
        <f>IF(AND(Table2[[#This Row],[Profit]]&gt;0,N1068&lt;0),MIN(Table2[Profit]),"")</f>
        <v/>
      </c>
    </row>
    <row r="1070" spans="1:15" ht="20.100000000000001" customHeight="1" x14ac:dyDescent="0.25">
      <c r="A1070" s="29">
        <v>5840</v>
      </c>
      <c r="B1070" s="29">
        <f>IF(Table2[[#This Row],[Volume]]&lt;'Input Data'!$B$9,'Input Data'!$B$9,IF(Table2[[#This Row],[Volume]]&gt;'Input Data'!$B$10,'Input Data'!$B$10,Table2[[#This Row],[Volume]]))</f>
        <v>5840</v>
      </c>
      <c r="C1070" s="30">
        <f>ROUNDDOWN((Table2[[#This Row],[Volume Used]]-'Input Data'!$B$9)/'Input Data'!$B$11,0)*'Input Data'!$B$12</f>
        <v>0.15000000000000002</v>
      </c>
      <c r="D1070" s="31">
        <f>-(Table2[[#This Row],[Volume]]*(1-Table2[[#This Row],[Discount]])*'Input Data'!$B$2)/Table2[[#This Row],[Volume]]</f>
        <v>425</v>
      </c>
      <c r="E1070" s="29">
        <f>ROUNDUP(Table2[[#This Row],[Volume]]/'Input Data'!$B$13,0)</f>
        <v>6</v>
      </c>
      <c r="F1070" s="29">
        <f>-Table2[[#This Row],[Multiplier]]*'Input Data'!$B$3</f>
        <v>300000</v>
      </c>
      <c r="G1070" s="29">
        <f>(1 - (1 / (1 + EXP(-((Table2[[#This Row],[Volume]] / 1000) - 4.25))))) * 0.4 + 0.6</f>
        <v>0.66775355877360743</v>
      </c>
      <c r="H1070" s="29">
        <f>Table2[[#This Row],[Sigmoid]]*'Input Data'!$B$7</f>
        <v>500.81516908020558</v>
      </c>
      <c r="I1070" s="29">
        <f>Table2[[#This Row],[Price]]-Table2[[#This Row],[Variable Cost]]</f>
        <v>75.815169080205578</v>
      </c>
      <c r="J1070" s="29">
        <f>Table2[[#This Row],[CM I (Unit)]]-(Table2[[#This Row],[Fixed Cost]]/Table2[[#This Row],[Volume]])</f>
        <v>24.445306066506951</v>
      </c>
      <c r="K1070" s="29">
        <f>Table2[[#This Row],[CM II Unit)]]-(-'Input Data'!$B$4/Table2[[#This Row],[Volume]])</f>
        <v>-18.362913111575239</v>
      </c>
      <c r="L1070" s="29">
        <f>Table2[[#This Row],[CM I (Unit)]]*Table2[[#This Row],[Volume]]</f>
        <v>442760.58742840058</v>
      </c>
      <c r="M1070" s="29">
        <f>Table2[[#This Row],[CM II Unit)]]*Table2[[#This Row],[Volume]]</f>
        <v>142760.58742840058</v>
      </c>
      <c r="N1070" s="29">
        <f>Table2[[#This Row],[Profit (Unit)]]*Table2[[#This Row],[Volume]]</f>
        <v>-107239.41257159939</v>
      </c>
      <c r="O1070" s="29" t="str">
        <f>IF(AND(Table2[[#This Row],[Profit]]&gt;0,N1069&lt;0),MIN(Table2[Profit]),"")</f>
        <v/>
      </c>
    </row>
    <row r="1071" spans="1:15" ht="20.100000000000001" customHeight="1" x14ac:dyDescent="0.25">
      <c r="A1071" s="29">
        <v>5845</v>
      </c>
      <c r="B1071" s="29">
        <f>IF(Table2[[#This Row],[Volume]]&lt;'Input Data'!$B$9,'Input Data'!$B$9,IF(Table2[[#This Row],[Volume]]&gt;'Input Data'!$B$10,'Input Data'!$B$10,Table2[[#This Row],[Volume]]))</f>
        <v>5845</v>
      </c>
      <c r="C1071" s="30">
        <f>ROUNDDOWN((Table2[[#This Row],[Volume Used]]-'Input Data'!$B$9)/'Input Data'!$B$11,0)*'Input Data'!$B$12</f>
        <v>0.15000000000000002</v>
      </c>
      <c r="D1071" s="31">
        <f>-(Table2[[#This Row],[Volume]]*(1-Table2[[#This Row],[Discount]])*'Input Data'!$B$2)/Table2[[#This Row],[Volume]]</f>
        <v>425</v>
      </c>
      <c r="E1071" s="29">
        <f>ROUNDUP(Table2[[#This Row],[Volume]]/'Input Data'!$B$13,0)</f>
        <v>6</v>
      </c>
      <c r="F1071" s="29">
        <f>-Table2[[#This Row],[Multiplier]]*'Input Data'!$B$3</f>
        <v>300000</v>
      </c>
      <c r="G1071" s="29">
        <f>(1 - (1 / (1 + EXP(-((Table2[[#This Row],[Volume]] / 1000) - 4.25))))) * 0.4 + 0.6</f>
        <v>0.6674726377591278</v>
      </c>
      <c r="H1071" s="29">
        <f>Table2[[#This Row],[Sigmoid]]*'Input Data'!$B$7</f>
        <v>500.60447831934584</v>
      </c>
      <c r="I1071" s="29">
        <f>Table2[[#This Row],[Price]]-Table2[[#This Row],[Variable Cost]]</f>
        <v>75.604478319345844</v>
      </c>
      <c r="J1071" s="29">
        <f>Table2[[#This Row],[CM I (Unit)]]-(Table2[[#This Row],[Fixed Cost]]/Table2[[#This Row],[Volume]])</f>
        <v>24.278558729953204</v>
      </c>
      <c r="K1071" s="29">
        <f>Table2[[#This Row],[CM II Unit)]]-(-'Input Data'!$B$4/Table2[[#This Row],[Volume]])</f>
        <v>-18.493040927873999</v>
      </c>
      <c r="L1071" s="29">
        <f>Table2[[#This Row],[CM I (Unit)]]*Table2[[#This Row],[Volume]]</f>
        <v>441908.17577657645</v>
      </c>
      <c r="M1071" s="29">
        <f>Table2[[#This Row],[CM II Unit)]]*Table2[[#This Row],[Volume]]</f>
        <v>141908.17577657648</v>
      </c>
      <c r="N1071" s="29">
        <f>Table2[[#This Row],[Profit (Unit)]]*Table2[[#This Row],[Volume]]</f>
        <v>-108091.82422342352</v>
      </c>
      <c r="O1071" s="29" t="str">
        <f>IF(AND(Table2[[#This Row],[Profit]]&gt;0,N1070&lt;0),MIN(Table2[Profit]),"")</f>
        <v/>
      </c>
    </row>
    <row r="1072" spans="1:15" ht="20.100000000000001" customHeight="1" x14ac:dyDescent="0.25">
      <c r="A1072" s="29">
        <v>5850</v>
      </c>
      <c r="B1072" s="29">
        <f>IF(Table2[[#This Row],[Volume]]&lt;'Input Data'!$B$9,'Input Data'!$B$9,IF(Table2[[#This Row],[Volume]]&gt;'Input Data'!$B$10,'Input Data'!$B$10,Table2[[#This Row],[Volume]]))</f>
        <v>5850</v>
      </c>
      <c r="C1072" s="30">
        <f>ROUNDDOWN((Table2[[#This Row],[Volume Used]]-'Input Data'!$B$9)/'Input Data'!$B$11,0)*'Input Data'!$B$12</f>
        <v>0.15000000000000002</v>
      </c>
      <c r="D1072" s="31">
        <f>-(Table2[[#This Row],[Volume]]*(1-Table2[[#This Row],[Discount]])*'Input Data'!$B$2)/Table2[[#This Row],[Volume]]</f>
        <v>425</v>
      </c>
      <c r="E1072" s="29">
        <f>ROUNDUP(Table2[[#This Row],[Volume]]/'Input Data'!$B$13,0)</f>
        <v>6</v>
      </c>
      <c r="F1072" s="29">
        <f>-Table2[[#This Row],[Multiplier]]*'Input Data'!$B$3</f>
        <v>300000</v>
      </c>
      <c r="G1072" s="29">
        <f>(1 - (1 / (1 + EXP(-((Table2[[#This Row],[Volume]] / 1000) - 4.25))))) * 0.4 + 0.6</f>
        <v>0.66719264594643024</v>
      </c>
      <c r="H1072" s="29">
        <f>Table2[[#This Row],[Sigmoid]]*'Input Data'!$B$7</f>
        <v>500.39448445982271</v>
      </c>
      <c r="I1072" s="29">
        <f>Table2[[#This Row],[Price]]-Table2[[#This Row],[Variable Cost]]</f>
        <v>75.394484459822706</v>
      </c>
      <c r="J1072" s="29">
        <f>Table2[[#This Row],[CM I (Unit)]]-(Table2[[#This Row],[Fixed Cost]]/Table2[[#This Row],[Volume]])</f>
        <v>24.112433177771422</v>
      </c>
      <c r="K1072" s="29">
        <f>Table2[[#This Row],[CM II Unit)]]-(-'Input Data'!$B$4/Table2[[#This Row],[Volume]])</f>
        <v>-18.622609557271311</v>
      </c>
      <c r="L1072" s="29">
        <f>Table2[[#This Row],[CM I (Unit)]]*Table2[[#This Row],[Volume]]</f>
        <v>441057.73408996285</v>
      </c>
      <c r="M1072" s="29">
        <f>Table2[[#This Row],[CM II Unit)]]*Table2[[#This Row],[Volume]]</f>
        <v>141057.73408996282</v>
      </c>
      <c r="N1072" s="29">
        <f>Table2[[#This Row],[Profit (Unit)]]*Table2[[#This Row],[Volume]]</f>
        <v>-108942.26591003717</v>
      </c>
      <c r="O1072" s="29" t="str">
        <f>IF(AND(Table2[[#This Row],[Profit]]&gt;0,N1071&lt;0),MIN(Table2[Profit]),"")</f>
        <v/>
      </c>
    </row>
    <row r="1073" spans="1:15" ht="20.100000000000001" customHeight="1" x14ac:dyDescent="0.25">
      <c r="A1073" s="29">
        <v>5855</v>
      </c>
      <c r="B1073" s="29">
        <f>IF(Table2[[#This Row],[Volume]]&lt;'Input Data'!$B$9,'Input Data'!$B$9,IF(Table2[[#This Row],[Volume]]&gt;'Input Data'!$B$10,'Input Data'!$B$10,Table2[[#This Row],[Volume]]))</f>
        <v>5855</v>
      </c>
      <c r="C1073" s="30">
        <f>ROUNDDOWN((Table2[[#This Row],[Volume Used]]-'Input Data'!$B$9)/'Input Data'!$B$11,0)*'Input Data'!$B$12</f>
        <v>0.15000000000000002</v>
      </c>
      <c r="D1073" s="31">
        <f>-(Table2[[#This Row],[Volume]]*(1-Table2[[#This Row],[Discount]])*'Input Data'!$B$2)/Table2[[#This Row],[Volume]]</f>
        <v>425</v>
      </c>
      <c r="E1073" s="29">
        <f>ROUNDUP(Table2[[#This Row],[Volume]]/'Input Data'!$B$13,0)</f>
        <v>6</v>
      </c>
      <c r="F1073" s="29">
        <f>-Table2[[#This Row],[Multiplier]]*'Input Data'!$B$3</f>
        <v>300000</v>
      </c>
      <c r="G1073" s="29">
        <f>(1 - (1 / (1 + EXP(-((Table2[[#This Row],[Volume]] / 1000) - 4.25))))) * 0.4 + 0.6</f>
        <v>0.66691358221539321</v>
      </c>
      <c r="H1073" s="29">
        <f>Table2[[#This Row],[Sigmoid]]*'Input Data'!$B$7</f>
        <v>500.18518666154489</v>
      </c>
      <c r="I1073" s="29">
        <f>Table2[[#This Row],[Price]]-Table2[[#This Row],[Variable Cost]]</f>
        <v>75.18518666154489</v>
      </c>
      <c r="J1073" s="29">
        <f>Table2[[#This Row],[CM I (Unit)]]-(Table2[[#This Row],[Fixed Cost]]/Table2[[#This Row],[Volume]])</f>
        <v>23.946928762313462</v>
      </c>
      <c r="K1073" s="29">
        <f>Table2[[#This Row],[CM II Unit)]]-(-'Input Data'!$B$4/Table2[[#This Row],[Volume]])</f>
        <v>-18.751619487046057</v>
      </c>
      <c r="L1073" s="29">
        <f>Table2[[#This Row],[CM I (Unit)]]*Table2[[#This Row],[Volume]]</f>
        <v>440209.26790334535</v>
      </c>
      <c r="M1073" s="29">
        <f>Table2[[#This Row],[CM II Unit)]]*Table2[[#This Row],[Volume]]</f>
        <v>140209.26790334532</v>
      </c>
      <c r="N1073" s="29">
        <f>Table2[[#This Row],[Profit (Unit)]]*Table2[[#This Row],[Volume]]</f>
        <v>-109790.73209665467</v>
      </c>
      <c r="O1073" s="29" t="str">
        <f>IF(AND(Table2[[#This Row],[Profit]]&gt;0,N1072&lt;0),MIN(Table2[Profit]),"")</f>
        <v/>
      </c>
    </row>
    <row r="1074" spans="1:15" ht="20.100000000000001" customHeight="1" x14ac:dyDescent="0.25">
      <c r="A1074" s="29">
        <v>5860</v>
      </c>
      <c r="B1074" s="29">
        <f>IF(Table2[[#This Row],[Volume]]&lt;'Input Data'!$B$9,'Input Data'!$B$9,IF(Table2[[#This Row],[Volume]]&gt;'Input Data'!$B$10,'Input Data'!$B$10,Table2[[#This Row],[Volume]]))</f>
        <v>5860</v>
      </c>
      <c r="C1074" s="30">
        <f>ROUNDDOWN((Table2[[#This Row],[Volume Used]]-'Input Data'!$B$9)/'Input Data'!$B$11,0)*'Input Data'!$B$12</f>
        <v>0.15000000000000002</v>
      </c>
      <c r="D1074" s="31">
        <f>-(Table2[[#This Row],[Volume]]*(1-Table2[[#This Row],[Discount]])*'Input Data'!$B$2)/Table2[[#This Row],[Volume]]</f>
        <v>425</v>
      </c>
      <c r="E1074" s="29">
        <f>ROUNDUP(Table2[[#This Row],[Volume]]/'Input Data'!$B$13,0)</f>
        <v>6</v>
      </c>
      <c r="F1074" s="29">
        <f>-Table2[[#This Row],[Multiplier]]*'Input Data'!$B$3</f>
        <v>300000</v>
      </c>
      <c r="G1074" s="29">
        <f>(1 - (1 / (1 + EXP(-((Table2[[#This Row],[Volume]] / 1000) - 4.25))))) * 0.4 + 0.6</f>
        <v>0.66663544543018383</v>
      </c>
      <c r="H1074" s="29">
        <f>Table2[[#This Row],[Sigmoid]]*'Input Data'!$B$7</f>
        <v>499.97658407263788</v>
      </c>
      <c r="I1074" s="29">
        <f>Table2[[#This Row],[Price]]-Table2[[#This Row],[Variable Cost]]</f>
        <v>74.976584072637877</v>
      </c>
      <c r="J1074" s="29">
        <f>Table2[[#This Row],[CM I (Unit)]]-(Table2[[#This Row],[Fixed Cost]]/Table2[[#This Row],[Volume]])</f>
        <v>23.78204482349112</v>
      </c>
      <c r="K1074" s="29">
        <f>Table2[[#This Row],[CM II Unit)]]-(-'Input Data'!$B$4/Table2[[#This Row],[Volume]])</f>
        <v>-18.880071217464511</v>
      </c>
      <c r="L1074" s="29">
        <f>Table2[[#This Row],[CM I (Unit)]]*Table2[[#This Row],[Volume]]</f>
        <v>439362.78266565799</v>
      </c>
      <c r="M1074" s="29">
        <f>Table2[[#This Row],[CM II Unit)]]*Table2[[#This Row],[Volume]]</f>
        <v>139362.78266565796</v>
      </c>
      <c r="N1074" s="29">
        <f>Table2[[#This Row],[Profit (Unit)]]*Table2[[#This Row],[Volume]]</f>
        <v>-110637.21733434204</v>
      </c>
      <c r="O1074" s="29" t="str">
        <f>IF(AND(Table2[[#This Row],[Profit]]&gt;0,N1073&lt;0),MIN(Table2[Profit]),"")</f>
        <v/>
      </c>
    </row>
    <row r="1075" spans="1:15" ht="20.100000000000001" customHeight="1" x14ac:dyDescent="0.25">
      <c r="A1075" s="29">
        <v>5865</v>
      </c>
      <c r="B1075" s="29">
        <f>IF(Table2[[#This Row],[Volume]]&lt;'Input Data'!$B$9,'Input Data'!$B$9,IF(Table2[[#This Row],[Volume]]&gt;'Input Data'!$B$10,'Input Data'!$B$10,Table2[[#This Row],[Volume]]))</f>
        <v>5865</v>
      </c>
      <c r="C1075" s="30">
        <f>ROUNDDOWN((Table2[[#This Row],[Volume Used]]-'Input Data'!$B$9)/'Input Data'!$B$11,0)*'Input Data'!$B$12</f>
        <v>0.15000000000000002</v>
      </c>
      <c r="D1075" s="31">
        <f>-(Table2[[#This Row],[Volume]]*(1-Table2[[#This Row],[Discount]])*'Input Data'!$B$2)/Table2[[#This Row],[Volume]]</f>
        <v>425</v>
      </c>
      <c r="E1075" s="29">
        <f>ROUNDUP(Table2[[#This Row],[Volume]]/'Input Data'!$B$13,0)</f>
        <v>6</v>
      </c>
      <c r="F1075" s="29">
        <f>-Table2[[#This Row],[Multiplier]]*'Input Data'!$B$3</f>
        <v>300000</v>
      </c>
      <c r="G1075" s="29">
        <f>(1 - (1 / (1 + EXP(-((Table2[[#This Row],[Volume]] / 1000) - 4.25))))) * 0.4 + 0.6</f>
        <v>0.66635823443940534</v>
      </c>
      <c r="H1075" s="29">
        <f>Table2[[#This Row],[Sigmoid]]*'Input Data'!$B$7</f>
        <v>499.76867582955401</v>
      </c>
      <c r="I1075" s="29">
        <f>Table2[[#This Row],[Price]]-Table2[[#This Row],[Variable Cost]]</f>
        <v>74.768675829554013</v>
      </c>
      <c r="J1075" s="29">
        <f>Table2[[#This Row],[CM I (Unit)]]-(Table2[[#This Row],[Fixed Cost]]/Table2[[#This Row],[Volume]])</f>
        <v>23.617780688889049</v>
      </c>
      <c r="K1075" s="29">
        <f>Table2[[#This Row],[CM II Unit)]]-(-'Input Data'!$B$4/Table2[[#This Row],[Volume]])</f>
        <v>-19.007965261665085</v>
      </c>
      <c r="L1075" s="29">
        <f>Table2[[#This Row],[CM I (Unit)]]*Table2[[#This Row],[Volume]]</f>
        <v>438518.28374033427</v>
      </c>
      <c r="M1075" s="29">
        <f>Table2[[#This Row],[CM II Unit)]]*Table2[[#This Row],[Volume]]</f>
        <v>138518.28374033427</v>
      </c>
      <c r="N1075" s="29">
        <f>Table2[[#This Row],[Profit (Unit)]]*Table2[[#This Row],[Volume]]</f>
        <v>-111481.71625966573</v>
      </c>
      <c r="O1075" s="29" t="str">
        <f>IF(AND(Table2[[#This Row],[Profit]]&gt;0,N1074&lt;0),MIN(Table2[Profit]),"")</f>
        <v/>
      </c>
    </row>
    <row r="1076" spans="1:15" ht="20.100000000000001" customHeight="1" x14ac:dyDescent="0.25">
      <c r="A1076" s="29">
        <v>5870</v>
      </c>
      <c r="B1076" s="29">
        <f>IF(Table2[[#This Row],[Volume]]&lt;'Input Data'!$B$9,'Input Data'!$B$9,IF(Table2[[#This Row],[Volume]]&gt;'Input Data'!$B$10,'Input Data'!$B$10,Table2[[#This Row],[Volume]]))</f>
        <v>5870</v>
      </c>
      <c r="C1076" s="30">
        <f>ROUNDDOWN((Table2[[#This Row],[Volume Used]]-'Input Data'!$B$9)/'Input Data'!$B$11,0)*'Input Data'!$B$12</f>
        <v>0.15000000000000002</v>
      </c>
      <c r="D1076" s="31">
        <f>-(Table2[[#This Row],[Volume]]*(1-Table2[[#This Row],[Discount]])*'Input Data'!$B$2)/Table2[[#This Row],[Volume]]</f>
        <v>425</v>
      </c>
      <c r="E1076" s="29">
        <f>ROUNDUP(Table2[[#This Row],[Volume]]/'Input Data'!$B$13,0)</f>
        <v>6</v>
      </c>
      <c r="F1076" s="29">
        <f>-Table2[[#This Row],[Multiplier]]*'Input Data'!$B$3</f>
        <v>300000</v>
      </c>
      <c r="G1076" s="29">
        <f>(1 - (1 / (1 + EXP(-((Table2[[#This Row],[Volume]] / 1000) - 4.25))))) * 0.4 + 0.6</f>
        <v>0.66608194807624577</v>
      </c>
      <c r="H1076" s="29">
        <f>Table2[[#This Row],[Sigmoid]]*'Input Data'!$B$7</f>
        <v>499.56146105718432</v>
      </c>
      <c r="I1076" s="29">
        <f>Table2[[#This Row],[Price]]-Table2[[#This Row],[Variable Cost]]</f>
        <v>74.561461057184317</v>
      </c>
      <c r="J1076" s="29">
        <f>Table2[[#This Row],[CM I (Unit)]]-(Table2[[#This Row],[Fixed Cost]]/Table2[[#This Row],[Volume]])</f>
        <v>23.454135673879378</v>
      </c>
      <c r="K1076" s="29">
        <f>Table2[[#This Row],[CM II Unit)]]-(-'Input Data'!$B$4/Table2[[#This Row],[Volume]])</f>
        <v>-19.135302145541402</v>
      </c>
      <c r="L1076" s="29">
        <f>Table2[[#This Row],[CM I (Unit)]]*Table2[[#This Row],[Volume]]</f>
        <v>437675.77640567196</v>
      </c>
      <c r="M1076" s="29">
        <f>Table2[[#This Row],[CM II Unit)]]*Table2[[#This Row],[Volume]]</f>
        <v>137675.77640567196</v>
      </c>
      <c r="N1076" s="29">
        <f>Table2[[#This Row],[Profit (Unit)]]*Table2[[#This Row],[Volume]]</f>
        <v>-112324.22359432802</v>
      </c>
      <c r="O1076" s="29" t="str">
        <f>IF(AND(Table2[[#This Row],[Profit]]&gt;0,N1075&lt;0),MIN(Table2[Profit]),"")</f>
        <v/>
      </c>
    </row>
    <row r="1077" spans="1:15" ht="20.100000000000001" customHeight="1" x14ac:dyDescent="0.25">
      <c r="A1077" s="29">
        <v>5875</v>
      </c>
      <c r="B1077" s="29">
        <f>IF(Table2[[#This Row],[Volume]]&lt;'Input Data'!$B$9,'Input Data'!$B$9,IF(Table2[[#This Row],[Volume]]&gt;'Input Data'!$B$10,'Input Data'!$B$10,Table2[[#This Row],[Volume]]))</f>
        <v>5875</v>
      </c>
      <c r="C1077" s="30">
        <f>ROUNDDOWN((Table2[[#This Row],[Volume Used]]-'Input Data'!$B$9)/'Input Data'!$B$11,0)*'Input Data'!$B$12</f>
        <v>0.15000000000000002</v>
      </c>
      <c r="D1077" s="31">
        <f>-(Table2[[#This Row],[Volume]]*(1-Table2[[#This Row],[Discount]])*'Input Data'!$B$2)/Table2[[#This Row],[Volume]]</f>
        <v>425</v>
      </c>
      <c r="E1077" s="29">
        <f>ROUNDUP(Table2[[#This Row],[Volume]]/'Input Data'!$B$13,0)</f>
        <v>6</v>
      </c>
      <c r="F1077" s="29">
        <f>-Table2[[#This Row],[Multiplier]]*'Input Data'!$B$3</f>
        <v>300000</v>
      </c>
      <c r="G1077" s="29">
        <f>(1 - (1 / (1 + EXP(-((Table2[[#This Row],[Volume]] / 1000) - 4.25))))) * 0.4 + 0.6</f>
        <v>0.66580658515862523</v>
      </c>
      <c r="H1077" s="29">
        <f>Table2[[#This Row],[Sigmoid]]*'Input Data'!$B$7</f>
        <v>499.35493886896893</v>
      </c>
      <c r="I1077" s="29">
        <f>Table2[[#This Row],[Price]]-Table2[[#This Row],[Variable Cost]]</f>
        <v>74.354938868968929</v>
      </c>
      <c r="J1077" s="29">
        <f>Table2[[#This Row],[CM I (Unit)]]-(Table2[[#This Row],[Fixed Cost]]/Table2[[#This Row],[Volume]])</f>
        <v>23.291109081734888</v>
      </c>
      <c r="K1077" s="29">
        <f>Table2[[#This Row],[CM II Unit)]]-(-'Input Data'!$B$4/Table2[[#This Row],[Volume]])</f>
        <v>-19.262082407626814</v>
      </c>
      <c r="L1077" s="29">
        <f>Table2[[#This Row],[CM I (Unit)]]*Table2[[#This Row],[Volume]]</f>
        <v>436835.26585519244</v>
      </c>
      <c r="M1077" s="29">
        <f>Table2[[#This Row],[CM II Unit)]]*Table2[[#This Row],[Volume]]</f>
        <v>136835.26585519247</v>
      </c>
      <c r="N1077" s="29">
        <f>Table2[[#This Row],[Profit (Unit)]]*Table2[[#This Row],[Volume]]</f>
        <v>-113164.73414480753</v>
      </c>
      <c r="O1077" s="29" t="str">
        <f>IF(AND(Table2[[#This Row],[Profit]]&gt;0,N1076&lt;0),MIN(Table2[Profit]),"")</f>
        <v/>
      </c>
    </row>
    <row r="1078" spans="1:15" ht="20.100000000000001" customHeight="1" x14ac:dyDescent="0.25">
      <c r="A1078" s="29">
        <v>5880</v>
      </c>
      <c r="B1078" s="29">
        <f>IF(Table2[[#This Row],[Volume]]&lt;'Input Data'!$B$9,'Input Data'!$B$9,IF(Table2[[#This Row],[Volume]]&gt;'Input Data'!$B$10,'Input Data'!$B$10,Table2[[#This Row],[Volume]]))</f>
        <v>5880</v>
      </c>
      <c r="C1078" s="30">
        <f>ROUNDDOWN((Table2[[#This Row],[Volume Used]]-'Input Data'!$B$9)/'Input Data'!$B$11,0)*'Input Data'!$B$12</f>
        <v>0.15000000000000002</v>
      </c>
      <c r="D1078" s="31">
        <f>-(Table2[[#This Row],[Volume]]*(1-Table2[[#This Row],[Discount]])*'Input Data'!$B$2)/Table2[[#This Row],[Volume]]</f>
        <v>425</v>
      </c>
      <c r="E1078" s="29">
        <f>ROUNDUP(Table2[[#This Row],[Volume]]/'Input Data'!$B$13,0)</f>
        <v>6</v>
      </c>
      <c r="F1078" s="29">
        <f>-Table2[[#This Row],[Multiplier]]*'Input Data'!$B$3</f>
        <v>300000</v>
      </c>
      <c r="G1078" s="29">
        <f>(1 - (1 / (1 + EXP(-((Table2[[#This Row],[Volume]] / 1000) - 4.25))))) * 0.4 + 0.6</f>
        <v>0.6655321444893435</v>
      </c>
      <c r="H1078" s="29">
        <f>Table2[[#This Row],[Sigmoid]]*'Input Data'!$B$7</f>
        <v>499.14910836700761</v>
      </c>
      <c r="I1078" s="29">
        <f>Table2[[#This Row],[Price]]-Table2[[#This Row],[Variable Cost]]</f>
        <v>74.149108367007614</v>
      </c>
      <c r="J1078" s="29">
        <f>Table2[[#This Row],[CM I (Unit)]]-(Table2[[#This Row],[Fixed Cost]]/Table2[[#This Row],[Volume]])</f>
        <v>23.128700203742305</v>
      </c>
      <c r="K1078" s="29">
        <f>Table2[[#This Row],[CM II Unit)]]-(-'Input Data'!$B$4/Table2[[#This Row],[Volume]])</f>
        <v>-19.388306598978787</v>
      </c>
      <c r="L1078" s="29">
        <f>Table2[[#This Row],[CM I (Unit)]]*Table2[[#This Row],[Volume]]</f>
        <v>435996.75719800475</v>
      </c>
      <c r="M1078" s="29">
        <f>Table2[[#This Row],[CM II Unit)]]*Table2[[#This Row],[Volume]]</f>
        <v>135996.75719800475</v>
      </c>
      <c r="N1078" s="29">
        <f>Table2[[#This Row],[Profit (Unit)]]*Table2[[#This Row],[Volume]]</f>
        <v>-114003.24280199526</v>
      </c>
      <c r="O1078" s="29" t="str">
        <f>IF(AND(Table2[[#This Row],[Profit]]&gt;0,N1077&lt;0),MIN(Table2[Profit]),"")</f>
        <v/>
      </c>
    </row>
    <row r="1079" spans="1:15" ht="20.100000000000001" customHeight="1" x14ac:dyDescent="0.25">
      <c r="A1079" s="29">
        <v>5885</v>
      </c>
      <c r="B1079" s="29">
        <f>IF(Table2[[#This Row],[Volume]]&lt;'Input Data'!$B$9,'Input Data'!$B$9,IF(Table2[[#This Row],[Volume]]&gt;'Input Data'!$B$10,'Input Data'!$B$10,Table2[[#This Row],[Volume]]))</f>
        <v>5885</v>
      </c>
      <c r="C1079" s="30">
        <f>ROUNDDOWN((Table2[[#This Row],[Volume Used]]-'Input Data'!$B$9)/'Input Data'!$B$11,0)*'Input Data'!$B$12</f>
        <v>0.15000000000000002</v>
      </c>
      <c r="D1079" s="31">
        <f>-(Table2[[#This Row],[Volume]]*(1-Table2[[#This Row],[Discount]])*'Input Data'!$B$2)/Table2[[#This Row],[Volume]]</f>
        <v>425</v>
      </c>
      <c r="E1079" s="29">
        <f>ROUNDUP(Table2[[#This Row],[Volume]]/'Input Data'!$B$13,0)</f>
        <v>6</v>
      </c>
      <c r="F1079" s="29">
        <f>-Table2[[#This Row],[Multiplier]]*'Input Data'!$B$3</f>
        <v>300000</v>
      </c>
      <c r="G1079" s="29">
        <f>(1 - (1 / (1 + EXP(-((Table2[[#This Row],[Volume]] / 1000) - 4.25))))) * 0.4 + 0.6</f>
        <v>0.66525862485622766</v>
      </c>
      <c r="H1079" s="29">
        <f>Table2[[#This Row],[Sigmoid]]*'Input Data'!$B$7</f>
        <v>498.94396864217077</v>
      </c>
      <c r="I1079" s="29">
        <f>Table2[[#This Row],[Price]]-Table2[[#This Row],[Variable Cost]]</f>
        <v>73.943968642170773</v>
      </c>
      <c r="J1079" s="29">
        <f>Table2[[#This Row],[CM I (Unit)]]-(Table2[[#This Row],[Fixed Cost]]/Table2[[#This Row],[Volume]])</f>
        <v>22.966908319316055</v>
      </c>
      <c r="K1079" s="29">
        <f>Table2[[#This Row],[CM II Unit)]]-(-'Input Data'!$B$4/Table2[[#This Row],[Volume]])</f>
        <v>-19.513975283062877</v>
      </c>
      <c r="L1079" s="29">
        <f>Table2[[#This Row],[CM I (Unit)]]*Table2[[#This Row],[Volume]]</f>
        <v>435160.25545917498</v>
      </c>
      <c r="M1079" s="29">
        <f>Table2[[#This Row],[CM II Unit)]]*Table2[[#This Row],[Volume]]</f>
        <v>135160.25545917498</v>
      </c>
      <c r="N1079" s="29">
        <f>Table2[[#This Row],[Profit (Unit)]]*Table2[[#This Row],[Volume]]</f>
        <v>-114839.74454082504</v>
      </c>
      <c r="O1079" s="29" t="str">
        <f>IF(AND(Table2[[#This Row],[Profit]]&gt;0,N1078&lt;0),MIN(Table2[Profit]),"")</f>
        <v/>
      </c>
    </row>
    <row r="1080" spans="1:15" ht="20.100000000000001" customHeight="1" x14ac:dyDescent="0.25">
      <c r="A1080" s="29">
        <v>5890</v>
      </c>
      <c r="B1080" s="29">
        <f>IF(Table2[[#This Row],[Volume]]&lt;'Input Data'!$B$9,'Input Data'!$B$9,IF(Table2[[#This Row],[Volume]]&gt;'Input Data'!$B$10,'Input Data'!$B$10,Table2[[#This Row],[Volume]]))</f>
        <v>5890</v>
      </c>
      <c r="C1080" s="30">
        <f>ROUNDDOWN((Table2[[#This Row],[Volume Used]]-'Input Data'!$B$9)/'Input Data'!$B$11,0)*'Input Data'!$B$12</f>
        <v>0.15000000000000002</v>
      </c>
      <c r="D1080" s="31">
        <f>-(Table2[[#This Row],[Volume]]*(1-Table2[[#This Row],[Discount]])*'Input Data'!$B$2)/Table2[[#This Row],[Volume]]</f>
        <v>425</v>
      </c>
      <c r="E1080" s="29">
        <f>ROUNDUP(Table2[[#This Row],[Volume]]/'Input Data'!$B$13,0)</f>
        <v>6</v>
      </c>
      <c r="F1080" s="29">
        <f>-Table2[[#This Row],[Multiplier]]*'Input Data'!$B$3</f>
        <v>300000</v>
      </c>
      <c r="G1080" s="29">
        <f>(1 - (1 / (1 + EXP(-((Table2[[#This Row],[Volume]] / 1000) - 4.25))))) * 0.4 + 0.6</f>
        <v>0.66498602503227844</v>
      </c>
      <c r="H1080" s="29">
        <f>Table2[[#This Row],[Sigmoid]]*'Input Data'!$B$7</f>
        <v>498.73951877420882</v>
      </c>
      <c r="I1080" s="29">
        <f>Table2[[#This Row],[Price]]-Table2[[#This Row],[Variable Cost]]</f>
        <v>73.739518774208818</v>
      </c>
      <c r="J1080" s="29">
        <f>Table2[[#This Row],[CM I (Unit)]]-(Table2[[#This Row],[Fixed Cost]]/Table2[[#This Row],[Volume]])</f>
        <v>22.805732696110347</v>
      </c>
      <c r="K1080" s="29">
        <f>Table2[[#This Row],[CM II Unit)]]-(-'Input Data'!$B$4/Table2[[#This Row],[Volume]])</f>
        <v>-19.639089035638378</v>
      </c>
      <c r="L1080" s="29">
        <f>Table2[[#This Row],[CM I (Unit)]]*Table2[[#This Row],[Volume]]</f>
        <v>434325.76558008994</v>
      </c>
      <c r="M1080" s="29">
        <f>Table2[[#This Row],[CM II Unit)]]*Table2[[#This Row],[Volume]]</f>
        <v>134325.76558008994</v>
      </c>
      <c r="N1080" s="29">
        <f>Table2[[#This Row],[Profit (Unit)]]*Table2[[#This Row],[Volume]]</f>
        <v>-115674.23441991005</v>
      </c>
      <c r="O1080" s="29" t="str">
        <f>IF(AND(Table2[[#This Row],[Profit]]&gt;0,N1079&lt;0),MIN(Table2[Profit]),"")</f>
        <v/>
      </c>
    </row>
    <row r="1081" spans="1:15" ht="20.100000000000001" customHeight="1" x14ac:dyDescent="0.25">
      <c r="A1081" s="29">
        <v>5895</v>
      </c>
      <c r="B1081" s="29">
        <f>IF(Table2[[#This Row],[Volume]]&lt;'Input Data'!$B$9,'Input Data'!$B$9,IF(Table2[[#This Row],[Volume]]&gt;'Input Data'!$B$10,'Input Data'!$B$10,Table2[[#This Row],[Volume]]))</f>
        <v>5895</v>
      </c>
      <c r="C1081" s="30">
        <f>ROUNDDOWN((Table2[[#This Row],[Volume Used]]-'Input Data'!$B$9)/'Input Data'!$B$11,0)*'Input Data'!$B$12</f>
        <v>0.15000000000000002</v>
      </c>
      <c r="D1081" s="31">
        <f>-(Table2[[#This Row],[Volume]]*(1-Table2[[#This Row],[Discount]])*'Input Data'!$B$2)/Table2[[#This Row],[Volume]]</f>
        <v>425</v>
      </c>
      <c r="E1081" s="29">
        <f>ROUNDUP(Table2[[#This Row],[Volume]]/'Input Data'!$B$13,0)</f>
        <v>6</v>
      </c>
      <c r="F1081" s="29">
        <f>-Table2[[#This Row],[Multiplier]]*'Input Data'!$B$3</f>
        <v>300000</v>
      </c>
      <c r="G1081" s="29">
        <f>(1 - (1 / (1 + EXP(-((Table2[[#This Row],[Volume]] / 1000) - 4.25))))) * 0.4 + 0.6</f>
        <v>0.66471434377581762</v>
      </c>
      <c r="H1081" s="29">
        <f>Table2[[#This Row],[Sigmoid]]*'Input Data'!$B$7</f>
        <v>498.53575783186324</v>
      </c>
      <c r="I1081" s="29">
        <f>Table2[[#This Row],[Price]]-Table2[[#This Row],[Variable Cost]]</f>
        <v>73.535757831863236</v>
      </c>
      <c r="J1081" s="29">
        <f>Table2[[#This Row],[CM I (Unit)]]-(Table2[[#This Row],[Fixed Cost]]/Table2[[#This Row],[Volume]])</f>
        <v>22.645172590132958</v>
      </c>
      <c r="K1081" s="29">
        <f>Table2[[#This Row],[CM II Unit)]]-(-'Input Data'!$B$4/Table2[[#This Row],[Volume]])</f>
        <v>-19.763648444642278</v>
      </c>
      <c r="L1081" s="29">
        <f>Table2[[#This Row],[CM I (Unit)]]*Table2[[#This Row],[Volume]]</f>
        <v>433493.29241883376</v>
      </c>
      <c r="M1081" s="29">
        <f>Table2[[#This Row],[CM II Unit)]]*Table2[[#This Row],[Volume]]</f>
        <v>133493.29241883379</v>
      </c>
      <c r="N1081" s="29">
        <f>Table2[[#This Row],[Profit (Unit)]]*Table2[[#This Row],[Volume]]</f>
        <v>-116506.70758116624</v>
      </c>
      <c r="O1081" s="29" t="str">
        <f>IF(AND(Table2[[#This Row],[Profit]]&gt;0,N1080&lt;0),MIN(Table2[Profit]),"")</f>
        <v/>
      </c>
    </row>
    <row r="1082" spans="1:15" ht="20.100000000000001" customHeight="1" x14ac:dyDescent="0.25">
      <c r="A1082" s="29">
        <v>5900</v>
      </c>
      <c r="B1082" s="29">
        <f>IF(Table2[[#This Row],[Volume]]&lt;'Input Data'!$B$9,'Input Data'!$B$9,IF(Table2[[#This Row],[Volume]]&gt;'Input Data'!$B$10,'Input Data'!$B$10,Table2[[#This Row],[Volume]]))</f>
        <v>5900</v>
      </c>
      <c r="C1082" s="30">
        <f>ROUNDDOWN((Table2[[#This Row],[Volume Used]]-'Input Data'!$B$9)/'Input Data'!$B$11,0)*'Input Data'!$B$12</f>
        <v>0.15000000000000002</v>
      </c>
      <c r="D1082" s="31">
        <f>-(Table2[[#This Row],[Volume]]*(1-Table2[[#This Row],[Discount]])*'Input Data'!$B$2)/Table2[[#This Row],[Volume]]</f>
        <v>425</v>
      </c>
      <c r="E1082" s="29">
        <f>ROUNDUP(Table2[[#This Row],[Volume]]/'Input Data'!$B$13,0)</f>
        <v>6</v>
      </c>
      <c r="F1082" s="29">
        <f>-Table2[[#This Row],[Multiplier]]*'Input Data'!$B$3</f>
        <v>300000</v>
      </c>
      <c r="G1082" s="29">
        <f>(1 - (1 / (1 + EXP(-((Table2[[#This Row],[Volume]] / 1000) - 4.25))))) * 0.4 + 0.6</f>
        <v>0.66444357983063407</v>
      </c>
      <c r="H1082" s="29">
        <f>Table2[[#This Row],[Sigmoid]]*'Input Data'!$B$7</f>
        <v>498.33268487297556</v>
      </c>
      <c r="I1082" s="29">
        <f>Table2[[#This Row],[Price]]-Table2[[#This Row],[Variable Cost]]</f>
        <v>73.332684872975562</v>
      </c>
      <c r="J1082" s="29">
        <f>Table2[[#This Row],[CM I (Unit)]]-(Table2[[#This Row],[Fixed Cost]]/Table2[[#This Row],[Volume]])</f>
        <v>22.485227245856919</v>
      </c>
      <c r="K1082" s="29">
        <f>Table2[[#This Row],[CM II Unit)]]-(-'Input Data'!$B$4/Table2[[#This Row],[Volume]])</f>
        <v>-19.887654110075282</v>
      </c>
      <c r="L1082" s="29">
        <f>Table2[[#This Row],[CM I (Unit)]]*Table2[[#This Row],[Volume]]</f>
        <v>432662.8407505558</v>
      </c>
      <c r="M1082" s="29">
        <f>Table2[[#This Row],[CM II Unit)]]*Table2[[#This Row],[Volume]]</f>
        <v>132662.84075055583</v>
      </c>
      <c r="N1082" s="29">
        <f>Table2[[#This Row],[Profit (Unit)]]*Table2[[#This Row],[Volume]]</f>
        <v>-117337.15924944416</v>
      </c>
      <c r="O1082" s="29" t="str">
        <f>IF(AND(Table2[[#This Row],[Profit]]&gt;0,N1081&lt;0),MIN(Table2[Profit]),"")</f>
        <v/>
      </c>
    </row>
    <row r="1083" spans="1:15" ht="20.100000000000001" customHeight="1" x14ac:dyDescent="0.25">
      <c r="A1083" s="29">
        <v>5905</v>
      </c>
      <c r="B1083" s="29">
        <f>IF(Table2[[#This Row],[Volume]]&lt;'Input Data'!$B$9,'Input Data'!$B$9,IF(Table2[[#This Row],[Volume]]&gt;'Input Data'!$B$10,'Input Data'!$B$10,Table2[[#This Row],[Volume]]))</f>
        <v>5905</v>
      </c>
      <c r="C1083" s="30">
        <f>ROUNDDOWN((Table2[[#This Row],[Volume Used]]-'Input Data'!$B$9)/'Input Data'!$B$11,0)*'Input Data'!$B$12</f>
        <v>0.15000000000000002</v>
      </c>
      <c r="D1083" s="31">
        <f>-(Table2[[#This Row],[Volume]]*(1-Table2[[#This Row],[Discount]])*'Input Data'!$B$2)/Table2[[#This Row],[Volume]]</f>
        <v>425</v>
      </c>
      <c r="E1083" s="29">
        <f>ROUNDUP(Table2[[#This Row],[Volume]]/'Input Data'!$B$13,0)</f>
        <v>6</v>
      </c>
      <c r="F1083" s="29">
        <f>-Table2[[#This Row],[Multiplier]]*'Input Data'!$B$3</f>
        <v>300000</v>
      </c>
      <c r="G1083" s="29">
        <f>(1 - (1 / (1 + EXP(-((Table2[[#This Row],[Volume]] / 1000) - 4.25))))) * 0.4 + 0.6</f>
        <v>0.66417373192613016</v>
      </c>
      <c r="H1083" s="29">
        <f>Table2[[#This Row],[Sigmoid]]*'Input Data'!$B$7</f>
        <v>498.1302989445976</v>
      </c>
      <c r="I1083" s="29">
        <f>Table2[[#This Row],[Price]]-Table2[[#This Row],[Variable Cost]]</f>
        <v>73.130298944597598</v>
      </c>
      <c r="J1083" s="29">
        <f>Table2[[#This Row],[CM I (Unit)]]-(Table2[[#This Row],[Fixed Cost]]/Table2[[#This Row],[Volume]])</f>
        <v>22.325895896333414</v>
      </c>
      <c r="K1083" s="29">
        <f>Table2[[#This Row],[CM II Unit)]]-(-'Input Data'!$B$4/Table2[[#This Row],[Volume]])</f>
        <v>-20.011106643886741</v>
      </c>
      <c r="L1083" s="29">
        <f>Table2[[#This Row],[CM I (Unit)]]*Table2[[#This Row],[Volume]]</f>
        <v>431834.41526784882</v>
      </c>
      <c r="M1083" s="29">
        <f>Table2[[#This Row],[CM II Unit)]]*Table2[[#This Row],[Volume]]</f>
        <v>131834.41526784882</v>
      </c>
      <c r="N1083" s="29">
        <f>Table2[[#This Row],[Profit (Unit)]]*Table2[[#This Row],[Volume]]</f>
        <v>-118165.58473215121</v>
      </c>
      <c r="O1083" s="29" t="str">
        <f>IF(AND(Table2[[#This Row],[Profit]]&gt;0,N1082&lt;0),MIN(Table2[Profit]),"")</f>
        <v/>
      </c>
    </row>
    <row r="1084" spans="1:15" ht="20.100000000000001" customHeight="1" x14ac:dyDescent="0.25">
      <c r="A1084" s="29">
        <v>5910</v>
      </c>
      <c r="B1084" s="29">
        <f>IF(Table2[[#This Row],[Volume]]&lt;'Input Data'!$B$9,'Input Data'!$B$9,IF(Table2[[#This Row],[Volume]]&gt;'Input Data'!$B$10,'Input Data'!$B$10,Table2[[#This Row],[Volume]]))</f>
        <v>5910</v>
      </c>
      <c r="C1084" s="30">
        <f>ROUNDDOWN((Table2[[#This Row],[Volume Used]]-'Input Data'!$B$9)/'Input Data'!$B$11,0)*'Input Data'!$B$12</f>
        <v>0.15000000000000002</v>
      </c>
      <c r="D1084" s="31">
        <f>-(Table2[[#This Row],[Volume]]*(1-Table2[[#This Row],[Discount]])*'Input Data'!$B$2)/Table2[[#This Row],[Volume]]</f>
        <v>425</v>
      </c>
      <c r="E1084" s="29">
        <f>ROUNDUP(Table2[[#This Row],[Volume]]/'Input Data'!$B$13,0)</f>
        <v>6</v>
      </c>
      <c r="F1084" s="29">
        <f>-Table2[[#This Row],[Multiplier]]*'Input Data'!$B$3</f>
        <v>300000</v>
      </c>
      <c r="G1084" s="29">
        <f>(1 - (1 / (1 + EXP(-((Table2[[#This Row],[Volume]] / 1000) - 4.25))))) * 0.4 + 0.6</f>
        <v>0.66390479877746766</v>
      </c>
      <c r="H1084" s="29">
        <f>Table2[[#This Row],[Sigmoid]]*'Input Data'!$B$7</f>
        <v>497.92859908310072</v>
      </c>
      <c r="I1084" s="29">
        <f>Table2[[#This Row],[Price]]-Table2[[#This Row],[Variable Cost]]</f>
        <v>72.928599083100721</v>
      </c>
      <c r="J1084" s="29">
        <f>Table2[[#This Row],[CM I (Unit)]]-(Table2[[#This Row],[Fixed Cost]]/Table2[[#This Row],[Volume]])</f>
        <v>22.167177763303769</v>
      </c>
      <c r="K1084" s="29">
        <f>Table2[[#This Row],[CM II Unit)]]-(-'Input Data'!$B$4/Table2[[#This Row],[Volume]])</f>
        <v>-20.134006669860362</v>
      </c>
      <c r="L1084" s="29">
        <f>Table2[[#This Row],[CM I (Unit)]]*Table2[[#This Row],[Volume]]</f>
        <v>431008.02058112528</v>
      </c>
      <c r="M1084" s="29">
        <f>Table2[[#This Row],[CM II Unit)]]*Table2[[#This Row],[Volume]]</f>
        <v>131008.02058112528</v>
      </c>
      <c r="N1084" s="29">
        <f>Table2[[#This Row],[Profit (Unit)]]*Table2[[#This Row],[Volume]]</f>
        <v>-118991.97941887475</v>
      </c>
      <c r="O1084" s="29" t="str">
        <f>IF(AND(Table2[[#This Row],[Profit]]&gt;0,N1083&lt;0),MIN(Table2[Profit]),"")</f>
        <v/>
      </c>
    </row>
    <row r="1085" spans="1:15" ht="20.100000000000001" customHeight="1" x14ac:dyDescent="0.25">
      <c r="A1085" s="29">
        <v>5915</v>
      </c>
      <c r="B1085" s="29">
        <f>IF(Table2[[#This Row],[Volume]]&lt;'Input Data'!$B$9,'Input Data'!$B$9,IF(Table2[[#This Row],[Volume]]&gt;'Input Data'!$B$10,'Input Data'!$B$10,Table2[[#This Row],[Volume]]))</f>
        <v>5915</v>
      </c>
      <c r="C1085" s="30">
        <f>ROUNDDOWN((Table2[[#This Row],[Volume Used]]-'Input Data'!$B$9)/'Input Data'!$B$11,0)*'Input Data'!$B$12</f>
        <v>0.15000000000000002</v>
      </c>
      <c r="D1085" s="31">
        <f>-(Table2[[#This Row],[Volume]]*(1-Table2[[#This Row],[Discount]])*'Input Data'!$B$2)/Table2[[#This Row],[Volume]]</f>
        <v>425</v>
      </c>
      <c r="E1085" s="29">
        <f>ROUNDUP(Table2[[#This Row],[Volume]]/'Input Data'!$B$13,0)</f>
        <v>6</v>
      </c>
      <c r="F1085" s="29">
        <f>-Table2[[#This Row],[Multiplier]]*'Input Data'!$B$3</f>
        <v>300000</v>
      </c>
      <c r="G1085" s="29">
        <f>(1 - (1 / (1 + EXP(-((Table2[[#This Row],[Volume]] / 1000) - 4.25))))) * 0.4 + 0.6</f>
        <v>0.66363677908571272</v>
      </c>
      <c r="H1085" s="29">
        <f>Table2[[#This Row],[Sigmoid]]*'Input Data'!$B$7</f>
        <v>497.72758431428457</v>
      </c>
      <c r="I1085" s="29">
        <f>Table2[[#This Row],[Price]]-Table2[[#This Row],[Variable Cost]]</f>
        <v>72.72758431428457</v>
      </c>
      <c r="J1085" s="29">
        <f>Table2[[#This Row],[CM I (Unit)]]-(Table2[[#This Row],[Fixed Cost]]/Table2[[#This Row],[Volume]])</f>
        <v>22.009072057310775</v>
      </c>
      <c r="K1085" s="29">
        <f>Table2[[#This Row],[CM II Unit)]]-(-'Input Data'!$B$4/Table2[[#This Row],[Volume]])</f>
        <v>-20.256354823500722</v>
      </c>
      <c r="L1085" s="29">
        <f>Table2[[#This Row],[CM I (Unit)]]*Table2[[#This Row],[Volume]]</f>
        <v>430183.66121899325</v>
      </c>
      <c r="M1085" s="29">
        <f>Table2[[#This Row],[CM II Unit)]]*Table2[[#This Row],[Volume]]</f>
        <v>130183.66121899323</v>
      </c>
      <c r="N1085" s="29">
        <f>Table2[[#This Row],[Profit (Unit)]]*Table2[[#This Row],[Volume]]</f>
        <v>-119816.33878100677</v>
      </c>
      <c r="O1085" s="29" t="str">
        <f>IF(AND(Table2[[#This Row],[Profit]]&gt;0,N1084&lt;0),MIN(Table2[Profit]),"")</f>
        <v/>
      </c>
    </row>
    <row r="1086" spans="1:15" ht="20.100000000000001" customHeight="1" x14ac:dyDescent="0.25">
      <c r="A1086" s="29">
        <v>5920</v>
      </c>
      <c r="B1086" s="29">
        <f>IF(Table2[[#This Row],[Volume]]&lt;'Input Data'!$B$9,'Input Data'!$B$9,IF(Table2[[#This Row],[Volume]]&gt;'Input Data'!$B$10,'Input Data'!$B$10,Table2[[#This Row],[Volume]]))</f>
        <v>5920</v>
      </c>
      <c r="C1086" s="30">
        <f>ROUNDDOWN((Table2[[#This Row],[Volume Used]]-'Input Data'!$B$9)/'Input Data'!$B$11,0)*'Input Data'!$B$12</f>
        <v>0.15000000000000002</v>
      </c>
      <c r="D1086" s="31">
        <f>-(Table2[[#This Row],[Volume]]*(1-Table2[[#This Row],[Discount]])*'Input Data'!$B$2)/Table2[[#This Row],[Volume]]</f>
        <v>425</v>
      </c>
      <c r="E1086" s="29">
        <f>ROUNDUP(Table2[[#This Row],[Volume]]/'Input Data'!$B$13,0)</f>
        <v>6</v>
      </c>
      <c r="F1086" s="29">
        <f>-Table2[[#This Row],[Multiplier]]*'Input Data'!$B$3</f>
        <v>300000</v>
      </c>
      <c r="G1086" s="29">
        <f>(1 - (1 / (1 + EXP(-((Table2[[#This Row],[Volume]] / 1000) - 4.25))))) * 0.4 + 0.6</f>
        <v>0.66336967153798232</v>
      </c>
      <c r="H1086" s="29">
        <f>Table2[[#This Row],[Sigmoid]]*'Input Data'!$B$7</f>
        <v>497.52725365348675</v>
      </c>
      <c r="I1086" s="29">
        <f>Table2[[#This Row],[Price]]-Table2[[#This Row],[Variable Cost]]</f>
        <v>72.527253653486753</v>
      </c>
      <c r="J1086" s="29">
        <f>Table2[[#This Row],[CM I (Unit)]]-(Table2[[#This Row],[Fixed Cost]]/Table2[[#This Row],[Volume]])</f>
        <v>21.851577977811075</v>
      </c>
      <c r="K1086" s="29">
        <f>Table2[[#This Row],[CM II Unit)]]-(-'Input Data'!$B$4/Table2[[#This Row],[Volume]])</f>
        <v>-20.378151751918651</v>
      </c>
      <c r="L1086" s="29">
        <f>Table2[[#This Row],[CM I (Unit)]]*Table2[[#This Row],[Volume]]</f>
        <v>429361.34162864159</v>
      </c>
      <c r="M1086" s="29">
        <f>Table2[[#This Row],[CM II Unit)]]*Table2[[#This Row],[Volume]]</f>
        <v>129361.34162864156</v>
      </c>
      <c r="N1086" s="29">
        <f>Table2[[#This Row],[Profit (Unit)]]*Table2[[#This Row],[Volume]]</f>
        <v>-120638.65837135841</v>
      </c>
      <c r="O1086" s="29" t="str">
        <f>IF(AND(Table2[[#This Row],[Profit]]&gt;0,N1085&lt;0),MIN(Table2[Profit]),"")</f>
        <v/>
      </c>
    </row>
    <row r="1087" spans="1:15" ht="20.100000000000001" customHeight="1" x14ac:dyDescent="0.25">
      <c r="A1087" s="29">
        <v>5925</v>
      </c>
      <c r="B1087" s="29">
        <f>IF(Table2[[#This Row],[Volume]]&lt;'Input Data'!$B$9,'Input Data'!$B$9,IF(Table2[[#This Row],[Volume]]&gt;'Input Data'!$B$10,'Input Data'!$B$10,Table2[[#This Row],[Volume]]))</f>
        <v>5925</v>
      </c>
      <c r="C1087" s="30">
        <f>ROUNDDOWN((Table2[[#This Row],[Volume Used]]-'Input Data'!$B$9)/'Input Data'!$B$11,0)*'Input Data'!$B$12</f>
        <v>0.15000000000000002</v>
      </c>
      <c r="D1087" s="31">
        <f>-(Table2[[#This Row],[Volume]]*(1-Table2[[#This Row],[Discount]])*'Input Data'!$B$2)/Table2[[#This Row],[Volume]]</f>
        <v>425</v>
      </c>
      <c r="E1087" s="29">
        <f>ROUNDUP(Table2[[#This Row],[Volume]]/'Input Data'!$B$13,0)</f>
        <v>6</v>
      </c>
      <c r="F1087" s="29">
        <f>-Table2[[#This Row],[Multiplier]]*'Input Data'!$B$3</f>
        <v>300000</v>
      </c>
      <c r="G1087" s="29">
        <f>(1 - (1 / (1 + EXP(-((Table2[[#This Row],[Volume]] / 1000) - 4.25))))) * 0.4 + 0.6</f>
        <v>0.66310347480758802</v>
      </c>
      <c r="H1087" s="29">
        <f>Table2[[#This Row],[Sigmoid]]*'Input Data'!$B$7</f>
        <v>497.32760610569102</v>
      </c>
      <c r="I1087" s="29">
        <f>Table2[[#This Row],[Price]]-Table2[[#This Row],[Variable Cost]]</f>
        <v>72.327606105691018</v>
      </c>
      <c r="J1087" s="29">
        <f>Table2[[#This Row],[CM I (Unit)]]-(Table2[[#This Row],[Fixed Cost]]/Table2[[#This Row],[Volume]])</f>
        <v>21.694694713285955</v>
      </c>
      <c r="K1087" s="29">
        <f>Table2[[#This Row],[CM II Unit)]]-(-'Input Data'!$B$4/Table2[[#This Row],[Volume]])</f>
        <v>-20.499398113718264</v>
      </c>
      <c r="L1087" s="29">
        <f>Table2[[#This Row],[CM I (Unit)]]*Table2[[#This Row],[Volume]]</f>
        <v>428541.06617621926</v>
      </c>
      <c r="M1087" s="29">
        <f>Table2[[#This Row],[CM II Unit)]]*Table2[[#This Row],[Volume]]</f>
        <v>128541.06617621928</v>
      </c>
      <c r="N1087" s="29">
        <f>Table2[[#This Row],[Profit (Unit)]]*Table2[[#This Row],[Volume]]</f>
        <v>-121458.93382378071</v>
      </c>
      <c r="O1087" s="29" t="str">
        <f>IF(AND(Table2[[#This Row],[Profit]]&gt;0,N1086&lt;0),MIN(Table2[Profit]),"")</f>
        <v/>
      </c>
    </row>
    <row r="1088" spans="1:15" ht="20.100000000000001" customHeight="1" x14ac:dyDescent="0.25">
      <c r="A1088" s="29">
        <v>5930</v>
      </c>
      <c r="B1088" s="29">
        <f>IF(Table2[[#This Row],[Volume]]&lt;'Input Data'!$B$9,'Input Data'!$B$9,IF(Table2[[#This Row],[Volume]]&gt;'Input Data'!$B$10,'Input Data'!$B$10,Table2[[#This Row],[Volume]]))</f>
        <v>5930</v>
      </c>
      <c r="C1088" s="30">
        <f>ROUNDDOWN((Table2[[#This Row],[Volume Used]]-'Input Data'!$B$9)/'Input Data'!$B$11,0)*'Input Data'!$B$12</f>
        <v>0.15000000000000002</v>
      </c>
      <c r="D1088" s="31">
        <f>-(Table2[[#This Row],[Volume]]*(1-Table2[[#This Row],[Discount]])*'Input Data'!$B$2)/Table2[[#This Row],[Volume]]</f>
        <v>425</v>
      </c>
      <c r="E1088" s="29">
        <f>ROUNDUP(Table2[[#This Row],[Volume]]/'Input Data'!$B$13,0)</f>
        <v>6</v>
      </c>
      <c r="F1088" s="29">
        <f>-Table2[[#This Row],[Multiplier]]*'Input Data'!$B$3</f>
        <v>300000</v>
      </c>
      <c r="G1088" s="29">
        <f>(1 - (1 / (1 + EXP(-((Table2[[#This Row],[Volume]] / 1000) - 4.25))))) * 0.4 + 0.6</f>
        <v>0.66283818755418111</v>
      </c>
      <c r="H1088" s="29">
        <f>Table2[[#This Row],[Sigmoid]]*'Input Data'!$B$7</f>
        <v>497.12864066563583</v>
      </c>
      <c r="I1088" s="29">
        <f>Table2[[#This Row],[Price]]-Table2[[#This Row],[Variable Cost]]</f>
        <v>72.128640665635828</v>
      </c>
      <c r="J1088" s="29">
        <f>Table2[[#This Row],[CM I (Unit)]]-(Table2[[#This Row],[Fixed Cost]]/Table2[[#This Row],[Volume]])</f>
        <v>21.538421441352526</v>
      </c>
      <c r="K1088" s="29">
        <f>Table2[[#This Row],[CM II Unit)]]-(-'Input Data'!$B$4/Table2[[#This Row],[Volume]])</f>
        <v>-20.62009457888356</v>
      </c>
      <c r="L1088" s="29">
        <f>Table2[[#This Row],[CM I (Unit)]]*Table2[[#This Row],[Volume]]</f>
        <v>427722.83914722048</v>
      </c>
      <c r="M1088" s="29">
        <f>Table2[[#This Row],[CM II Unit)]]*Table2[[#This Row],[Volume]]</f>
        <v>127722.83914722048</v>
      </c>
      <c r="N1088" s="29">
        <f>Table2[[#This Row],[Profit (Unit)]]*Table2[[#This Row],[Volume]]</f>
        <v>-122277.1608527795</v>
      </c>
      <c r="O1088" s="29" t="str">
        <f>IF(AND(Table2[[#This Row],[Profit]]&gt;0,N1087&lt;0),MIN(Table2[Profit]),"")</f>
        <v/>
      </c>
    </row>
    <row r="1089" spans="1:15" ht="20.100000000000001" customHeight="1" x14ac:dyDescent="0.25">
      <c r="A1089" s="29">
        <v>5935</v>
      </c>
      <c r="B1089" s="29">
        <f>IF(Table2[[#This Row],[Volume]]&lt;'Input Data'!$B$9,'Input Data'!$B$9,IF(Table2[[#This Row],[Volume]]&gt;'Input Data'!$B$10,'Input Data'!$B$10,Table2[[#This Row],[Volume]]))</f>
        <v>5935</v>
      </c>
      <c r="C1089" s="30">
        <f>ROUNDDOWN((Table2[[#This Row],[Volume Used]]-'Input Data'!$B$9)/'Input Data'!$B$11,0)*'Input Data'!$B$12</f>
        <v>0.15000000000000002</v>
      </c>
      <c r="D1089" s="31">
        <f>-(Table2[[#This Row],[Volume]]*(1-Table2[[#This Row],[Discount]])*'Input Data'!$B$2)/Table2[[#This Row],[Volume]]</f>
        <v>425</v>
      </c>
      <c r="E1089" s="29">
        <f>ROUNDUP(Table2[[#This Row],[Volume]]/'Input Data'!$B$13,0)</f>
        <v>6</v>
      </c>
      <c r="F1089" s="29">
        <f>-Table2[[#This Row],[Multiplier]]*'Input Data'!$B$3</f>
        <v>300000</v>
      </c>
      <c r="G1089" s="29">
        <f>(1 - (1 / (1 + EXP(-((Table2[[#This Row],[Volume]] / 1000) - 4.25))))) * 0.4 + 0.6</f>
        <v>0.66257380842389701</v>
      </c>
      <c r="H1089" s="29">
        <f>Table2[[#This Row],[Sigmoid]]*'Input Data'!$B$7</f>
        <v>496.93035631792276</v>
      </c>
      <c r="I1089" s="29">
        <f>Table2[[#This Row],[Price]]-Table2[[#This Row],[Variable Cost]]</f>
        <v>71.930356317922758</v>
      </c>
      <c r="J1089" s="29">
        <f>Table2[[#This Row],[CM I (Unit)]]-(Table2[[#This Row],[Fixed Cost]]/Table2[[#This Row],[Volume]])</f>
        <v>21.382757328874739</v>
      </c>
      <c r="K1089" s="29">
        <f>Table2[[#This Row],[CM II Unit)]]-(-'Input Data'!$B$4/Table2[[#This Row],[Volume]])</f>
        <v>-20.740241828665276</v>
      </c>
      <c r="L1089" s="29">
        <f>Table2[[#This Row],[CM I (Unit)]]*Table2[[#This Row],[Volume]]</f>
        <v>426906.66474687157</v>
      </c>
      <c r="M1089" s="29">
        <f>Table2[[#This Row],[CM II Unit)]]*Table2[[#This Row],[Volume]]</f>
        <v>126906.66474687158</v>
      </c>
      <c r="N1089" s="29">
        <f>Table2[[#This Row],[Profit (Unit)]]*Table2[[#This Row],[Volume]]</f>
        <v>-123093.33525312842</v>
      </c>
      <c r="O1089" s="29" t="str">
        <f>IF(AND(Table2[[#This Row],[Profit]]&gt;0,N1088&lt;0),MIN(Table2[Profit]),"")</f>
        <v/>
      </c>
    </row>
    <row r="1090" spans="1:15" ht="20.100000000000001" customHeight="1" x14ac:dyDescent="0.25">
      <c r="A1090" s="29">
        <v>5940</v>
      </c>
      <c r="B1090" s="29">
        <f>IF(Table2[[#This Row],[Volume]]&lt;'Input Data'!$B$9,'Input Data'!$B$9,IF(Table2[[#This Row],[Volume]]&gt;'Input Data'!$B$10,'Input Data'!$B$10,Table2[[#This Row],[Volume]]))</f>
        <v>5940</v>
      </c>
      <c r="C1090" s="30">
        <f>ROUNDDOWN((Table2[[#This Row],[Volume Used]]-'Input Data'!$B$9)/'Input Data'!$B$11,0)*'Input Data'!$B$12</f>
        <v>0.15000000000000002</v>
      </c>
      <c r="D1090" s="31">
        <f>-(Table2[[#This Row],[Volume]]*(1-Table2[[#This Row],[Discount]])*'Input Data'!$B$2)/Table2[[#This Row],[Volume]]</f>
        <v>425</v>
      </c>
      <c r="E1090" s="29">
        <f>ROUNDUP(Table2[[#This Row],[Volume]]/'Input Data'!$B$13,0)</f>
        <v>6</v>
      </c>
      <c r="F1090" s="29">
        <f>-Table2[[#This Row],[Multiplier]]*'Input Data'!$B$3</f>
        <v>300000</v>
      </c>
      <c r="G1090" s="29">
        <f>(1 - (1 / (1 + EXP(-((Table2[[#This Row],[Volume]] / 1000) - 4.25))))) * 0.4 + 0.6</f>
        <v>0.66231033604949885</v>
      </c>
      <c r="H1090" s="29">
        <f>Table2[[#This Row],[Sigmoid]]*'Input Data'!$B$7</f>
        <v>496.73275203712416</v>
      </c>
      <c r="I1090" s="29">
        <f>Table2[[#This Row],[Price]]-Table2[[#This Row],[Variable Cost]]</f>
        <v>71.732752037124158</v>
      </c>
      <c r="J1090" s="29">
        <f>Table2[[#This Row],[CM I (Unit)]]-(Table2[[#This Row],[Fixed Cost]]/Table2[[#This Row],[Volume]])</f>
        <v>21.227701532073652</v>
      </c>
      <c r="K1090" s="29">
        <f>Table2[[#This Row],[CM II Unit)]]-(-'Input Data'!$B$4/Table2[[#This Row],[Volume]])</f>
        <v>-20.859840555468438</v>
      </c>
      <c r="L1090" s="29">
        <f>Table2[[#This Row],[CM I (Unit)]]*Table2[[#This Row],[Volume]]</f>
        <v>426092.54710051749</v>
      </c>
      <c r="M1090" s="29">
        <f>Table2[[#This Row],[CM II Unit)]]*Table2[[#This Row],[Volume]]</f>
        <v>126092.54710051749</v>
      </c>
      <c r="N1090" s="29">
        <f>Table2[[#This Row],[Profit (Unit)]]*Table2[[#This Row],[Volume]]</f>
        <v>-123907.45289948252</v>
      </c>
      <c r="O1090" s="29" t="str">
        <f>IF(AND(Table2[[#This Row],[Profit]]&gt;0,N1089&lt;0),MIN(Table2[Profit]),"")</f>
        <v/>
      </c>
    </row>
    <row r="1091" spans="1:15" ht="20.100000000000001" customHeight="1" x14ac:dyDescent="0.25">
      <c r="A1091" s="29">
        <v>5945</v>
      </c>
      <c r="B1091" s="29">
        <f>IF(Table2[[#This Row],[Volume]]&lt;'Input Data'!$B$9,'Input Data'!$B$9,IF(Table2[[#This Row],[Volume]]&gt;'Input Data'!$B$10,'Input Data'!$B$10,Table2[[#This Row],[Volume]]))</f>
        <v>5945</v>
      </c>
      <c r="C1091" s="30">
        <f>ROUNDDOWN((Table2[[#This Row],[Volume Used]]-'Input Data'!$B$9)/'Input Data'!$B$11,0)*'Input Data'!$B$12</f>
        <v>0.15000000000000002</v>
      </c>
      <c r="D1091" s="31">
        <f>-(Table2[[#This Row],[Volume]]*(1-Table2[[#This Row],[Discount]])*'Input Data'!$B$2)/Table2[[#This Row],[Volume]]</f>
        <v>425</v>
      </c>
      <c r="E1091" s="29">
        <f>ROUNDUP(Table2[[#This Row],[Volume]]/'Input Data'!$B$13,0)</f>
        <v>6</v>
      </c>
      <c r="F1091" s="29">
        <f>-Table2[[#This Row],[Multiplier]]*'Input Data'!$B$3</f>
        <v>300000</v>
      </c>
      <c r="G1091" s="29">
        <f>(1 - (1 / (1 + EXP(-((Table2[[#This Row],[Volume]] / 1000) - 4.25))))) * 0.4 + 0.6</f>
        <v>0.66204776905052143</v>
      </c>
      <c r="H1091" s="29">
        <f>Table2[[#This Row],[Sigmoid]]*'Input Data'!$B$7</f>
        <v>496.5358267878911</v>
      </c>
      <c r="I1091" s="29">
        <f>Table2[[#This Row],[Price]]-Table2[[#This Row],[Variable Cost]]</f>
        <v>71.535826787891097</v>
      </c>
      <c r="J1091" s="29">
        <f>Table2[[#This Row],[CM I (Unit)]]-(Table2[[#This Row],[Fixed Cost]]/Table2[[#This Row],[Volume]])</f>
        <v>21.073253196637943</v>
      </c>
      <c r="K1091" s="29">
        <f>Table2[[#This Row],[CM II Unit)]]-(-'Input Data'!$B$4/Table2[[#This Row],[Volume]])</f>
        <v>-20.978891462739689</v>
      </c>
      <c r="L1091" s="29">
        <f>Table2[[#This Row],[CM I (Unit)]]*Table2[[#This Row],[Volume]]</f>
        <v>425280.49025401258</v>
      </c>
      <c r="M1091" s="29">
        <f>Table2[[#This Row],[CM II Unit)]]*Table2[[#This Row],[Volume]]</f>
        <v>125280.49025401256</v>
      </c>
      <c r="N1091" s="29">
        <f>Table2[[#This Row],[Profit (Unit)]]*Table2[[#This Row],[Volume]]</f>
        <v>-124719.50974598745</v>
      </c>
      <c r="O1091" s="29" t="str">
        <f>IF(AND(Table2[[#This Row],[Profit]]&gt;0,N1090&lt;0),MIN(Table2[Profit]),"")</f>
        <v/>
      </c>
    </row>
    <row r="1092" spans="1:15" ht="20.100000000000001" customHeight="1" x14ac:dyDescent="0.25">
      <c r="A1092" s="29">
        <v>5950</v>
      </c>
      <c r="B1092" s="29">
        <f>IF(Table2[[#This Row],[Volume]]&lt;'Input Data'!$B$9,'Input Data'!$B$9,IF(Table2[[#This Row],[Volume]]&gt;'Input Data'!$B$10,'Input Data'!$B$10,Table2[[#This Row],[Volume]]))</f>
        <v>5950</v>
      </c>
      <c r="C1092" s="30">
        <f>ROUNDDOWN((Table2[[#This Row],[Volume Used]]-'Input Data'!$B$9)/'Input Data'!$B$11,0)*'Input Data'!$B$12</f>
        <v>0.15000000000000002</v>
      </c>
      <c r="D1092" s="31">
        <f>-(Table2[[#This Row],[Volume]]*(1-Table2[[#This Row],[Discount]])*'Input Data'!$B$2)/Table2[[#This Row],[Volume]]</f>
        <v>425</v>
      </c>
      <c r="E1092" s="29">
        <f>ROUNDUP(Table2[[#This Row],[Volume]]/'Input Data'!$B$13,0)</f>
        <v>6</v>
      </c>
      <c r="F1092" s="29">
        <f>-Table2[[#This Row],[Multiplier]]*'Input Data'!$B$3</f>
        <v>300000</v>
      </c>
      <c r="G1092" s="29">
        <f>(1 - (1 / (1 + EXP(-((Table2[[#This Row],[Volume]] / 1000) - 4.25))))) * 0.4 + 0.6</f>
        <v>0.66178610603341392</v>
      </c>
      <c r="H1092" s="29">
        <f>Table2[[#This Row],[Sigmoid]]*'Input Data'!$B$7</f>
        <v>496.33957952506046</v>
      </c>
      <c r="I1092" s="29">
        <f>Table2[[#This Row],[Price]]-Table2[[#This Row],[Variable Cost]]</f>
        <v>71.339579525060458</v>
      </c>
      <c r="J1092" s="29">
        <f>Table2[[#This Row],[CM I (Unit)]]-(Table2[[#This Row],[Fixed Cost]]/Table2[[#This Row],[Volume]])</f>
        <v>20.919411457833569</v>
      </c>
      <c r="K1092" s="29">
        <f>Table2[[#This Row],[CM II Unit)]]-(-'Input Data'!$B$4/Table2[[#This Row],[Volume]])</f>
        <v>-21.097395264855507</v>
      </c>
      <c r="L1092" s="29">
        <f>Table2[[#This Row],[CM I (Unit)]]*Table2[[#This Row],[Volume]]</f>
        <v>424470.49817410973</v>
      </c>
      <c r="M1092" s="29">
        <f>Table2[[#This Row],[CM II Unit)]]*Table2[[#This Row],[Volume]]</f>
        <v>124470.49817410973</v>
      </c>
      <c r="N1092" s="29">
        <f>Table2[[#This Row],[Profit (Unit)]]*Table2[[#This Row],[Volume]]</f>
        <v>-125529.50182589027</v>
      </c>
      <c r="O1092" s="29" t="str">
        <f>IF(AND(Table2[[#This Row],[Profit]]&gt;0,N1091&lt;0),MIN(Table2[Profit]),"")</f>
        <v/>
      </c>
    </row>
    <row r="1093" spans="1:15" ht="20.100000000000001" customHeight="1" x14ac:dyDescent="0.25">
      <c r="A1093" s="29">
        <v>5955</v>
      </c>
      <c r="B1093" s="29">
        <f>IF(Table2[[#This Row],[Volume]]&lt;'Input Data'!$B$9,'Input Data'!$B$9,IF(Table2[[#This Row],[Volume]]&gt;'Input Data'!$B$10,'Input Data'!$B$10,Table2[[#This Row],[Volume]]))</f>
        <v>5955</v>
      </c>
      <c r="C1093" s="30">
        <f>ROUNDDOWN((Table2[[#This Row],[Volume Used]]-'Input Data'!$B$9)/'Input Data'!$B$11,0)*'Input Data'!$B$12</f>
        <v>0.15000000000000002</v>
      </c>
      <c r="D1093" s="31">
        <f>-(Table2[[#This Row],[Volume]]*(1-Table2[[#This Row],[Discount]])*'Input Data'!$B$2)/Table2[[#This Row],[Volume]]</f>
        <v>425</v>
      </c>
      <c r="E1093" s="29">
        <f>ROUNDUP(Table2[[#This Row],[Volume]]/'Input Data'!$B$13,0)</f>
        <v>6</v>
      </c>
      <c r="F1093" s="29">
        <f>-Table2[[#This Row],[Multiplier]]*'Input Data'!$B$3</f>
        <v>300000</v>
      </c>
      <c r="G1093" s="29">
        <f>(1 - (1 / (1 + EXP(-((Table2[[#This Row],[Volume]] / 1000) - 4.25))))) * 0.4 + 0.6</f>
        <v>0.66152534559168263</v>
      </c>
      <c r="H1093" s="29">
        <f>Table2[[#This Row],[Sigmoid]]*'Input Data'!$B$7</f>
        <v>496.14400919376197</v>
      </c>
      <c r="I1093" s="29">
        <f>Table2[[#This Row],[Price]]-Table2[[#This Row],[Variable Cost]]</f>
        <v>71.144009193761974</v>
      </c>
      <c r="J1093" s="29">
        <f>Table2[[#This Row],[CM I (Unit)]]-(Table2[[#This Row],[Fixed Cost]]/Table2[[#This Row],[Volume]])</f>
        <v>20.76617544061336</v>
      </c>
      <c r="K1093" s="29">
        <f>Table2[[#This Row],[CM II Unit)]]-(-'Input Data'!$B$4/Table2[[#This Row],[Volume]])</f>
        <v>-21.215352687010487</v>
      </c>
      <c r="L1093" s="29">
        <f>Table2[[#This Row],[CM I (Unit)]]*Table2[[#This Row],[Volume]]</f>
        <v>423662.57474885258</v>
      </c>
      <c r="M1093" s="29">
        <f>Table2[[#This Row],[CM II Unit)]]*Table2[[#This Row],[Volume]]</f>
        <v>123662.57474885255</v>
      </c>
      <c r="N1093" s="29">
        <f>Table2[[#This Row],[Profit (Unit)]]*Table2[[#This Row],[Volume]]</f>
        <v>-126337.42525114745</v>
      </c>
      <c r="O1093" s="29" t="str">
        <f>IF(AND(Table2[[#This Row],[Profit]]&gt;0,N1092&lt;0),MIN(Table2[Profit]),"")</f>
        <v/>
      </c>
    </row>
    <row r="1094" spans="1:15" ht="20.100000000000001" customHeight="1" x14ac:dyDescent="0.25">
      <c r="A1094" s="29">
        <v>5960</v>
      </c>
      <c r="B1094" s="29">
        <f>IF(Table2[[#This Row],[Volume]]&lt;'Input Data'!$B$9,'Input Data'!$B$9,IF(Table2[[#This Row],[Volume]]&gt;'Input Data'!$B$10,'Input Data'!$B$10,Table2[[#This Row],[Volume]]))</f>
        <v>5960</v>
      </c>
      <c r="C1094" s="30">
        <f>ROUNDDOWN((Table2[[#This Row],[Volume Used]]-'Input Data'!$B$9)/'Input Data'!$B$11,0)*'Input Data'!$B$12</f>
        <v>0.15000000000000002</v>
      </c>
      <c r="D1094" s="31">
        <f>-(Table2[[#This Row],[Volume]]*(1-Table2[[#This Row],[Discount]])*'Input Data'!$B$2)/Table2[[#This Row],[Volume]]</f>
        <v>425</v>
      </c>
      <c r="E1094" s="29">
        <f>ROUNDUP(Table2[[#This Row],[Volume]]/'Input Data'!$B$13,0)</f>
        <v>6</v>
      </c>
      <c r="F1094" s="29">
        <f>-Table2[[#This Row],[Multiplier]]*'Input Data'!$B$3</f>
        <v>300000</v>
      </c>
      <c r="G1094" s="29">
        <f>(1 - (1 / (1 + EXP(-((Table2[[#This Row],[Volume]] / 1000) - 4.25))))) * 0.4 + 0.6</f>
        <v>0.66126548630603443</v>
      </c>
      <c r="H1094" s="29">
        <f>Table2[[#This Row],[Sigmoid]]*'Input Data'!$B$7</f>
        <v>495.94911472952583</v>
      </c>
      <c r="I1094" s="29">
        <f>Table2[[#This Row],[Price]]-Table2[[#This Row],[Variable Cost]]</f>
        <v>70.949114729525832</v>
      </c>
      <c r="J1094" s="29">
        <f>Table2[[#This Row],[CM I (Unit)]]-(Table2[[#This Row],[Fixed Cost]]/Table2[[#This Row],[Volume]])</f>
        <v>20.613544259727171</v>
      </c>
      <c r="K1094" s="29">
        <f>Table2[[#This Row],[CM II Unit)]]-(-'Input Data'!$B$4/Table2[[#This Row],[Volume]])</f>
        <v>-21.332764465105043</v>
      </c>
      <c r="L1094" s="29">
        <f>Table2[[#This Row],[CM I (Unit)]]*Table2[[#This Row],[Volume]]</f>
        <v>422856.72378797398</v>
      </c>
      <c r="M1094" s="29">
        <f>Table2[[#This Row],[CM II Unit)]]*Table2[[#This Row],[Volume]]</f>
        <v>122856.72378797394</v>
      </c>
      <c r="N1094" s="29">
        <f>Table2[[#This Row],[Profit (Unit)]]*Table2[[#This Row],[Volume]]</f>
        <v>-127143.27621202606</v>
      </c>
      <c r="O1094" s="29" t="str">
        <f>IF(AND(Table2[[#This Row],[Profit]]&gt;0,N1093&lt;0),MIN(Table2[Profit]),"")</f>
        <v/>
      </c>
    </row>
    <row r="1095" spans="1:15" ht="20.100000000000001" customHeight="1" x14ac:dyDescent="0.25">
      <c r="A1095" s="29">
        <v>5965</v>
      </c>
      <c r="B1095" s="29">
        <f>IF(Table2[[#This Row],[Volume]]&lt;'Input Data'!$B$9,'Input Data'!$B$9,IF(Table2[[#This Row],[Volume]]&gt;'Input Data'!$B$10,'Input Data'!$B$10,Table2[[#This Row],[Volume]]))</f>
        <v>5965</v>
      </c>
      <c r="C1095" s="30">
        <f>ROUNDDOWN((Table2[[#This Row],[Volume Used]]-'Input Data'!$B$9)/'Input Data'!$B$11,0)*'Input Data'!$B$12</f>
        <v>0.15000000000000002</v>
      </c>
      <c r="D1095" s="31">
        <f>-(Table2[[#This Row],[Volume]]*(1-Table2[[#This Row],[Discount]])*'Input Data'!$B$2)/Table2[[#This Row],[Volume]]</f>
        <v>425</v>
      </c>
      <c r="E1095" s="29">
        <f>ROUNDUP(Table2[[#This Row],[Volume]]/'Input Data'!$B$13,0)</f>
        <v>6</v>
      </c>
      <c r="F1095" s="29">
        <f>-Table2[[#This Row],[Multiplier]]*'Input Data'!$B$3</f>
        <v>300000</v>
      </c>
      <c r="G1095" s="29">
        <f>(1 - (1 / (1 + EXP(-((Table2[[#This Row],[Volume]] / 1000) - 4.25))))) * 0.4 + 0.6</f>
        <v>0.66100652674451743</v>
      </c>
      <c r="H1095" s="29">
        <f>Table2[[#This Row],[Sigmoid]]*'Input Data'!$B$7</f>
        <v>495.75489505838806</v>
      </c>
      <c r="I1095" s="29">
        <f>Table2[[#This Row],[Price]]-Table2[[#This Row],[Variable Cost]]</f>
        <v>70.754895058388058</v>
      </c>
      <c r="J1095" s="29">
        <f>Table2[[#This Row],[CM I (Unit)]]-(Table2[[#This Row],[Fixed Cost]]/Table2[[#This Row],[Volume]])</f>
        <v>20.461517019829799</v>
      </c>
      <c r="K1095" s="29">
        <f>Table2[[#This Row],[CM II Unit)]]-(-'Input Data'!$B$4/Table2[[#This Row],[Volume]])</f>
        <v>-21.449631345635417</v>
      </c>
      <c r="L1095" s="29">
        <f>Table2[[#This Row],[CM I (Unit)]]*Table2[[#This Row],[Volume]]</f>
        <v>422052.94902328477</v>
      </c>
      <c r="M1095" s="29">
        <f>Table2[[#This Row],[CM II Unit)]]*Table2[[#This Row],[Volume]]</f>
        <v>122052.94902328475</v>
      </c>
      <c r="N1095" s="29">
        <f>Table2[[#This Row],[Profit (Unit)]]*Table2[[#This Row],[Volume]]</f>
        <v>-127947.05097671527</v>
      </c>
      <c r="O1095" s="29" t="str">
        <f>IF(AND(Table2[[#This Row],[Profit]]&gt;0,N1094&lt;0),MIN(Table2[Profit]),"")</f>
        <v/>
      </c>
    </row>
    <row r="1096" spans="1:15" ht="20.100000000000001" customHeight="1" x14ac:dyDescent="0.25">
      <c r="A1096" s="29">
        <v>5970</v>
      </c>
      <c r="B1096" s="29">
        <f>IF(Table2[[#This Row],[Volume]]&lt;'Input Data'!$B$9,'Input Data'!$B$9,IF(Table2[[#This Row],[Volume]]&gt;'Input Data'!$B$10,'Input Data'!$B$10,Table2[[#This Row],[Volume]]))</f>
        <v>5970</v>
      </c>
      <c r="C1096" s="30">
        <f>ROUNDDOWN((Table2[[#This Row],[Volume Used]]-'Input Data'!$B$9)/'Input Data'!$B$11,0)*'Input Data'!$B$12</f>
        <v>0.15000000000000002</v>
      </c>
      <c r="D1096" s="31">
        <f>-(Table2[[#This Row],[Volume]]*(1-Table2[[#This Row],[Discount]])*'Input Data'!$B$2)/Table2[[#This Row],[Volume]]</f>
        <v>425</v>
      </c>
      <c r="E1096" s="29">
        <f>ROUNDUP(Table2[[#This Row],[Volume]]/'Input Data'!$B$13,0)</f>
        <v>6</v>
      </c>
      <c r="F1096" s="29">
        <f>-Table2[[#This Row],[Multiplier]]*'Input Data'!$B$3</f>
        <v>300000</v>
      </c>
      <c r="G1096" s="29">
        <f>(1 - (1 / (1 + EXP(-((Table2[[#This Row],[Volume]] / 1000) - 4.25))))) * 0.4 + 0.6</f>
        <v>0.66074846546266375</v>
      </c>
      <c r="H1096" s="29">
        <f>Table2[[#This Row],[Sigmoid]]*'Input Data'!$B$7</f>
        <v>495.56134909699779</v>
      </c>
      <c r="I1096" s="29">
        <f>Table2[[#This Row],[Price]]-Table2[[#This Row],[Variable Cost]]</f>
        <v>70.561349096997787</v>
      </c>
      <c r="J1096" s="29">
        <f>Table2[[#This Row],[CM I (Unit)]]-(Table2[[#This Row],[Fixed Cost]]/Table2[[#This Row],[Volume]])</f>
        <v>20.31009281559075</v>
      </c>
      <c r="K1096" s="29">
        <f>Table2[[#This Row],[CM II Unit)]]-(-'Input Data'!$B$4/Table2[[#This Row],[Volume]])</f>
        <v>-21.56595408558178</v>
      </c>
      <c r="L1096" s="29">
        <f>Table2[[#This Row],[CM I (Unit)]]*Table2[[#This Row],[Volume]]</f>
        <v>421251.25410907681</v>
      </c>
      <c r="M1096" s="29">
        <f>Table2[[#This Row],[CM II Unit)]]*Table2[[#This Row],[Volume]]</f>
        <v>121251.25410907678</v>
      </c>
      <c r="N1096" s="29">
        <f>Table2[[#This Row],[Profit (Unit)]]*Table2[[#This Row],[Volume]]</f>
        <v>-128748.74589092322</v>
      </c>
      <c r="O1096" s="29" t="str">
        <f>IF(AND(Table2[[#This Row],[Profit]]&gt;0,N1095&lt;0),MIN(Table2[Profit]),"")</f>
        <v/>
      </c>
    </row>
    <row r="1097" spans="1:15" ht="20.100000000000001" customHeight="1" x14ac:dyDescent="0.25">
      <c r="A1097" s="29">
        <v>5975</v>
      </c>
      <c r="B1097" s="29">
        <f>IF(Table2[[#This Row],[Volume]]&lt;'Input Data'!$B$9,'Input Data'!$B$9,IF(Table2[[#This Row],[Volume]]&gt;'Input Data'!$B$10,'Input Data'!$B$10,Table2[[#This Row],[Volume]]))</f>
        <v>5975</v>
      </c>
      <c r="C1097" s="30">
        <f>ROUNDDOWN((Table2[[#This Row],[Volume Used]]-'Input Data'!$B$9)/'Input Data'!$B$11,0)*'Input Data'!$B$12</f>
        <v>0.15000000000000002</v>
      </c>
      <c r="D1097" s="31">
        <f>-(Table2[[#This Row],[Volume]]*(1-Table2[[#This Row],[Discount]])*'Input Data'!$B$2)/Table2[[#This Row],[Volume]]</f>
        <v>425</v>
      </c>
      <c r="E1097" s="29">
        <f>ROUNDUP(Table2[[#This Row],[Volume]]/'Input Data'!$B$13,0)</f>
        <v>6</v>
      </c>
      <c r="F1097" s="29">
        <f>-Table2[[#This Row],[Multiplier]]*'Input Data'!$B$3</f>
        <v>300000</v>
      </c>
      <c r="G1097" s="29">
        <f>(1 - (1 / (1 + EXP(-((Table2[[#This Row],[Volume]] / 1000) - 4.25))))) * 0.4 + 0.6</f>
        <v>0.66049130100362963</v>
      </c>
      <c r="H1097" s="29">
        <f>Table2[[#This Row],[Sigmoid]]*'Input Data'!$B$7</f>
        <v>495.36847575272225</v>
      </c>
      <c r="I1097" s="29">
        <f>Table2[[#This Row],[Price]]-Table2[[#This Row],[Variable Cost]]</f>
        <v>70.368475752722247</v>
      </c>
      <c r="J1097" s="29">
        <f>Table2[[#This Row],[CM I (Unit)]]-(Table2[[#This Row],[Fixed Cost]]/Table2[[#This Row],[Volume]])</f>
        <v>20.159270731801747</v>
      </c>
      <c r="K1097" s="29">
        <f>Table2[[#This Row],[CM II Unit)]]-(-'Input Data'!$B$4/Table2[[#This Row],[Volume]])</f>
        <v>-21.681733452298673</v>
      </c>
      <c r="L1097" s="29">
        <f>Table2[[#This Row],[CM I (Unit)]]*Table2[[#This Row],[Volume]]</f>
        <v>420451.64262251544</v>
      </c>
      <c r="M1097" s="29">
        <f>Table2[[#This Row],[CM II Unit)]]*Table2[[#This Row],[Volume]]</f>
        <v>120451.64262251544</v>
      </c>
      <c r="N1097" s="29">
        <f>Table2[[#This Row],[Profit (Unit)]]*Table2[[#This Row],[Volume]]</f>
        <v>-129548.35737748457</v>
      </c>
      <c r="O1097" s="29" t="str">
        <f>IF(AND(Table2[[#This Row],[Profit]]&gt;0,N1096&lt;0),MIN(Table2[Profit]),"")</f>
        <v/>
      </c>
    </row>
    <row r="1098" spans="1:15" ht="20.100000000000001" customHeight="1" x14ac:dyDescent="0.25">
      <c r="A1098" s="29">
        <v>5980</v>
      </c>
      <c r="B1098" s="29">
        <f>IF(Table2[[#This Row],[Volume]]&lt;'Input Data'!$B$9,'Input Data'!$B$9,IF(Table2[[#This Row],[Volume]]&gt;'Input Data'!$B$10,'Input Data'!$B$10,Table2[[#This Row],[Volume]]))</f>
        <v>5980</v>
      </c>
      <c r="C1098" s="30">
        <f>ROUNDDOWN((Table2[[#This Row],[Volume Used]]-'Input Data'!$B$9)/'Input Data'!$B$11,0)*'Input Data'!$B$12</f>
        <v>0.15000000000000002</v>
      </c>
      <c r="D1098" s="31">
        <f>-(Table2[[#This Row],[Volume]]*(1-Table2[[#This Row],[Discount]])*'Input Data'!$B$2)/Table2[[#This Row],[Volume]]</f>
        <v>425</v>
      </c>
      <c r="E1098" s="29">
        <f>ROUNDUP(Table2[[#This Row],[Volume]]/'Input Data'!$B$13,0)</f>
        <v>6</v>
      </c>
      <c r="F1098" s="29">
        <f>-Table2[[#This Row],[Multiplier]]*'Input Data'!$B$3</f>
        <v>300000</v>
      </c>
      <c r="G1098" s="29">
        <f>(1 - (1 / (1 + EXP(-((Table2[[#This Row],[Volume]] / 1000) - 4.25))))) * 0.4 + 0.6</f>
        <v>0.66023503189833754</v>
      </c>
      <c r="H1098" s="29">
        <f>Table2[[#This Row],[Sigmoid]]*'Input Data'!$B$7</f>
        <v>495.17627392375317</v>
      </c>
      <c r="I1098" s="29">
        <f>Table2[[#This Row],[Price]]-Table2[[#This Row],[Variable Cost]]</f>
        <v>70.176273923753172</v>
      </c>
      <c r="J1098" s="29">
        <f>Table2[[#This Row],[CM I (Unit)]]-(Table2[[#This Row],[Fixed Cost]]/Table2[[#This Row],[Volume]])</f>
        <v>20.009049843485613</v>
      </c>
      <c r="K1098" s="29">
        <f>Table2[[#This Row],[CM II Unit)]]-(-'Input Data'!$B$4/Table2[[#This Row],[Volume]])</f>
        <v>-21.796970223404017</v>
      </c>
      <c r="L1098" s="29">
        <f>Table2[[#This Row],[CM I (Unit)]]*Table2[[#This Row],[Volume]]</f>
        <v>419654.11806404399</v>
      </c>
      <c r="M1098" s="29">
        <f>Table2[[#This Row],[CM II Unit)]]*Table2[[#This Row],[Volume]]</f>
        <v>119654.11806404397</v>
      </c>
      <c r="N1098" s="29">
        <f>Table2[[#This Row],[Profit (Unit)]]*Table2[[#This Row],[Volume]]</f>
        <v>-130345.88193595601</v>
      </c>
      <c r="O1098" s="29" t="str">
        <f>IF(AND(Table2[[#This Row],[Profit]]&gt;0,N1097&lt;0),MIN(Table2[Profit]),"")</f>
        <v/>
      </c>
    </row>
    <row r="1099" spans="1:15" ht="20.100000000000001" customHeight="1" x14ac:dyDescent="0.25">
      <c r="A1099" s="29">
        <v>5985</v>
      </c>
      <c r="B1099" s="29">
        <f>IF(Table2[[#This Row],[Volume]]&lt;'Input Data'!$B$9,'Input Data'!$B$9,IF(Table2[[#This Row],[Volume]]&gt;'Input Data'!$B$10,'Input Data'!$B$10,Table2[[#This Row],[Volume]]))</f>
        <v>5985</v>
      </c>
      <c r="C1099" s="30">
        <f>ROUNDDOWN((Table2[[#This Row],[Volume Used]]-'Input Data'!$B$9)/'Input Data'!$B$11,0)*'Input Data'!$B$12</f>
        <v>0.15000000000000002</v>
      </c>
      <c r="D1099" s="31">
        <f>-(Table2[[#This Row],[Volume]]*(1-Table2[[#This Row],[Discount]])*'Input Data'!$B$2)/Table2[[#This Row],[Volume]]</f>
        <v>425</v>
      </c>
      <c r="E1099" s="29">
        <f>ROUNDUP(Table2[[#This Row],[Volume]]/'Input Data'!$B$13,0)</f>
        <v>6</v>
      </c>
      <c r="F1099" s="29">
        <f>-Table2[[#This Row],[Multiplier]]*'Input Data'!$B$3</f>
        <v>300000</v>
      </c>
      <c r="G1099" s="29">
        <f>(1 - (1 / (1 + EXP(-((Table2[[#This Row],[Volume]] / 1000) - 4.25))))) * 0.4 + 0.6</f>
        <v>0.65997965666561542</v>
      </c>
      <c r="H1099" s="29">
        <f>Table2[[#This Row],[Sigmoid]]*'Input Data'!$B$7</f>
        <v>494.98474249921156</v>
      </c>
      <c r="I1099" s="29">
        <f>Table2[[#This Row],[Price]]-Table2[[#This Row],[Variable Cost]]</f>
        <v>69.984742499211563</v>
      </c>
      <c r="J1099" s="29">
        <f>Table2[[#This Row],[CM I (Unit)]]-(Table2[[#This Row],[Fixed Cost]]/Table2[[#This Row],[Volume]])</f>
        <v>19.859429216003541</v>
      </c>
      <c r="K1099" s="29">
        <f>Table2[[#This Row],[CM II Unit)]]-(-'Input Data'!$B$4/Table2[[#This Row],[Volume]])</f>
        <v>-21.911665186669808</v>
      </c>
      <c r="L1099" s="29">
        <f>Table2[[#This Row],[CM I (Unit)]]*Table2[[#This Row],[Volume]]</f>
        <v>418858.68385778123</v>
      </c>
      <c r="M1099" s="29">
        <f>Table2[[#This Row],[CM II Unit)]]*Table2[[#This Row],[Volume]]</f>
        <v>118858.68385778119</v>
      </c>
      <c r="N1099" s="29">
        <f>Table2[[#This Row],[Profit (Unit)]]*Table2[[#This Row],[Volume]]</f>
        <v>-131141.3161422188</v>
      </c>
      <c r="O1099" s="29" t="str">
        <f>IF(AND(Table2[[#This Row],[Profit]]&gt;0,N1098&lt;0),MIN(Table2[Profit]),"")</f>
        <v/>
      </c>
    </row>
    <row r="1100" spans="1:15" ht="20.100000000000001" customHeight="1" x14ac:dyDescent="0.25">
      <c r="A1100" s="29">
        <v>5990</v>
      </c>
      <c r="B1100" s="29">
        <f>IF(Table2[[#This Row],[Volume]]&lt;'Input Data'!$B$9,'Input Data'!$B$9,IF(Table2[[#This Row],[Volume]]&gt;'Input Data'!$B$10,'Input Data'!$B$10,Table2[[#This Row],[Volume]]))</f>
        <v>5990</v>
      </c>
      <c r="C1100" s="30">
        <f>ROUNDDOWN((Table2[[#This Row],[Volume Used]]-'Input Data'!$B$9)/'Input Data'!$B$11,0)*'Input Data'!$B$12</f>
        <v>0.15000000000000002</v>
      </c>
      <c r="D1100" s="31">
        <f>-(Table2[[#This Row],[Volume]]*(1-Table2[[#This Row],[Discount]])*'Input Data'!$B$2)/Table2[[#This Row],[Volume]]</f>
        <v>425</v>
      </c>
      <c r="E1100" s="29">
        <f>ROUNDUP(Table2[[#This Row],[Volume]]/'Input Data'!$B$13,0)</f>
        <v>6</v>
      </c>
      <c r="F1100" s="29">
        <f>-Table2[[#This Row],[Multiplier]]*'Input Data'!$B$3</f>
        <v>300000</v>
      </c>
      <c r="G1100" s="29">
        <f>(1 - (1 / (1 + EXP(-((Table2[[#This Row],[Volume]] / 1000) - 4.25))))) * 0.4 + 0.6</f>
        <v>0.65972517381233742</v>
      </c>
      <c r="H1100" s="29">
        <f>Table2[[#This Row],[Sigmoid]]*'Input Data'!$B$7</f>
        <v>494.79388035925308</v>
      </c>
      <c r="I1100" s="29">
        <f>Table2[[#This Row],[Price]]-Table2[[#This Row],[Variable Cost]]</f>
        <v>69.79388035925308</v>
      </c>
      <c r="J1100" s="29">
        <f>Table2[[#This Row],[CM I (Unit)]]-(Table2[[#This Row],[Fixed Cost]]/Table2[[#This Row],[Volume]])</f>
        <v>19.710407905162931</v>
      </c>
      <c r="K1100" s="29">
        <f>Table2[[#This Row],[CM II Unit)]]-(-'Input Data'!$B$4/Table2[[#This Row],[Volume]])</f>
        <v>-22.025819139912194</v>
      </c>
      <c r="L1100" s="29">
        <f>Table2[[#This Row],[CM I (Unit)]]*Table2[[#This Row],[Volume]]</f>
        <v>418065.34335192596</v>
      </c>
      <c r="M1100" s="29">
        <f>Table2[[#This Row],[CM II Unit)]]*Table2[[#This Row],[Volume]]</f>
        <v>118065.34335192596</v>
      </c>
      <c r="N1100" s="29">
        <f>Table2[[#This Row],[Profit (Unit)]]*Table2[[#This Row],[Volume]]</f>
        <v>-131934.65664807404</v>
      </c>
      <c r="O1100" s="29" t="str">
        <f>IF(AND(Table2[[#This Row],[Profit]]&gt;0,N1099&lt;0),MIN(Table2[Profit]),"")</f>
        <v/>
      </c>
    </row>
    <row r="1101" spans="1:15" ht="20.100000000000001" customHeight="1" x14ac:dyDescent="0.25">
      <c r="A1101" s="29">
        <v>5995</v>
      </c>
      <c r="B1101" s="29">
        <f>IF(Table2[[#This Row],[Volume]]&lt;'Input Data'!$B$9,'Input Data'!$B$9,IF(Table2[[#This Row],[Volume]]&gt;'Input Data'!$B$10,'Input Data'!$B$10,Table2[[#This Row],[Volume]]))</f>
        <v>5995</v>
      </c>
      <c r="C1101" s="30">
        <f>ROUNDDOWN((Table2[[#This Row],[Volume Used]]-'Input Data'!$B$9)/'Input Data'!$B$11,0)*'Input Data'!$B$12</f>
        <v>0.15000000000000002</v>
      </c>
      <c r="D1101" s="31">
        <f>-(Table2[[#This Row],[Volume]]*(1-Table2[[#This Row],[Discount]])*'Input Data'!$B$2)/Table2[[#This Row],[Volume]]</f>
        <v>425</v>
      </c>
      <c r="E1101" s="29">
        <f>ROUNDUP(Table2[[#This Row],[Volume]]/'Input Data'!$B$13,0)</f>
        <v>6</v>
      </c>
      <c r="F1101" s="29">
        <f>-Table2[[#This Row],[Multiplier]]*'Input Data'!$B$3</f>
        <v>300000</v>
      </c>
      <c r="G1101" s="29">
        <f>(1 - (1 / (1 + EXP(-((Table2[[#This Row],[Volume]] / 1000) - 4.25))))) * 0.4 + 0.6</f>
        <v>0.65947158183356291</v>
      </c>
      <c r="H1101" s="29">
        <f>Table2[[#This Row],[Sigmoid]]*'Input Data'!$B$7</f>
        <v>494.60368637517217</v>
      </c>
      <c r="I1101" s="29">
        <f>Table2[[#This Row],[Price]]-Table2[[#This Row],[Variable Cost]]</f>
        <v>69.603686375172174</v>
      </c>
      <c r="J1101" s="29">
        <f>Table2[[#This Row],[CM I (Unit)]]-(Table2[[#This Row],[Fixed Cost]]/Table2[[#This Row],[Volume]])</f>
        <v>19.561984957323965</v>
      </c>
      <c r="K1101" s="29">
        <f>Table2[[#This Row],[CM II Unit)]]-(-'Input Data'!$B$4/Table2[[#This Row],[Volume]])</f>
        <v>-22.139432890882873</v>
      </c>
      <c r="L1101" s="29">
        <f>Table2[[#This Row],[CM I (Unit)]]*Table2[[#This Row],[Volume]]</f>
        <v>417274.09981915716</v>
      </c>
      <c r="M1101" s="29">
        <f>Table2[[#This Row],[CM II Unit)]]*Table2[[#This Row],[Volume]]</f>
        <v>117274.09981915717</v>
      </c>
      <c r="N1101" s="29">
        <f>Table2[[#This Row],[Profit (Unit)]]*Table2[[#This Row],[Volume]]</f>
        <v>-132725.90018084281</v>
      </c>
      <c r="O1101" s="29" t="str">
        <f>IF(AND(Table2[[#This Row],[Profit]]&gt;0,N1100&lt;0),MIN(Table2[Profit]),"")</f>
        <v/>
      </c>
    </row>
    <row r="1102" spans="1:15" ht="20.100000000000001" customHeight="1" x14ac:dyDescent="0.25">
      <c r="A1102" s="29">
        <v>6000</v>
      </c>
      <c r="B1102" s="29">
        <f>IF(Table2[[#This Row],[Volume]]&lt;'Input Data'!$B$9,'Input Data'!$B$9,IF(Table2[[#This Row],[Volume]]&gt;'Input Data'!$B$10,'Input Data'!$B$10,Table2[[#This Row],[Volume]]))</f>
        <v>6000</v>
      </c>
      <c r="C1102" s="30">
        <f>ROUNDDOWN((Table2[[#This Row],[Volume Used]]-'Input Data'!$B$9)/'Input Data'!$B$11,0)*'Input Data'!$B$12</f>
        <v>0.2</v>
      </c>
      <c r="D1102" s="31">
        <f>-(Table2[[#This Row],[Volume]]*(1-Table2[[#This Row],[Discount]])*'Input Data'!$B$2)/Table2[[#This Row],[Volume]]</f>
        <v>400</v>
      </c>
      <c r="E1102" s="29">
        <f>ROUNDUP(Table2[[#This Row],[Volume]]/'Input Data'!$B$13,0)</f>
        <v>6</v>
      </c>
      <c r="F1102" s="29">
        <f>-Table2[[#This Row],[Multiplier]]*'Input Data'!$B$3</f>
        <v>300000</v>
      </c>
      <c r="G1102" s="29">
        <f>(1 - (1 / (1 + EXP(-((Table2[[#This Row],[Volume]] / 1000) - 4.25))))) * 0.4 + 0.6</f>
        <v>0.65921887921267575</v>
      </c>
      <c r="H1102" s="29">
        <f>Table2[[#This Row],[Sigmoid]]*'Input Data'!$B$7</f>
        <v>494.41415940950679</v>
      </c>
      <c r="I1102" s="29">
        <f>Table2[[#This Row],[Price]]-Table2[[#This Row],[Variable Cost]]</f>
        <v>94.414159409506794</v>
      </c>
      <c r="J1102" s="29">
        <f>Table2[[#This Row],[CM I (Unit)]]-(Table2[[#This Row],[Fixed Cost]]/Table2[[#This Row],[Volume]])</f>
        <v>44.414159409506794</v>
      </c>
      <c r="K1102" s="29">
        <f>Table2[[#This Row],[CM II Unit)]]-(-'Input Data'!$B$4/Table2[[#This Row],[Volume]])</f>
        <v>2.7474927428401301</v>
      </c>
      <c r="L1102" s="29">
        <f>Table2[[#This Row],[CM I (Unit)]]*Table2[[#This Row],[Volume]]</f>
        <v>566484.95645704074</v>
      </c>
      <c r="M1102" s="29">
        <f>Table2[[#This Row],[CM II Unit)]]*Table2[[#This Row],[Volume]]</f>
        <v>266484.95645704074</v>
      </c>
      <c r="N1102" s="29">
        <f>Table2[[#This Row],[Profit (Unit)]]*Table2[[#This Row],[Volume]]</f>
        <v>16484.956457040782</v>
      </c>
      <c r="O1102" s="29">
        <f>IF(AND(Table2[[#This Row],[Profit]]&gt;0,N1101&lt;0),MIN(Table2[Profit]),"")</f>
        <v>-178446.6054865038</v>
      </c>
    </row>
    <row r="1103" spans="1:15" ht="20.100000000000001" customHeight="1" x14ac:dyDescent="0.25">
      <c r="A1103" s="29">
        <v>6005</v>
      </c>
      <c r="B1103" s="29">
        <f>IF(Table2[[#This Row],[Volume]]&lt;'Input Data'!$B$9,'Input Data'!$B$9,IF(Table2[[#This Row],[Volume]]&gt;'Input Data'!$B$10,'Input Data'!$B$10,Table2[[#This Row],[Volume]]))</f>
        <v>6005</v>
      </c>
      <c r="C1103" s="30">
        <f>ROUNDDOWN((Table2[[#This Row],[Volume Used]]-'Input Data'!$B$9)/'Input Data'!$B$11,0)*'Input Data'!$B$12</f>
        <v>0.2</v>
      </c>
      <c r="D1103" s="31">
        <f>-(Table2[[#This Row],[Volume]]*(1-Table2[[#This Row],[Discount]])*'Input Data'!$B$2)/Table2[[#This Row],[Volume]]</f>
        <v>400</v>
      </c>
      <c r="E1103" s="29">
        <f>ROUNDUP(Table2[[#This Row],[Volume]]/'Input Data'!$B$13,0)</f>
        <v>7</v>
      </c>
      <c r="F1103" s="29">
        <f>-Table2[[#This Row],[Multiplier]]*'Input Data'!$B$3</f>
        <v>350000</v>
      </c>
      <c r="G1103" s="29">
        <f>(1 - (1 / (1 + EXP(-((Table2[[#This Row],[Volume]] / 1000) - 4.25))))) * 0.4 + 0.6</f>
        <v>0.65896706442152297</v>
      </c>
      <c r="H1103" s="29">
        <f>Table2[[#This Row],[Sigmoid]]*'Input Data'!$B$7</f>
        <v>494.22529831614224</v>
      </c>
      <c r="I1103" s="29">
        <f>Table2[[#This Row],[Price]]-Table2[[#This Row],[Variable Cost]]</f>
        <v>94.225298316142243</v>
      </c>
      <c r="J1103" s="29">
        <f>Table2[[#This Row],[CM I (Unit)]]-(Table2[[#This Row],[Fixed Cost]]/Table2[[#This Row],[Volume]])</f>
        <v>35.940535618390371</v>
      </c>
      <c r="K1103" s="29">
        <f>Table2[[#This Row],[CM II Unit)]]-(-'Input Data'!$B$4/Table2[[#This Row],[Volume]])</f>
        <v>-5.6914377371466784</v>
      </c>
      <c r="L1103" s="29">
        <f>Table2[[#This Row],[CM I (Unit)]]*Table2[[#This Row],[Volume]]</f>
        <v>565822.91638843413</v>
      </c>
      <c r="M1103" s="29">
        <f>Table2[[#This Row],[CM II Unit)]]*Table2[[#This Row],[Volume]]</f>
        <v>215822.91638843418</v>
      </c>
      <c r="N1103" s="29">
        <f>Table2[[#This Row],[Profit (Unit)]]*Table2[[#This Row],[Volume]]</f>
        <v>-34177.083611565802</v>
      </c>
      <c r="O1103" s="29" t="str">
        <f>IF(AND(Table2[[#This Row],[Profit]]&gt;0,N1102&lt;0),MIN(Table2[Profit]),"")</f>
        <v/>
      </c>
    </row>
    <row r="1104" spans="1:15" ht="20.100000000000001" customHeight="1" x14ac:dyDescent="0.25">
      <c r="A1104" s="29">
        <v>6010</v>
      </c>
      <c r="B1104" s="29">
        <f>IF(Table2[[#This Row],[Volume]]&lt;'Input Data'!$B$9,'Input Data'!$B$9,IF(Table2[[#This Row],[Volume]]&gt;'Input Data'!$B$10,'Input Data'!$B$10,Table2[[#This Row],[Volume]]))</f>
        <v>6010</v>
      </c>
      <c r="C1104" s="30">
        <f>ROUNDDOWN((Table2[[#This Row],[Volume Used]]-'Input Data'!$B$9)/'Input Data'!$B$11,0)*'Input Data'!$B$12</f>
        <v>0.2</v>
      </c>
      <c r="D1104" s="31">
        <f>-(Table2[[#This Row],[Volume]]*(1-Table2[[#This Row],[Discount]])*'Input Data'!$B$2)/Table2[[#This Row],[Volume]]</f>
        <v>400</v>
      </c>
      <c r="E1104" s="29">
        <f>ROUNDUP(Table2[[#This Row],[Volume]]/'Input Data'!$B$13,0)</f>
        <v>7</v>
      </c>
      <c r="F1104" s="29">
        <f>-Table2[[#This Row],[Multiplier]]*'Input Data'!$B$3</f>
        <v>350000</v>
      </c>
      <c r="G1104" s="29">
        <f>(1 - (1 / (1 + EXP(-((Table2[[#This Row],[Volume]] / 1000) - 4.25))))) * 0.4 + 0.6</f>
        <v>0.65871613592055289</v>
      </c>
      <c r="H1104" s="29">
        <f>Table2[[#This Row],[Sigmoid]]*'Input Data'!$B$7</f>
        <v>494.03710194041469</v>
      </c>
      <c r="I1104" s="29">
        <f>Table2[[#This Row],[Price]]-Table2[[#This Row],[Variable Cost]]</f>
        <v>94.037101940414686</v>
      </c>
      <c r="J1104" s="29">
        <f>Table2[[#This Row],[CM I (Unit)]]-(Table2[[#This Row],[Fixed Cost]]/Table2[[#This Row],[Volume]])</f>
        <v>35.800829061878915</v>
      </c>
      <c r="K1104" s="29">
        <f>Table2[[#This Row],[CM II Unit)]]-(-'Input Data'!$B$4/Table2[[#This Row],[Volume]])</f>
        <v>-5.7965087085037794</v>
      </c>
      <c r="L1104" s="29">
        <f>Table2[[#This Row],[CM I (Unit)]]*Table2[[#This Row],[Volume]]</f>
        <v>565162.98266189231</v>
      </c>
      <c r="M1104" s="29">
        <f>Table2[[#This Row],[CM II Unit)]]*Table2[[#This Row],[Volume]]</f>
        <v>215162.98266189228</v>
      </c>
      <c r="N1104" s="29">
        <f>Table2[[#This Row],[Profit (Unit)]]*Table2[[#This Row],[Volume]]</f>
        <v>-34837.017338107711</v>
      </c>
      <c r="O1104" s="29" t="str">
        <f>IF(AND(Table2[[#This Row],[Profit]]&gt;0,N1103&lt;0),MIN(Table2[Profit]),"")</f>
        <v/>
      </c>
    </row>
    <row r="1105" spans="1:15" ht="20.100000000000001" customHeight="1" x14ac:dyDescent="0.25">
      <c r="A1105" s="29">
        <v>6015</v>
      </c>
      <c r="B1105" s="29">
        <f>IF(Table2[[#This Row],[Volume]]&lt;'Input Data'!$B$9,'Input Data'!$B$9,IF(Table2[[#This Row],[Volume]]&gt;'Input Data'!$B$10,'Input Data'!$B$10,Table2[[#This Row],[Volume]]))</f>
        <v>6015</v>
      </c>
      <c r="C1105" s="30">
        <f>ROUNDDOWN((Table2[[#This Row],[Volume Used]]-'Input Data'!$B$9)/'Input Data'!$B$11,0)*'Input Data'!$B$12</f>
        <v>0.2</v>
      </c>
      <c r="D1105" s="31">
        <f>-(Table2[[#This Row],[Volume]]*(1-Table2[[#This Row],[Discount]])*'Input Data'!$B$2)/Table2[[#This Row],[Volume]]</f>
        <v>400</v>
      </c>
      <c r="E1105" s="29">
        <f>ROUNDUP(Table2[[#This Row],[Volume]]/'Input Data'!$B$13,0)</f>
        <v>7</v>
      </c>
      <c r="F1105" s="29">
        <f>-Table2[[#This Row],[Multiplier]]*'Input Data'!$B$3</f>
        <v>350000</v>
      </c>
      <c r="G1105" s="29">
        <f>(1 - (1 / (1 + EXP(-((Table2[[#This Row],[Volume]] / 1000) - 4.25))))) * 0.4 + 0.6</f>
        <v>0.6584660921589528</v>
      </c>
      <c r="H1105" s="29">
        <f>Table2[[#This Row],[Sigmoid]]*'Input Data'!$B$7</f>
        <v>493.84956911921461</v>
      </c>
      <c r="I1105" s="29">
        <f>Table2[[#This Row],[Price]]-Table2[[#This Row],[Variable Cost]]</f>
        <v>93.849569119214607</v>
      </c>
      <c r="J1105" s="29">
        <f>Table2[[#This Row],[CM I (Unit)]]-(Table2[[#This Row],[Fixed Cost]]/Table2[[#This Row],[Volume]])</f>
        <v>35.661705445066644</v>
      </c>
      <c r="K1105" s="29">
        <f>Table2[[#This Row],[CM II Unit)]]-(-'Input Data'!$B$4/Table2[[#This Row],[Volume]])</f>
        <v>-5.9010543221818992</v>
      </c>
      <c r="L1105" s="29">
        <f>Table2[[#This Row],[CM I (Unit)]]*Table2[[#This Row],[Volume]]</f>
        <v>564505.1582520759</v>
      </c>
      <c r="M1105" s="29">
        <f>Table2[[#This Row],[CM II Unit)]]*Table2[[#This Row],[Volume]]</f>
        <v>214505.15825207587</v>
      </c>
      <c r="N1105" s="29">
        <f>Table2[[#This Row],[Profit (Unit)]]*Table2[[#This Row],[Volume]]</f>
        <v>-35494.841747924125</v>
      </c>
      <c r="O1105" s="29" t="str">
        <f>IF(AND(Table2[[#This Row],[Profit]]&gt;0,N1104&lt;0),MIN(Table2[Profit]),"")</f>
        <v/>
      </c>
    </row>
    <row r="1106" spans="1:15" ht="20.100000000000001" customHeight="1" x14ac:dyDescent="0.25">
      <c r="A1106" s="29">
        <v>6020</v>
      </c>
      <c r="B1106" s="29">
        <f>IF(Table2[[#This Row],[Volume]]&lt;'Input Data'!$B$9,'Input Data'!$B$9,IF(Table2[[#This Row],[Volume]]&gt;'Input Data'!$B$10,'Input Data'!$B$10,Table2[[#This Row],[Volume]]))</f>
        <v>6020</v>
      </c>
      <c r="C1106" s="30">
        <f>ROUNDDOWN((Table2[[#This Row],[Volume Used]]-'Input Data'!$B$9)/'Input Data'!$B$11,0)*'Input Data'!$B$12</f>
        <v>0.2</v>
      </c>
      <c r="D1106" s="31">
        <f>-(Table2[[#This Row],[Volume]]*(1-Table2[[#This Row],[Discount]])*'Input Data'!$B$2)/Table2[[#This Row],[Volume]]</f>
        <v>400</v>
      </c>
      <c r="E1106" s="29">
        <f>ROUNDUP(Table2[[#This Row],[Volume]]/'Input Data'!$B$13,0)</f>
        <v>7</v>
      </c>
      <c r="F1106" s="29">
        <f>-Table2[[#This Row],[Multiplier]]*'Input Data'!$B$3</f>
        <v>350000</v>
      </c>
      <c r="G1106" s="29">
        <f>(1 - (1 / (1 + EXP(-((Table2[[#This Row],[Volume]] / 1000) - 4.25))))) * 0.4 + 0.6</f>
        <v>0.65821693157478611</v>
      </c>
      <c r="H1106" s="29">
        <f>Table2[[#This Row],[Sigmoid]]*'Input Data'!$B$7</f>
        <v>493.66269868108958</v>
      </c>
      <c r="I1106" s="29">
        <f>Table2[[#This Row],[Price]]-Table2[[#This Row],[Variable Cost]]</f>
        <v>93.66269868108958</v>
      </c>
      <c r="J1106" s="29">
        <f>Table2[[#This Row],[CM I (Unit)]]-(Table2[[#This Row],[Fixed Cost]]/Table2[[#This Row],[Volume]])</f>
        <v>35.523163797368653</v>
      </c>
      <c r="K1106" s="29">
        <f>Table2[[#This Row],[CM II Unit)]]-(-'Input Data'!$B$4/Table2[[#This Row],[Volume]])</f>
        <v>-6.0050754052891548</v>
      </c>
      <c r="L1106" s="29">
        <f>Table2[[#This Row],[CM I (Unit)]]*Table2[[#This Row],[Volume]]</f>
        <v>563849.44606015924</v>
      </c>
      <c r="M1106" s="29">
        <f>Table2[[#This Row],[CM II Unit)]]*Table2[[#This Row],[Volume]]</f>
        <v>213849.4460601593</v>
      </c>
      <c r="N1106" s="29">
        <f>Table2[[#This Row],[Profit (Unit)]]*Table2[[#This Row],[Volume]]</f>
        <v>-36150.553939840713</v>
      </c>
      <c r="O1106" s="29" t="str">
        <f>IF(AND(Table2[[#This Row],[Profit]]&gt;0,N1105&lt;0),MIN(Table2[Profit]),"")</f>
        <v/>
      </c>
    </row>
    <row r="1107" spans="1:15" ht="20.100000000000001" customHeight="1" x14ac:dyDescent="0.25">
      <c r="A1107" s="29">
        <v>6025</v>
      </c>
      <c r="B1107" s="29">
        <f>IF(Table2[[#This Row],[Volume]]&lt;'Input Data'!$B$9,'Input Data'!$B$9,IF(Table2[[#This Row],[Volume]]&gt;'Input Data'!$B$10,'Input Data'!$B$10,Table2[[#This Row],[Volume]]))</f>
        <v>6025</v>
      </c>
      <c r="C1107" s="30">
        <f>ROUNDDOWN((Table2[[#This Row],[Volume Used]]-'Input Data'!$B$9)/'Input Data'!$B$11,0)*'Input Data'!$B$12</f>
        <v>0.2</v>
      </c>
      <c r="D1107" s="31">
        <f>-(Table2[[#This Row],[Volume]]*(1-Table2[[#This Row],[Discount]])*'Input Data'!$B$2)/Table2[[#This Row],[Volume]]</f>
        <v>400</v>
      </c>
      <c r="E1107" s="29">
        <f>ROUNDUP(Table2[[#This Row],[Volume]]/'Input Data'!$B$13,0)</f>
        <v>7</v>
      </c>
      <c r="F1107" s="29">
        <f>-Table2[[#This Row],[Multiplier]]*'Input Data'!$B$3</f>
        <v>350000</v>
      </c>
      <c r="G1107" s="29">
        <f>(1 - (1 / (1 + EXP(-((Table2[[#This Row],[Volume]] / 1000) - 4.25))))) * 0.4 + 0.6</f>
        <v>0.65796865259512916</v>
      </c>
      <c r="H1107" s="29">
        <f>Table2[[#This Row],[Sigmoid]]*'Input Data'!$B$7</f>
        <v>493.47648944634687</v>
      </c>
      <c r="I1107" s="29">
        <f>Table2[[#This Row],[Price]]-Table2[[#This Row],[Variable Cost]]</f>
        <v>93.476489446346875</v>
      </c>
      <c r="J1107" s="29">
        <f>Table2[[#This Row],[CM I (Unit)]]-(Table2[[#This Row],[Fixed Cost]]/Table2[[#This Row],[Volume]])</f>
        <v>35.385203139292933</v>
      </c>
      <c r="K1107" s="29">
        <f>Table2[[#This Row],[CM II Unit)]]-(-'Input Data'!$B$4/Table2[[#This Row],[Volume]])</f>
        <v>-6.1085727943170269</v>
      </c>
      <c r="L1107" s="29">
        <f>Table2[[#This Row],[CM I (Unit)]]*Table2[[#This Row],[Volume]]</f>
        <v>563195.8489142399</v>
      </c>
      <c r="M1107" s="29">
        <f>Table2[[#This Row],[CM II Unit)]]*Table2[[#This Row],[Volume]]</f>
        <v>213195.84891423993</v>
      </c>
      <c r="N1107" s="29">
        <f>Table2[[#This Row],[Profit (Unit)]]*Table2[[#This Row],[Volume]]</f>
        <v>-36804.151085760088</v>
      </c>
      <c r="O1107" s="29" t="str">
        <f>IF(AND(Table2[[#This Row],[Profit]]&gt;0,N1106&lt;0),MIN(Table2[Profit]),"")</f>
        <v/>
      </c>
    </row>
    <row r="1108" spans="1:15" ht="20.100000000000001" customHeight="1" x14ac:dyDescent="0.25">
      <c r="A1108" s="29">
        <v>6030</v>
      </c>
      <c r="B1108" s="29">
        <f>IF(Table2[[#This Row],[Volume]]&lt;'Input Data'!$B$9,'Input Data'!$B$9,IF(Table2[[#This Row],[Volume]]&gt;'Input Data'!$B$10,'Input Data'!$B$10,Table2[[#This Row],[Volume]]))</f>
        <v>6030</v>
      </c>
      <c r="C1108" s="30">
        <f>ROUNDDOWN((Table2[[#This Row],[Volume Used]]-'Input Data'!$B$9)/'Input Data'!$B$11,0)*'Input Data'!$B$12</f>
        <v>0.2</v>
      </c>
      <c r="D1108" s="31">
        <f>-(Table2[[#This Row],[Volume]]*(1-Table2[[#This Row],[Discount]])*'Input Data'!$B$2)/Table2[[#This Row],[Volume]]</f>
        <v>400</v>
      </c>
      <c r="E1108" s="29">
        <f>ROUNDUP(Table2[[#This Row],[Volume]]/'Input Data'!$B$13,0)</f>
        <v>7</v>
      </c>
      <c r="F1108" s="29">
        <f>-Table2[[#This Row],[Multiplier]]*'Input Data'!$B$3</f>
        <v>350000</v>
      </c>
      <c r="G1108" s="29">
        <f>(1 - (1 / (1 + EXP(-((Table2[[#This Row],[Volume]] / 1000) - 4.25))))) * 0.4 + 0.6</f>
        <v>0.65772125363620748</v>
      </c>
      <c r="H1108" s="29">
        <f>Table2[[#This Row],[Sigmoid]]*'Input Data'!$B$7</f>
        <v>493.2909402271556</v>
      </c>
      <c r="I1108" s="29">
        <f>Table2[[#This Row],[Price]]-Table2[[#This Row],[Variable Cost]]</f>
        <v>93.290940227155602</v>
      </c>
      <c r="J1108" s="29">
        <f>Table2[[#This Row],[CM I (Unit)]]-(Table2[[#This Row],[Fixed Cost]]/Table2[[#This Row],[Volume]])</f>
        <v>35.247822482545317</v>
      </c>
      <c r="K1108" s="29">
        <f>Table2[[#This Row],[CM II Unit)]]-(-'Input Data'!$B$4/Table2[[#This Row],[Volume]])</f>
        <v>-6.2115473350334582</v>
      </c>
      <c r="L1108" s="29">
        <f>Table2[[#This Row],[CM I (Unit)]]*Table2[[#This Row],[Volume]]</f>
        <v>562544.36956974829</v>
      </c>
      <c r="M1108" s="29">
        <f>Table2[[#This Row],[CM II Unit)]]*Table2[[#This Row],[Volume]]</f>
        <v>212544.36956974826</v>
      </c>
      <c r="N1108" s="29">
        <f>Table2[[#This Row],[Profit (Unit)]]*Table2[[#This Row],[Volume]]</f>
        <v>-37455.630430251753</v>
      </c>
      <c r="O1108" s="29" t="str">
        <f>IF(AND(Table2[[#This Row],[Profit]]&gt;0,N1107&lt;0),MIN(Table2[Profit]),"")</f>
        <v/>
      </c>
    </row>
    <row r="1109" spans="1:15" ht="20.100000000000001" customHeight="1" x14ac:dyDescent="0.25">
      <c r="A1109" s="29">
        <v>6035</v>
      </c>
      <c r="B1109" s="29">
        <f>IF(Table2[[#This Row],[Volume]]&lt;'Input Data'!$B$9,'Input Data'!$B$9,IF(Table2[[#This Row],[Volume]]&gt;'Input Data'!$B$10,'Input Data'!$B$10,Table2[[#This Row],[Volume]]))</f>
        <v>6035</v>
      </c>
      <c r="C1109" s="30">
        <f>ROUNDDOWN((Table2[[#This Row],[Volume Used]]-'Input Data'!$B$9)/'Input Data'!$B$11,0)*'Input Data'!$B$12</f>
        <v>0.2</v>
      </c>
      <c r="D1109" s="31">
        <f>-(Table2[[#This Row],[Volume]]*(1-Table2[[#This Row],[Discount]])*'Input Data'!$B$2)/Table2[[#This Row],[Volume]]</f>
        <v>400</v>
      </c>
      <c r="E1109" s="29">
        <f>ROUNDUP(Table2[[#This Row],[Volume]]/'Input Data'!$B$13,0)</f>
        <v>7</v>
      </c>
      <c r="F1109" s="29">
        <f>-Table2[[#This Row],[Multiplier]]*'Input Data'!$B$3</f>
        <v>350000</v>
      </c>
      <c r="G1109" s="29">
        <f>(1 - (1 / (1 + EXP(-((Table2[[#This Row],[Volume]] / 1000) - 4.25))))) * 0.4 + 0.6</f>
        <v>0.65747473310353155</v>
      </c>
      <c r="H1109" s="29">
        <f>Table2[[#This Row],[Sigmoid]]*'Input Data'!$B$7</f>
        <v>493.10604982764869</v>
      </c>
      <c r="I1109" s="29">
        <f>Table2[[#This Row],[Price]]-Table2[[#This Row],[Variable Cost]]</f>
        <v>93.10604982764869</v>
      </c>
      <c r="J1109" s="29">
        <f>Table2[[#This Row],[CM I (Unit)]]-(Table2[[#This Row],[Fixed Cost]]/Table2[[#This Row],[Volume]])</f>
        <v>35.111020830134194</v>
      </c>
      <c r="K1109" s="29">
        <f>Table2[[#This Row],[CM II Unit)]]-(-'Input Data'!$B$4/Table2[[#This Row],[Volume]])</f>
        <v>-6.3139998823761587</v>
      </c>
      <c r="L1109" s="29">
        <f>Table2[[#This Row],[CM I (Unit)]]*Table2[[#This Row],[Volume]]</f>
        <v>561895.0107098599</v>
      </c>
      <c r="M1109" s="29">
        <f>Table2[[#This Row],[CM II Unit)]]*Table2[[#This Row],[Volume]]</f>
        <v>211895.01070985987</v>
      </c>
      <c r="N1109" s="29">
        <f>Table2[[#This Row],[Profit (Unit)]]*Table2[[#This Row],[Volume]]</f>
        <v>-38104.989290140118</v>
      </c>
      <c r="O1109" s="29" t="str">
        <f>IF(AND(Table2[[#This Row],[Profit]]&gt;0,N1108&lt;0),MIN(Table2[Profit]),"")</f>
        <v/>
      </c>
    </row>
    <row r="1110" spans="1:15" ht="20.100000000000001" customHeight="1" x14ac:dyDescent="0.25">
      <c r="A1110" s="29">
        <v>6040</v>
      </c>
      <c r="B1110" s="29">
        <f>IF(Table2[[#This Row],[Volume]]&lt;'Input Data'!$B$9,'Input Data'!$B$9,IF(Table2[[#This Row],[Volume]]&gt;'Input Data'!$B$10,'Input Data'!$B$10,Table2[[#This Row],[Volume]]))</f>
        <v>6040</v>
      </c>
      <c r="C1110" s="30">
        <f>ROUNDDOWN((Table2[[#This Row],[Volume Used]]-'Input Data'!$B$9)/'Input Data'!$B$11,0)*'Input Data'!$B$12</f>
        <v>0.2</v>
      </c>
      <c r="D1110" s="31">
        <f>-(Table2[[#This Row],[Volume]]*(1-Table2[[#This Row],[Discount]])*'Input Data'!$B$2)/Table2[[#This Row],[Volume]]</f>
        <v>400</v>
      </c>
      <c r="E1110" s="29">
        <f>ROUNDUP(Table2[[#This Row],[Volume]]/'Input Data'!$B$13,0)</f>
        <v>7</v>
      </c>
      <c r="F1110" s="29">
        <f>-Table2[[#This Row],[Multiplier]]*'Input Data'!$B$3</f>
        <v>350000</v>
      </c>
      <c r="G1110" s="29">
        <f>(1 - (1 / (1 + EXP(-((Table2[[#This Row],[Volume]] / 1000) - 4.25))))) * 0.4 + 0.6</f>
        <v>0.65722908939203228</v>
      </c>
      <c r="H1110" s="29">
        <f>Table2[[#This Row],[Sigmoid]]*'Input Data'!$B$7</f>
        <v>492.92181704402424</v>
      </c>
      <c r="I1110" s="29">
        <f>Table2[[#This Row],[Price]]-Table2[[#This Row],[Variable Cost]]</f>
        <v>92.921817044024237</v>
      </c>
      <c r="J1110" s="29">
        <f>Table2[[#This Row],[CM I (Unit)]]-(Table2[[#This Row],[Fixed Cost]]/Table2[[#This Row],[Volume]])</f>
        <v>34.974797176474567</v>
      </c>
      <c r="K1110" s="29">
        <f>Table2[[#This Row],[CM II Unit)]]-(-'Input Data'!$B$4/Table2[[#This Row],[Volume]])</f>
        <v>-6.4159313003466281</v>
      </c>
      <c r="L1110" s="29">
        <f>Table2[[#This Row],[CM I (Unit)]]*Table2[[#This Row],[Volume]]</f>
        <v>561247.77494590636</v>
      </c>
      <c r="M1110" s="29">
        <f>Table2[[#This Row],[CM II Unit)]]*Table2[[#This Row],[Volume]]</f>
        <v>211247.77494590639</v>
      </c>
      <c r="N1110" s="29">
        <f>Table2[[#This Row],[Profit (Unit)]]*Table2[[#This Row],[Volume]]</f>
        <v>-38752.225054093637</v>
      </c>
      <c r="O1110" s="29" t="str">
        <f>IF(AND(Table2[[#This Row],[Profit]]&gt;0,N1109&lt;0),MIN(Table2[Profit]),"")</f>
        <v/>
      </c>
    </row>
    <row r="1111" spans="1:15" ht="20.100000000000001" customHeight="1" x14ac:dyDescent="0.25">
      <c r="A1111" s="29">
        <v>6045</v>
      </c>
      <c r="B1111" s="29">
        <f>IF(Table2[[#This Row],[Volume]]&lt;'Input Data'!$B$9,'Input Data'!$B$9,IF(Table2[[#This Row],[Volume]]&gt;'Input Data'!$B$10,'Input Data'!$B$10,Table2[[#This Row],[Volume]]))</f>
        <v>6045</v>
      </c>
      <c r="C1111" s="30">
        <f>ROUNDDOWN((Table2[[#This Row],[Volume Used]]-'Input Data'!$B$9)/'Input Data'!$B$11,0)*'Input Data'!$B$12</f>
        <v>0.2</v>
      </c>
      <c r="D1111" s="31">
        <f>-(Table2[[#This Row],[Volume]]*(1-Table2[[#This Row],[Discount]])*'Input Data'!$B$2)/Table2[[#This Row],[Volume]]</f>
        <v>400</v>
      </c>
      <c r="E1111" s="29">
        <f>ROUNDUP(Table2[[#This Row],[Volume]]/'Input Data'!$B$13,0)</f>
        <v>7</v>
      </c>
      <c r="F1111" s="29">
        <f>-Table2[[#This Row],[Multiplier]]*'Input Data'!$B$3</f>
        <v>350000</v>
      </c>
      <c r="G1111" s="29">
        <f>(1 - (1 / (1 + EXP(-((Table2[[#This Row],[Volume]] / 1000) - 4.25))))) * 0.4 + 0.6</f>
        <v>0.65698432088619518</v>
      </c>
      <c r="H1111" s="29">
        <f>Table2[[#This Row],[Sigmoid]]*'Input Data'!$B$7</f>
        <v>492.73824066464641</v>
      </c>
      <c r="I1111" s="29">
        <f>Table2[[#This Row],[Price]]-Table2[[#This Row],[Variable Cost]]</f>
        <v>92.738240664646412</v>
      </c>
      <c r="J1111" s="29">
        <f>Table2[[#This Row],[CM I (Unit)]]-(Table2[[#This Row],[Fixed Cost]]/Table2[[#This Row],[Volume]])</f>
        <v>34.839150507491738</v>
      </c>
      <c r="K1111" s="29">
        <f>Table2[[#This Row],[CM II Unit)]]-(-'Input Data'!$B$4/Table2[[#This Row],[Volume]])</f>
        <v>-6.5173424619044553</v>
      </c>
      <c r="L1111" s="29">
        <f>Table2[[#This Row],[CM I (Unit)]]*Table2[[#This Row],[Volume]]</f>
        <v>560602.66481778759</v>
      </c>
      <c r="M1111" s="29">
        <f>Table2[[#This Row],[CM II Unit)]]*Table2[[#This Row],[Volume]]</f>
        <v>210602.66481778756</v>
      </c>
      <c r="N1111" s="29">
        <f>Table2[[#This Row],[Profit (Unit)]]*Table2[[#This Row],[Volume]]</f>
        <v>-39397.335182212431</v>
      </c>
      <c r="O1111" s="29" t="str">
        <f>IF(AND(Table2[[#This Row],[Profit]]&gt;0,N1110&lt;0),MIN(Table2[Profit]),"")</f>
        <v/>
      </c>
    </row>
    <row r="1112" spans="1:15" ht="20.100000000000001" customHeight="1" x14ac:dyDescent="0.25">
      <c r="A1112" s="29">
        <v>6050</v>
      </c>
      <c r="B1112" s="29">
        <f>IF(Table2[[#This Row],[Volume]]&lt;'Input Data'!$B$9,'Input Data'!$B$9,IF(Table2[[#This Row],[Volume]]&gt;'Input Data'!$B$10,'Input Data'!$B$10,Table2[[#This Row],[Volume]]))</f>
        <v>6050</v>
      </c>
      <c r="C1112" s="30">
        <f>ROUNDDOWN((Table2[[#This Row],[Volume Used]]-'Input Data'!$B$9)/'Input Data'!$B$11,0)*'Input Data'!$B$12</f>
        <v>0.2</v>
      </c>
      <c r="D1112" s="31">
        <f>-(Table2[[#This Row],[Volume]]*(1-Table2[[#This Row],[Discount]])*'Input Data'!$B$2)/Table2[[#This Row],[Volume]]</f>
        <v>400</v>
      </c>
      <c r="E1112" s="29">
        <f>ROUNDUP(Table2[[#This Row],[Volume]]/'Input Data'!$B$13,0)</f>
        <v>7</v>
      </c>
      <c r="F1112" s="29">
        <f>-Table2[[#This Row],[Multiplier]]*'Input Data'!$B$3</f>
        <v>350000</v>
      </c>
      <c r="G1112" s="29">
        <f>(1 - (1 / (1 + EXP(-((Table2[[#This Row],[Volume]] / 1000) - 4.25))))) * 0.4 + 0.6</f>
        <v>0.65674042596019511</v>
      </c>
      <c r="H1112" s="29">
        <f>Table2[[#This Row],[Sigmoid]]*'Input Data'!$B$7</f>
        <v>492.55531947014634</v>
      </c>
      <c r="I1112" s="29">
        <f>Table2[[#This Row],[Price]]-Table2[[#This Row],[Variable Cost]]</f>
        <v>92.555319470146344</v>
      </c>
      <c r="J1112" s="29">
        <f>Table2[[#This Row],[CM I (Unit)]]-(Table2[[#This Row],[Fixed Cost]]/Table2[[#This Row],[Volume]])</f>
        <v>34.704079800724855</v>
      </c>
      <c r="K1112" s="29">
        <f>Table2[[#This Row],[CM II Unit)]]-(-'Input Data'!$B$4/Table2[[#This Row],[Volume]])</f>
        <v>-6.6182342488619241</v>
      </c>
      <c r="L1112" s="29">
        <f>Table2[[#This Row],[CM I (Unit)]]*Table2[[#This Row],[Volume]]</f>
        <v>559959.68279438536</v>
      </c>
      <c r="M1112" s="29">
        <f>Table2[[#This Row],[CM II Unit)]]*Table2[[#This Row],[Volume]]</f>
        <v>209959.68279438539</v>
      </c>
      <c r="N1112" s="29">
        <f>Table2[[#This Row],[Profit (Unit)]]*Table2[[#This Row],[Volume]]</f>
        <v>-40040.317205614643</v>
      </c>
      <c r="O1112" s="29" t="str">
        <f>IF(AND(Table2[[#This Row],[Profit]]&gt;0,N1111&lt;0),MIN(Table2[Profit]),"")</f>
        <v/>
      </c>
    </row>
    <row r="1113" spans="1:15" ht="20.100000000000001" customHeight="1" x14ac:dyDescent="0.25">
      <c r="A1113" s="29">
        <v>6055</v>
      </c>
      <c r="B1113" s="29">
        <f>IF(Table2[[#This Row],[Volume]]&lt;'Input Data'!$B$9,'Input Data'!$B$9,IF(Table2[[#This Row],[Volume]]&gt;'Input Data'!$B$10,'Input Data'!$B$10,Table2[[#This Row],[Volume]]))</f>
        <v>6055</v>
      </c>
      <c r="C1113" s="30">
        <f>ROUNDDOWN((Table2[[#This Row],[Volume Used]]-'Input Data'!$B$9)/'Input Data'!$B$11,0)*'Input Data'!$B$12</f>
        <v>0.2</v>
      </c>
      <c r="D1113" s="31">
        <f>-(Table2[[#This Row],[Volume]]*(1-Table2[[#This Row],[Discount]])*'Input Data'!$B$2)/Table2[[#This Row],[Volume]]</f>
        <v>400</v>
      </c>
      <c r="E1113" s="29">
        <f>ROUNDUP(Table2[[#This Row],[Volume]]/'Input Data'!$B$13,0)</f>
        <v>7</v>
      </c>
      <c r="F1113" s="29">
        <f>-Table2[[#This Row],[Multiplier]]*'Input Data'!$B$3</f>
        <v>350000</v>
      </c>
      <c r="G1113" s="29">
        <f>(1 - (1 / (1 + EXP(-((Table2[[#This Row],[Volume]] / 1000) - 4.25))))) * 0.4 + 0.6</f>
        <v>0.65649740297802994</v>
      </c>
      <c r="H1113" s="29">
        <f>Table2[[#This Row],[Sigmoid]]*'Input Data'!$B$7</f>
        <v>492.37305223352246</v>
      </c>
      <c r="I1113" s="29">
        <f>Table2[[#This Row],[Price]]-Table2[[#This Row],[Variable Cost]]</f>
        <v>92.373052233522458</v>
      </c>
      <c r="J1113" s="29">
        <f>Table2[[#This Row],[CM I (Unit)]]-(Table2[[#This Row],[Fixed Cost]]/Table2[[#This Row],[Volume]])</f>
        <v>34.569584025429975</v>
      </c>
      <c r="K1113" s="29">
        <f>Table2[[#This Row],[CM II Unit)]]-(-'Input Data'!$B$4/Table2[[#This Row],[Volume]])</f>
        <v>-6.7186075517789448</v>
      </c>
      <c r="L1113" s="29">
        <f>Table2[[#This Row],[CM I (Unit)]]*Table2[[#This Row],[Volume]]</f>
        <v>559318.83127397846</v>
      </c>
      <c r="M1113" s="29">
        <f>Table2[[#This Row],[CM II Unit)]]*Table2[[#This Row],[Volume]]</f>
        <v>209318.83127397849</v>
      </c>
      <c r="N1113" s="29">
        <f>Table2[[#This Row],[Profit (Unit)]]*Table2[[#This Row],[Volume]]</f>
        <v>-40681.168726021511</v>
      </c>
      <c r="O1113" s="29" t="str">
        <f>IF(AND(Table2[[#This Row],[Profit]]&gt;0,N1112&lt;0),MIN(Table2[Profit]),"")</f>
        <v/>
      </c>
    </row>
    <row r="1114" spans="1:15" ht="20.100000000000001" customHeight="1" x14ac:dyDescent="0.25">
      <c r="A1114" s="29">
        <v>6060</v>
      </c>
      <c r="B1114" s="29">
        <f>IF(Table2[[#This Row],[Volume]]&lt;'Input Data'!$B$9,'Input Data'!$B$9,IF(Table2[[#This Row],[Volume]]&gt;'Input Data'!$B$10,'Input Data'!$B$10,Table2[[#This Row],[Volume]]))</f>
        <v>6060</v>
      </c>
      <c r="C1114" s="30">
        <f>ROUNDDOWN((Table2[[#This Row],[Volume Used]]-'Input Data'!$B$9)/'Input Data'!$B$11,0)*'Input Data'!$B$12</f>
        <v>0.2</v>
      </c>
      <c r="D1114" s="31">
        <f>-(Table2[[#This Row],[Volume]]*(1-Table2[[#This Row],[Discount]])*'Input Data'!$B$2)/Table2[[#This Row],[Volume]]</f>
        <v>400</v>
      </c>
      <c r="E1114" s="29">
        <f>ROUNDUP(Table2[[#This Row],[Volume]]/'Input Data'!$B$13,0)</f>
        <v>7</v>
      </c>
      <c r="F1114" s="29">
        <f>-Table2[[#This Row],[Multiplier]]*'Input Data'!$B$3</f>
        <v>350000</v>
      </c>
      <c r="G1114" s="29">
        <f>(1 - (1 / (1 + EXP(-((Table2[[#This Row],[Volume]] / 1000) - 4.25))))) * 0.4 + 0.6</f>
        <v>0.65625525029365361</v>
      </c>
      <c r="H1114" s="29">
        <f>Table2[[#This Row],[Sigmoid]]*'Input Data'!$B$7</f>
        <v>492.19143772024023</v>
      </c>
      <c r="I1114" s="29">
        <f>Table2[[#This Row],[Price]]-Table2[[#This Row],[Variable Cost]]</f>
        <v>92.191437720240231</v>
      </c>
      <c r="J1114" s="29">
        <f>Table2[[#This Row],[CM I (Unit)]]-(Table2[[#This Row],[Fixed Cost]]/Table2[[#This Row],[Volume]])</f>
        <v>34.435662142682474</v>
      </c>
      <c r="K1114" s="29">
        <f>Table2[[#This Row],[CM II Unit)]]-(-'Input Data'!$B$4/Table2[[#This Row],[Volume]])</f>
        <v>-6.8184632698587819</v>
      </c>
      <c r="L1114" s="29">
        <f>Table2[[#This Row],[CM I (Unit)]]*Table2[[#This Row],[Volume]]</f>
        <v>558680.11258465576</v>
      </c>
      <c r="M1114" s="29">
        <f>Table2[[#This Row],[CM II Unit)]]*Table2[[#This Row],[Volume]]</f>
        <v>208680.11258465578</v>
      </c>
      <c r="N1114" s="29">
        <f>Table2[[#This Row],[Profit (Unit)]]*Table2[[#This Row],[Volume]]</f>
        <v>-41319.887415344216</v>
      </c>
      <c r="O1114" s="29" t="str">
        <f>IF(AND(Table2[[#This Row],[Profit]]&gt;0,N1113&lt;0),MIN(Table2[Profit]),"")</f>
        <v/>
      </c>
    </row>
    <row r="1115" spans="1:15" ht="20.100000000000001" customHeight="1" x14ac:dyDescent="0.25">
      <c r="A1115" s="29">
        <v>6065</v>
      </c>
      <c r="B1115" s="29">
        <f>IF(Table2[[#This Row],[Volume]]&lt;'Input Data'!$B$9,'Input Data'!$B$9,IF(Table2[[#This Row],[Volume]]&gt;'Input Data'!$B$10,'Input Data'!$B$10,Table2[[#This Row],[Volume]]))</f>
        <v>6065</v>
      </c>
      <c r="C1115" s="30">
        <f>ROUNDDOWN((Table2[[#This Row],[Volume Used]]-'Input Data'!$B$9)/'Input Data'!$B$11,0)*'Input Data'!$B$12</f>
        <v>0.2</v>
      </c>
      <c r="D1115" s="31">
        <f>-(Table2[[#This Row],[Volume]]*(1-Table2[[#This Row],[Discount]])*'Input Data'!$B$2)/Table2[[#This Row],[Volume]]</f>
        <v>400</v>
      </c>
      <c r="E1115" s="29">
        <f>ROUNDUP(Table2[[#This Row],[Volume]]/'Input Data'!$B$13,0)</f>
        <v>7</v>
      </c>
      <c r="F1115" s="29">
        <f>-Table2[[#This Row],[Multiplier]]*'Input Data'!$B$3</f>
        <v>350000</v>
      </c>
      <c r="G1115" s="29">
        <f>(1 - (1 / (1 + EXP(-((Table2[[#This Row],[Volume]] / 1000) - 4.25))))) * 0.4 + 0.6</f>
        <v>0.65601396625110908</v>
      </c>
      <c r="H1115" s="29">
        <f>Table2[[#This Row],[Sigmoid]]*'Input Data'!$B$7</f>
        <v>492.01047468833178</v>
      </c>
      <c r="I1115" s="29">
        <f>Table2[[#This Row],[Price]]-Table2[[#This Row],[Variable Cost]]</f>
        <v>92.010474688331783</v>
      </c>
      <c r="J1115" s="29">
        <f>Table2[[#This Row],[CM I (Unit)]]-(Table2[[#This Row],[Fixed Cost]]/Table2[[#This Row],[Volume]])</f>
        <v>34.30231310547935</v>
      </c>
      <c r="K1115" s="29">
        <f>Table2[[#This Row],[CM II Unit)]]-(-'Input Data'!$B$4/Table2[[#This Row],[Volume]])</f>
        <v>-6.9178023108438182</v>
      </c>
      <c r="L1115" s="29">
        <f>Table2[[#This Row],[CM I (Unit)]]*Table2[[#This Row],[Volume]]</f>
        <v>558043.52898473223</v>
      </c>
      <c r="M1115" s="29">
        <f>Table2[[#This Row],[CM II Unit)]]*Table2[[#This Row],[Volume]]</f>
        <v>208043.52898473226</v>
      </c>
      <c r="N1115" s="29">
        <f>Table2[[#This Row],[Profit (Unit)]]*Table2[[#This Row],[Volume]]</f>
        <v>-41956.471015267758</v>
      </c>
      <c r="O1115" s="29" t="str">
        <f>IF(AND(Table2[[#This Row],[Profit]]&gt;0,N1114&lt;0),MIN(Table2[Profit]),"")</f>
        <v/>
      </c>
    </row>
    <row r="1116" spans="1:15" ht="20.100000000000001" customHeight="1" x14ac:dyDescent="0.25">
      <c r="A1116" s="29">
        <v>6070</v>
      </c>
      <c r="B1116" s="29">
        <f>IF(Table2[[#This Row],[Volume]]&lt;'Input Data'!$B$9,'Input Data'!$B$9,IF(Table2[[#This Row],[Volume]]&gt;'Input Data'!$B$10,'Input Data'!$B$10,Table2[[#This Row],[Volume]]))</f>
        <v>6070</v>
      </c>
      <c r="C1116" s="30">
        <f>ROUNDDOWN((Table2[[#This Row],[Volume Used]]-'Input Data'!$B$9)/'Input Data'!$B$11,0)*'Input Data'!$B$12</f>
        <v>0.2</v>
      </c>
      <c r="D1116" s="31">
        <f>-(Table2[[#This Row],[Volume]]*(1-Table2[[#This Row],[Discount]])*'Input Data'!$B$2)/Table2[[#This Row],[Volume]]</f>
        <v>400</v>
      </c>
      <c r="E1116" s="29">
        <f>ROUNDUP(Table2[[#This Row],[Volume]]/'Input Data'!$B$13,0)</f>
        <v>7</v>
      </c>
      <c r="F1116" s="29">
        <f>-Table2[[#This Row],[Multiplier]]*'Input Data'!$B$3</f>
        <v>350000</v>
      </c>
      <c r="G1116" s="29">
        <f>(1 - (1 / (1 + EXP(-((Table2[[#This Row],[Volume]] / 1000) - 4.25))))) * 0.4 + 0.6</f>
        <v>0.65577354918466002</v>
      </c>
      <c r="H1116" s="29">
        <f>Table2[[#This Row],[Sigmoid]]*'Input Data'!$B$7</f>
        <v>491.83016188849501</v>
      </c>
      <c r="I1116" s="29">
        <f>Table2[[#This Row],[Price]]-Table2[[#This Row],[Variable Cost]]</f>
        <v>91.830161888495013</v>
      </c>
      <c r="J1116" s="29">
        <f>Table2[[#This Row],[CM I (Unit)]]-(Table2[[#This Row],[Fixed Cost]]/Table2[[#This Row],[Volume]])</f>
        <v>34.16953585884098</v>
      </c>
      <c r="K1116" s="29">
        <f>Table2[[#This Row],[CM II Unit)]]-(-'Input Data'!$B$4/Table2[[#This Row],[Volume]])</f>
        <v>-7.0166255909119002</v>
      </c>
      <c r="L1116" s="29">
        <f>Table2[[#This Row],[CM I (Unit)]]*Table2[[#This Row],[Volume]]</f>
        <v>557409.08266316471</v>
      </c>
      <c r="M1116" s="29">
        <f>Table2[[#This Row],[CM II Unit)]]*Table2[[#This Row],[Volume]]</f>
        <v>207409.08266316477</v>
      </c>
      <c r="N1116" s="29">
        <f>Table2[[#This Row],[Profit (Unit)]]*Table2[[#This Row],[Volume]]</f>
        <v>-42590.917336835235</v>
      </c>
      <c r="O1116" s="29" t="str">
        <f>IF(AND(Table2[[#This Row],[Profit]]&gt;0,N1115&lt;0),MIN(Table2[Profit]),"")</f>
        <v/>
      </c>
    </row>
    <row r="1117" spans="1:15" ht="20.100000000000001" customHeight="1" x14ac:dyDescent="0.25">
      <c r="A1117" s="29">
        <v>6075</v>
      </c>
      <c r="B1117" s="29">
        <f>IF(Table2[[#This Row],[Volume]]&lt;'Input Data'!$B$9,'Input Data'!$B$9,IF(Table2[[#This Row],[Volume]]&gt;'Input Data'!$B$10,'Input Data'!$B$10,Table2[[#This Row],[Volume]]))</f>
        <v>6075</v>
      </c>
      <c r="C1117" s="30">
        <f>ROUNDDOWN((Table2[[#This Row],[Volume Used]]-'Input Data'!$B$9)/'Input Data'!$B$11,0)*'Input Data'!$B$12</f>
        <v>0.2</v>
      </c>
      <c r="D1117" s="31">
        <f>-(Table2[[#This Row],[Volume]]*(1-Table2[[#This Row],[Discount]])*'Input Data'!$B$2)/Table2[[#This Row],[Volume]]</f>
        <v>400</v>
      </c>
      <c r="E1117" s="29">
        <f>ROUNDUP(Table2[[#This Row],[Volume]]/'Input Data'!$B$13,0)</f>
        <v>7</v>
      </c>
      <c r="F1117" s="29">
        <f>-Table2[[#This Row],[Multiplier]]*'Input Data'!$B$3</f>
        <v>350000</v>
      </c>
      <c r="G1117" s="29">
        <f>(1 - (1 / (1 + EXP(-((Table2[[#This Row],[Volume]] / 1000) - 4.25))))) * 0.4 + 0.6</f>
        <v>0.65553399741892282</v>
      </c>
      <c r="H1117" s="29">
        <f>Table2[[#This Row],[Sigmoid]]*'Input Data'!$B$7</f>
        <v>491.65049806419211</v>
      </c>
      <c r="I1117" s="29">
        <f>Table2[[#This Row],[Price]]-Table2[[#This Row],[Variable Cost]]</f>
        <v>91.650498064192107</v>
      </c>
      <c r="J1117" s="29">
        <f>Table2[[#This Row],[CM I (Unit)]]-(Table2[[#This Row],[Fixed Cost]]/Table2[[#This Row],[Volume]])</f>
        <v>34.037329339912269</v>
      </c>
      <c r="K1117" s="29">
        <f>Table2[[#This Row],[CM II Unit)]]-(-'Input Data'!$B$4/Table2[[#This Row],[Volume]])</f>
        <v>-7.1149340345733307</v>
      </c>
      <c r="L1117" s="29">
        <f>Table2[[#This Row],[CM I (Unit)]]*Table2[[#This Row],[Volume]]</f>
        <v>556776.77573996701</v>
      </c>
      <c r="M1117" s="29">
        <f>Table2[[#This Row],[CM II Unit)]]*Table2[[#This Row],[Volume]]</f>
        <v>206776.77573996704</v>
      </c>
      <c r="N1117" s="29">
        <f>Table2[[#This Row],[Profit (Unit)]]*Table2[[#This Row],[Volume]]</f>
        <v>-43223.224260032985</v>
      </c>
      <c r="O1117" s="29" t="str">
        <f>IF(AND(Table2[[#This Row],[Profit]]&gt;0,N1116&lt;0),MIN(Table2[Profit]),"")</f>
        <v/>
      </c>
    </row>
    <row r="1118" spans="1:15" ht="20.100000000000001" customHeight="1" x14ac:dyDescent="0.25">
      <c r="A1118" s="29">
        <v>6080</v>
      </c>
      <c r="B1118" s="29">
        <f>IF(Table2[[#This Row],[Volume]]&lt;'Input Data'!$B$9,'Input Data'!$B$9,IF(Table2[[#This Row],[Volume]]&gt;'Input Data'!$B$10,'Input Data'!$B$10,Table2[[#This Row],[Volume]]))</f>
        <v>6080</v>
      </c>
      <c r="C1118" s="30">
        <f>ROUNDDOWN((Table2[[#This Row],[Volume Used]]-'Input Data'!$B$9)/'Input Data'!$B$11,0)*'Input Data'!$B$12</f>
        <v>0.2</v>
      </c>
      <c r="D1118" s="31">
        <f>-(Table2[[#This Row],[Volume]]*(1-Table2[[#This Row],[Discount]])*'Input Data'!$B$2)/Table2[[#This Row],[Volume]]</f>
        <v>400</v>
      </c>
      <c r="E1118" s="29">
        <f>ROUNDUP(Table2[[#This Row],[Volume]]/'Input Data'!$B$13,0)</f>
        <v>7</v>
      </c>
      <c r="F1118" s="29">
        <f>-Table2[[#This Row],[Multiplier]]*'Input Data'!$B$3</f>
        <v>350000</v>
      </c>
      <c r="G1118" s="29">
        <f>(1 - (1 / (1 + EXP(-((Table2[[#This Row],[Volume]] / 1000) - 4.25))))) * 0.4 + 0.6</f>
        <v>0.65529530926899759</v>
      </c>
      <c r="H1118" s="29">
        <f>Table2[[#This Row],[Sigmoid]]*'Input Data'!$B$7</f>
        <v>491.47148195174822</v>
      </c>
      <c r="I1118" s="29">
        <f>Table2[[#This Row],[Price]]-Table2[[#This Row],[Variable Cost]]</f>
        <v>91.471481951748217</v>
      </c>
      <c r="J1118" s="29">
        <f>Table2[[#This Row],[CM I (Unit)]]-(Table2[[#This Row],[Fixed Cost]]/Table2[[#This Row],[Volume]])</f>
        <v>33.905692478064005</v>
      </c>
      <c r="K1118" s="29">
        <f>Table2[[#This Row],[CM II Unit)]]-(-'Input Data'!$B$4/Table2[[#This Row],[Volume]])</f>
        <v>-7.2127285745675778</v>
      </c>
      <c r="L1118" s="29">
        <f>Table2[[#This Row],[CM I (Unit)]]*Table2[[#This Row],[Volume]]</f>
        <v>556146.61026662914</v>
      </c>
      <c r="M1118" s="29">
        <f>Table2[[#This Row],[CM II Unit)]]*Table2[[#This Row],[Volume]]</f>
        <v>206146.61026662914</v>
      </c>
      <c r="N1118" s="29">
        <f>Table2[[#This Row],[Profit (Unit)]]*Table2[[#This Row],[Volume]]</f>
        <v>-43853.389733370874</v>
      </c>
      <c r="O1118" s="29" t="str">
        <f>IF(AND(Table2[[#This Row],[Profit]]&gt;0,N1117&lt;0),MIN(Table2[Profit]),"")</f>
        <v/>
      </c>
    </row>
    <row r="1119" spans="1:15" ht="20.100000000000001" customHeight="1" x14ac:dyDescent="0.25">
      <c r="A1119" s="29">
        <v>6085</v>
      </c>
      <c r="B1119" s="29">
        <f>IF(Table2[[#This Row],[Volume]]&lt;'Input Data'!$B$9,'Input Data'!$B$9,IF(Table2[[#This Row],[Volume]]&gt;'Input Data'!$B$10,'Input Data'!$B$10,Table2[[#This Row],[Volume]]))</f>
        <v>6085</v>
      </c>
      <c r="C1119" s="30">
        <f>ROUNDDOWN((Table2[[#This Row],[Volume Used]]-'Input Data'!$B$9)/'Input Data'!$B$11,0)*'Input Data'!$B$12</f>
        <v>0.2</v>
      </c>
      <c r="D1119" s="31">
        <f>-(Table2[[#This Row],[Volume]]*(1-Table2[[#This Row],[Discount]])*'Input Data'!$B$2)/Table2[[#This Row],[Volume]]</f>
        <v>400</v>
      </c>
      <c r="E1119" s="29">
        <f>ROUNDUP(Table2[[#This Row],[Volume]]/'Input Data'!$B$13,0)</f>
        <v>7</v>
      </c>
      <c r="F1119" s="29">
        <f>-Table2[[#This Row],[Multiplier]]*'Input Data'!$B$3</f>
        <v>350000</v>
      </c>
      <c r="G1119" s="29">
        <f>(1 - (1 / (1 + EXP(-((Table2[[#This Row],[Volume]] / 1000) - 4.25))))) * 0.4 + 0.6</f>
        <v>0.65505748304059852</v>
      </c>
      <c r="H1119" s="29">
        <f>Table2[[#This Row],[Sigmoid]]*'Input Data'!$B$7</f>
        <v>491.2931122804489</v>
      </c>
      <c r="I1119" s="29">
        <f>Table2[[#This Row],[Price]]-Table2[[#This Row],[Variable Cost]]</f>
        <v>91.293112280448895</v>
      </c>
      <c r="J1119" s="29">
        <f>Table2[[#This Row],[CM I (Unit)]]-(Table2[[#This Row],[Fixed Cost]]/Table2[[#This Row],[Volume]])</f>
        <v>33.774624194992853</v>
      </c>
      <c r="K1119" s="29">
        <f>Table2[[#This Row],[CM II Unit)]]-(-'Input Data'!$B$4/Table2[[#This Row],[Volume]])</f>
        <v>-7.3100101517614604</v>
      </c>
      <c r="L1119" s="29">
        <f>Table2[[#This Row],[CM I (Unit)]]*Table2[[#This Row],[Volume]]</f>
        <v>555518.58822653152</v>
      </c>
      <c r="M1119" s="29">
        <f>Table2[[#This Row],[CM II Unit)]]*Table2[[#This Row],[Volume]]</f>
        <v>205518.58822653152</v>
      </c>
      <c r="N1119" s="29">
        <f>Table2[[#This Row],[Profit (Unit)]]*Table2[[#This Row],[Volume]]</f>
        <v>-44481.411773468484</v>
      </c>
      <c r="O1119" s="29" t="str">
        <f>IF(AND(Table2[[#This Row],[Profit]]&gt;0,N1118&lt;0),MIN(Table2[Profit]),"")</f>
        <v/>
      </c>
    </row>
    <row r="1120" spans="1:15" ht="20.100000000000001" customHeight="1" x14ac:dyDescent="0.25">
      <c r="A1120" s="29">
        <v>6090</v>
      </c>
      <c r="B1120" s="29">
        <f>IF(Table2[[#This Row],[Volume]]&lt;'Input Data'!$B$9,'Input Data'!$B$9,IF(Table2[[#This Row],[Volume]]&gt;'Input Data'!$B$10,'Input Data'!$B$10,Table2[[#This Row],[Volume]]))</f>
        <v>6090</v>
      </c>
      <c r="C1120" s="30">
        <f>ROUNDDOWN((Table2[[#This Row],[Volume Used]]-'Input Data'!$B$9)/'Input Data'!$B$11,0)*'Input Data'!$B$12</f>
        <v>0.2</v>
      </c>
      <c r="D1120" s="31">
        <f>-(Table2[[#This Row],[Volume]]*(1-Table2[[#This Row],[Discount]])*'Input Data'!$B$2)/Table2[[#This Row],[Volume]]</f>
        <v>400</v>
      </c>
      <c r="E1120" s="29">
        <f>ROUNDUP(Table2[[#This Row],[Volume]]/'Input Data'!$B$13,0)</f>
        <v>7</v>
      </c>
      <c r="F1120" s="29">
        <f>-Table2[[#This Row],[Multiplier]]*'Input Data'!$B$3</f>
        <v>350000</v>
      </c>
      <c r="G1120" s="29">
        <f>(1 - (1 / (1 + EXP(-((Table2[[#This Row],[Volume]] / 1000) - 4.25))))) * 0.4 + 0.6</f>
        <v>0.65482051703018385</v>
      </c>
      <c r="H1120" s="29">
        <f>Table2[[#This Row],[Sigmoid]]*'Input Data'!$B$7</f>
        <v>491.11538777263786</v>
      </c>
      <c r="I1120" s="29">
        <f>Table2[[#This Row],[Price]]-Table2[[#This Row],[Variable Cost]]</f>
        <v>91.11538777263786</v>
      </c>
      <c r="J1120" s="29">
        <f>Table2[[#This Row],[CM I (Unit)]]-(Table2[[#This Row],[Fixed Cost]]/Table2[[#This Row],[Volume]])</f>
        <v>33.644123404821769</v>
      </c>
      <c r="K1120" s="29">
        <f>Table2[[#This Row],[CM II Unit)]]-(-'Input Data'!$B$4/Table2[[#This Row],[Volume]])</f>
        <v>-7.4067797150468664</v>
      </c>
      <c r="L1120" s="29">
        <f>Table2[[#This Row],[CM I (Unit)]]*Table2[[#This Row],[Volume]]</f>
        <v>554892.71153536462</v>
      </c>
      <c r="M1120" s="29">
        <f>Table2[[#This Row],[CM II Unit)]]*Table2[[#This Row],[Volume]]</f>
        <v>204892.71153536456</v>
      </c>
      <c r="N1120" s="29">
        <f>Table2[[#This Row],[Profit (Unit)]]*Table2[[#This Row],[Volume]]</f>
        <v>-45107.288464635414</v>
      </c>
      <c r="O1120" s="29" t="str">
        <f>IF(AND(Table2[[#This Row],[Profit]]&gt;0,N1119&lt;0),MIN(Table2[Profit]),"")</f>
        <v/>
      </c>
    </row>
    <row r="1121" spans="1:15" ht="20.100000000000001" customHeight="1" x14ac:dyDescent="0.25">
      <c r="A1121" s="29">
        <v>6095</v>
      </c>
      <c r="B1121" s="29">
        <f>IF(Table2[[#This Row],[Volume]]&lt;'Input Data'!$B$9,'Input Data'!$B$9,IF(Table2[[#This Row],[Volume]]&gt;'Input Data'!$B$10,'Input Data'!$B$10,Table2[[#This Row],[Volume]]))</f>
        <v>6095</v>
      </c>
      <c r="C1121" s="30">
        <f>ROUNDDOWN((Table2[[#This Row],[Volume Used]]-'Input Data'!$B$9)/'Input Data'!$B$11,0)*'Input Data'!$B$12</f>
        <v>0.2</v>
      </c>
      <c r="D1121" s="31">
        <f>-(Table2[[#This Row],[Volume]]*(1-Table2[[#This Row],[Discount]])*'Input Data'!$B$2)/Table2[[#This Row],[Volume]]</f>
        <v>400</v>
      </c>
      <c r="E1121" s="29">
        <f>ROUNDUP(Table2[[#This Row],[Volume]]/'Input Data'!$B$13,0)</f>
        <v>7</v>
      </c>
      <c r="F1121" s="29">
        <f>-Table2[[#This Row],[Multiplier]]*'Input Data'!$B$3</f>
        <v>350000</v>
      </c>
      <c r="G1121" s="29">
        <f>(1 - (1 / (1 + EXP(-((Table2[[#This Row],[Volume]] / 1000) - 4.25))))) * 0.4 + 0.6</f>
        <v>0.65458440952508556</v>
      </c>
      <c r="H1121" s="29">
        <f>Table2[[#This Row],[Sigmoid]]*'Input Data'!$B$7</f>
        <v>490.9383071438142</v>
      </c>
      <c r="I1121" s="29">
        <f>Table2[[#This Row],[Price]]-Table2[[#This Row],[Variable Cost]]</f>
        <v>90.9383071438142</v>
      </c>
      <c r="J1121" s="29">
        <f>Table2[[#This Row],[CM I (Unit)]]-(Table2[[#This Row],[Fixed Cost]]/Table2[[#This Row],[Volume]])</f>
        <v>33.514189014199765</v>
      </c>
      <c r="K1121" s="29">
        <f>Table2[[#This Row],[CM II Unit)]]-(-'Input Data'!$B$4/Table2[[#This Row],[Volume]])</f>
        <v>-7.503038221239116</v>
      </c>
      <c r="L1121" s="29">
        <f>Table2[[#This Row],[CM I (Unit)]]*Table2[[#This Row],[Volume]]</f>
        <v>554268.98204154754</v>
      </c>
      <c r="M1121" s="29">
        <f>Table2[[#This Row],[CM II Unit)]]*Table2[[#This Row],[Volume]]</f>
        <v>204268.98204154757</v>
      </c>
      <c r="N1121" s="29">
        <f>Table2[[#This Row],[Profit (Unit)]]*Table2[[#This Row],[Volume]]</f>
        <v>-45731.017958452408</v>
      </c>
      <c r="O1121" s="29" t="str">
        <f>IF(AND(Table2[[#This Row],[Profit]]&gt;0,N1120&lt;0),MIN(Table2[Profit]),"")</f>
        <v/>
      </c>
    </row>
    <row r="1122" spans="1:15" ht="20.100000000000001" customHeight="1" x14ac:dyDescent="0.25">
      <c r="A1122" s="29">
        <v>6100</v>
      </c>
      <c r="B1122" s="29">
        <f>IF(Table2[[#This Row],[Volume]]&lt;'Input Data'!$B$9,'Input Data'!$B$9,IF(Table2[[#This Row],[Volume]]&gt;'Input Data'!$B$10,'Input Data'!$B$10,Table2[[#This Row],[Volume]]))</f>
        <v>6100</v>
      </c>
      <c r="C1122" s="30">
        <f>ROUNDDOWN((Table2[[#This Row],[Volume Used]]-'Input Data'!$B$9)/'Input Data'!$B$11,0)*'Input Data'!$B$12</f>
        <v>0.2</v>
      </c>
      <c r="D1122" s="31">
        <f>-(Table2[[#This Row],[Volume]]*(1-Table2[[#This Row],[Discount]])*'Input Data'!$B$2)/Table2[[#This Row],[Volume]]</f>
        <v>400</v>
      </c>
      <c r="E1122" s="29">
        <f>ROUNDUP(Table2[[#This Row],[Volume]]/'Input Data'!$B$13,0)</f>
        <v>7</v>
      </c>
      <c r="F1122" s="29">
        <f>-Table2[[#This Row],[Multiplier]]*'Input Data'!$B$3</f>
        <v>350000</v>
      </c>
      <c r="G1122" s="29">
        <f>(1 - (1 / (1 + EXP(-((Table2[[#This Row],[Volume]] / 1000) - 4.25))))) * 0.4 + 0.6</f>
        <v>0.65434915880363764</v>
      </c>
      <c r="H1122" s="29">
        <f>Table2[[#This Row],[Sigmoid]]*'Input Data'!$B$7</f>
        <v>490.76186910272821</v>
      </c>
      <c r="I1122" s="29">
        <f>Table2[[#This Row],[Price]]-Table2[[#This Row],[Variable Cost]]</f>
        <v>90.761869102728213</v>
      </c>
      <c r="J1122" s="29">
        <f>Table2[[#This Row],[CM I (Unit)]]-(Table2[[#This Row],[Fixed Cost]]/Table2[[#This Row],[Volume]])</f>
        <v>33.384819922400347</v>
      </c>
      <c r="K1122" s="29">
        <f>Table2[[#This Row],[CM II Unit)]]-(-'Input Data'!$B$4/Table2[[#This Row],[Volume]])</f>
        <v>-7.5987866349767046</v>
      </c>
      <c r="L1122" s="29">
        <f>Table2[[#This Row],[CM I (Unit)]]*Table2[[#This Row],[Volume]]</f>
        <v>553647.40152664215</v>
      </c>
      <c r="M1122" s="29">
        <f>Table2[[#This Row],[CM II Unit)]]*Table2[[#This Row],[Volume]]</f>
        <v>203647.40152664212</v>
      </c>
      <c r="N1122" s="29">
        <f>Table2[[#This Row],[Profit (Unit)]]*Table2[[#This Row],[Volume]]</f>
        <v>-46352.598473357895</v>
      </c>
      <c r="O1122" s="29" t="str">
        <f>IF(AND(Table2[[#This Row],[Profit]]&gt;0,N1121&lt;0),MIN(Table2[Profit]),"")</f>
        <v/>
      </c>
    </row>
    <row r="1123" spans="1:15" ht="20.100000000000001" customHeight="1" x14ac:dyDescent="0.25">
      <c r="A1123" s="29">
        <v>6105</v>
      </c>
      <c r="B1123" s="29">
        <f>IF(Table2[[#This Row],[Volume]]&lt;'Input Data'!$B$9,'Input Data'!$B$9,IF(Table2[[#This Row],[Volume]]&gt;'Input Data'!$B$10,'Input Data'!$B$10,Table2[[#This Row],[Volume]]))</f>
        <v>6105</v>
      </c>
      <c r="C1123" s="30">
        <f>ROUNDDOWN((Table2[[#This Row],[Volume Used]]-'Input Data'!$B$9)/'Input Data'!$B$11,0)*'Input Data'!$B$12</f>
        <v>0.2</v>
      </c>
      <c r="D1123" s="31">
        <f>-(Table2[[#This Row],[Volume]]*(1-Table2[[#This Row],[Discount]])*'Input Data'!$B$2)/Table2[[#This Row],[Volume]]</f>
        <v>400</v>
      </c>
      <c r="E1123" s="29">
        <f>ROUNDUP(Table2[[#This Row],[Volume]]/'Input Data'!$B$13,0)</f>
        <v>7</v>
      </c>
      <c r="F1123" s="29">
        <f>-Table2[[#This Row],[Multiplier]]*'Input Data'!$B$3</f>
        <v>350000</v>
      </c>
      <c r="G1123" s="29">
        <f>(1 - (1 / (1 + EXP(-((Table2[[#This Row],[Volume]] / 1000) - 4.25))))) * 0.4 + 0.6</f>
        <v>0.65411476313530514</v>
      </c>
      <c r="H1123" s="29">
        <f>Table2[[#This Row],[Sigmoid]]*'Input Data'!$B$7</f>
        <v>490.58607235147883</v>
      </c>
      <c r="I1123" s="29">
        <f>Table2[[#This Row],[Price]]-Table2[[#This Row],[Variable Cost]]</f>
        <v>90.586072351478833</v>
      </c>
      <c r="J1123" s="29">
        <f>Table2[[#This Row],[CM I (Unit)]]-(Table2[[#This Row],[Fixed Cost]]/Table2[[#This Row],[Volume]])</f>
        <v>33.256015021421504</v>
      </c>
      <c r="K1123" s="29">
        <f>Table2[[#This Row],[CM II Unit)]]-(-'Input Data'!$B$4/Table2[[#This Row],[Volume]])</f>
        <v>-7.6940259286194461</v>
      </c>
      <c r="L1123" s="29">
        <f>Table2[[#This Row],[CM I (Unit)]]*Table2[[#This Row],[Volume]]</f>
        <v>553027.97170577827</v>
      </c>
      <c r="M1123" s="29">
        <f>Table2[[#This Row],[CM II Unit)]]*Table2[[#This Row],[Volume]]</f>
        <v>203027.97170577827</v>
      </c>
      <c r="N1123" s="29">
        <f>Table2[[#This Row],[Profit (Unit)]]*Table2[[#This Row],[Volume]]</f>
        <v>-46972.028294221716</v>
      </c>
      <c r="O1123" s="29" t="str">
        <f>IF(AND(Table2[[#This Row],[Profit]]&gt;0,N1122&lt;0),MIN(Table2[Profit]),"")</f>
        <v/>
      </c>
    </row>
    <row r="1124" spans="1:15" ht="20.100000000000001" customHeight="1" x14ac:dyDescent="0.25">
      <c r="A1124" s="29">
        <v>6110</v>
      </c>
      <c r="B1124" s="29">
        <f>IF(Table2[[#This Row],[Volume]]&lt;'Input Data'!$B$9,'Input Data'!$B$9,IF(Table2[[#This Row],[Volume]]&gt;'Input Data'!$B$10,'Input Data'!$B$10,Table2[[#This Row],[Volume]]))</f>
        <v>6110</v>
      </c>
      <c r="C1124" s="30">
        <f>ROUNDDOWN((Table2[[#This Row],[Volume Used]]-'Input Data'!$B$9)/'Input Data'!$B$11,0)*'Input Data'!$B$12</f>
        <v>0.2</v>
      </c>
      <c r="D1124" s="31">
        <f>-(Table2[[#This Row],[Volume]]*(1-Table2[[#This Row],[Discount]])*'Input Data'!$B$2)/Table2[[#This Row],[Volume]]</f>
        <v>400</v>
      </c>
      <c r="E1124" s="29">
        <f>ROUNDUP(Table2[[#This Row],[Volume]]/'Input Data'!$B$13,0)</f>
        <v>7</v>
      </c>
      <c r="F1124" s="29">
        <f>-Table2[[#This Row],[Multiplier]]*'Input Data'!$B$3</f>
        <v>350000</v>
      </c>
      <c r="G1124" s="29">
        <f>(1 - (1 / (1 + EXP(-((Table2[[#This Row],[Volume]] / 1000) - 4.25))))) * 0.4 + 0.6</f>
        <v>0.65388122078081123</v>
      </c>
      <c r="H1124" s="29">
        <f>Table2[[#This Row],[Sigmoid]]*'Input Data'!$B$7</f>
        <v>490.41091558560845</v>
      </c>
      <c r="I1124" s="29">
        <f>Table2[[#This Row],[Price]]-Table2[[#This Row],[Variable Cost]]</f>
        <v>90.41091558560845</v>
      </c>
      <c r="J1124" s="29">
        <f>Table2[[#This Row],[CM I (Unit)]]-(Table2[[#This Row],[Fixed Cost]]/Table2[[#This Row],[Volume]])</f>
        <v>33.127773196083083</v>
      </c>
      <c r="K1124" s="29">
        <f>Table2[[#This Row],[CM II Unit)]]-(-'Input Data'!$B$4/Table2[[#This Row],[Volume]])</f>
        <v>-7.7887570821493242</v>
      </c>
      <c r="L1124" s="29">
        <f>Table2[[#This Row],[CM I (Unit)]]*Table2[[#This Row],[Volume]]</f>
        <v>552410.69422806764</v>
      </c>
      <c r="M1124" s="29">
        <f>Table2[[#This Row],[CM II Unit)]]*Table2[[#This Row],[Volume]]</f>
        <v>202410.69422806764</v>
      </c>
      <c r="N1124" s="29">
        <f>Table2[[#This Row],[Profit (Unit)]]*Table2[[#This Row],[Volume]]</f>
        <v>-47589.30577193237</v>
      </c>
      <c r="O1124" s="29" t="str">
        <f>IF(AND(Table2[[#This Row],[Profit]]&gt;0,N1123&lt;0),MIN(Table2[Profit]),"")</f>
        <v/>
      </c>
    </row>
    <row r="1125" spans="1:15" ht="20.100000000000001" customHeight="1" x14ac:dyDescent="0.25">
      <c r="A1125" s="29">
        <v>6115</v>
      </c>
      <c r="B1125" s="29">
        <f>IF(Table2[[#This Row],[Volume]]&lt;'Input Data'!$B$9,'Input Data'!$B$9,IF(Table2[[#This Row],[Volume]]&gt;'Input Data'!$B$10,'Input Data'!$B$10,Table2[[#This Row],[Volume]]))</f>
        <v>6115</v>
      </c>
      <c r="C1125" s="30">
        <f>ROUNDDOWN((Table2[[#This Row],[Volume Used]]-'Input Data'!$B$9)/'Input Data'!$B$11,0)*'Input Data'!$B$12</f>
        <v>0.2</v>
      </c>
      <c r="D1125" s="31">
        <f>-(Table2[[#This Row],[Volume]]*(1-Table2[[#This Row],[Discount]])*'Input Data'!$B$2)/Table2[[#This Row],[Volume]]</f>
        <v>400</v>
      </c>
      <c r="E1125" s="29">
        <f>ROUNDUP(Table2[[#This Row],[Volume]]/'Input Data'!$B$13,0)</f>
        <v>7</v>
      </c>
      <c r="F1125" s="29">
        <f>-Table2[[#This Row],[Multiplier]]*'Input Data'!$B$3</f>
        <v>350000</v>
      </c>
      <c r="G1125" s="29">
        <f>(1 - (1 / (1 + EXP(-((Table2[[#This Row],[Volume]] / 1000) - 4.25))))) * 0.4 + 0.6</f>
        <v>0.65364852999226419</v>
      </c>
      <c r="H1125" s="29">
        <f>Table2[[#This Row],[Sigmoid]]*'Input Data'!$B$7</f>
        <v>490.23639749419817</v>
      </c>
      <c r="I1125" s="29">
        <f>Table2[[#This Row],[Price]]-Table2[[#This Row],[Variable Cost]]</f>
        <v>90.236397494198172</v>
      </c>
      <c r="J1125" s="29">
        <f>Table2[[#This Row],[CM I (Unit)]]-(Table2[[#This Row],[Fixed Cost]]/Table2[[#This Row],[Volume]])</f>
        <v>33.000093324124585</v>
      </c>
      <c r="K1125" s="29">
        <f>Table2[[#This Row],[CM II Unit)]]-(-'Input Data'!$B$4/Table2[[#This Row],[Volume]])</f>
        <v>-7.8829810830708382</v>
      </c>
      <c r="L1125" s="29">
        <f>Table2[[#This Row],[CM I (Unit)]]*Table2[[#This Row],[Volume]]</f>
        <v>551795.57067702187</v>
      </c>
      <c r="M1125" s="29">
        <f>Table2[[#This Row],[CM II Unit)]]*Table2[[#This Row],[Volume]]</f>
        <v>201795.57067702184</v>
      </c>
      <c r="N1125" s="29">
        <f>Table2[[#This Row],[Profit (Unit)]]*Table2[[#This Row],[Volume]]</f>
        <v>-48204.429322978176</v>
      </c>
      <c r="O1125" s="29" t="str">
        <f>IF(AND(Table2[[#This Row],[Profit]]&gt;0,N1124&lt;0),MIN(Table2[Profit]),"")</f>
        <v/>
      </c>
    </row>
    <row r="1126" spans="1:15" ht="20.100000000000001" customHeight="1" x14ac:dyDescent="0.25">
      <c r="A1126" s="29">
        <v>6120</v>
      </c>
      <c r="B1126" s="29">
        <f>IF(Table2[[#This Row],[Volume]]&lt;'Input Data'!$B$9,'Input Data'!$B$9,IF(Table2[[#This Row],[Volume]]&gt;'Input Data'!$B$10,'Input Data'!$B$10,Table2[[#This Row],[Volume]]))</f>
        <v>6120</v>
      </c>
      <c r="C1126" s="30">
        <f>ROUNDDOWN((Table2[[#This Row],[Volume Used]]-'Input Data'!$B$9)/'Input Data'!$B$11,0)*'Input Data'!$B$12</f>
        <v>0.2</v>
      </c>
      <c r="D1126" s="31">
        <f>-(Table2[[#This Row],[Volume]]*(1-Table2[[#This Row],[Discount]])*'Input Data'!$B$2)/Table2[[#This Row],[Volume]]</f>
        <v>400</v>
      </c>
      <c r="E1126" s="29">
        <f>ROUNDUP(Table2[[#This Row],[Volume]]/'Input Data'!$B$13,0)</f>
        <v>7</v>
      </c>
      <c r="F1126" s="29">
        <f>-Table2[[#This Row],[Multiplier]]*'Input Data'!$B$3</f>
        <v>350000</v>
      </c>
      <c r="G1126" s="29">
        <f>(1 - (1 / (1 + EXP(-((Table2[[#This Row],[Volume]] / 1000) - 4.25))))) * 0.4 + 0.6</f>
        <v>0.65341668901328498</v>
      </c>
      <c r="H1126" s="29">
        <f>Table2[[#This Row],[Sigmoid]]*'Input Data'!$B$7</f>
        <v>490.06251675996373</v>
      </c>
      <c r="I1126" s="29">
        <f>Table2[[#This Row],[Price]]-Table2[[#This Row],[Variable Cost]]</f>
        <v>90.062516759963728</v>
      </c>
      <c r="J1126" s="29">
        <f>Table2[[#This Row],[CM I (Unit)]]-(Table2[[#This Row],[Fixed Cost]]/Table2[[#This Row],[Volume]])</f>
        <v>32.872974276303594</v>
      </c>
      <c r="K1126" s="29">
        <f>Table2[[#This Row],[CM II Unit)]]-(-'Input Data'!$B$4/Table2[[#This Row],[Volume]])</f>
        <v>-7.9766989263107817</v>
      </c>
      <c r="L1126" s="29">
        <f>Table2[[#This Row],[CM I (Unit)]]*Table2[[#This Row],[Volume]]</f>
        <v>551182.60257097799</v>
      </c>
      <c r="M1126" s="29">
        <f>Table2[[#This Row],[CM II Unit)]]*Table2[[#This Row],[Volume]]</f>
        <v>201182.60257097799</v>
      </c>
      <c r="N1126" s="29">
        <f>Table2[[#This Row],[Profit (Unit)]]*Table2[[#This Row],[Volume]]</f>
        <v>-48817.397429021985</v>
      </c>
      <c r="O1126" s="29" t="str">
        <f>IF(AND(Table2[[#This Row],[Profit]]&gt;0,N1125&lt;0),MIN(Table2[Profit]),"")</f>
        <v/>
      </c>
    </row>
    <row r="1127" spans="1:15" ht="20.100000000000001" customHeight="1" x14ac:dyDescent="0.25">
      <c r="A1127" s="29">
        <v>6125</v>
      </c>
      <c r="B1127" s="29">
        <f>IF(Table2[[#This Row],[Volume]]&lt;'Input Data'!$B$9,'Input Data'!$B$9,IF(Table2[[#This Row],[Volume]]&gt;'Input Data'!$B$10,'Input Data'!$B$10,Table2[[#This Row],[Volume]]))</f>
        <v>6125</v>
      </c>
      <c r="C1127" s="30">
        <f>ROUNDDOWN((Table2[[#This Row],[Volume Used]]-'Input Data'!$B$9)/'Input Data'!$B$11,0)*'Input Data'!$B$12</f>
        <v>0.2</v>
      </c>
      <c r="D1127" s="31">
        <f>-(Table2[[#This Row],[Volume]]*(1-Table2[[#This Row],[Discount]])*'Input Data'!$B$2)/Table2[[#This Row],[Volume]]</f>
        <v>400</v>
      </c>
      <c r="E1127" s="29">
        <f>ROUNDUP(Table2[[#This Row],[Volume]]/'Input Data'!$B$13,0)</f>
        <v>7</v>
      </c>
      <c r="F1127" s="29">
        <f>-Table2[[#This Row],[Multiplier]]*'Input Data'!$B$3</f>
        <v>350000</v>
      </c>
      <c r="G1127" s="29">
        <f>(1 - (1 / (1 + EXP(-((Table2[[#This Row],[Volume]] / 1000) - 4.25))))) * 0.4 + 0.6</f>
        <v>0.65318569607913168</v>
      </c>
      <c r="H1127" s="29">
        <f>Table2[[#This Row],[Sigmoid]]*'Input Data'!$B$7</f>
        <v>489.88927205934874</v>
      </c>
      <c r="I1127" s="29">
        <f>Table2[[#This Row],[Price]]-Table2[[#This Row],[Variable Cost]]</f>
        <v>89.889272059348741</v>
      </c>
      <c r="J1127" s="29">
        <f>Table2[[#This Row],[CM I (Unit)]]-(Table2[[#This Row],[Fixed Cost]]/Table2[[#This Row],[Volume]])</f>
        <v>32.746414916491595</v>
      </c>
      <c r="K1127" s="29">
        <f>Table2[[#This Row],[CM II Unit)]]-(-'Input Data'!$B$4/Table2[[#This Row],[Volume]])</f>
        <v>-8.0699116141206488</v>
      </c>
      <c r="L1127" s="29">
        <f>Table2[[#This Row],[CM I (Unit)]]*Table2[[#This Row],[Volume]]</f>
        <v>550571.791363511</v>
      </c>
      <c r="M1127" s="29">
        <f>Table2[[#This Row],[CM II Unit)]]*Table2[[#This Row],[Volume]]</f>
        <v>200571.79136351103</v>
      </c>
      <c r="N1127" s="29">
        <f>Table2[[#This Row],[Profit (Unit)]]*Table2[[#This Row],[Volume]]</f>
        <v>-49428.208636488976</v>
      </c>
      <c r="O1127" s="29" t="str">
        <f>IF(AND(Table2[[#This Row],[Profit]]&gt;0,N1126&lt;0),MIN(Table2[Profit]),"")</f>
        <v/>
      </c>
    </row>
    <row r="1128" spans="1:15" ht="20.100000000000001" customHeight="1" x14ac:dyDescent="0.25">
      <c r="A1128" s="29">
        <v>6130</v>
      </c>
      <c r="B1128" s="29">
        <f>IF(Table2[[#This Row],[Volume]]&lt;'Input Data'!$B$9,'Input Data'!$B$9,IF(Table2[[#This Row],[Volume]]&gt;'Input Data'!$B$10,'Input Data'!$B$10,Table2[[#This Row],[Volume]]))</f>
        <v>6130</v>
      </c>
      <c r="C1128" s="30">
        <f>ROUNDDOWN((Table2[[#This Row],[Volume Used]]-'Input Data'!$B$9)/'Input Data'!$B$11,0)*'Input Data'!$B$12</f>
        <v>0.2</v>
      </c>
      <c r="D1128" s="31">
        <f>-(Table2[[#This Row],[Volume]]*(1-Table2[[#This Row],[Discount]])*'Input Data'!$B$2)/Table2[[#This Row],[Volume]]</f>
        <v>400</v>
      </c>
      <c r="E1128" s="29">
        <f>ROUNDUP(Table2[[#This Row],[Volume]]/'Input Data'!$B$13,0)</f>
        <v>7</v>
      </c>
      <c r="F1128" s="29">
        <f>-Table2[[#This Row],[Multiplier]]*'Input Data'!$B$3</f>
        <v>350000</v>
      </c>
      <c r="G1128" s="29">
        <f>(1 - (1 / (1 + EXP(-((Table2[[#This Row],[Volume]] / 1000) - 4.25))))) * 0.4 + 0.6</f>
        <v>0.6529555494168261</v>
      </c>
      <c r="H1128" s="29">
        <f>Table2[[#This Row],[Sigmoid]]*'Input Data'!$B$7</f>
        <v>489.71666206261955</v>
      </c>
      <c r="I1128" s="29">
        <f>Table2[[#This Row],[Price]]-Table2[[#This Row],[Variable Cost]]</f>
        <v>89.716662062619548</v>
      </c>
      <c r="J1128" s="29">
        <f>Table2[[#This Row],[CM I (Unit)]]-(Table2[[#This Row],[Fixed Cost]]/Table2[[#This Row],[Volume]])</f>
        <v>32.62041410177126</v>
      </c>
      <c r="K1128" s="29">
        <f>Table2[[#This Row],[CM II Unit)]]-(-'Input Data'!$B$4/Table2[[#This Row],[Volume]])</f>
        <v>-8.162620155977514</v>
      </c>
      <c r="L1128" s="29">
        <f>Table2[[#This Row],[CM I (Unit)]]*Table2[[#This Row],[Volume]]</f>
        <v>549963.13844385778</v>
      </c>
      <c r="M1128" s="29">
        <f>Table2[[#This Row],[CM II Unit)]]*Table2[[#This Row],[Volume]]</f>
        <v>199963.13844385784</v>
      </c>
      <c r="N1128" s="29">
        <f>Table2[[#This Row],[Profit (Unit)]]*Table2[[#This Row],[Volume]]</f>
        <v>-50036.861556142161</v>
      </c>
      <c r="O1128" s="29" t="str">
        <f>IF(AND(Table2[[#This Row],[Profit]]&gt;0,N1127&lt;0),MIN(Table2[Profit]),"")</f>
        <v/>
      </c>
    </row>
    <row r="1129" spans="1:15" ht="20.100000000000001" customHeight="1" x14ac:dyDescent="0.25">
      <c r="A1129" s="29">
        <v>6135</v>
      </c>
      <c r="B1129" s="29">
        <f>IF(Table2[[#This Row],[Volume]]&lt;'Input Data'!$B$9,'Input Data'!$B$9,IF(Table2[[#This Row],[Volume]]&gt;'Input Data'!$B$10,'Input Data'!$B$10,Table2[[#This Row],[Volume]]))</f>
        <v>6135</v>
      </c>
      <c r="C1129" s="30">
        <f>ROUNDDOWN((Table2[[#This Row],[Volume Used]]-'Input Data'!$B$9)/'Input Data'!$B$11,0)*'Input Data'!$B$12</f>
        <v>0.2</v>
      </c>
      <c r="D1129" s="31">
        <f>-(Table2[[#This Row],[Volume]]*(1-Table2[[#This Row],[Discount]])*'Input Data'!$B$2)/Table2[[#This Row],[Volume]]</f>
        <v>400</v>
      </c>
      <c r="E1129" s="29">
        <f>ROUNDUP(Table2[[#This Row],[Volume]]/'Input Data'!$B$13,0)</f>
        <v>7</v>
      </c>
      <c r="F1129" s="29">
        <f>-Table2[[#This Row],[Multiplier]]*'Input Data'!$B$3</f>
        <v>350000</v>
      </c>
      <c r="G1129" s="29">
        <f>(1 - (1 / (1 + EXP(-((Table2[[#This Row],[Volume]] / 1000) - 4.25))))) * 0.4 + 0.6</f>
        <v>0.65272624724527806</v>
      </c>
      <c r="H1129" s="29">
        <f>Table2[[#This Row],[Sigmoid]]*'Input Data'!$B$7</f>
        <v>489.54468543395853</v>
      </c>
      <c r="I1129" s="29">
        <f>Table2[[#This Row],[Price]]-Table2[[#This Row],[Variable Cost]]</f>
        <v>89.544685433958534</v>
      </c>
      <c r="J1129" s="29">
        <f>Table2[[#This Row],[CM I (Unit)]]-(Table2[[#This Row],[Fixed Cost]]/Table2[[#This Row],[Volume]])</f>
        <v>32.494970682532291</v>
      </c>
      <c r="K1129" s="29">
        <f>Table2[[#This Row],[CM II Unit)]]-(-'Input Data'!$B$4/Table2[[#This Row],[Volume]])</f>
        <v>-8.2548255684864529</v>
      </c>
      <c r="L1129" s="29">
        <f>Table2[[#This Row],[CM I (Unit)]]*Table2[[#This Row],[Volume]]</f>
        <v>549356.64513733564</v>
      </c>
      <c r="M1129" s="29">
        <f>Table2[[#This Row],[CM II Unit)]]*Table2[[#This Row],[Volume]]</f>
        <v>199356.64513733561</v>
      </c>
      <c r="N1129" s="29">
        <f>Table2[[#This Row],[Profit (Unit)]]*Table2[[#This Row],[Volume]]</f>
        <v>-50643.35486266439</v>
      </c>
      <c r="O1129" s="29" t="str">
        <f>IF(AND(Table2[[#This Row],[Profit]]&gt;0,N1128&lt;0),MIN(Table2[Profit]),"")</f>
        <v/>
      </c>
    </row>
    <row r="1130" spans="1:15" ht="20.100000000000001" customHeight="1" x14ac:dyDescent="0.25">
      <c r="A1130" s="29">
        <v>6140</v>
      </c>
      <c r="B1130" s="29">
        <f>IF(Table2[[#This Row],[Volume]]&lt;'Input Data'!$B$9,'Input Data'!$B$9,IF(Table2[[#This Row],[Volume]]&gt;'Input Data'!$B$10,'Input Data'!$B$10,Table2[[#This Row],[Volume]]))</f>
        <v>6140</v>
      </c>
      <c r="C1130" s="30">
        <f>ROUNDDOWN((Table2[[#This Row],[Volume Used]]-'Input Data'!$B$9)/'Input Data'!$B$11,0)*'Input Data'!$B$12</f>
        <v>0.2</v>
      </c>
      <c r="D1130" s="31">
        <f>-(Table2[[#This Row],[Volume]]*(1-Table2[[#This Row],[Discount]])*'Input Data'!$B$2)/Table2[[#This Row],[Volume]]</f>
        <v>400</v>
      </c>
      <c r="E1130" s="29">
        <f>ROUNDUP(Table2[[#This Row],[Volume]]/'Input Data'!$B$13,0)</f>
        <v>7</v>
      </c>
      <c r="F1130" s="29">
        <f>-Table2[[#This Row],[Multiplier]]*'Input Data'!$B$3</f>
        <v>350000</v>
      </c>
      <c r="G1130" s="29">
        <f>(1 - (1 / (1 + EXP(-((Table2[[#This Row],[Volume]] / 1000) - 4.25))))) * 0.4 + 0.6</f>
        <v>0.65249778777540934</v>
      </c>
      <c r="H1130" s="29">
        <f>Table2[[#This Row],[Sigmoid]]*'Input Data'!$B$7</f>
        <v>489.37334083155702</v>
      </c>
      <c r="I1130" s="29">
        <f>Table2[[#This Row],[Price]]-Table2[[#This Row],[Variable Cost]]</f>
        <v>89.373340831557016</v>
      </c>
      <c r="J1130" s="29">
        <f>Table2[[#This Row],[CM I (Unit)]]-(Table2[[#This Row],[Fixed Cost]]/Table2[[#This Row],[Volume]])</f>
        <v>32.370083502566786</v>
      </c>
      <c r="K1130" s="29">
        <f>Table2[[#This Row],[CM II Unit)]]-(-'Input Data'!$B$4/Table2[[#This Row],[Volume]])</f>
        <v>-8.3465288752833757</v>
      </c>
      <c r="L1130" s="29">
        <f>Table2[[#This Row],[CM I (Unit)]]*Table2[[#This Row],[Volume]]</f>
        <v>548752.31270576012</v>
      </c>
      <c r="M1130" s="29">
        <f>Table2[[#This Row],[CM II Unit)]]*Table2[[#This Row],[Volume]]</f>
        <v>198752.31270576007</v>
      </c>
      <c r="N1130" s="29">
        <f>Table2[[#This Row],[Profit (Unit)]]*Table2[[#This Row],[Volume]]</f>
        <v>-51247.687294239928</v>
      </c>
      <c r="O1130" s="29" t="str">
        <f>IF(AND(Table2[[#This Row],[Profit]]&gt;0,N1129&lt;0),MIN(Table2[Profit]),"")</f>
        <v/>
      </c>
    </row>
    <row r="1131" spans="1:15" ht="20.100000000000001" customHeight="1" x14ac:dyDescent="0.25">
      <c r="A1131" s="29">
        <v>6145</v>
      </c>
      <c r="B1131" s="29">
        <f>IF(Table2[[#This Row],[Volume]]&lt;'Input Data'!$B$9,'Input Data'!$B$9,IF(Table2[[#This Row],[Volume]]&gt;'Input Data'!$B$10,'Input Data'!$B$10,Table2[[#This Row],[Volume]]))</f>
        <v>6145</v>
      </c>
      <c r="C1131" s="30">
        <f>ROUNDDOWN((Table2[[#This Row],[Volume Used]]-'Input Data'!$B$9)/'Input Data'!$B$11,0)*'Input Data'!$B$12</f>
        <v>0.2</v>
      </c>
      <c r="D1131" s="31">
        <f>-(Table2[[#This Row],[Volume]]*(1-Table2[[#This Row],[Discount]])*'Input Data'!$B$2)/Table2[[#This Row],[Volume]]</f>
        <v>400</v>
      </c>
      <c r="E1131" s="29">
        <f>ROUNDUP(Table2[[#This Row],[Volume]]/'Input Data'!$B$13,0)</f>
        <v>7</v>
      </c>
      <c r="F1131" s="29">
        <f>-Table2[[#This Row],[Multiplier]]*'Input Data'!$B$3</f>
        <v>350000</v>
      </c>
      <c r="G1131" s="29">
        <f>(1 - (1 / (1 + EXP(-((Table2[[#This Row],[Volume]] / 1000) - 4.25))))) * 0.4 + 0.6</f>
        <v>0.65227016921027758</v>
      </c>
      <c r="H1131" s="29">
        <f>Table2[[#This Row],[Sigmoid]]*'Input Data'!$B$7</f>
        <v>489.20262690770818</v>
      </c>
      <c r="I1131" s="29">
        <f>Table2[[#This Row],[Price]]-Table2[[#This Row],[Variable Cost]]</f>
        <v>89.202626907708179</v>
      </c>
      <c r="J1131" s="29">
        <f>Table2[[#This Row],[CM I (Unit)]]-(Table2[[#This Row],[Fixed Cost]]/Table2[[#This Row],[Volume]])</f>
        <v>32.245751399164647</v>
      </c>
      <c r="K1131" s="29">
        <f>Table2[[#This Row],[CM II Unit)]]-(-'Input Data'!$B$4/Table2[[#This Row],[Volume]])</f>
        <v>-8.4377311069378749</v>
      </c>
      <c r="L1131" s="29">
        <f>Table2[[#This Row],[CM I (Unit)]]*Table2[[#This Row],[Volume]]</f>
        <v>548150.14234786679</v>
      </c>
      <c r="M1131" s="29">
        <f>Table2[[#This Row],[CM II Unit)]]*Table2[[#This Row],[Volume]]</f>
        <v>198150.14234786676</v>
      </c>
      <c r="N1131" s="29">
        <f>Table2[[#This Row],[Profit (Unit)]]*Table2[[#This Row],[Volume]]</f>
        <v>-51849.857652133243</v>
      </c>
      <c r="O1131" s="29" t="str">
        <f>IF(AND(Table2[[#This Row],[Profit]]&gt;0,N1130&lt;0),MIN(Table2[Profit]),"")</f>
        <v/>
      </c>
    </row>
    <row r="1132" spans="1:15" ht="20.100000000000001" customHeight="1" x14ac:dyDescent="0.25">
      <c r="A1132" s="29">
        <v>6150</v>
      </c>
      <c r="B1132" s="29">
        <f>IF(Table2[[#This Row],[Volume]]&lt;'Input Data'!$B$9,'Input Data'!$B$9,IF(Table2[[#This Row],[Volume]]&gt;'Input Data'!$B$10,'Input Data'!$B$10,Table2[[#This Row],[Volume]]))</f>
        <v>6150</v>
      </c>
      <c r="C1132" s="30">
        <f>ROUNDDOWN((Table2[[#This Row],[Volume Used]]-'Input Data'!$B$9)/'Input Data'!$B$11,0)*'Input Data'!$B$12</f>
        <v>0.2</v>
      </c>
      <c r="D1132" s="31">
        <f>-(Table2[[#This Row],[Volume]]*(1-Table2[[#This Row],[Discount]])*'Input Data'!$B$2)/Table2[[#This Row],[Volume]]</f>
        <v>400</v>
      </c>
      <c r="E1132" s="29">
        <f>ROUNDUP(Table2[[#This Row],[Volume]]/'Input Data'!$B$13,0)</f>
        <v>7</v>
      </c>
      <c r="F1132" s="29">
        <f>-Table2[[#This Row],[Multiplier]]*'Input Data'!$B$3</f>
        <v>350000</v>
      </c>
      <c r="G1132" s="29">
        <f>(1 - (1 / (1 + EXP(-((Table2[[#This Row],[Volume]] / 1000) - 4.25))))) * 0.4 + 0.6</f>
        <v>0.65204338974519915</v>
      </c>
      <c r="H1132" s="29">
        <f>Table2[[#This Row],[Sigmoid]]*'Input Data'!$B$7</f>
        <v>489.03254230889934</v>
      </c>
      <c r="I1132" s="29">
        <f>Table2[[#This Row],[Price]]-Table2[[#This Row],[Variable Cost]]</f>
        <v>89.032542308899338</v>
      </c>
      <c r="J1132" s="29">
        <f>Table2[[#This Row],[CM I (Unit)]]-(Table2[[#This Row],[Fixed Cost]]/Table2[[#This Row],[Volume]])</f>
        <v>32.121973203208277</v>
      </c>
      <c r="K1132" s="29">
        <f>Table2[[#This Row],[CM II Unit)]]-(-'Input Data'!$B$4/Table2[[#This Row],[Volume]])</f>
        <v>-8.5284333008567614</v>
      </c>
      <c r="L1132" s="29">
        <f>Table2[[#This Row],[CM I (Unit)]]*Table2[[#This Row],[Volume]]</f>
        <v>547550.13519973098</v>
      </c>
      <c r="M1132" s="29">
        <f>Table2[[#This Row],[CM II Unit)]]*Table2[[#This Row],[Volume]]</f>
        <v>197550.1351997309</v>
      </c>
      <c r="N1132" s="29">
        <f>Table2[[#This Row],[Profit (Unit)]]*Table2[[#This Row],[Volume]]</f>
        <v>-52449.864800269082</v>
      </c>
      <c r="O1132" s="29" t="str">
        <f>IF(AND(Table2[[#This Row],[Profit]]&gt;0,N1131&lt;0),MIN(Table2[Profit]),"")</f>
        <v/>
      </c>
    </row>
    <row r="1133" spans="1:15" ht="20.100000000000001" customHeight="1" x14ac:dyDescent="0.25">
      <c r="A1133" s="29">
        <v>6155</v>
      </c>
      <c r="B1133" s="29">
        <f>IF(Table2[[#This Row],[Volume]]&lt;'Input Data'!$B$9,'Input Data'!$B$9,IF(Table2[[#This Row],[Volume]]&gt;'Input Data'!$B$10,'Input Data'!$B$10,Table2[[#This Row],[Volume]]))</f>
        <v>6155</v>
      </c>
      <c r="C1133" s="30">
        <f>ROUNDDOWN((Table2[[#This Row],[Volume Used]]-'Input Data'!$B$9)/'Input Data'!$B$11,0)*'Input Data'!$B$12</f>
        <v>0.2</v>
      </c>
      <c r="D1133" s="31">
        <f>-(Table2[[#This Row],[Volume]]*(1-Table2[[#This Row],[Discount]])*'Input Data'!$B$2)/Table2[[#This Row],[Volume]]</f>
        <v>400</v>
      </c>
      <c r="E1133" s="29">
        <f>ROUNDUP(Table2[[#This Row],[Volume]]/'Input Data'!$B$13,0)</f>
        <v>7</v>
      </c>
      <c r="F1133" s="29">
        <f>-Table2[[#This Row],[Multiplier]]*'Input Data'!$B$3</f>
        <v>350000</v>
      </c>
      <c r="G1133" s="29">
        <f>(1 - (1 / (1 + EXP(-((Table2[[#This Row],[Volume]] / 1000) - 4.25))))) * 0.4 + 0.6</f>
        <v>0.6518174475678713</v>
      </c>
      <c r="H1133" s="29">
        <f>Table2[[#This Row],[Sigmoid]]*'Input Data'!$B$7</f>
        <v>488.86308567590345</v>
      </c>
      <c r="I1133" s="29">
        <f>Table2[[#This Row],[Price]]-Table2[[#This Row],[Variable Cost]]</f>
        <v>88.863085675903449</v>
      </c>
      <c r="J1133" s="29">
        <f>Table2[[#This Row],[CM I (Unit)]]-(Table2[[#This Row],[Fixed Cost]]/Table2[[#This Row],[Volume]])</f>
        <v>31.99874773926657</v>
      </c>
      <c r="K1133" s="29">
        <f>Table2[[#This Row],[CM II Unit)]]-(-'Input Data'!$B$4/Table2[[#This Row],[Volume]])</f>
        <v>-8.6186365011883481</v>
      </c>
      <c r="L1133" s="29">
        <f>Table2[[#This Row],[CM I (Unit)]]*Table2[[#This Row],[Volume]]</f>
        <v>546952.29233518569</v>
      </c>
      <c r="M1133" s="29">
        <f>Table2[[#This Row],[CM II Unit)]]*Table2[[#This Row],[Volume]]</f>
        <v>196952.29233518575</v>
      </c>
      <c r="N1133" s="29">
        <f>Table2[[#This Row],[Profit (Unit)]]*Table2[[#This Row],[Volume]]</f>
        <v>-53047.707664814283</v>
      </c>
      <c r="O1133" s="29" t="str">
        <f>IF(AND(Table2[[#This Row],[Profit]]&gt;0,N1132&lt;0),MIN(Table2[Profit]),"")</f>
        <v/>
      </c>
    </row>
    <row r="1134" spans="1:15" ht="20.100000000000001" customHeight="1" x14ac:dyDescent="0.25">
      <c r="A1134" s="29">
        <v>6160</v>
      </c>
      <c r="B1134" s="29">
        <f>IF(Table2[[#This Row],[Volume]]&lt;'Input Data'!$B$9,'Input Data'!$B$9,IF(Table2[[#This Row],[Volume]]&gt;'Input Data'!$B$10,'Input Data'!$B$10,Table2[[#This Row],[Volume]]))</f>
        <v>6160</v>
      </c>
      <c r="C1134" s="30">
        <f>ROUNDDOWN((Table2[[#This Row],[Volume Used]]-'Input Data'!$B$9)/'Input Data'!$B$11,0)*'Input Data'!$B$12</f>
        <v>0.2</v>
      </c>
      <c r="D1134" s="31">
        <f>-(Table2[[#This Row],[Volume]]*(1-Table2[[#This Row],[Discount]])*'Input Data'!$B$2)/Table2[[#This Row],[Volume]]</f>
        <v>400</v>
      </c>
      <c r="E1134" s="29">
        <f>ROUNDUP(Table2[[#This Row],[Volume]]/'Input Data'!$B$13,0)</f>
        <v>7</v>
      </c>
      <c r="F1134" s="29">
        <f>-Table2[[#This Row],[Multiplier]]*'Input Data'!$B$3</f>
        <v>350000</v>
      </c>
      <c r="G1134" s="29">
        <f>(1 - (1 / (1 + EXP(-((Table2[[#This Row],[Volume]] / 1000) - 4.25))))) * 0.4 + 0.6</f>
        <v>0.65159234085849427</v>
      </c>
      <c r="H1134" s="29">
        <f>Table2[[#This Row],[Sigmoid]]*'Input Data'!$B$7</f>
        <v>488.69425564387069</v>
      </c>
      <c r="I1134" s="29">
        <f>Table2[[#This Row],[Price]]-Table2[[#This Row],[Variable Cost]]</f>
        <v>88.69425564387069</v>
      </c>
      <c r="J1134" s="29">
        <f>Table2[[#This Row],[CM I (Unit)]]-(Table2[[#This Row],[Fixed Cost]]/Table2[[#This Row],[Volume]])</f>
        <v>31.87607382568887</v>
      </c>
      <c r="K1134" s="29">
        <f>Table2[[#This Row],[CM II Unit)]]-(-'Input Data'!$B$4/Table2[[#This Row],[Volume]])</f>
        <v>-8.7083417587267178</v>
      </c>
      <c r="L1134" s="29">
        <f>Table2[[#This Row],[CM I (Unit)]]*Table2[[#This Row],[Volume]]</f>
        <v>546356.6147662435</v>
      </c>
      <c r="M1134" s="29">
        <f>Table2[[#This Row],[CM II Unit)]]*Table2[[#This Row],[Volume]]</f>
        <v>196356.61476624344</v>
      </c>
      <c r="N1134" s="29">
        <f>Table2[[#This Row],[Profit (Unit)]]*Table2[[#This Row],[Volume]]</f>
        <v>-53643.385233756584</v>
      </c>
      <c r="O1134" s="29" t="str">
        <f>IF(AND(Table2[[#This Row],[Profit]]&gt;0,N1133&lt;0),MIN(Table2[Profit]),"")</f>
        <v/>
      </c>
    </row>
    <row r="1135" spans="1:15" ht="20.100000000000001" customHeight="1" x14ac:dyDescent="0.25">
      <c r="A1135" s="29">
        <v>6165</v>
      </c>
      <c r="B1135" s="29">
        <f>IF(Table2[[#This Row],[Volume]]&lt;'Input Data'!$B$9,'Input Data'!$B$9,IF(Table2[[#This Row],[Volume]]&gt;'Input Data'!$B$10,'Input Data'!$B$10,Table2[[#This Row],[Volume]]))</f>
        <v>6165</v>
      </c>
      <c r="C1135" s="30">
        <f>ROUNDDOWN((Table2[[#This Row],[Volume Used]]-'Input Data'!$B$9)/'Input Data'!$B$11,0)*'Input Data'!$B$12</f>
        <v>0.2</v>
      </c>
      <c r="D1135" s="31">
        <f>-(Table2[[#This Row],[Volume]]*(1-Table2[[#This Row],[Discount]])*'Input Data'!$B$2)/Table2[[#This Row],[Volume]]</f>
        <v>400</v>
      </c>
      <c r="E1135" s="29">
        <f>ROUNDUP(Table2[[#This Row],[Volume]]/'Input Data'!$B$13,0)</f>
        <v>7</v>
      </c>
      <c r="F1135" s="29">
        <f>-Table2[[#This Row],[Multiplier]]*'Input Data'!$B$3</f>
        <v>350000</v>
      </c>
      <c r="G1135" s="29">
        <f>(1 - (1 / (1 + EXP(-((Table2[[#This Row],[Volume]] / 1000) - 4.25))))) * 0.4 + 0.6</f>
        <v>0.65136806778989187</v>
      </c>
      <c r="H1135" s="29">
        <f>Table2[[#This Row],[Sigmoid]]*'Input Data'!$B$7</f>
        <v>488.5260508424189</v>
      </c>
      <c r="I1135" s="29">
        <f>Table2[[#This Row],[Price]]-Table2[[#This Row],[Variable Cost]]</f>
        <v>88.526050842418897</v>
      </c>
      <c r="J1135" s="29">
        <f>Table2[[#This Row],[CM I (Unit)]]-(Table2[[#This Row],[Fixed Cost]]/Table2[[#This Row],[Volume]])</f>
        <v>31.753950274697893</v>
      </c>
      <c r="K1135" s="29">
        <f>Table2[[#This Row],[CM II Unit)]]-(-'Input Data'!$B$4/Table2[[#This Row],[Volume]])</f>
        <v>-8.7975501308171147</v>
      </c>
      <c r="L1135" s="29">
        <f>Table2[[#This Row],[CM I (Unit)]]*Table2[[#This Row],[Volume]]</f>
        <v>545763.10344351246</v>
      </c>
      <c r="M1135" s="29">
        <f>Table2[[#This Row],[CM II Unit)]]*Table2[[#This Row],[Volume]]</f>
        <v>195763.10344351252</v>
      </c>
      <c r="N1135" s="29">
        <f>Table2[[#This Row],[Profit (Unit)]]*Table2[[#This Row],[Volume]]</f>
        <v>-54236.896556487511</v>
      </c>
      <c r="O1135" s="29" t="str">
        <f>IF(AND(Table2[[#This Row],[Profit]]&gt;0,N1134&lt;0),MIN(Table2[Profit]),"")</f>
        <v/>
      </c>
    </row>
    <row r="1136" spans="1:15" ht="20.100000000000001" customHeight="1" x14ac:dyDescent="0.25">
      <c r="A1136" s="29">
        <v>6170</v>
      </c>
      <c r="B1136" s="29">
        <f>IF(Table2[[#This Row],[Volume]]&lt;'Input Data'!$B$9,'Input Data'!$B$9,IF(Table2[[#This Row],[Volume]]&gt;'Input Data'!$B$10,'Input Data'!$B$10,Table2[[#This Row],[Volume]]))</f>
        <v>6170</v>
      </c>
      <c r="C1136" s="30">
        <f>ROUNDDOWN((Table2[[#This Row],[Volume Used]]-'Input Data'!$B$9)/'Input Data'!$B$11,0)*'Input Data'!$B$12</f>
        <v>0.2</v>
      </c>
      <c r="D1136" s="31">
        <f>-(Table2[[#This Row],[Volume]]*(1-Table2[[#This Row],[Discount]])*'Input Data'!$B$2)/Table2[[#This Row],[Volume]]</f>
        <v>400</v>
      </c>
      <c r="E1136" s="29">
        <f>ROUNDUP(Table2[[#This Row],[Volume]]/'Input Data'!$B$13,0)</f>
        <v>7</v>
      </c>
      <c r="F1136" s="29">
        <f>-Table2[[#This Row],[Multiplier]]*'Input Data'!$B$3</f>
        <v>350000</v>
      </c>
      <c r="G1136" s="29">
        <f>(1 - (1 / (1 + EXP(-((Table2[[#This Row],[Volume]] / 1000) - 4.25))))) * 0.4 + 0.6</f>
        <v>0.6511446265276325</v>
      </c>
      <c r="H1136" s="29">
        <f>Table2[[#This Row],[Sigmoid]]*'Input Data'!$B$7</f>
        <v>488.3584698957244</v>
      </c>
      <c r="I1136" s="29">
        <f>Table2[[#This Row],[Price]]-Table2[[#This Row],[Variable Cost]]</f>
        <v>88.358469895724397</v>
      </c>
      <c r="J1136" s="29">
        <f>Table2[[#This Row],[CM I (Unit)]]-(Table2[[#This Row],[Fixed Cost]]/Table2[[#This Row],[Volume]])</f>
        <v>31.632375892482905</v>
      </c>
      <c r="K1136" s="29">
        <f>Table2[[#This Row],[CM II Unit)]]-(-'Input Data'!$B$4/Table2[[#This Row],[Volume]])</f>
        <v>-8.8862626812610159</v>
      </c>
      <c r="L1136" s="29">
        <f>Table2[[#This Row],[CM I (Unit)]]*Table2[[#This Row],[Volume]]</f>
        <v>545171.75925661949</v>
      </c>
      <c r="M1136" s="29">
        <f>Table2[[#This Row],[CM II Unit)]]*Table2[[#This Row],[Volume]]</f>
        <v>195171.75925661952</v>
      </c>
      <c r="N1136" s="29">
        <f>Table2[[#This Row],[Profit (Unit)]]*Table2[[#This Row],[Volume]]</f>
        <v>-54828.240743380469</v>
      </c>
      <c r="O1136" s="29" t="str">
        <f>IF(AND(Table2[[#This Row],[Profit]]&gt;0,N1135&lt;0),MIN(Table2[Profit]),"")</f>
        <v/>
      </c>
    </row>
    <row r="1137" spans="1:15" ht="20.100000000000001" customHeight="1" x14ac:dyDescent="0.25">
      <c r="A1137" s="29">
        <v>6175</v>
      </c>
      <c r="B1137" s="29">
        <f>IF(Table2[[#This Row],[Volume]]&lt;'Input Data'!$B$9,'Input Data'!$B$9,IF(Table2[[#This Row],[Volume]]&gt;'Input Data'!$B$10,'Input Data'!$B$10,Table2[[#This Row],[Volume]]))</f>
        <v>6175</v>
      </c>
      <c r="C1137" s="30">
        <f>ROUNDDOWN((Table2[[#This Row],[Volume Used]]-'Input Data'!$B$9)/'Input Data'!$B$11,0)*'Input Data'!$B$12</f>
        <v>0.2</v>
      </c>
      <c r="D1137" s="31">
        <f>-(Table2[[#This Row],[Volume]]*(1-Table2[[#This Row],[Discount]])*'Input Data'!$B$2)/Table2[[#This Row],[Volume]]</f>
        <v>400</v>
      </c>
      <c r="E1137" s="29">
        <f>ROUNDUP(Table2[[#This Row],[Volume]]/'Input Data'!$B$13,0)</f>
        <v>7</v>
      </c>
      <c r="F1137" s="29">
        <f>-Table2[[#This Row],[Multiplier]]*'Input Data'!$B$3</f>
        <v>350000</v>
      </c>
      <c r="G1137" s="29">
        <f>(1 - (1 / (1 + EXP(-((Table2[[#This Row],[Volume]] / 1000) - 4.25))))) * 0.4 + 0.6</f>
        <v>0.6509220152301487</v>
      </c>
      <c r="H1137" s="29">
        <f>Table2[[#This Row],[Sigmoid]]*'Input Data'!$B$7</f>
        <v>488.19151142261154</v>
      </c>
      <c r="I1137" s="29">
        <f>Table2[[#This Row],[Price]]-Table2[[#This Row],[Variable Cost]]</f>
        <v>88.191511422611541</v>
      </c>
      <c r="J1137" s="29">
        <f>Table2[[#This Row],[CM I (Unit)]]-(Table2[[#This Row],[Fixed Cost]]/Table2[[#This Row],[Volume]])</f>
        <v>31.511349479291702</v>
      </c>
      <c r="K1137" s="29">
        <f>Table2[[#This Row],[CM II Unit)]]-(-'Input Data'!$B$4/Table2[[#This Row],[Volume]])</f>
        <v>-8.9744804802224678</v>
      </c>
      <c r="L1137" s="29">
        <f>Table2[[#This Row],[CM I (Unit)]]*Table2[[#This Row],[Volume]]</f>
        <v>544582.58303462621</v>
      </c>
      <c r="M1137" s="29">
        <f>Table2[[#This Row],[CM II Unit)]]*Table2[[#This Row],[Volume]]</f>
        <v>194582.58303462627</v>
      </c>
      <c r="N1137" s="29">
        <f>Table2[[#This Row],[Profit (Unit)]]*Table2[[#This Row],[Volume]]</f>
        <v>-55417.416965373741</v>
      </c>
      <c r="O1137" s="29" t="str">
        <f>IF(AND(Table2[[#This Row],[Profit]]&gt;0,N1136&lt;0),MIN(Table2[Profit]),"")</f>
        <v/>
      </c>
    </row>
    <row r="1138" spans="1:15" ht="20.100000000000001" customHeight="1" x14ac:dyDescent="0.25">
      <c r="A1138" s="29">
        <v>6180</v>
      </c>
      <c r="B1138" s="29">
        <f>IF(Table2[[#This Row],[Volume]]&lt;'Input Data'!$B$9,'Input Data'!$B$9,IF(Table2[[#This Row],[Volume]]&gt;'Input Data'!$B$10,'Input Data'!$B$10,Table2[[#This Row],[Volume]]))</f>
        <v>6180</v>
      </c>
      <c r="C1138" s="30">
        <f>ROUNDDOWN((Table2[[#This Row],[Volume Used]]-'Input Data'!$B$9)/'Input Data'!$B$11,0)*'Input Data'!$B$12</f>
        <v>0.2</v>
      </c>
      <c r="D1138" s="31">
        <f>-(Table2[[#This Row],[Volume]]*(1-Table2[[#This Row],[Discount]])*'Input Data'!$B$2)/Table2[[#This Row],[Volume]]</f>
        <v>400</v>
      </c>
      <c r="E1138" s="29">
        <f>ROUNDUP(Table2[[#This Row],[Volume]]/'Input Data'!$B$13,0)</f>
        <v>7</v>
      </c>
      <c r="F1138" s="29">
        <f>-Table2[[#This Row],[Multiplier]]*'Input Data'!$B$3</f>
        <v>350000</v>
      </c>
      <c r="G1138" s="29">
        <f>(1 - (1 / (1 + EXP(-((Table2[[#This Row],[Volume]] / 1000) - 4.25))))) * 0.4 + 0.6</f>
        <v>0.6507002320488563</v>
      </c>
      <c r="H1138" s="29">
        <f>Table2[[#This Row],[Sigmoid]]*'Input Data'!$B$7</f>
        <v>488.02517403664223</v>
      </c>
      <c r="I1138" s="29">
        <f>Table2[[#This Row],[Price]]-Table2[[#This Row],[Variable Cost]]</f>
        <v>88.025174036642227</v>
      </c>
      <c r="J1138" s="29">
        <f>Table2[[#This Row],[CM I (Unit)]]-(Table2[[#This Row],[Fixed Cost]]/Table2[[#This Row],[Volume]])</f>
        <v>31.390869829522487</v>
      </c>
      <c r="K1138" s="29">
        <f>Table2[[#This Row],[CM II Unit)]]-(-'Input Data'!$B$4/Table2[[#This Row],[Volume]])</f>
        <v>-9.0622046041344717</v>
      </c>
      <c r="L1138" s="29">
        <f>Table2[[#This Row],[CM I (Unit)]]*Table2[[#This Row],[Volume]]</f>
        <v>543995.57554644893</v>
      </c>
      <c r="M1138" s="29">
        <f>Table2[[#This Row],[CM II Unit)]]*Table2[[#This Row],[Volume]]</f>
        <v>193995.57554644896</v>
      </c>
      <c r="N1138" s="29">
        <f>Table2[[#This Row],[Profit (Unit)]]*Table2[[#This Row],[Volume]]</f>
        <v>-56004.424453551037</v>
      </c>
      <c r="O1138" s="29" t="str">
        <f>IF(AND(Table2[[#This Row],[Profit]]&gt;0,N1137&lt;0),MIN(Table2[Profit]),"")</f>
        <v/>
      </c>
    </row>
    <row r="1139" spans="1:15" ht="20.100000000000001" customHeight="1" x14ac:dyDescent="0.25">
      <c r="A1139" s="29">
        <v>6185</v>
      </c>
      <c r="B1139" s="29">
        <f>IF(Table2[[#This Row],[Volume]]&lt;'Input Data'!$B$9,'Input Data'!$B$9,IF(Table2[[#This Row],[Volume]]&gt;'Input Data'!$B$10,'Input Data'!$B$10,Table2[[#This Row],[Volume]]))</f>
        <v>6185</v>
      </c>
      <c r="C1139" s="30">
        <f>ROUNDDOWN((Table2[[#This Row],[Volume Used]]-'Input Data'!$B$9)/'Input Data'!$B$11,0)*'Input Data'!$B$12</f>
        <v>0.2</v>
      </c>
      <c r="D1139" s="31">
        <f>-(Table2[[#This Row],[Volume]]*(1-Table2[[#This Row],[Discount]])*'Input Data'!$B$2)/Table2[[#This Row],[Volume]]</f>
        <v>400</v>
      </c>
      <c r="E1139" s="29">
        <f>ROUNDUP(Table2[[#This Row],[Volume]]/'Input Data'!$B$13,0)</f>
        <v>7</v>
      </c>
      <c r="F1139" s="29">
        <f>-Table2[[#This Row],[Multiplier]]*'Input Data'!$B$3</f>
        <v>350000</v>
      </c>
      <c r="G1139" s="29">
        <f>(1 - (1 / (1 + EXP(-((Table2[[#This Row],[Volume]] / 1000) - 4.25))))) * 0.4 + 0.6</f>
        <v>0.65047927512827342</v>
      </c>
      <c r="H1139" s="29">
        <f>Table2[[#This Row],[Sigmoid]]*'Input Data'!$B$7</f>
        <v>487.85945634620504</v>
      </c>
      <c r="I1139" s="29">
        <f>Table2[[#This Row],[Price]]-Table2[[#This Row],[Variable Cost]]</f>
        <v>87.859456346205036</v>
      </c>
      <c r="J1139" s="29">
        <f>Table2[[#This Row],[CM I (Unit)]]-(Table2[[#This Row],[Fixed Cost]]/Table2[[#This Row],[Volume]])</f>
        <v>31.270935731815385</v>
      </c>
      <c r="K1139" s="29">
        <f>Table2[[#This Row],[CM II Unit)]]-(-'Input Data'!$B$4/Table2[[#This Row],[Volume]])</f>
        <v>-9.1494361356057965</v>
      </c>
      <c r="L1139" s="29">
        <f>Table2[[#This Row],[CM I (Unit)]]*Table2[[#This Row],[Volume]]</f>
        <v>543410.73750127817</v>
      </c>
      <c r="M1139" s="29">
        <f>Table2[[#This Row],[CM II Unit)]]*Table2[[#This Row],[Volume]]</f>
        <v>193410.73750127814</v>
      </c>
      <c r="N1139" s="29">
        <f>Table2[[#This Row],[Profit (Unit)]]*Table2[[#This Row],[Volume]]</f>
        <v>-56589.262498721851</v>
      </c>
      <c r="O1139" s="29" t="str">
        <f>IF(AND(Table2[[#This Row],[Profit]]&gt;0,N1138&lt;0),MIN(Table2[Profit]),"")</f>
        <v/>
      </c>
    </row>
    <row r="1140" spans="1:15" ht="20.100000000000001" customHeight="1" x14ac:dyDescent="0.25">
      <c r="A1140" s="29">
        <v>6190</v>
      </c>
      <c r="B1140" s="29">
        <f>IF(Table2[[#This Row],[Volume]]&lt;'Input Data'!$B$9,'Input Data'!$B$9,IF(Table2[[#This Row],[Volume]]&gt;'Input Data'!$B$10,'Input Data'!$B$10,Table2[[#This Row],[Volume]]))</f>
        <v>6190</v>
      </c>
      <c r="C1140" s="30">
        <f>ROUNDDOWN((Table2[[#This Row],[Volume Used]]-'Input Data'!$B$9)/'Input Data'!$B$11,0)*'Input Data'!$B$12</f>
        <v>0.2</v>
      </c>
      <c r="D1140" s="31">
        <f>-(Table2[[#This Row],[Volume]]*(1-Table2[[#This Row],[Discount]])*'Input Data'!$B$2)/Table2[[#This Row],[Volume]]</f>
        <v>400</v>
      </c>
      <c r="E1140" s="29">
        <f>ROUNDUP(Table2[[#This Row],[Volume]]/'Input Data'!$B$13,0)</f>
        <v>7</v>
      </c>
      <c r="F1140" s="29">
        <f>-Table2[[#This Row],[Multiplier]]*'Input Data'!$B$3</f>
        <v>350000</v>
      </c>
      <c r="G1140" s="29">
        <f>(1 - (1 / (1 + EXP(-((Table2[[#This Row],[Volume]] / 1000) - 4.25))))) * 0.4 + 0.6</f>
        <v>0.65025914260613826</v>
      </c>
      <c r="H1140" s="29">
        <f>Table2[[#This Row],[Sigmoid]]*'Input Data'!$B$7</f>
        <v>487.69435695460368</v>
      </c>
      <c r="I1140" s="29">
        <f>Table2[[#This Row],[Price]]-Table2[[#This Row],[Variable Cost]]</f>
        <v>87.694356954603677</v>
      </c>
      <c r="J1140" s="29">
        <f>Table2[[#This Row],[CM I (Unit)]]-(Table2[[#This Row],[Fixed Cost]]/Table2[[#This Row],[Volume]])</f>
        <v>31.151545969143257</v>
      </c>
      <c r="K1140" s="29">
        <f>Table2[[#This Row],[CM II Unit)]]-(-'Input Data'!$B$4/Table2[[#This Row],[Volume]])</f>
        <v>-9.2361761633284729</v>
      </c>
      <c r="L1140" s="29">
        <f>Table2[[#This Row],[CM I (Unit)]]*Table2[[#This Row],[Volume]]</f>
        <v>542828.06954899675</v>
      </c>
      <c r="M1140" s="29">
        <f>Table2[[#This Row],[CM II Unit)]]*Table2[[#This Row],[Volume]]</f>
        <v>192828.06954899675</v>
      </c>
      <c r="N1140" s="29">
        <f>Table2[[#This Row],[Profit (Unit)]]*Table2[[#This Row],[Volume]]</f>
        <v>-57171.930451003245</v>
      </c>
      <c r="O1140" s="29" t="str">
        <f>IF(AND(Table2[[#This Row],[Profit]]&gt;0,N1139&lt;0),MIN(Table2[Profit]),"")</f>
        <v/>
      </c>
    </row>
    <row r="1141" spans="1:15" ht="20.100000000000001" customHeight="1" x14ac:dyDescent="0.25">
      <c r="A1141" s="29">
        <v>6195</v>
      </c>
      <c r="B1141" s="29">
        <f>IF(Table2[[#This Row],[Volume]]&lt;'Input Data'!$B$9,'Input Data'!$B$9,IF(Table2[[#This Row],[Volume]]&gt;'Input Data'!$B$10,'Input Data'!$B$10,Table2[[#This Row],[Volume]]))</f>
        <v>6195</v>
      </c>
      <c r="C1141" s="30">
        <f>ROUNDDOWN((Table2[[#This Row],[Volume Used]]-'Input Data'!$B$9)/'Input Data'!$B$11,0)*'Input Data'!$B$12</f>
        <v>0.2</v>
      </c>
      <c r="D1141" s="31">
        <f>-(Table2[[#This Row],[Volume]]*(1-Table2[[#This Row],[Discount]])*'Input Data'!$B$2)/Table2[[#This Row],[Volume]]</f>
        <v>400</v>
      </c>
      <c r="E1141" s="29">
        <f>ROUNDUP(Table2[[#This Row],[Volume]]/'Input Data'!$B$13,0)</f>
        <v>7</v>
      </c>
      <c r="F1141" s="29">
        <f>-Table2[[#This Row],[Multiplier]]*'Input Data'!$B$3</f>
        <v>350000</v>
      </c>
      <c r="G1141" s="29">
        <f>(1 - (1 / (1 + EXP(-((Table2[[#This Row],[Volume]] / 1000) - 4.25))))) * 0.4 + 0.6</f>
        <v>0.65003983261352605</v>
      </c>
      <c r="H1141" s="29">
        <f>Table2[[#This Row],[Sigmoid]]*'Input Data'!$B$7</f>
        <v>487.52987446014453</v>
      </c>
      <c r="I1141" s="29">
        <f>Table2[[#This Row],[Price]]-Table2[[#This Row],[Variable Cost]]</f>
        <v>87.529874460144526</v>
      </c>
      <c r="J1141" s="29">
        <f>Table2[[#This Row],[CM I (Unit)]]-(Table2[[#This Row],[Fixed Cost]]/Table2[[#This Row],[Volume]])</f>
        <v>31.032699318901585</v>
      </c>
      <c r="K1141" s="29">
        <f>Table2[[#This Row],[CM II Unit)]]-(-'Input Data'!$B$4/Table2[[#This Row],[Volume]])</f>
        <v>-9.322425781986226</v>
      </c>
      <c r="L1141" s="29">
        <f>Table2[[#This Row],[CM I (Unit)]]*Table2[[#This Row],[Volume]]</f>
        <v>542247.57228059531</v>
      </c>
      <c r="M1141" s="29">
        <f>Table2[[#This Row],[CM II Unit)]]*Table2[[#This Row],[Volume]]</f>
        <v>192247.57228059531</v>
      </c>
      <c r="N1141" s="29">
        <f>Table2[[#This Row],[Profit (Unit)]]*Table2[[#This Row],[Volume]]</f>
        <v>-57752.427719404666</v>
      </c>
      <c r="O1141" s="29" t="str">
        <f>IF(AND(Table2[[#This Row],[Profit]]&gt;0,N1140&lt;0),MIN(Table2[Profit]),"")</f>
        <v/>
      </c>
    </row>
    <row r="1142" spans="1:15" ht="20.100000000000001" customHeight="1" x14ac:dyDescent="0.25">
      <c r="A1142" s="29">
        <v>6200</v>
      </c>
      <c r="B1142" s="29">
        <f>IF(Table2[[#This Row],[Volume]]&lt;'Input Data'!$B$9,'Input Data'!$B$9,IF(Table2[[#This Row],[Volume]]&gt;'Input Data'!$B$10,'Input Data'!$B$10,Table2[[#This Row],[Volume]]))</f>
        <v>6200</v>
      </c>
      <c r="C1142" s="30">
        <f>ROUNDDOWN((Table2[[#This Row],[Volume Used]]-'Input Data'!$B$9)/'Input Data'!$B$11,0)*'Input Data'!$B$12</f>
        <v>0.2</v>
      </c>
      <c r="D1142" s="31">
        <f>-(Table2[[#This Row],[Volume]]*(1-Table2[[#This Row],[Discount]])*'Input Data'!$B$2)/Table2[[#This Row],[Volume]]</f>
        <v>400</v>
      </c>
      <c r="E1142" s="29">
        <f>ROUNDUP(Table2[[#This Row],[Volume]]/'Input Data'!$B$13,0)</f>
        <v>7</v>
      </c>
      <c r="F1142" s="29">
        <f>-Table2[[#This Row],[Multiplier]]*'Input Data'!$B$3</f>
        <v>350000</v>
      </c>
      <c r="G1142" s="29">
        <f>(1 - (1 / (1 + EXP(-((Table2[[#This Row],[Volume]] / 1000) - 4.25))))) * 0.4 + 0.6</f>
        <v>0.64982134327496655</v>
      </c>
      <c r="H1142" s="29">
        <f>Table2[[#This Row],[Sigmoid]]*'Input Data'!$B$7</f>
        <v>487.36600745622491</v>
      </c>
      <c r="I1142" s="29">
        <f>Table2[[#This Row],[Price]]-Table2[[#This Row],[Variable Cost]]</f>
        <v>87.366007456224906</v>
      </c>
      <c r="J1142" s="29">
        <f>Table2[[#This Row],[CM I (Unit)]]-(Table2[[#This Row],[Fixed Cost]]/Table2[[#This Row],[Volume]])</f>
        <v>30.914394552999099</v>
      </c>
      <c r="K1142" s="29">
        <f>Table2[[#This Row],[CM II Unit)]]-(-'Input Data'!$B$4/Table2[[#This Row],[Volume]])</f>
        <v>-9.4081860921621896</v>
      </c>
      <c r="L1142" s="29">
        <f>Table2[[#This Row],[CM I (Unit)]]*Table2[[#This Row],[Volume]]</f>
        <v>541669.24622859445</v>
      </c>
      <c r="M1142" s="29">
        <f>Table2[[#This Row],[CM II Unit)]]*Table2[[#This Row],[Volume]]</f>
        <v>191669.24622859442</v>
      </c>
      <c r="N1142" s="29">
        <f>Table2[[#This Row],[Profit (Unit)]]*Table2[[#This Row],[Volume]]</f>
        <v>-58330.753771405572</v>
      </c>
      <c r="O1142" s="29" t="str">
        <f>IF(AND(Table2[[#This Row],[Profit]]&gt;0,N1141&lt;0),MIN(Table2[Profit]),"")</f>
        <v/>
      </c>
    </row>
    <row r="1143" spans="1:15" ht="20.100000000000001" customHeight="1" x14ac:dyDescent="0.25">
      <c r="A1143" s="29">
        <v>6205</v>
      </c>
      <c r="B1143" s="29">
        <f>IF(Table2[[#This Row],[Volume]]&lt;'Input Data'!$B$9,'Input Data'!$B$9,IF(Table2[[#This Row],[Volume]]&gt;'Input Data'!$B$10,'Input Data'!$B$10,Table2[[#This Row],[Volume]]))</f>
        <v>6205</v>
      </c>
      <c r="C1143" s="30">
        <f>ROUNDDOWN((Table2[[#This Row],[Volume Used]]-'Input Data'!$B$9)/'Input Data'!$B$11,0)*'Input Data'!$B$12</f>
        <v>0.2</v>
      </c>
      <c r="D1143" s="31">
        <f>-(Table2[[#This Row],[Volume]]*(1-Table2[[#This Row],[Discount]])*'Input Data'!$B$2)/Table2[[#This Row],[Volume]]</f>
        <v>400</v>
      </c>
      <c r="E1143" s="29">
        <f>ROUNDUP(Table2[[#This Row],[Volume]]/'Input Data'!$B$13,0)</f>
        <v>7</v>
      </c>
      <c r="F1143" s="29">
        <f>-Table2[[#This Row],[Multiplier]]*'Input Data'!$B$3</f>
        <v>350000</v>
      </c>
      <c r="G1143" s="29">
        <f>(1 - (1 / (1 + EXP(-((Table2[[#This Row],[Volume]] / 1000) - 4.25))))) * 0.4 + 0.6</f>
        <v>0.64960367270855923</v>
      </c>
      <c r="H1143" s="29">
        <f>Table2[[#This Row],[Sigmoid]]*'Input Data'!$B$7</f>
        <v>487.20275453141943</v>
      </c>
      <c r="I1143" s="29">
        <f>Table2[[#This Row],[Price]]-Table2[[#This Row],[Variable Cost]]</f>
        <v>87.20275453141943</v>
      </c>
      <c r="J1143" s="29">
        <f>Table2[[#This Row],[CM I (Unit)]]-(Table2[[#This Row],[Fixed Cost]]/Table2[[#This Row],[Volume]])</f>
        <v>30.796630437946426</v>
      </c>
      <c r="K1143" s="29">
        <f>Table2[[#This Row],[CM II Unit)]]-(-'Input Data'!$B$4/Table2[[#This Row],[Volume]])</f>
        <v>-9.4934582002485755</v>
      </c>
      <c r="L1143" s="29">
        <f>Table2[[#This Row],[CM I (Unit)]]*Table2[[#This Row],[Volume]]</f>
        <v>541093.09186745761</v>
      </c>
      <c r="M1143" s="29">
        <f>Table2[[#This Row],[CM II Unit)]]*Table2[[#This Row],[Volume]]</f>
        <v>191093.09186745758</v>
      </c>
      <c r="N1143" s="29">
        <f>Table2[[#This Row],[Profit (Unit)]]*Table2[[#This Row],[Volume]]</f>
        <v>-58906.908132542412</v>
      </c>
      <c r="O1143" s="29" t="str">
        <f>IF(AND(Table2[[#This Row],[Profit]]&gt;0,N1142&lt;0),MIN(Table2[Profit]),"")</f>
        <v/>
      </c>
    </row>
    <row r="1144" spans="1:15" ht="20.100000000000001" customHeight="1" x14ac:dyDescent="0.25">
      <c r="A1144" s="29">
        <v>6210</v>
      </c>
      <c r="B1144" s="29">
        <f>IF(Table2[[#This Row],[Volume]]&lt;'Input Data'!$B$9,'Input Data'!$B$9,IF(Table2[[#This Row],[Volume]]&gt;'Input Data'!$B$10,'Input Data'!$B$10,Table2[[#This Row],[Volume]]))</f>
        <v>6210</v>
      </c>
      <c r="C1144" s="30">
        <f>ROUNDDOWN((Table2[[#This Row],[Volume Used]]-'Input Data'!$B$9)/'Input Data'!$B$11,0)*'Input Data'!$B$12</f>
        <v>0.2</v>
      </c>
      <c r="D1144" s="31">
        <f>-(Table2[[#This Row],[Volume]]*(1-Table2[[#This Row],[Discount]])*'Input Data'!$B$2)/Table2[[#This Row],[Volume]]</f>
        <v>400</v>
      </c>
      <c r="E1144" s="29">
        <f>ROUNDUP(Table2[[#This Row],[Volume]]/'Input Data'!$B$13,0)</f>
        <v>7</v>
      </c>
      <c r="F1144" s="29">
        <f>-Table2[[#This Row],[Multiplier]]*'Input Data'!$B$3</f>
        <v>350000</v>
      </c>
      <c r="G1144" s="29">
        <f>(1 - (1 / (1 + EXP(-((Table2[[#This Row],[Volume]] / 1000) - 4.25))))) * 0.4 + 0.6</f>
        <v>0.64938681902608963</v>
      </c>
      <c r="H1144" s="29">
        <f>Table2[[#This Row],[Sigmoid]]*'Input Data'!$B$7</f>
        <v>487.0401142695672</v>
      </c>
      <c r="I1144" s="29">
        <f>Table2[[#This Row],[Price]]-Table2[[#This Row],[Variable Cost]]</f>
        <v>87.040114269567198</v>
      </c>
      <c r="J1144" s="29">
        <f>Table2[[#This Row],[CM I (Unit)]]-(Table2[[#This Row],[Fixed Cost]]/Table2[[#This Row],[Volume]])</f>
        <v>30.679405734945618</v>
      </c>
      <c r="K1144" s="29">
        <f>Table2[[#This Row],[CM II Unit)]]-(-'Input Data'!$B$4/Table2[[#This Row],[Volume]])</f>
        <v>-9.5782432183555102</v>
      </c>
      <c r="L1144" s="29">
        <f>Table2[[#This Row],[CM I (Unit)]]*Table2[[#This Row],[Volume]]</f>
        <v>540519.1096140123</v>
      </c>
      <c r="M1144" s="29">
        <f>Table2[[#This Row],[CM II Unit)]]*Table2[[#This Row],[Volume]]</f>
        <v>190519.1096140123</v>
      </c>
      <c r="N1144" s="29">
        <f>Table2[[#This Row],[Profit (Unit)]]*Table2[[#This Row],[Volume]]</f>
        <v>-59480.890385987717</v>
      </c>
      <c r="O1144" s="29" t="str">
        <f>IF(AND(Table2[[#This Row],[Profit]]&gt;0,N1143&lt;0),MIN(Table2[Profit]),"")</f>
        <v/>
      </c>
    </row>
    <row r="1145" spans="1:15" ht="20.100000000000001" customHeight="1" x14ac:dyDescent="0.25">
      <c r="A1145" s="29">
        <v>6215</v>
      </c>
      <c r="B1145" s="29">
        <f>IF(Table2[[#This Row],[Volume]]&lt;'Input Data'!$B$9,'Input Data'!$B$9,IF(Table2[[#This Row],[Volume]]&gt;'Input Data'!$B$10,'Input Data'!$B$10,Table2[[#This Row],[Volume]]))</f>
        <v>6215</v>
      </c>
      <c r="C1145" s="30">
        <f>ROUNDDOWN((Table2[[#This Row],[Volume Used]]-'Input Data'!$B$9)/'Input Data'!$B$11,0)*'Input Data'!$B$12</f>
        <v>0.2</v>
      </c>
      <c r="D1145" s="31">
        <f>-(Table2[[#This Row],[Volume]]*(1-Table2[[#This Row],[Discount]])*'Input Data'!$B$2)/Table2[[#This Row],[Volume]]</f>
        <v>400</v>
      </c>
      <c r="E1145" s="29">
        <f>ROUNDUP(Table2[[#This Row],[Volume]]/'Input Data'!$B$13,0)</f>
        <v>7</v>
      </c>
      <c r="F1145" s="29">
        <f>-Table2[[#This Row],[Multiplier]]*'Input Data'!$B$3</f>
        <v>350000</v>
      </c>
      <c r="G1145" s="29">
        <f>(1 - (1 / (1 + EXP(-((Table2[[#This Row],[Volume]] / 1000) - 4.25))))) * 0.4 + 0.6</f>
        <v>0.64917078033314302</v>
      </c>
      <c r="H1145" s="29">
        <f>Table2[[#This Row],[Sigmoid]]*'Input Data'!$B$7</f>
        <v>486.87808524985724</v>
      </c>
      <c r="I1145" s="29">
        <f>Table2[[#This Row],[Price]]-Table2[[#This Row],[Variable Cost]]</f>
        <v>86.878085249857236</v>
      </c>
      <c r="J1145" s="29">
        <f>Table2[[#This Row],[CM I (Unit)]]-(Table2[[#This Row],[Fixed Cost]]/Table2[[#This Row],[Volume]])</f>
        <v>30.562719199977913</v>
      </c>
      <c r="K1145" s="29">
        <f>Table2[[#This Row],[CM II Unit)]]-(-'Input Data'!$B$4/Table2[[#This Row],[Volume]])</f>
        <v>-9.6625422642216066</v>
      </c>
      <c r="L1145" s="29">
        <f>Table2[[#This Row],[CM I (Unit)]]*Table2[[#This Row],[Volume]]</f>
        <v>539947.29982786276</v>
      </c>
      <c r="M1145" s="29">
        <f>Table2[[#This Row],[CM II Unit)]]*Table2[[#This Row],[Volume]]</f>
        <v>189947.29982786273</v>
      </c>
      <c r="N1145" s="29">
        <f>Table2[[#This Row],[Profit (Unit)]]*Table2[[#This Row],[Volume]]</f>
        <v>-60052.700172137287</v>
      </c>
      <c r="O1145" s="29" t="str">
        <f>IF(AND(Table2[[#This Row],[Profit]]&gt;0,N1144&lt;0),MIN(Table2[Profit]),"")</f>
        <v/>
      </c>
    </row>
    <row r="1146" spans="1:15" ht="20.100000000000001" customHeight="1" x14ac:dyDescent="0.25">
      <c r="A1146" s="29">
        <v>6220</v>
      </c>
      <c r="B1146" s="29">
        <f>IF(Table2[[#This Row],[Volume]]&lt;'Input Data'!$B$9,'Input Data'!$B$9,IF(Table2[[#This Row],[Volume]]&gt;'Input Data'!$B$10,'Input Data'!$B$10,Table2[[#This Row],[Volume]]))</f>
        <v>6220</v>
      </c>
      <c r="C1146" s="30">
        <f>ROUNDDOWN((Table2[[#This Row],[Volume Used]]-'Input Data'!$B$9)/'Input Data'!$B$11,0)*'Input Data'!$B$12</f>
        <v>0.2</v>
      </c>
      <c r="D1146" s="31">
        <f>-(Table2[[#This Row],[Volume]]*(1-Table2[[#This Row],[Discount]])*'Input Data'!$B$2)/Table2[[#This Row],[Volume]]</f>
        <v>400</v>
      </c>
      <c r="E1146" s="29">
        <f>ROUNDUP(Table2[[#This Row],[Volume]]/'Input Data'!$B$13,0)</f>
        <v>7</v>
      </c>
      <c r="F1146" s="29">
        <f>-Table2[[#This Row],[Multiplier]]*'Input Data'!$B$3</f>
        <v>350000</v>
      </c>
      <c r="G1146" s="29">
        <f>(1 - (1 / (1 + EXP(-((Table2[[#This Row],[Volume]] / 1000) - 4.25))))) * 0.4 + 0.6</f>
        <v>0.64895555472921951</v>
      </c>
      <c r="H1146" s="29">
        <f>Table2[[#This Row],[Sigmoid]]*'Input Data'!$B$7</f>
        <v>486.71666604691461</v>
      </c>
      <c r="I1146" s="29">
        <f>Table2[[#This Row],[Price]]-Table2[[#This Row],[Variable Cost]]</f>
        <v>86.716666046914611</v>
      </c>
      <c r="J1146" s="29">
        <f>Table2[[#This Row],[CM I (Unit)]]-(Table2[[#This Row],[Fixed Cost]]/Table2[[#This Row],[Volume]])</f>
        <v>30.446569583892099</v>
      </c>
      <c r="K1146" s="29">
        <f>Table2[[#This Row],[CM II Unit)]]-(-'Input Data'!$B$4/Table2[[#This Row],[Volume]])</f>
        <v>-9.7463564611239804</v>
      </c>
      <c r="L1146" s="29">
        <f>Table2[[#This Row],[CM I (Unit)]]*Table2[[#This Row],[Volume]]</f>
        <v>539377.66281180887</v>
      </c>
      <c r="M1146" s="29">
        <f>Table2[[#This Row],[CM II Unit)]]*Table2[[#This Row],[Volume]]</f>
        <v>189377.66281180887</v>
      </c>
      <c r="N1146" s="29">
        <f>Table2[[#This Row],[Profit (Unit)]]*Table2[[#This Row],[Volume]]</f>
        <v>-60622.337188191159</v>
      </c>
      <c r="O1146" s="29" t="str">
        <f>IF(AND(Table2[[#This Row],[Profit]]&gt;0,N1145&lt;0),MIN(Table2[Profit]),"")</f>
        <v/>
      </c>
    </row>
    <row r="1147" spans="1:15" ht="20.100000000000001" customHeight="1" x14ac:dyDescent="0.25">
      <c r="A1147" s="29">
        <v>6225</v>
      </c>
      <c r="B1147" s="29">
        <f>IF(Table2[[#This Row],[Volume]]&lt;'Input Data'!$B$9,'Input Data'!$B$9,IF(Table2[[#This Row],[Volume]]&gt;'Input Data'!$B$10,'Input Data'!$B$10,Table2[[#This Row],[Volume]]))</f>
        <v>6225</v>
      </c>
      <c r="C1147" s="30">
        <f>ROUNDDOWN((Table2[[#This Row],[Volume Used]]-'Input Data'!$B$9)/'Input Data'!$B$11,0)*'Input Data'!$B$12</f>
        <v>0.2</v>
      </c>
      <c r="D1147" s="31">
        <f>-(Table2[[#This Row],[Volume]]*(1-Table2[[#This Row],[Discount]])*'Input Data'!$B$2)/Table2[[#This Row],[Volume]]</f>
        <v>400</v>
      </c>
      <c r="E1147" s="29">
        <f>ROUNDUP(Table2[[#This Row],[Volume]]/'Input Data'!$B$13,0)</f>
        <v>7</v>
      </c>
      <c r="F1147" s="29">
        <f>-Table2[[#This Row],[Multiplier]]*'Input Data'!$B$3</f>
        <v>350000</v>
      </c>
      <c r="G1147" s="29">
        <f>(1 - (1 / (1 + EXP(-((Table2[[#This Row],[Volume]] / 1000) - 4.25))))) * 0.4 + 0.6</f>
        <v>0.64874114030784724</v>
      </c>
      <c r="H1147" s="29">
        <f>Table2[[#This Row],[Sigmoid]]*'Input Data'!$B$7</f>
        <v>486.55585523088541</v>
      </c>
      <c r="I1147" s="29">
        <f>Table2[[#This Row],[Price]]-Table2[[#This Row],[Variable Cost]]</f>
        <v>86.555855230885413</v>
      </c>
      <c r="J1147" s="29">
        <f>Table2[[#This Row],[CM I (Unit)]]-(Table2[[#This Row],[Fixed Cost]]/Table2[[#This Row],[Volume]])</f>
        <v>30.330955632491836</v>
      </c>
      <c r="K1147" s="29">
        <f>Table2[[#This Row],[CM II Unit)]]-(-'Input Data'!$B$4/Table2[[#This Row],[Volume]])</f>
        <v>-9.8296869377892904</v>
      </c>
      <c r="L1147" s="29">
        <f>Table2[[#This Row],[CM I (Unit)]]*Table2[[#This Row],[Volume]]</f>
        <v>538810.19881226169</v>
      </c>
      <c r="M1147" s="29">
        <f>Table2[[#This Row],[CM II Unit)]]*Table2[[#This Row],[Volume]]</f>
        <v>188810.19881226169</v>
      </c>
      <c r="N1147" s="29">
        <f>Table2[[#This Row],[Profit (Unit)]]*Table2[[#This Row],[Volume]]</f>
        <v>-61189.801187738332</v>
      </c>
      <c r="O1147" s="29" t="str">
        <f>IF(AND(Table2[[#This Row],[Profit]]&gt;0,N1146&lt;0),MIN(Table2[Profit]),"")</f>
        <v/>
      </c>
    </row>
    <row r="1148" spans="1:15" ht="20.100000000000001" customHeight="1" x14ac:dyDescent="0.25">
      <c r="A1148" s="29">
        <v>6230</v>
      </c>
      <c r="B1148" s="29">
        <f>IF(Table2[[#This Row],[Volume]]&lt;'Input Data'!$B$9,'Input Data'!$B$9,IF(Table2[[#This Row],[Volume]]&gt;'Input Data'!$B$10,'Input Data'!$B$10,Table2[[#This Row],[Volume]]))</f>
        <v>6230</v>
      </c>
      <c r="C1148" s="30">
        <f>ROUNDDOWN((Table2[[#This Row],[Volume Used]]-'Input Data'!$B$9)/'Input Data'!$B$11,0)*'Input Data'!$B$12</f>
        <v>0.2</v>
      </c>
      <c r="D1148" s="31">
        <f>-(Table2[[#This Row],[Volume]]*(1-Table2[[#This Row],[Discount]])*'Input Data'!$B$2)/Table2[[#This Row],[Volume]]</f>
        <v>400</v>
      </c>
      <c r="E1148" s="29">
        <f>ROUNDUP(Table2[[#This Row],[Volume]]/'Input Data'!$B$13,0)</f>
        <v>7</v>
      </c>
      <c r="F1148" s="29">
        <f>-Table2[[#This Row],[Multiplier]]*'Input Data'!$B$3</f>
        <v>350000</v>
      </c>
      <c r="G1148" s="29">
        <f>(1 - (1 / (1 + EXP(-((Table2[[#This Row],[Volume]] / 1000) - 4.25))))) * 0.4 + 0.6</f>
        <v>0.6485275351566947</v>
      </c>
      <c r="H1148" s="29">
        <f>Table2[[#This Row],[Sigmoid]]*'Input Data'!$B$7</f>
        <v>486.395651367521</v>
      </c>
      <c r="I1148" s="29">
        <f>Table2[[#This Row],[Price]]-Table2[[#This Row],[Variable Cost]]</f>
        <v>86.395651367520998</v>
      </c>
      <c r="J1148" s="29">
        <f>Table2[[#This Row],[CM I (Unit)]]-(Table2[[#This Row],[Fixed Cost]]/Table2[[#This Row],[Volume]])</f>
        <v>30.215876086622124</v>
      </c>
      <c r="K1148" s="29">
        <f>Table2[[#This Row],[CM II Unit)]]-(-'Input Data'!$B$4/Table2[[#This Row],[Volume]])</f>
        <v>-9.9125348283056454</v>
      </c>
      <c r="L1148" s="29">
        <f>Table2[[#This Row],[CM I (Unit)]]*Table2[[#This Row],[Volume]]</f>
        <v>538244.90801965585</v>
      </c>
      <c r="M1148" s="29">
        <f>Table2[[#This Row],[CM II Unit)]]*Table2[[#This Row],[Volume]]</f>
        <v>188244.90801965582</v>
      </c>
      <c r="N1148" s="29">
        <f>Table2[[#This Row],[Profit (Unit)]]*Table2[[#This Row],[Volume]]</f>
        <v>-61755.091980344172</v>
      </c>
      <c r="O1148" s="29" t="str">
        <f>IF(AND(Table2[[#This Row],[Profit]]&gt;0,N1147&lt;0),MIN(Table2[Profit]),"")</f>
        <v/>
      </c>
    </row>
    <row r="1149" spans="1:15" ht="20.100000000000001" customHeight="1" x14ac:dyDescent="0.25">
      <c r="A1149" s="29">
        <v>6235</v>
      </c>
      <c r="B1149" s="29">
        <f>IF(Table2[[#This Row],[Volume]]&lt;'Input Data'!$B$9,'Input Data'!$B$9,IF(Table2[[#This Row],[Volume]]&gt;'Input Data'!$B$10,'Input Data'!$B$10,Table2[[#This Row],[Volume]]))</f>
        <v>6235</v>
      </c>
      <c r="C1149" s="30">
        <f>ROUNDDOWN((Table2[[#This Row],[Volume Used]]-'Input Data'!$B$9)/'Input Data'!$B$11,0)*'Input Data'!$B$12</f>
        <v>0.2</v>
      </c>
      <c r="D1149" s="31">
        <f>-(Table2[[#This Row],[Volume]]*(1-Table2[[#This Row],[Discount]])*'Input Data'!$B$2)/Table2[[#This Row],[Volume]]</f>
        <v>400</v>
      </c>
      <c r="E1149" s="29">
        <f>ROUNDUP(Table2[[#This Row],[Volume]]/'Input Data'!$B$13,0)</f>
        <v>7</v>
      </c>
      <c r="F1149" s="29">
        <f>-Table2[[#This Row],[Multiplier]]*'Input Data'!$B$3</f>
        <v>350000</v>
      </c>
      <c r="G1149" s="29">
        <f>(1 - (1 / (1 + EXP(-((Table2[[#This Row],[Volume]] / 1000) - 4.25))))) * 0.4 + 0.6</f>
        <v>0.64831473735768375</v>
      </c>
      <c r="H1149" s="29">
        <f>Table2[[#This Row],[Sigmoid]]*'Input Data'!$B$7</f>
        <v>486.23605301826279</v>
      </c>
      <c r="I1149" s="29">
        <f>Table2[[#This Row],[Price]]-Table2[[#This Row],[Variable Cost]]</f>
        <v>86.236053018262794</v>
      </c>
      <c r="J1149" s="29">
        <f>Table2[[#This Row],[CM I (Unit)]]-(Table2[[#This Row],[Fixed Cost]]/Table2[[#This Row],[Volume]])</f>
        <v>30.101329682256377</v>
      </c>
      <c r="K1149" s="29">
        <f>Table2[[#This Row],[CM II Unit)]]-(-'Input Data'!$B$4/Table2[[#This Row],[Volume]])</f>
        <v>-9.9949012720339212</v>
      </c>
      <c r="L1149" s="29">
        <f>Table2[[#This Row],[CM I (Unit)]]*Table2[[#This Row],[Volume]]</f>
        <v>537681.79056886851</v>
      </c>
      <c r="M1149" s="29">
        <f>Table2[[#This Row],[CM II Unit)]]*Table2[[#This Row],[Volume]]</f>
        <v>187681.79056886851</v>
      </c>
      <c r="N1149" s="29">
        <f>Table2[[#This Row],[Profit (Unit)]]*Table2[[#This Row],[Volume]]</f>
        <v>-62318.209431131501</v>
      </c>
      <c r="O1149" s="29" t="str">
        <f>IF(AND(Table2[[#This Row],[Profit]]&gt;0,N1148&lt;0),MIN(Table2[Profit]),"")</f>
        <v/>
      </c>
    </row>
    <row r="1150" spans="1:15" ht="20.100000000000001" customHeight="1" x14ac:dyDescent="0.25">
      <c r="A1150" s="29">
        <v>6240</v>
      </c>
      <c r="B1150" s="29">
        <f>IF(Table2[[#This Row],[Volume]]&lt;'Input Data'!$B$9,'Input Data'!$B$9,IF(Table2[[#This Row],[Volume]]&gt;'Input Data'!$B$10,'Input Data'!$B$10,Table2[[#This Row],[Volume]]))</f>
        <v>6240</v>
      </c>
      <c r="C1150" s="30">
        <f>ROUNDDOWN((Table2[[#This Row],[Volume Used]]-'Input Data'!$B$9)/'Input Data'!$B$11,0)*'Input Data'!$B$12</f>
        <v>0.2</v>
      </c>
      <c r="D1150" s="31">
        <f>-(Table2[[#This Row],[Volume]]*(1-Table2[[#This Row],[Discount]])*'Input Data'!$B$2)/Table2[[#This Row],[Volume]]</f>
        <v>400</v>
      </c>
      <c r="E1150" s="29">
        <f>ROUNDUP(Table2[[#This Row],[Volume]]/'Input Data'!$B$13,0)</f>
        <v>7</v>
      </c>
      <c r="F1150" s="29">
        <f>-Table2[[#This Row],[Multiplier]]*'Input Data'!$B$3</f>
        <v>350000</v>
      </c>
      <c r="G1150" s="29">
        <f>(1 - (1 / (1 + EXP(-((Table2[[#This Row],[Volume]] / 1000) - 4.25))))) * 0.4 + 0.6</f>
        <v>0.6481027449871003</v>
      </c>
      <c r="H1150" s="29">
        <f>Table2[[#This Row],[Sigmoid]]*'Input Data'!$B$7</f>
        <v>486.07705874032524</v>
      </c>
      <c r="I1150" s="29">
        <f>Table2[[#This Row],[Price]]-Table2[[#This Row],[Variable Cost]]</f>
        <v>86.077058740325242</v>
      </c>
      <c r="J1150" s="29">
        <f>Table2[[#This Row],[CM I (Unit)]]-(Table2[[#This Row],[Fixed Cost]]/Table2[[#This Row],[Volume]])</f>
        <v>29.987315150581651</v>
      </c>
      <c r="K1150" s="29">
        <f>Table2[[#This Row],[CM II Unit)]]-(-'Input Data'!$B$4/Table2[[#This Row],[Volume]])</f>
        <v>-10.076787413520911</v>
      </c>
      <c r="L1150" s="29">
        <f>Table2[[#This Row],[CM I (Unit)]]*Table2[[#This Row],[Volume]]</f>
        <v>537120.84653962951</v>
      </c>
      <c r="M1150" s="29">
        <f>Table2[[#This Row],[CM II Unit)]]*Table2[[#This Row],[Volume]]</f>
        <v>187120.84653962951</v>
      </c>
      <c r="N1150" s="29">
        <f>Table2[[#This Row],[Profit (Unit)]]*Table2[[#This Row],[Volume]]</f>
        <v>-62879.153460370486</v>
      </c>
      <c r="O1150" s="29" t="str">
        <f>IF(AND(Table2[[#This Row],[Profit]]&gt;0,N1149&lt;0),MIN(Table2[Profit]),"")</f>
        <v/>
      </c>
    </row>
    <row r="1151" spans="1:15" ht="20.100000000000001" customHeight="1" x14ac:dyDescent="0.25">
      <c r="A1151" s="29">
        <v>6245</v>
      </c>
      <c r="B1151" s="29">
        <f>IF(Table2[[#This Row],[Volume]]&lt;'Input Data'!$B$9,'Input Data'!$B$9,IF(Table2[[#This Row],[Volume]]&gt;'Input Data'!$B$10,'Input Data'!$B$10,Table2[[#This Row],[Volume]]))</f>
        <v>6245</v>
      </c>
      <c r="C1151" s="30">
        <f>ROUNDDOWN((Table2[[#This Row],[Volume Used]]-'Input Data'!$B$9)/'Input Data'!$B$11,0)*'Input Data'!$B$12</f>
        <v>0.2</v>
      </c>
      <c r="D1151" s="31">
        <f>-(Table2[[#This Row],[Volume]]*(1-Table2[[#This Row],[Discount]])*'Input Data'!$B$2)/Table2[[#This Row],[Volume]]</f>
        <v>400</v>
      </c>
      <c r="E1151" s="29">
        <f>ROUNDUP(Table2[[#This Row],[Volume]]/'Input Data'!$B$13,0)</f>
        <v>7</v>
      </c>
      <c r="F1151" s="29">
        <f>-Table2[[#This Row],[Multiplier]]*'Input Data'!$B$3</f>
        <v>350000</v>
      </c>
      <c r="G1151" s="29">
        <f>(1 - (1 / (1 + EXP(-((Table2[[#This Row],[Volume]] / 1000) - 4.25))))) * 0.4 + 0.6</f>
        <v>0.64789155611570581</v>
      </c>
      <c r="H1151" s="29">
        <f>Table2[[#This Row],[Sigmoid]]*'Input Data'!$B$7</f>
        <v>485.91866708677935</v>
      </c>
      <c r="I1151" s="29">
        <f>Table2[[#This Row],[Price]]-Table2[[#This Row],[Variable Cost]]</f>
        <v>85.918667086779351</v>
      </c>
      <c r="J1151" s="29">
        <f>Table2[[#This Row],[CM I (Unit)]]-(Table2[[#This Row],[Fixed Cost]]/Table2[[#This Row],[Volume]])</f>
        <v>29.873831218084398</v>
      </c>
      <c r="K1151" s="29">
        <f>Table2[[#This Row],[CM II Unit)]]-(-'Input Data'!$B$4/Table2[[#This Row],[Volume]])</f>
        <v>-10.158194402412001</v>
      </c>
      <c r="L1151" s="29">
        <f>Table2[[#This Row],[CM I (Unit)]]*Table2[[#This Row],[Volume]]</f>
        <v>536562.07595693704</v>
      </c>
      <c r="M1151" s="29">
        <f>Table2[[#This Row],[CM II Unit)]]*Table2[[#This Row],[Volume]]</f>
        <v>186562.07595693707</v>
      </c>
      <c r="N1151" s="29">
        <f>Table2[[#This Row],[Profit (Unit)]]*Table2[[#This Row],[Volume]]</f>
        <v>-63437.924043062943</v>
      </c>
      <c r="O1151" s="29" t="str">
        <f>IF(AND(Table2[[#This Row],[Profit]]&gt;0,N1150&lt;0),MIN(Table2[Profit]),"")</f>
        <v/>
      </c>
    </row>
    <row r="1152" spans="1:15" ht="20.100000000000001" customHeight="1" x14ac:dyDescent="0.25">
      <c r="A1152" s="29">
        <v>6250</v>
      </c>
      <c r="B1152" s="29">
        <f>IF(Table2[[#This Row],[Volume]]&lt;'Input Data'!$B$9,'Input Data'!$B$9,IF(Table2[[#This Row],[Volume]]&gt;'Input Data'!$B$10,'Input Data'!$B$10,Table2[[#This Row],[Volume]]))</f>
        <v>6250</v>
      </c>
      <c r="C1152" s="30">
        <f>ROUNDDOWN((Table2[[#This Row],[Volume Used]]-'Input Data'!$B$9)/'Input Data'!$B$11,0)*'Input Data'!$B$12</f>
        <v>0.2</v>
      </c>
      <c r="D1152" s="31">
        <f>-(Table2[[#This Row],[Volume]]*(1-Table2[[#This Row],[Discount]])*'Input Data'!$B$2)/Table2[[#This Row],[Volume]]</f>
        <v>400</v>
      </c>
      <c r="E1152" s="29">
        <f>ROUNDUP(Table2[[#This Row],[Volume]]/'Input Data'!$B$13,0)</f>
        <v>7</v>
      </c>
      <c r="F1152" s="29">
        <f>-Table2[[#This Row],[Multiplier]]*'Input Data'!$B$3</f>
        <v>350000</v>
      </c>
      <c r="G1152" s="29">
        <f>(1 - (1 / (1 + EXP(-((Table2[[#This Row],[Volume]] / 1000) - 4.25))))) * 0.4 + 0.6</f>
        <v>0.64768116880884707</v>
      </c>
      <c r="H1152" s="29">
        <f>Table2[[#This Row],[Sigmoid]]*'Input Data'!$B$7</f>
        <v>485.76087660663529</v>
      </c>
      <c r="I1152" s="29">
        <f>Table2[[#This Row],[Price]]-Table2[[#This Row],[Variable Cost]]</f>
        <v>85.760876606635293</v>
      </c>
      <c r="J1152" s="29">
        <f>Table2[[#This Row],[CM I (Unit)]]-(Table2[[#This Row],[Fixed Cost]]/Table2[[#This Row],[Volume]])</f>
        <v>29.760876606635293</v>
      </c>
      <c r="K1152" s="29">
        <f>Table2[[#This Row],[CM II Unit)]]-(-'Input Data'!$B$4/Table2[[#This Row],[Volume]])</f>
        <v>-10.239123393364707</v>
      </c>
      <c r="L1152" s="29">
        <f>Table2[[#This Row],[CM I (Unit)]]*Table2[[#This Row],[Volume]]</f>
        <v>536005.47879147052</v>
      </c>
      <c r="M1152" s="29">
        <f>Table2[[#This Row],[CM II Unit)]]*Table2[[#This Row],[Volume]]</f>
        <v>186005.47879147058</v>
      </c>
      <c r="N1152" s="29">
        <f>Table2[[#This Row],[Profit (Unit)]]*Table2[[#This Row],[Volume]]</f>
        <v>-63994.521208529419</v>
      </c>
      <c r="O1152" s="29" t="str">
        <f>IF(AND(Table2[[#This Row],[Profit]]&gt;0,N1151&lt;0),MIN(Table2[Profit]),"")</f>
        <v/>
      </c>
    </row>
    <row r="1153" spans="1:15" ht="20.100000000000001" customHeight="1" x14ac:dyDescent="0.25">
      <c r="A1153" s="29">
        <v>6255</v>
      </c>
      <c r="B1153" s="29">
        <f>IF(Table2[[#This Row],[Volume]]&lt;'Input Data'!$B$9,'Input Data'!$B$9,IF(Table2[[#This Row],[Volume]]&gt;'Input Data'!$B$10,'Input Data'!$B$10,Table2[[#This Row],[Volume]]))</f>
        <v>6255</v>
      </c>
      <c r="C1153" s="30">
        <f>ROUNDDOWN((Table2[[#This Row],[Volume Used]]-'Input Data'!$B$9)/'Input Data'!$B$11,0)*'Input Data'!$B$12</f>
        <v>0.2</v>
      </c>
      <c r="D1153" s="31">
        <f>-(Table2[[#This Row],[Volume]]*(1-Table2[[#This Row],[Discount]])*'Input Data'!$B$2)/Table2[[#This Row],[Volume]]</f>
        <v>400</v>
      </c>
      <c r="E1153" s="29">
        <f>ROUNDUP(Table2[[#This Row],[Volume]]/'Input Data'!$B$13,0)</f>
        <v>7</v>
      </c>
      <c r="F1153" s="29">
        <f>-Table2[[#This Row],[Multiplier]]*'Input Data'!$B$3</f>
        <v>350000</v>
      </c>
      <c r="G1153" s="29">
        <f>(1 - (1 / (1 + EXP(-((Table2[[#This Row],[Volume]] / 1000) - 4.25))))) * 0.4 + 0.6</f>
        <v>0.64747158112656578</v>
      </c>
      <c r="H1153" s="29">
        <f>Table2[[#This Row],[Sigmoid]]*'Input Data'!$B$7</f>
        <v>485.60368584492431</v>
      </c>
      <c r="I1153" s="29">
        <f>Table2[[#This Row],[Price]]-Table2[[#This Row],[Variable Cost]]</f>
        <v>85.603685844924314</v>
      </c>
      <c r="J1153" s="29">
        <f>Table2[[#This Row],[CM I (Unit)]]-(Table2[[#This Row],[Fixed Cost]]/Table2[[#This Row],[Volume]])</f>
        <v>29.648450033573397</v>
      </c>
      <c r="K1153" s="29">
        <f>Table2[[#This Row],[CM II Unit)]]-(-'Input Data'!$B$4/Table2[[#This Row],[Volume]])</f>
        <v>-10.319575545962977</v>
      </c>
      <c r="L1153" s="29">
        <f>Table2[[#This Row],[CM I (Unit)]]*Table2[[#This Row],[Volume]]</f>
        <v>535451.05496000161</v>
      </c>
      <c r="M1153" s="29">
        <f>Table2[[#This Row],[CM II Unit)]]*Table2[[#This Row],[Volume]]</f>
        <v>185451.05496000161</v>
      </c>
      <c r="N1153" s="29">
        <f>Table2[[#This Row],[Profit (Unit)]]*Table2[[#This Row],[Volume]]</f>
        <v>-64548.94503999842</v>
      </c>
      <c r="O1153" s="29" t="str">
        <f>IF(AND(Table2[[#This Row],[Profit]]&gt;0,N1152&lt;0),MIN(Table2[Profit]),"")</f>
        <v/>
      </c>
    </row>
    <row r="1154" spans="1:15" ht="20.100000000000001" customHeight="1" x14ac:dyDescent="0.25">
      <c r="A1154" s="29">
        <v>6260</v>
      </c>
      <c r="B1154" s="29">
        <f>IF(Table2[[#This Row],[Volume]]&lt;'Input Data'!$B$9,'Input Data'!$B$9,IF(Table2[[#This Row],[Volume]]&gt;'Input Data'!$B$10,'Input Data'!$B$10,Table2[[#This Row],[Volume]]))</f>
        <v>6260</v>
      </c>
      <c r="C1154" s="30">
        <f>ROUNDDOWN((Table2[[#This Row],[Volume Used]]-'Input Data'!$B$9)/'Input Data'!$B$11,0)*'Input Data'!$B$12</f>
        <v>0.2</v>
      </c>
      <c r="D1154" s="31">
        <f>-(Table2[[#This Row],[Volume]]*(1-Table2[[#This Row],[Discount]])*'Input Data'!$B$2)/Table2[[#This Row],[Volume]]</f>
        <v>400</v>
      </c>
      <c r="E1154" s="29">
        <f>ROUNDUP(Table2[[#This Row],[Volume]]/'Input Data'!$B$13,0)</f>
        <v>7</v>
      </c>
      <c r="F1154" s="29">
        <f>-Table2[[#This Row],[Multiplier]]*'Input Data'!$B$3</f>
        <v>350000</v>
      </c>
      <c r="G1154" s="29">
        <f>(1 - (1 / (1 + EXP(-((Table2[[#This Row],[Volume]] / 1000) - 4.25))))) * 0.4 + 0.6</f>
        <v>0.64726279112370777</v>
      </c>
      <c r="H1154" s="29">
        <f>Table2[[#This Row],[Sigmoid]]*'Input Data'!$B$7</f>
        <v>485.44709334278082</v>
      </c>
      <c r="I1154" s="29">
        <f>Table2[[#This Row],[Price]]-Table2[[#This Row],[Variable Cost]]</f>
        <v>85.447093342780818</v>
      </c>
      <c r="J1154" s="29">
        <f>Table2[[#This Row],[CM I (Unit)]]-(Table2[[#This Row],[Fixed Cost]]/Table2[[#This Row],[Volume]])</f>
        <v>29.536550211790406</v>
      </c>
      <c r="K1154" s="29">
        <f>Table2[[#This Row],[CM II Unit)]]-(-'Input Data'!$B$4/Table2[[#This Row],[Volume]])</f>
        <v>-10.399552024631319</v>
      </c>
      <c r="L1154" s="29">
        <f>Table2[[#This Row],[CM I (Unit)]]*Table2[[#This Row],[Volume]]</f>
        <v>534898.80432580796</v>
      </c>
      <c r="M1154" s="29">
        <f>Table2[[#This Row],[CM II Unit)]]*Table2[[#This Row],[Volume]]</f>
        <v>184898.80432580793</v>
      </c>
      <c r="N1154" s="29">
        <f>Table2[[#This Row],[Profit (Unit)]]*Table2[[#This Row],[Volume]]</f>
        <v>-65101.195674192059</v>
      </c>
      <c r="O1154" s="29" t="str">
        <f>IF(AND(Table2[[#This Row],[Profit]]&gt;0,N1153&lt;0),MIN(Table2[Profit]),"")</f>
        <v/>
      </c>
    </row>
    <row r="1155" spans="1:15" ht="20.100000000000001" customHeight="1" x14ac:dyDescent="0.25">
      <c r="A1155" s="29">
        <v>6265</v>
      </c>
      <c r="B1155" s="29">
        <f>IF(Table2[[#This Row],[Volume]]&lt;'Input Data'!$B$9,'Input Data'!$B$9,IF(Table2[[#This Row],[Volume]]&gt;'Input Data'!$B$10,'Input Data'!$B$10,Table2[[#This Row],[Volume]]))</f>
        <v>6265</v>
      </c>
      <c r="C1155" s="30">
        <f>ROUNDDOWN((Table2[[#This Row],[Volume Used]]-'Input Data'!$B$9)/'Input Data'!$B$11,0)*'Input Data'!$B$12</f>
        <v>0.2</v>
      </c>
      <c r="D1155" s="31">
        <f>-(Table2[[#This Row],[Volume]]*(1-Table2[[#This Row],[Discount]])*'Input Data'!$B$2)/Table2[[#This Row],[Volume]]</f>
        <v>400</v>
      </c>
      <c r="E1155" s="29">
        <f>ROUNDUP(Table2[[#This Row],[Volume]]/'Input Data'!$B$13,0)</f>
        <v>7</v>
      </c>
      <c r="F1155" s="29">
        <f>-Table2[[#This Row],[Multiplier]]*'Input Data'!$B$3</f>
        <v>350000</v>
      </c>
      <c r="G1155" s="29">
        <f>(1 - (1 / (1 + EXP(-((Table2[[#This Row],[Volume]] / 1000) - 4.25))))) * 0.4 + 0.6</f>
        <v>0.64705479685003087</v>
      </c>
      <c r="H1155" s="29">
        <f>Table2[[#This Row],[Sigmoid]]*'Input Data'!$B$7</f>
        <v>485.29109763752314</v>
      </c>
      <c r="I1155" s="29">
        <f>Table2[[#This Row],[Price]]-Table2[[#This Row],[Variable Cost]]</f>
        <v>85.291097637523137</v>
      </c>
      <c r="J1155" s="29">
        <f>Table2[[#This Row],[CM I (Unit)]]-(Table2[[#This Row],[Fixed Cost]]/Table2[[#This Row],[Volume]])</f>
        <v>29.425175849813641</v>
      </c>
      <c r="K1155" s="29">
        <f>Table2[[#This Row],[CM II Unit)]]-(-'Input Data'!$B$4/Table2[[#This Row],[Volume]])</f>
        <v>-10.479053998550285</v>
      </c>
      <c r="L1155" s="29">
        <f>Table2[[#This Row],[CM I (Unit)]]*Table2[[#This Row],[Volume]]</f>
        <v>534348.72669908241</v>
      </c>
      <c r="M1155" s="29">
        <f>Table2[[#This Row],[CM II Unit)]]*Table2[[#This Row],[Volume]]</f>
        <v>184348.72669908247</v>
      </c>
      <c r="N1155" s="29">
        <f>Table2[[#This Row],[Profit (Unit)]]*Table2[[#This Row],[Volume]]</f>
        <v>-65651.273300917528</v>
      </c>
      <c r="O1155" s="29" t="str">
        <f>IF(AND(Table2[[#This Row],[Profit]]&gt;0,N1154&lt;0),MIN(Table2[Profit]),"")</f>
        <v/>
      </c>
    </row>
    <row r="1156" spans="1:15" ht="20.100000000000001" customHeight="1" x14ac:dyDescent="0.25">
      <c r="A1156" s="29">
        <v>6270</v>
      </c>
      <c r="B1156" s="29">
        <f>IF(Table2[[#This Row],[Volume]]&lt;'Input Data'!$B$9,'Input Data'!$B$9,IF(Table2[[#This Row],[Volume]]&gt;'Input Data'!$B$10,'Input Data'!$B$10,Table2[[#This Row],[Volume]]))</f>
        <v>6270</v>
      </c>
      <c r="C1156" s="30">
        <f>ROUNDDOWN((Table2[[#This Row],[Volume Used]]-'Input Data'!$B$9)/'Input Data'!$B$11,0)*'Input Data'!$B$12</f>
        <v>0.2</v>
      </c>
      <c r="D1156" s="31">
        <f>-(Table2[[#This Row],[Volume]]*(1-Table2[[#This Row],[Discount]])*'Input Data'!$B$2)/Table2[[#This Row],[Volume]]</f>
        <v>400</v>
      </c>
      <c r="E1156" s="29">
        <f>ROUNDUP(Table2[[#This Row],[Volume]]/'Input Data'!$B$13,0)</f>
        <v>7</v>
      </c>
      <c r="F1156" s="29">
        <f>-Table2[[#This Row],[Multiplier]]*'Input Data'!$B$3</f>
        <v>350000</v>
      </c>
      <c r="G1156" s="29">
        <f>(1 - (1 / (1 + EXP(-((Table2[[#This Row],[Volume]] / 1000) - 4.25))))) * 0.4 + 0.6</f>
        <v>0.64684759635031219</v>
      </c>
      <c r="H1156" s="29">
        <f>Table2[[#This Row],[Sigmoid]]*'Input Data'!$B$7</f>
        <v>485.13569726273414</v>
      </c>
      <c r="I1156" s="29">
        <f>Table2[[#This Row],[Price]]-Table2[[#This Row],[Variable Cost]]</f>
        <v>85.135697262734141</v>
      </c>
      <c r="J1156" s="29">
        <f>Table2[[#This Row],[CM I (Unit)]]-(Table2[[#This Row],[Fixed Cost]]/Table2[[#This Row],[Volume]])</f>
        <v>29.314325651888844</v>
      </c>
      <c r="K1156" s="29">
        <f>Table2[[#This Row],[CM II Unit)]]-(-'Input Data'!$B$4/Table2[[#This Row],[Volume]])</f>
        <v>-10.558082641572085</v>
      </c>
      <c r="L1156" s="29">
        <f>Table2[[#This Row],[CM I (Unit)]]*Table2[[#This Row],[Volume]]</f>
        <v>533800.82183734304</v>
      </c>
      <c r="M1156" s="29">
        <f>Table2[[#This Row],[CM II Unit)]]*Table2[[#This Row],[Volume]]</f>
        <v>183800.82183734304</v>
      </c>
      <c r="N1156" s="29">
        <f>Table2[[#This Row],[Profit (Unit)]]*Table2[[#This Row],[Volume]]</f>
        <v>-66199.178162656972</v>
      </c>
      <c r="O1156" s="29" t="str">
        <f>IF(AND(Table2[[#This Row],[Profit]]&gt;0,N1155&lt;0),MIN(Table2[Profit]),"")</f>
        <v/>
      </c>
    </row>
    <row r="1157" spans="1:15" ht="20.100000000000001" customHeight="1" x14ac:dyDescent="0.25">
      <c r="A1157" s="29">
        <v>6275</v>
      </c>
      <c r="B1157" s="29">
        <f>IF(Table2[[#This Row],[Volume]]&lt;'Input Data'!$B$9,'Input Data'!$B$9,IF(Table2[[#This Row],[Volume]]&gt;'Input Data'!$B$10,'Input Data'!$B$10,Table2[[#This Row],[Volume]]))</f>
        <v>6275</v>
      </c>
      <c r="C1157" s="30">
        <f>ROUNDDOWN((Table2[[#This Row],[Volume Used]]-'Input Data'!$B$9)/'Input Data'!$B$11,0)*'Input Data'!$B$12</f>
        <v>0.2</v>
      </c>
      <c r="D1157" s="31">
        <f>-(Table2[[#This Row],[Volume]]*(1-Table2[[#This Row],[Discount]])*'Input Data'!$B$2)/Table2[[#This Row],[Volume]]</f>
        <v>400</v>
      </c>
      <c r="E1157" s="29">
        <f>ROUNDUP(Table2[[#This Row],[Volume]]/'Input Data'!$B$13,0)</f>
        <v>7</v>
      </c>
      <c r="F1157" s="29">
        <f>-Table2[[#This Row],[Multiplier]]*'Input Data'!$B$3</f>
        <v>350000</v>
      </c>
      <c r="G1157" s="29">
        <f>(1 - (1 / (1 + EXP(-((Table2[[#This Row],[Volume]] / 1000) - 4.25))))) * 0.4 + 0.6</f>
        <v>0.64664118766445577</v>
      </c>
      <c r="H1157" s="29">
        <f>Table2[[#This Row],[Sigmoid]]*'Input Data'!$B$7</f>
        <v>484.98089074834184</v>
      </c>
      <c r="I1157" s="29">
        <f>Table2[[#This Row],[Price]]-Table2[[#This Row],[Variable Cost]]</f>
        <v>84.980890748341835</v>
      </c>
      <c r="J1157" s="29">
        <f>Table2[[#This Row],[CM I (Unit)]]-(Table2[[#This Row],[Fixed Cost]]/Table2[[#This Row],[Volume]])</f>
        <v>29.203998318062951</v>
      </c>
      <c r="K1157" s="29">
        <f>Table2[[#This Row],[CM II Unit)]]-(-'Input Data'!$B$4/Table2[[#This Row],[Volume]])</f>
        <v>-10.636639132136253</v>
      </c>
      <c r="L1157" s="29">
        <f>Table2[[#This Row],[CM I (Unit)]]*Table2[[#This Row],[Volume]]</f>
        <v>533255.08944584499</v>
      </c>
      <c r="M1157" s="29">
        <f>Table2[[#This Row],[CM II Unit)]]*Table2[[#This Row],[Volume]]</f>
        <v>183255.08944584502</v>
      </c>
      <c r="N1157" s="29">
        <f>Table2[[#This Row],[Profit (Unit)]]*Table2[[#This Row],[Volume]]</f>
        <v>-66744.91055415498</v>
      </c>
      <c r="O1157" s="29" t="str">
        <f>IF(AND(Table2[[#This Row],[Profit]]&gt;0,N1156&lt;0),MIN(Table2[Profit]),"")</f>
        <v/>
      </c>
    </row>
    <row r="1158" spans="1:15" ht="20.100000000000001" customHeight="1" x14ac:dyDescent="0.25">
      <c r="A1158" s="29">
        <v>6280</v>
      </c>
      <c r="B1158" s="29">
        <f>IF(Table2[[#This Row],[Volume]]&lt;'Input Data'!$B$9,'Input Data'!$B$9,IF(Table2[[#This Row],[Volume]]&gt;'Input Data'!$B$10,'Input Data'!$B$10,Table2[[#This Row],[Volume]]))</f>
        <v>6280</v>
      </c>
      <c r="C1158" s="30">
        <f>ROUNDDOWN((Table2[[#This Row],[Volume Used]]-'Input Data'!$B$9)/'Input Data'!$B$11,0)*'Input Data'!$B$12</f>
        <v>0.2</v>
      </c>
      <c r="D1158" s="31">
        <f>-(Table2[[#This Row],[Volume]]*(1-Table2[[#This Row],[Discount]])*'Input Data'!$B$2)/Table2[[#This Row],[Volume]]</f>
        <v>400</v>
      </c>
      <c r="E1158" s="29">
        <f>ROUNDUP(Table2[[#This Row],[Volume]]/'Input Data'!$B$13,0)</f>
        <v>7</v>
      </c>
      <c r="F1158" s="29">
        <f>-Table2[[#This Row],[Multiplier]]*'Input Data'!$B$3</f>
        <v>350000</v>
      </c>
      <c r="G1158" s="29">
        <f>(1 - (1 / (1 + EXP(-((Table2[[#This Row],[Volume]] / 1000) - 4.25))))) * 0.4 + 0.6</f>
        <v>0.6464355688275979</v>
      </c>
      <c r="H1158" s="29">
        <f>Table2[[#This Row],[Sigmoid]]*'Input Data'!$B$7</f>
        <v>484.82667662069844</v>
      </c>
      <c r="I1158" s="29">
        <f>Table2[[#This Row],[Price]]-Table2[[#This Row],[Variable Cost]]</f>
        <v>84.826676620698436</v>
      </c>
      <c r="J1158" s="29">
        <f>Table2[[#This Row],[CM I (Unit)]]-(Table2[[#This Row],[Fixed Cost]]/Table2[[#This Row],[Volume]])</f>
        <v>29.094192544265312</v>
      </c>
      <c r="K1158" s="29">
        <f>Table2[[#This Row],[CM II Unit)]]-(-'Input Data'!$B$4/Table2[[#This Row],[Volume]])</f>
        <v>-10.71472465318692</v>
      </c>
      <c r="L1158" s="29">
        <f>Table2[[#This Row],[CM I (Unit)]]*Table2[[#This Row],[Volume]]</f>
        <v>532711.5291779862</v>
      </c>
      <c r="M1158" s="29">
        <f>Table2[[#This Row],[CM II Unit)]]*Table2[[#This Row],[Volume]]</f>
        <v>182711.52917798614</v>
      </c>
      <c r="N1158" s="29">
        <f>Table2[[#This Row],[Profit (Unit)]]*Table2[[#This Row],[Volume]]</f>
        <v>-67288.470822013856</v>
      </c>
      <c r="O1158" s="29" t="str">
        <f>IF(AND(Table2[[#This Row],[Profit]]&gt;0,N1157&lt;0),MIN(Table2[Profit]),"")</f>
        <v/>
      </c>
    </row>
    <row r="1159" spans="1:15" ht="20.100000000000001" customHeight="1" x14ac:dyDescent="0.25">
      <c r="A1159" s="29">
        <v>6285</v>
      </c>
      <c r="B1159" s="29">
        <f>IF(Table2[[#This Row],[Volume]]&lt;'Input Data'!$B$9,'Input Data'!$B$9,IF(Table2[[#This Row],[Volume]]&gt;'Input Data'!$B$10,'Input Data'!$B$10,Table2[[#This Row],[Volume]]))</f>
        <v>6285</v>
      </c>
      <c r="C1159" s="30">
        <f>ROUNDDOWN((Table2[[#This Row],[Volume Used]]-'Input Data'!$B$9)/'Input Data'!$B$11,0)*'Input Data'!$B$12</f>
        <v>0.2</v>
      </c>
      <c r="D1159" s="31">
        <f>-(Table2[[#This Row],[Volume]]*(1-Table2[[#This Row],[Discount]])*'Input Data'!$B$2)/Table2[[#This Row],[Volume]]</f>
        <v>400</v>
      </c>
      <c r="E1159" s="29">
        <f>ROUNDUP(Table2[[#This Row],[Volume]]/'Input Data'!$B$13,0)</f>
        <v>7</v>
      </c>
      <c r="F1159" s="29">
        <f>-Table2[[#This Row],[Multiplier]]*'Input Data'!$B$3</f>
        <v>350000</v>
      </c>
      <c r="G1159" s="29">
        <f>(1 - (1 / (1 + EXP(-((Table2[[#This Row],[Volume]] / 1000) - 4.25))))) * 0.4 + 0.6</f>
        <v>0.64623073787021346</v>
      </c>
      <c r="H1159" s="29">
        <f>Table2[[#This Row],[Sigmoid]]*'Input Data'!$B$7</f>
        <v>484.67305340266012</v>
      </c>
      <c r="I1159" s="29">
        <f>Table2[[#This Row],[Price]]-Table2[[#This Row],[Variable Cost]]</f>
        <v>84.673053402660116</v>
      </c>
      <c r="J1159" s="29">
        <f>Table2[[#This Row],[CM I (Unit)]]-(Table2[[#This Row],[Fixed Cost]]/Table2[[#This Row],[Volume]])</f>
        <v>28.984907022389628</v>
      </c>
      <c r="K1159" s="29">
        <f>Table2[[#This Row],[CM II Unit)]]-(-'Input Data'!$B$4/Table2[[#This Row],[Volume]])</f>
        <v>-10.792340392089294</v>
      </c>
      <c r="L1159" s="29">
        <f>Table2[[#This Row],[CM I (Unit)]]*Table2[[#This Row],[Volume]]</f>
        <v>532170.14063571882</v>
      </c>
      <c r="M1159" s="29">
        <f>Table2[[#This Row],[CM II Unit)]]*Table2[[#This Row],[Volume]]</f>
        <v>182170.14063571882</v>
      </c>
      <c r="N1159" s="29">
        <f>Table2[[#This Row],[Profit (Unit)]]*Table2[[#This Row],[Volume]]</f>
        <v>-67829.859364281205</v>
      </c>
      <c r="O1159" s="29" t="str">
        <f>IF(AND(Table2[[#This Row],[Profit]]&gt;0,N1158&lt;0),MIN(Table2[Profit]),"")</f>
        <v/>
      </c>
    </row>
    <row r="1160" spans="1:15" ht="20.100000000000001" customHeight="1" x14ac:dyDescent="0.25">
      <c r="A1160" s="29">
        <v>6290</v>
      </c>
      <c r="B1160" s="29">
        <f>IF(Table2[[#This Row],[Volume]]&lt;'Input Data'!$B$9,'Input Data'!$B$9,IF(Table2[[#This Row],[Volume]]&gt;'Input Data'!$B$10,'Input Data'!$B$10,Table2[[#This Row],[Volume]]))</f>
        <v>6290</v>
      </c>
      <c r="C1160" s="30">
        <f>ROUNDDOWN((Table2[[#This Row],[Volume Used]]-'Input Data'!$B$9)/'Input Data'!$B$11,0)*'Input Data'!$B$12</f>
        <v>0.2</v>
      </c>
      <c r="D1160" s="31">
        <f>-(Table2[[#This Row],[Volume]]*(1-Table2[[#This Row],[Discount]])*'Input Data'!$B$2)/Table2[[#This Row],[Volume]]</f>
        <v>400</v>
      </c>
      <c r="E1160" s="29">
        <f>ROUNDUP(Table2[[#This Row],[Volume]]/'Input Data'!$B$13,0)</f>
        <v>7</v>
      </c>
      <c r="F1160" s="29">
        <f>-Table2[[#This Row],[Multiplier]]*'Input Data'!$B$3</f>
        <v>350000</v>
      </c>
      <c r="G1160" s="29">
        <f>(1 - (1 / (1 + EXP(-((Table2[[#This Row],[Volume]] / 1000) - 4.25))))) * 0.4 + 0.6</f>
        <v>0.64602669281821989</v>
      </c>
      <c r="H1160" s="29">
        <f>Table2[[#This Row],[Sigmoid]]*'Input Data'!$B$7</f>
        <v>484.52001961366494</v>
      </c>
      <c r="I1160" s="29">
        <f>Table2[[#This Row],[Price]]-Table2[[#This Row],[Variable Cost]]</f>
        <v>84.520019613664942</v>
      </c>
      <c r="J1160" s="29">
        <f>Table2[[#This Row],[CM I (Unit)]]-(Table2[[#This Row],[Fixed Cost]]/Table2[[#This Row],[Volume]])</f>
        <v>28.876140440374002</v>
      </c>
      <c r="K1160" s="29">
        <f>Table2[[#This Row],[CM II Unit)]]-(-'Input Data'!$B$4/Table2[[#This Row],[Volume]])</f>
        <v>-10.8694875405481</v>
      </c>
      <c r="L1160" s="29">
        <f>Table2[[#This Row],[CM I (Unit)]]*Table2[[#This Row],[Volume]]</f>
        <v>531630.92336995248</v>
      </c>
      <c r="M1160" s="29">
        <f>Table2[[#This Row],[CM II Unit)]]*Table2[[#This Row],[Volume]]</f>
        <v>181630.92336995248</v>
      </c>
      <c r="N1160" s="29">
        <f>Table2[[#This Row],[Profit (Unit)]]*Table2[[#This Row],[Volume]]</f>
        <v>-68369.076630047552</v>
      </c>
      <c r="O1160" s="29" t="str">
        <f>IF(AND(Table2[[#This Row],[Profit]]&gt;0,N1159&lt;0),MIN(Table2[Profit]),"")</f>
        <v/>
      </c>
    </row>
    <row r="1161" spans="1:15" ht="20.100000000000001" customHeight="1" x14ac:dyDescent="0.25">
      <c r="A1161" s="29">
        <v>6295</v>
      </c>
      <c r="B1161" s="29">
        <f>IF(Table2[[#This Row],[Volume]]&lt;'Input Data'!$B$9,'Input Data'!$B$9,IF(Table2[[#This Row],[Volume]]&gt;'Input Data'!$B$10,'Input Data'!$B$10,Table2[[#This Row],[Volume]]))</f>
        <v>6295</v>
      </c>
      <c r="C1161" s="30">
        <f>ROUNDDOWN((Table2[[#This Row],[Volume Used]]-'Input Data'!$B$9)/'Input Data'!$B$11,0)*'Input Data'!$B$12</f>
        <v>0.2</v>
      </c>
      <c r="D1161" s="31">
        <f>-(Table2[[#This Row],[Volume]]*(1-Table2[[#This Row],[Discount]])*'Input Data'!$B$2)/Table2[[#This Row],[Volume]]</f>
        <v>400</v>
      </c>
      <c r="E1161" s="29">
        <f>ROUNDUP(Table2[[#This Row],[Volume]]/'Input Data'!$B$13,0)</f>
        <v>7</v>
      </c>
      <c r="F1161" s="29">
        <f>-Table2[[#This Row],[Multiplier]]*'Input Data'!$B$3</f>
        <v>350000</v>
      </c>
      <c r="G1161" s="29">
        <f>(1 - (1 / (1 + EXP(-((Table2[[#This Row],[Volume]] / 1000) - 4.25))))) * 0.4 + 0.6</f>
        <v>0.64582343169308232</v>
      </c>
      <c r="H1161" s="29">
        <f>Table2[[#This Row],[Sigmoid]]*'Input Data'!$B$7</f>
        <v>484.36757376981171</v>
      </c>
      <c r="I1161" s="29">
        <f>Table2[[#This Row],[Price]]-Table2[[#This Row],[Variable Cost]]</f>
        <v>84.367573769811713</v>
      </c>
      <c r="J1161" s="29">
        <f>Table2[[#This Row],[CM I (Unit)]]-(Table2[[#This Row],[Fixed Cost]]/Table2[[#This Row],[Volume]])</f>
        <v>28.767891482281925</v>
      </c>
      <c r="K1161" s="29">
        <f>Table2[[#This Row],[CM II Unit)]]-(-'Input Data'!$B$4/Table2[[#This Row],[Volume]])</f>
        <v>-10.946167294525061</v>
      </c>
      <c r="L1161" s="29">
        <f>Table2[[#This Row],[CM I (Unit)]]*Table2[[#This Row],[Volume]]</f>
        <v>531093.87688096473</v>
      </c>
      <c r="M1161" s="29">
        <f>Table2[[#This Row],[CM II Unit)]]*Table2[[#This Row],[Volume]]</f>
        <v>181093.87688096473</v>
      </c>
      <c r="N1161" s="29">
        <f>Table2[[#This Row],[Profit (Unit)]]*Table2[[#This Row],[Volume]]</f>
        <v>-68906.123119035256</v>
      </c>
      <c r="O1161" s="29" t="str">
        <f>IF(AND(Table2[[#This Row],[Profit]]&gt;0,N1160&lt;0),MIN(Table2[Profit]),"")</f>
        <v/>
      </c>
    </row>
    <row r="1162" spans="1:15" ht="20.100000000000001" customHeight="1" x14ac:dyDescent="0.25">
      <c r="A1162" s="29">
        <v>6300</v>
      </c>
      <c r="B1162" s="29">
        <f>IF(Table2[[#This Row],[Volume]]&lt;'Input Data'!$B$9,'Input Data'!$B$9,IF(Table2[[#This Row],[Volume]]&gt;'Input Data'!$B$10,'Input Data'!$B$10,Table2[[#This Row],[Volume]]))</f>
        <v>6300</v>
      </c>
      <c r="C1162" s="30">
        <f>ROUNDDOWN((Table2[[#This Row],[Volume Used]]-'Input Data'!$B$9)/'Input Data'!$B$11,0)*'Input Data'!$B$12</f>
        <v>0.2</v>
      </c>
      <c r="D1162" s="31">
        <f>-(Table2[[#This Row],[Volume]]*(1-Table2[[#This Row],[Discount]])*'Input Data'!$B$2)/Table2[[#This Row],[Volume]]</f>
        <v>400</v>
      </c>
      <c r="E1162" s="29">
        <f>ROUNDUP(Table2[[#This Row],[Volume]]/'Input Data'!$B$13,0)</f>
        <v>7</v>
      </c>
      <c r="F1162" s="29">
        <f>-Table2[[#This Row],[Multiplier]]*'Input Data'!$B$3</f>
        <v>350000</v>
      </c>
      <c r="G1162" s="29">
        <f>(1 - (1 / (1 + EXP(-((Table2[[#This Row],[Volume]] / 1000) - 4.25))))) * 0.4 + 0.6</f>
        <v>0.64562095251191631</v>
      </c>
      <c r="H1162" s="29">
        <f>Table2[[#This Row],[Sigmoid]]*'Input Data'!$B$7</f>
        <v>484.21571438393721</v>
      </c>
      <c r="I1162" s="29">
        <f>Table2[[#This Row],[Price]]-Table2[[#This Row],[Variable Cost]]</f>
        <v>84.215714383937211</v>
      </c>
      <c r="J1162" s="29">
        <f>Table2[[#This Row],[CM I (Unit)]]-(Table2[[#This Row],[Fixed Cost]]/Table2[[#This Row],[Volume]])</f>
        <v>28.660158828381654</v>
      </c>
      <c r="K1162" s="29">
        <f>Table2[[#This Row],[CM II Unit)]]-(-'Input Data'!$B$4/Table2[[#This Row],[Volume]])</f>
        <v>-11.02238085415803</v>
      </c>
      <c r="L1162" s="29">
        <f>Table2[[#This Row],[CM I (Unit)]]*Table2[[#This Row],[Volume]]</f>
        <v>530559.00061880448</v>
      </c>
      <c r="M1162" s="29">
        <f>Table2[[#This Row],[CM II Unit)]]*Table2[[#This Row],[Volume]]</f>
        <v>180559.00061880442</v>
      </c>
      <c r="N1162" s="29">
        <f>Table2[[#This Row],[Profit (Unit)]]*Table2[[#This Row],[Volume]]</f>
        <v>-69440.999381195594</v>
      </c>
      <c r="O1162" s="29" t="str">
        <f>IF(AND(Table2[[#This Row],[Profit]]&gt;0,N1161&lt;0),MIN(Table2[Profit]),"")</f>
        <v/>
      </c>
    </row>
    <row r="1163" spans="1:15" ht="20.100000000000001" customHeight="1" x14ac:dyDescent="0.25">
      <c r="A1163" s="29">
        <v>6305</v>
      </c>
      <c r="B1163" s="29">
        <f>IF(Table2[[#This Row],[Volume]]&lt;'Input Data'!$B$9,'Input Data'!$B$9,IF(Table2[[#This Row],[Volume]]&gt;'Input Data'!$B$10,'Input Data'!$B$10,Table2[[#This Row],[Volume]]))</f>
        <v>6305</v>
      </c>
      <c r="C1163" s="30">
        <f>ROUNDDOWN((Table2[[#This Row],[Volume Used]]-'Input Data'!$B$9)/'Input Data'!$B$11,0)*'Input Data'!$B$12</f>
        <v>0.2</v>
      </c>
      <c r="D1163" s="31">
        <f>-(Table2[[#This Row],[Volume]]*(1-Table2[[#This Row],[Discount]])*'Input Data'!$B$2)/Table2[[#This Row],[Volume]]</f>
        <v>400</v>
      </c>
      <c r="E1163" s="29">
        <f>ROUNDUP(Table2[[#This Row],[Volume]]/'Input Data'!$B$13,0)</f>
        <v>7</v>
      </c>
      <c r="F1163" s="29">
        <f>-Table2[[#This Row],[Multiplier]]*'Input Data'!$B$3</f>
        <v>350000</v>
      </c>
      <c r="G1163" s="29">
        <f>(1 - (1 / (1 + EXP(-((Table2[[#This Row],[Volume]] / 1000) - 4.25))))) * 0.4 + 0.6</f>
        <v>0.6454192532875912</v>
      </c>
      <c r="H1163" s="29">
        <f>Table2[[#This Row],[Sigmoid]]*'Input Data'!$B$7</f>
        <v>484.0644399656934</v>
      </c>
      <c r="I1163" s="29">
        <f>Table2[[#This Row],[Price]]-Table2[[#This Row],[Variable Cost]]</f>
        <v>84.064439965693396</v>
      </c>
      <c r="J1163" s="29">
        <f>Table2[[#This Row],[CM I (Unit)]]-(Table2[[#This Row],[Fixed Cost]]/Table2[[#This Row],[Volume]])</f>
        <v>28.552941155225511</v>
      </c>
      <c r="K1163" s="29">
        <f>Table2[[#This Row],[CM II Unit)]]-(-'Input Data'!$B$4/Table2[[#This Row],[Volume]])</f>
        <v>-11.09812942368012</v>
      </c>
      <c r="L1163" s="29">
        <f>Table2[[#This Row],[CM I (Unit)]]*Table2[[#This Row],[Volume]]</f>
        <v>530026.29398369684</v>
      </c>
      <c r="M1163" s="29">
        <f>Table2[[#This Row],[CM II Unit)]]*Table2[[#This Row],[Volume]]</f>
        <v>180026.29398369684</v>
      </c>
      <c r="N1163" s="29">
        <f>Table2[[#This Row],[Profit (Unit)]]*Table2[[#This Row],[Volume]]</f>
        <v>-69973.706016303157</v>
      </c>
      <c r="O1163" s="29" t="str">
        <f>IF(AND(Table2[[#This Row],[Profit]]&gt;0,N1162&lt;0),MIN(Table2[Profit]),"")</f>
        <v/>
      </c>
    </row>
    <row r="1164" spans="1:15" ht="20.100000000000001" customHeight="1" x14ac:dyDescent="0.25">
      <c r="A1164" s="29">
        <v>6310</v>
      </c>
      <c r="B1164" s="29">
        <f>IF(Table2[[#This Row],[Volume]]&lt;'Input Data'!$B$9,'Input Data'!$B$9,IF(Table2[[#This Row],[Volume]]&gt;'Input Data'!$B$10,'Input Data'!$B$10,Table2[[#This Row],[Volume]]))</f>
        <v>6310</v>
      </c>
      <c r="C1164" s="30">
        <f>ROUNDDOWN((Table2[[#This Row],[Volume Used]]-'Input Data'!$B$9)/'Input Data'!$B$11,0)*'Input Data'!$B$12</f>
        <v>0.2</v>
      </c>
      <c r="D1164" s="31">
        <f>-(Table2[[#This Row],[Volume]]*(1-Table2[[#This Row],[Discount]])*'Input Data'!$B$2)/Table2[[#This Row],[Volume]]</f>
        <v>400</v>
      </c>
      <c r="E1164" s="29">
        <f>ROUNDUP(Table2[[#This Row],[Volume]]/'Input Data'!$B$13,0)</f>
        <v>7</v>
      </c>
      <c r="F1164" s="29">
        <f>-Table2[[#This Row],[Multiplier]]*'Input Data'!$B$3</f>
        <v>350000</v>
      </c>
      <c r="G1164" s="29">
        <f>(1 - (1 / (1 + EXP(-((Table2[[#This Row],[Volume]] / 1000) - 4.25))))) * 0.4 + 0.6</f>
        <v>0.6452183320288315</v>
      </c>
      <c r="H1164" s="29">
        <f>Table2[[#This Row],[Sigmoid]]*'Input Data'!$B$7</f>
        <v>483.91374902162363</v>
      </c>
      <c r="I1164" s="29">
        <f>Table2[[#This Row],[Price]]-Table2[[#This Row],[Variable Cost]]</f>
        <v>83.91374902162363</v>
      </c>
      <c r="J1164" s="29">
        <f>Table2[[#This Row],[CM I (Unit)]]-(Table2[[#This Row],[Fixed Cost]]/Table2[[#This Row],[Volume]])</f>
        <v>28.446237135728225</v>
      </c>
      <c r="K1164" s="29">
        <f>Table2[[#This Row],[CM II Unit)]]-(-'Input Data'!$B$4/Table2[[#This Row],[Volume]])</f>
        <v>-11.173414211339917</v>
      </c>
      <c r="L1164" s="29">
        <f>Table2[[#This Row],[CM I (Unit)]]*Table2[[#This Row],[Volume]]</f>
        <v>529495.75632644515</v>
      </c>
      <c r="M1164" s="29">
        <f>Table2[[#This Row],[CM II Unit)]]*Table2[[#This Row],[Volume]]</f>
        <v>179495.75632644509</v>
      </c>
      <c r="N1164" s="29">
        <f>Table2[[#This Row],[Profit (Unit)]]*Table2[[#This Row],[Volume]]</f>
        <v>-70504.243673554884</v>
      </c>
      <c r="O1164" s="29" t="str">
        <f>IF(AND(Table2[[#This Row],[Profit]]&gt;0,N1163&lt;0),MIN(Table2[Profit]),"")</f>
        <v/>
      </c>
    </row>
    <row r="1165" spans="1:15" ht="20.100000000000001" customHeight="1" x14ac:dyDescent="0.25">
      <c r="A1165" s="29">
        <v>6315</v>
      </c>
      <c r="B1165" s="29">
        <f>IF(Table2[[#This Row],[Volume]]&lt;'Input Data'!$B$9,'Input Data'!$B$9,IF(Table2[[#This Row],[Volume]]&gt;'Input Data'!$B$10,'Input Data'!$B$10,Table2[[#This Row],[Volume]]))</f>
        <v>6315</v>
      </c>
      <c r="C1165" s="30">
        <f>ROUNDDOWN((Table2[[#This Row],[Volume Used]]-'Input Data'!$B$9)/'Input Data'!$B$11,0)*'Input Data'!$B$12</f>
        <v>0.2</v>
      </c>
      <c r="D1165" s="31">
        <f>-(Table2[[#This Row],[Volume]]*(1-Table2[[#This Row],[Discount]])*'Input Data'!$B$2)/Table2[[#This Row],[Volume]]</f>
        <v>400</v>
      </c>
      <c r="E1165" s="29">
        <f>ROUNDUP(Table2[[#This Row],[Volume]]/'Input Data'!$B$13,0)</f>
        <v>7</v>
      </c>
      <c r="F1165" s="29">
        <f>-Table2[[#This Row],[Multiplier]]*'Input Data'!$B$3</f>
        <v>350000</v>
      </c>
      <c r="G1165" s="29">
        <f>(1 - (1 / (1 + EXP(-((Table2[[#This Row],[Volume]] / 1000) - 4.25))))) * 0.4 + 0.6</f>
        <v>0.64501818674031985</v>
      </c>
      <c r="H1165" s="29">
        <f>Table2[[#This Row],[Sigmoid]]*'Input Data'!$B$7</f>
        <v>483.76364005523988</v>
      </c>
      <c r="I1165" s="29">
        <f>Table2[[#This Row],[Price]]-Table2[[#This Row],[Variable Cost]]</f>
        <v>83.763640055239875</v>
      </c>
      <c r="J1165" s="29">
        <f>Table2[[#This Row],[CM I (Unit)]]-(Table2[[#This Row],[Fixed Cost]]/Table2[[#This Row],[Volume]])</f>
        <v>28.340045439246211</v>
      </c>
      <c r="K1165" s="29">
        <f>Table2[[#This Row],[CM II Unit)]]-(-'Input Data'!$B$4/Table2[[#This Row],[Volume]])</f>
        <v>-11.248236429320691</v>
      </c>
      <c r="L1165" s="29">
        <f>Table2[[#This Row],[CM I (Unit)]]*Table2[[#This Row],[Volume]]</f>
        <v>528967.38694883976</v>
      </c>
      <c r="M1165" s="29">
        <f>Table2[[#This Row],[CM II Unit)]]*Table2[[#This Row],[Volume]]</f>
        <v>178967.38694883982</v>
      </c>
      <c r="N1165" s="29">
        <f>Table2[[#This Row],[Profit (Unit)]]*Table2[[#This Row],[Volume]]</f>
        <v>-71032.613051160166</v>
      </c>
      <c r="O1165" s="29" t="str">
        <f>IF(AND(Table2[[#This Row],[Profit]]&gt;0,N1164&lt;0),MIN(Table2[Profit]),"")</f>
        <v/>
      </c>
    </row>
    <row r="1166" spans="1:15" ht="20.100000000000001" customHeight="1" x14ac:dyDescent="0.25">
      <c r="A1166" s="29">
        <v>6320</v>
      </c>
      <c r="B1166" s="29">
        <f>IF(Table2[[#This Row],[Volume]]&lt;'Input Data'!$B$9,'Input Data'!$B$9,IF(Table2[[#This Row],[Volume]]&gt;'Input Data'!$B$10,'Input Data'!$B$10,Table2[[#This Row],[Volume]]))</f>
        <v>6320</v>
      </c>
      <c r="C1166" s="30">
        <f>ROUNDDOWN((Table2[[#This Row],[Volume Used]]-'Input Data'!$B$9)/'Input Data'!$B$11,0)*'Input Data'!$B$12</f>
        <v>0.2</v>
      </c>
      <c r="D1166" s="31">
        <f>-(Table2[[#This Row],[Volume]]*(1-Table2[[#This Row],[Discount]])*'Input Data'!$B$2)/Table2[[#This Row],[Volume]]</f>
        <v>400</v>
      </c>
      <c r="E1166" s="29">
        <f>ROUNDUP(Table2[[#This Row],[Volume]]/'Input Data'!$B$13,0)</f>
        <v>7</v>
      </c>
      <c r="F1166" s="29">
        <f>-Table2[[#This Row],[Multiplier]]*'Input Data'!$B$3</f>
        <v>350000</v>
      </c>
      <c r="G1166" s="29">
        <f>(1 - (1 / (1 + EXP(-((Table2[[#This Row],[Volume]] / 1000) - 4.25))))) * 0.4 + 0.6</f>
        <v>0.64481881542279607</v>
      </c>
      <c r="H1166" s="29">
        <f>Table2[[#This Row],[Sigmoid]]*'Input Data'!$B$7</f>
        <v>483.61411156709704</v>
      </c>
      <c r="I1166" s="29">
        <f>Table2[[#This Row],[Price]]-Table2[[#This Row],[Variable Cost]]</f>
        <v>83.614111567097041</v>
      </c>
      <c r="J1166" s="29">
        <f>Table2[[#This Row],[CM I (Unit)]]-(Table2[[#This Row],[Fixed Cost]]/Table2[[#This Row],[Volume]])</f>
        <v>28.234364731654004</v>
      </c>
      <c r="K1166" s="29">
        <f>Table2[[#This Row],[CM II Unit)]]-(-'Input Data'!$B$4/Table2[[#This Row],[Volume]])</f>
        <v>-11.322597293662454</v>
      </c>
      <c r="L1166" s="29">
        <f>Table2[[#This Row],[CM I (Unit)]]*Table2[[#This Row],[Volume]]</f>
        <v>528441.18510405335</v>
      </c>
      <c r="M1166" s="29">
        <f>Table2[[#This Row],[CM II Unit)]]*Table2[[#This Row],[Volume]]</f>
        <v>178441.18510405329</v>
      </c>
      <c r="N1166" s="29">
        <f>Table2[[#This Row],[Profit (Unit)]]*Table2[[#This Row],[Volume]]</f>
        <v>-71558.814895946707</v>
      </c>
      <c r="O1166" s="29" t="str">
        <f>IF(AND(Table2[[#This Row],[Profit]]&gt;0,N1165&lt;0),MIN(Table2[Profit]),"")</f>
        <v/>
      </c>
    </row>
    <row r="1167" spans="1:15" ht="20.100000000000001" customHeight="1" x14ac:dyDescent="0.25">
      <c r="A1167" s="29">
        <v>6325</v>
      </c>
      <c r="B1167" s="29">
        <f>IF(Table2[[#This Row],[Volume]]&lt;'Input Data'!$B$9,'Input Data'!$B$9,IF(Table2[[#This Row],[Volume]]&gt;'Input Data'!$B$10,'Input Data'!$B$10,Table2[[#This Row],[Volume]]))</f>
        <v>6325</v>
      </c>
      <c r="C1167" s="30">
        <f>ROUNDDOWN((Table2[[#This Row],[Volume Used]]-'Input Data'!$B$9)/'Input Data'!$B$11,0)*'Input Data'!$B$12</f>
        <v>0.2</v>
      </c>
      <c r="D1167" s="31">
        <f>-(Table2[[#This Row],[Volume]]*(1-Table2[[#This Row],[Discount]])*'Input Data'!$B$2)/Table2[[#This Row],[Volume]]</f>
        <v>400</v>
      </c>
      <c r="E1167" s="29">
        <f>ROUNDUP(Table2[[#This Row],[Volume]]/'Input Data'!$B$13,0)</f>
        <v>7</v>
      </c>
      <c r="F1167" s="29">
        <f>-Table2[[#This Row],[Multiplier]]*'Input Data'!$B$3</f>
        <v>350000</v>
      </c>
      <c r="G1167" s="29">
        <f>(1 - (1 / (1 + EXP(-((Table2[[#This Row],[Volume]] / 1000) - 4.25))))) * 0.4 + 0.6</f>
        <v>0.64462021607315856</v>
      </c>
      <c r="H1167" s="29">
        <f>Table2[[#This Row],[Sigmoid]]*'Input Data'!$B$7</f>
        <v>483.46516205486893</v>
      </c>
      <c r="I1167" s="29">
        <f>Table2[[#This Row],[Price]]-Table2[[#This Row],[Variable Cost]]</f>
        <v>83.465162054868927</v>
      </c>
      <c r="J1167" s="29">
        <f>Table2[[#This Row],[CM I (Unit)]]-(Table2[[#This Row],[Fixed Cost]]/Table2[[#This Row],[Volume]])</f>
        <v>28.129193675422286</v>
      </c>
      <c r="K1167" s="29">
        <f>Table2[[#This Row],[CM II Unit)]]-(-'Input Data'!$B$4/Table2[[#This Row],[Volume]])</f>
        <v>-11.396498024182456</v>
      </c>
      <c r="L1167" s="29">
        <f>Table2[[#This Row],[CM I (Unit)]]*Table2[[#This Row],[Volume]]</f>
        <v>527917.14999704598</v>
      </c>
      <c r="M1167" s="29">
        <f>Table2[[#This Row],[CM II Unit)]]*Table2[[#This Row],[Volume]]</f>
        <v>177917.14999704596</v>
      </c>
      <c r="N1167" s="29">
        <f>Table2[[#This Row],[Profit (Unit)]]*Table2[[#This Row],[Volume]]</f>
        <v>-72082.85000295403</v>
      </c>
      <c r="O1167" s="29" t="str">
        <f>IF(AND(Table2[[#This Row],[Profit]]&gt;0,N1166&lt;0),MIN(Table2[Profit]),"")</f>
        <v/>
      </c>
    </row>
    <row r="1168" spans="1:15" ht="20.100000000000001" customHeight="1" x14ac:dyDescent="0.25">
      <c r="A1168" s="29">
        <v>6330</v>
      </c>
      <c r="B1168" s="29">
        <f>IF(Table2[[#This Row],[Volume]]&lt;'Input Data'!$B$9,'Input Data'!$B$9,IF(Table2[[#This Row],[Volume]]&gt;'Input Data'!$B$10,'Input Data'!$B$10,Table2[[#This Row],[Volume]]))</f>
        <v>6330</v>
      </c>
      <c r="C1168" s="30">
        <f>ROUNDDOWN((Table2[[#This Row],[Volume Used]]-'Input Data'!$B$9)/'Input Data'!$B$11,0)*'Input Data'!$B$12</f>
        <v>0.2</v>
      </c>
      <c r="D1168" s="31">
        <f>-(Table2[[#This Row],[Volume]]*(1-Table2[[#This Row],[Discount]])*'Input Data'!$B$2)/Table2[[#This Row],[Volume]]</f>
        <v>400</v>
      </c>
      <c r="E1168" s="29">
        <f>ROUNDUP(Table2[[#This Row],[Volume]]/'Input Data'!$B$13,0)</f>
        <v>7</v>
      </c>
      <c r="F1168" s="29">
        <f>-Table2[[#This Row],[Multiplier]]*'Input Data'!$B$3</f>
        <v>350000</v>
      </c>
      <c r="G1168" s="29">
        <f>(1 - (1 / (1 + EXP(-((Table2[[#This Row],[Volume]] / 1000) - 4.25))))) * 0.4 + 0.6</f>
        <v>0.64442238668456298</v>
      </c>
      <c r="H1168" s="29">
        <f>Table2[[#This Row],[Sigmoid]]*'Input Data'!$B$7</f>
        <v>483.31679001342224</v>
      </c>
      <c r="I1168" s="29">
        <f>Table2[[#This Row],[Price]]-Table2[[#This Row],[Variable Cost]]</f>
        <v>83.316790013422235</v>
      </c>
      <c r="J1168" s="29">
        <f>Table2[[#This Row],[CM I (Unit)]]-(Table2[[#This Row],[Fixed Cost]]/Table2[[#This Row],[Volume]])</f>
        <v>28.02453092969396</v>
      </c>
      <c r="K1168" s="29">
        <f>Table2[[#This Row],[CM II Unit)]]-(-'Input Data'!$B$4/Table2[[#This Row],[Volume]])</f>
        <v>-11.469939844397665</v>
      </c>
      <c r="L1168" s="29">
        <f>Table2[[#This Row],[CM I (Unit)]]*Table2[[#This Row],[Volume]]</f>
        <v>527395.2807849627</v>
      </c>
      <c r="M1168" s="29">
        <f>Table2[[#This Row],[CM II Unit)]]*Table2[[#This Row],[Volume]]</f>
        <v>177395.28078496276</v>
      </c>
      <c r="N1168" s="29">
        <f>Table2[[#This Row],[Profit (Unit)]]*Table2[[#This Row],[Volume]]</f>
        <v>-72604.719215037214</v>
      </c>
      <c r="O1168" s="29" t="str">
        <f>IF(AND(Table2[[#This Row],[Profit]]&gt;0,N1167&lt;0),MIN(Table2[Profit]),"")</f>
        <v/>
      </c>
    </row>
    <row r="1169" spans="1:15" ht="20.100000000000001" customHeight="1" x14ac:dyDescent="0.25">
      <c r="A1169" s="29">
        <v>6335</v>
      </c>
      <c r="B1169" s="29">
        <f>IF(Table2[[#This Row],[Volume]]&lt;'Input Data'!$B$9,'Input Data'!$B$9,IF(Table2[[#This Row],[Volume]]&gt;'Input Data'!$B$10,'Input Data'!$B$10,Table2[[#This Row],[Volume]]))</f>
        <v>6335</v>
      </c>
      <c r="C1169" s="30">
        <f>ROUNDDOWN((Table2[[#This Row],[Volume Used]]-'Input Data'!$B$9)/'Input Data'!$B$11,0)*'Input Data'!$B$12</f>
        <v>0.2</v>
      </c>
      <c r="D1169" s="31">
        <f>-(Table2[[#This Row],[Volume]]*(1-Table2[[#This Row],[Discount]])*'Input Data'!$B$2)/Table2[[#This Row],[Volume]]</f>
        <v>400</v>
      </c>
      <c r="E1169" s="29">
        <f>ROUNDUP(Table2[[#This Row],[Volume]]/'Input Data'!$B$13,0)</f>
        <v>7</v>
      </c>
      <c r="F1169" s="29">
        <f>-Table2[[#This Row],[Multiplier]]*'Input Data'!$B$3</f>
        <v>350000</v>
      </c>
      <c r="G1169" s="29">
        <f>(1 - (1 / (1 + EXP(-((Table2[[#This Row],[Volume]] / 1000) - 4.25))))) * 0.4 + 0.6</f>
        <v>0.64422532524652165</v>
      </c>
      <c r="H1169" s="29">
        <f>Table2[[#This Row],[Sigmoid]]*'Input Data'!$B$7</f>
        <v>483.16899393489126</v>
      </c>
      <c r="I1169" s="29">
        <f>Table2[[#This Row],[Price]]-Table2[[#This Row],[Variable Cost]]</f>
        <v>83.168993934891262</v>
      </c>
      <c r="J1169" s="29">
        <f>Table2[[#This Row],[CM I (Unit)]]-(Table2[[#This Row],[Fixed Cost]]/Table2[[#This Row],[Volume]])</f>
        <v>27.920375150360876</v>
      </c>
      <c r="K1169" s="29">
        <f>Table2[[#This Row],[CM II Unit)]]-(-'Input Data'!$B$4/Table2[[#This Row],[Volume]])</f>
        <v>-11.542923981446542</v>
      </c>
      <c r="L1169" s="29">
        <f>Table2[[#This Row],[CM I (Unit)]]*Table2[[#This Row],[Volume]]</f>
        <v>526875.57657753618</v>
      </c>
      <c r="M1169" s="29">
        <f>Table2[[#This Row],[CM II Unit)]]*Table2[[#This Row],[Volume]]</f>
        <v>176875.57657753615</v>
      </c>
      <c r="N1169" s="29">
        <f>Table2[[#This Row],[Profit (Unit)]]*Table2[[#This Row],[Volume]]</f>
        <v>-73124.423422463849</v>
      </c>
      <c r="O1169" s="29" t="str">
        <f>IF(AND(Table2[[#This Row],[Profit]]&gt;0,N1168&lt;0),MIN(Table2[Profit]),"")</f>
        <v/>
      </c>
    </row>
    <row r="1170" spans="1:15" ht="20.100000000000001" customHeight="1" x14ac:dyDescent="0.25">
      <c r="A1170" s="29">
        <v>6340</v>
      </c>
      <c r="B1170" s="29">
        <f>IF(Table2[[#This Row],[Volume]]&lt;'Input Data'!$B$9,'Input Data'!$B$9,IF(Table2[[#This Row],[Volume]]&gt;'Input Data'!$B$10,'Input Data'!$B$10,Table2[[#This Row],[Volume]]))</f>
        <v>6340</v>
      </c>
      <c r="C1170" s="30">
        <f>ROUNDDOWN((Table2[[#This Row],[Volume Used]]-'Input Data'!$B$9)/'Input Data'!$B$11,0)*'Input Data'!$B$12</f>
        <v>0.2</v>
      </c>
      <c r="D1170" s="31">
        <f>-(Table2[[#This Row],[Volume]]*(1-Table2[[#This Row],[Discount]])*'Input Data'!$B$2)/Table2[[#This Row],[Volume]]</f>
        <v>400</v>
      </c>
      <c r="E1170" s="29">
        <f>ROUNDUP(Table2[[#This Row],[Volume]]/'Input Data'!$B$13,0)</f>
        <v>7</v>
      </c>
      <c r="F1170" s="29">
        <f>-Table2[[#This Row],[Multiplier]]*'Input Data'!$B$3</f>
        <v>350000</v>
      </c>
      <c r="G1170" s="29">
        <f>(1 - (1 / (1 + EXP(-((Table2[[#This Row],[Volume]] / 1000) - 4.25))))) * 0.4 + 0.6</f>
        <v>0.6440290297450012</v>
      </c>
      <c r="H1170" s="29">
        <f>Table2[[#This Row],[Sigmoid]]*'Input Data'!$B$7</f>
        <v>483.02177230875088</v>
      </c>
      <c r="I1170" s="29">
        <f>Table2[[#This Row],[Price]]-Table2[[#This Row],[Variable Cost]]</f>
        <v>83.021772308750883</v>
      </c>
      <c r="J1170" s="29">
        <f>Table2[[#This Row],[CM I (Unit)]]-(Table2[[#This Row],[Fixed Cost]]/Table2[[#This Row],[Volume]])</f>
        <v>27.816724990138894</v>
      </c>
      <c r="K1170" s="29">
        <f>Table2[[#This Row],[CM II Unit)]]-(-'Input Data'!$B$4/Table2[[#This Row],[Volume]])</f>
        <v>-11.615451666012525</v>
      </c>
      <c r="L1170" s="29">
        <f>Table2[[#This Row],[CM I (Unit)]]*Table2[[#This Row],[Volume]]</f>
        <v>526358.03643748059</v>
      </c>
      <c r="M1170" s="29">
        <f>Table2[[#This Row],[CM II Unit)]]*Table2[[#This Row],[Volume]]</f>
        <v>176358.03643748059</v>
      </c>
      <c r="N1170" s="29">
        <f>Table2[[#This Row],[Profit (Unit)]]*Table2[[#This Row],[Volume]]</f>
        <v>-73641.963562519406</v>
      </c>
      <c r="O1170" s="29" t="str">
        <f>IF(AND(Table2[[#This Row],[Profit]]&gt;0,N1169&lt;0),MIN(Table2[Profit]),"")</f>
        <v/>
      </c>
    </row>
    <row r="1171" spans="1:15" ht="20.100000000000001" customHeight="1" x14ac:dyDescent="0.25">
      <c r="A1171" s="29">
        <v>6345</v>
      </c>
      <c r="B1171" s="29">
        <f>IF(Table2[[#This Row],[Volume]]&lt;'Input Data'!$B$9,'Input Data'!$B$9,IF(Table2[[#This Row],[Volume]]&gt;'Input Data'!$B$10,'Input Data'!$B$10,Table2[[#This Row],[Volume]]))</f>
        <v>6345</v>
      </c>
      <c r="C1171" s="30">
        <f>ROUNDDOWN((Table2[[#This Row],[Volume Used]]-'Input Data'!$B$9)/'Input Data'!$B$11,0)*'Input Data'!$B$12</f>
        <v>0.2</v>
      </c>
      <c r="D1171" s="31">
        <f>-(Table2[[#This Row],[Volume]]*(1-Table2[[#This Row],[Discount]])*'Input Data'!$B$2)/Table2[[#This Row],[Volume]]</f>
        <v>400</v>
      </c>
      <c r="E1171" s="29">
        <f>ROUNDUP(Table2[[#This Row],[Volume]]/'Input Data'!$B$13,0)</f>
        <v>7</v>
      </c>
      <c r="F1171" s="29">
        <f>-Table2[[#This Row],[Multiplier]]*'Input Data'!$B$3</f>
        <v>350000</v>
      </c>
      <c r="G1171" s="29">
        <f>(1 - (1 / (1 + EXP(-((Table2[[#This Row],[Volume]] / 1000) - 4.25))))) * 0.4 + 0.6</f>
        <v>0.64383349816252</v>
      </c>
      <c r="H1171" s="29">
        <f>Table2[[#This Row],[Sigmoid]]*'Input Data'!$B$7</f>
        <v>482.87512362189</v>
      </c>
      <c r="I1171" s="29">
        <f>Table2[[#This Row],[Price]]-Table2[[#This Row],[Variable Cost]]</f>
        <v>82.875123621889998</v>
      </c>
      <c r="J1171" s="29">
        <f>Table2[[#This Row],[CM I (Unit)]]-(Table2[[#This Row],[Fixed Cost]]/Table2[[#This Row],[Volume]])</f>
        <v>27.713579098643343</v>
      </c>
      <c r="K1171" s="29">
        <f>Table2[[#This Row],[CM II Unit)]]-(-'Input Data'!$B$4/Table2[[#This Row],[Volume]])</f>
        <v>-11.68752413224712</v>
      </c>
      <c r="L1171" s="29">
        <f>Table2[[#This Row],[CM I (Unit)]]*Table2[[#This Row],[Volume]]</f>
        <v>525842.65938089206</v>
      </c>
      <c r="M1171" s="29">
        <f>Table2[[#This Row],[CM II Unit)]]*Table2[[#This Row],[Volume]]</f>
        <v>175842.659380892</v>
      </c>
      <c r="N1171" s="29">
        <f>Table2[[#This Row],[Profit (Unit)]]*Table2[[#This Row],[Volume]]</f>
        <v>-74157.34061910797</v>
      </c>
      <c r="O1171" s="29" t="str">
        <f>IF(AND(Table2[[#This Row],[Profit]]&gt;0,N1170&lt;0),MIN(Table2[Profit]),"")</f>
        <v/>
      </c>
    </row>
    <row r="1172" spans="1:15" ht="20.100000000000001" customHeight="1" x14ac:dyDescent="0.25">
      <c r="A1172" s="29">
        <v>6350</v>
      </c>
      <c r="B1172" s="29">
        <f>IF(Table2[[#This Row],[Volume]]&lt;'Input Data'!$B$9,'Input Data'!$B$9,IF(Table2[[#This Row],[Volume]]&gt;'Input Data'!$B$10,'Input Data'!$B$10,Table2[[#This Row],[Volume]]))</f>
        <v>6350</v>
      </c>
      <c r="C1172" s="30">
        <f>ROUNDDOWN((Table2[[#This Row],[Volume Used]]-'Input Data'!$B$9)/'Input Data'!$B$11,0)*'Input Data'!$B$12</f>
        <v>0.2</v>
      </c>
      <c r="D1172" s="31">
        <f>-(Table2[[#This Row],[Volume]]*(1-Table2[[#This Row],[Discount]])*'Input Data'!$B$2)/Table2[[#This Row],[Volume]]</f>
        <v>400</v>
      </c>
      <c r="E1172" s="29">
        <f>ROUNDUP(Table2[[#This Row],[Volume]]/'Input Data'!$B$13,0)</f>
        <v>7</v>
      </c>
      <c r="F1172" s="29">
        <f>-Table2[[#This Row],[Multiplier]]*'Input Data'!$B$3</f>
        <v>350000</v>
      </c>
      <c r="G1172" s="29">
        <f>(1 - (1 / (1 + EXP(-((Table2[[#This Row],[Volume]] / 1000) - 4.25))))) * 0.4 + 0.6</f>
        <v>0.6436387284782451</v>
      </c>
      <c r="H1172" s="29">
        <f>Table2[[#This Row],[Sigmoid]]*'Input Data'!$B$7</f>
        <v>482.72904635868383</v>
      </c>
      <c r="I1172" s="29">
        <f>Table2[[#This Row],[Price]]-Table2[[#This Row],[Variable Cost]]</f>
        <v>82.729046358683831</v>
      </c>
      <c r="J1172" s="29">
        <f>Table2[[#This Row],[CM I (Unit)]]-(Table2[[#This Row],[Fixed Cost]]/Table2[[#This Row],[Volume]])</f>
        <v>27.610936122463357</v>
      </c>
      <c r="K1172" s="29">
        <f>Table2[[#This Row],[CM II Unit)]]-(-'Input Data'!$B$4/Table2[[#This Row],[Volume]])</f>
        <v>-11.759142617694124</v>
      </c>
      <c r="L1172" s="29">
        <f>Table2[[#This Row],[CM I (Unit)]]*Table2[[#This Row],[Volume]]</f>
        <v>525329.44437764236</v>
      </c>
      <c r="M1172" s="29">
        <f>Table2[[#This Row],[CM II Unit)]]*Table2[[#This Row],[Volume]]</f>
        <v>175329.44437764233</v>
      </c>
      <c r="N1172" s="29">
        <f>Table2[[#This Row],[Profit (Unit)]]*Table2[[#This Row],[Volume]]</f>
        <v>-74670.555622357686</v>
      </c>
      <c r="O1172" s="29" t="str">
        <f>IF(AND(Table2[[#This Row],[Profit]]&gt;0,N1171&lt;0),MIN(Table2[Profit]),"")</f>
        <v/>
      </c>
    </row>
    <row r="1173" spans="1:15" ht="20.100000000000001" customHeight="1" x14ac:dyDescent="0.25">
      <c r="A1173" s="29">
        <v>6355</v>
      </c>
      <c r="B1173" s="29">
        <f>IF(Table2[[#This Row],[Volume]]&lt;'Input Data'!$B$9,'Input Data'!$B$9,IF(Table2[[#This Row],[Volume]]&gt;'Input Data'!$B$10,'Input Data'!$B$10,Table2[[#This Row],[Volume]]))</f>
        <v>6355</v>
      </c>
      <c r="C1173" s="30">
        <f>ROUNDDOWN((Table2[[#This Row],[Volume Used]]-'Input Data'!$B$9)/'Input Data'!$B$11,0)*'Input Data'!$B$12</f>
        <v>0.2</v>
      </c>
      <c r="D1173" s="31">
        <f>-(Table2[[#This Row],[Volume]]*(1-Table2[[#This Row],[Discount]])*'Input Data'!$B$2)/Table2[[#This Row],[Volume]]</f>
        <v>400</v>
      </c>
      <c r="E1173" s="29">
        <f>ROUNDUP(Table2[[#This Row],[Volume]]/'Input Data'!$B$13,0)</f>
        <v>7</v>
      </c>
      <c r="F1173" s="29">
        <f>-Table2[[#This Row],[Multiplier]]*'Input Data'!$B$3</f>
        <v>350000</v>
      </c>
      <c r="G1173" s="29">
        <f>(1 - (1 / (1 + EXP(-((Table2[[#This Row],[Volume]] / 1000) - 4.25))))) * 0.4 + 0.6</f>
        <v>0.64344471866808839</v>
      </c>
      <c r="H1173" s="29">
        <f>Table2[[#This Row],[Sigmoid]]*'Input Data'!$B$7</f>
        <v>482.5835390010663</v>
      </c>
      <c r="I1173" s="29">
        <f>Table2[[#This Row],[Price]]-Table2[[#This Row],[Variable Cost]]</f>
        <v>82.583539001066299</v>
      </c>
      <c r="J1173" s="29">
        <f>Table2[[#This Row],[CM I (Unit)]]-(Table2[[#This Row],[Fixed Cost]]/Table2[[#This Row],[Volume]])</f>
        <v>27.508794705236241</v>
      </c>
      <c r="K1173" s="29">
        <f>Table2[[#This Row],[CM II Unit)]]-(-'Input Data'!$B$4/Table2[[#This Row],[Volume]])</f>
        <v>-11.830308363213796</v>
      </c>
      <c r="L1173" s="29">
        <f>Table2[[#This Row],[CM I (Unit)]]*Table2[[#This Row],[Volume]]</f>
        <v>524818.39035177638</v>
      </c>
      <c r="M1173" s="29">
        <f>Table2[[#This Row],[CM II Unit)]]*Table2[[#This Row],[Volume]]</f>
        <v>174818.39035177632</v>
      </c>
      <c r="N1173" s="29">
        <f>Table2[[#This Row],[Profit (Unit)]]*Table2[[#This Row],[Volume]]</f>
        <v>-75181.609648223675</v>
      </c>
      <c r="O1173" s="29" t="str">
        <f>IF(AND(Table2[[#This Row],[Profit]]&gt;0,N1172&lt;0),MIN(Table2[Profit]),"")</f>
        <v/>
      </c>
    </row>
    <row r="1174" spans="1:15" ht="20.100000000000001" customHeight="1" x14ac:dyDescent="0.25">
      <c r="A1174" s="29">
        <v>6360</v>
      </c>
      <c r="B1174" s="29">
        <f>IF(Table2[[#This Row],[Volume]]&lt;'Input Data'!$B$9,'Input Data'!$B$9,IF(Table2[[#This Row],[Volume]]&gt;'Input Data'!$B$10,'Input Data'!$B$10,Table2[[#This Row],[Volume]]))</f>
        <v>6360</v>
      </c>
      <c r="C1174" s="30">
        <f>ROUNDDOWN((Table2[[#This Row],[Volume Used]]-'Input Data'!$B$9)/'Input Data'!$B$11,0)*'Input Data'!$B$12</f>
        <v>0.2</v>
      </c>
      <c r="D1174" s="31">
        <f>-(Table2[[#This Row],[Volume]]*(1-Table2[[#This Row],[Discount]])*'Input Data'!$B$2)/Table2[[#This Row],[Volume]]</f>
        <v>400</v>
      </c>
      <c r="E1174" s="29">
        <f>ROUNDUP(Table2[[#This Row],[Volume]]/'Input Data'!$B$13,0)</f>
        <v>7</v>
      </c>
      <c r="F1174" s="29">
        <f>-Table2[[#This Row],[Multiplier]]*'Input Data'!$B$3</f>
        <v>350000</v>
      </c>
      <c r="G1174" s="29">
        <f>(1 - (1 / (1 + EXP(-((Table2[[#This Row],[Volume]] / 1000) - 4.25))))) * 0.4 + 0.6</f>
        <v>0.64325146670480138</v>
      </c>
      <c r="H1174" s="29">
        <f>Table2[[#This Row],[Sigmoid]]*'Input Data'!$B$7</f>
        <v>482.43860002860106</v>
      </c>
      <c r="I1174" s="29">
        <f>Table2[[#This Row],[Price]]-Table2[[#This Row],[Variable Cost]]</f>
        <v>82.438600028601059</v>
      </c>
      <c r="J1174" s="29">
        <f>Table2[[#This Row],[CM I (Unit)]]-(Table2[[#This Row],[Fixed Cost]]/Table2[[#This Row],[Volume]])</f>
        <v>27.407153487720556</v>
      </c>
      <c r="K1174" s="29">
        <f>Table2[[#This Row],[CM II Unit)]]-(-'Input Data'!$B$4/Table2[[#This Row],[Volume]])</f>
        <v>-11.901022612908378</v>
      </c>
      <c r="L1174" s="29">
        <f>Table2[[#This Row],[CM I (Unit)]]*Table2[[#This Row],[Volume]]</f>
        <v>524309.49618190271</v>
      </c>
      <c r="M1174" s="29">
        <f>Table2[[#This Row],[CM II Unit)]]*Table2[[#This Row],[Volume]]</f>
        <v>174309.49618190274</v>
      </c>
      <c r="N1174" s="29">
        <f>Table2[[#This Row],[Profit (Unit)]]*Table2[[#This Row],[Volume]]</f>
        <v>-75690.503818097277</v>
      </c>
      <c r="O1174" s="29" t="str">
        <f>IF(AND(Table2[[#This Row],[Profit]]&gt;0,N1173&lt;0),MIN(Table2[Profit]),"")</f>
        <v/>
      </c>
    </row>
    <row r="1175" spans="1:15" ht="20.100000000000001" customHeight="1" x14ac:dyDescent="0.25">
      <c r="A1175" s="29">
        <v>6365</v>
      </c>
      <c r="B1175" s="29">
        <f>IF(Table2[[#This Row],[Volume]]&lt;'Input Data'!$B$9,'Input Data'!$B$9,IF(Table2[[#This Row],[Volume]]&gt;'Input Data'!$B$10,'Input Data'!$B$10,Table2[[#This Row],[Volume]]))</f>
        <v>6365</v>
      </c>
      <c r="C1175" s="30">
        <f>ROUNDDOWN((Table2[[#This Row],[Volume Used]]-'Input Data'!$B$9)/'Input Data'!$B$11,0)*'Input Data'!$B$12</f>
        <v>0.2</v>
      </c>
      <c r="D1175" s="31">
        <f>-(Table2[[#This Row],[Volume]]*(1-Table2[[#This Row],[Discount]])*'Input Data'!$B$2)/Table2[[#This Row],[Volume]]</f>
        <v>400</v>
      </c>
      <c r="E1175" s="29">
        <f>ROUNDUP(Table2[[#This Row],[Volume]]/'Input Data'!$B$13,0)</f>
        <v>7</v>
      </c>
      <c r="F1175" s="29">
        <f>-Table2[[#This Row],[Multiplier]]*'Input Data'!$B$3</f>
        <v>350000</v>
      </c>
      <c r="G1175" s="29">
        <f>(1 - (1 / (1 + EXP(-((Table2[[#This Row],[Volume]] / 1000) - 4.25))))) * 0.4 + 0.6</f>
        <v>0.6430589705580706</v>
      </c>
      <c r="H1175" s="29">
        <f>Table2[[#This Row],[Sigmoid]]*'Input Data'!$B$7</f>
        <v>482.29422791855296</v>
      </c>
      <c r="I1175" s="29">
        <f>Table2[[#This Row],[Price]]-Table2[[#This Row],[Variable Cost]]</f>
        <v>82.294227918552963</v>
      </c>
      <c r="J1175" s="29">
        <f>Table2[[#This Row],[CM I (Unit)]]-(Table2[[#This Row],[Fixed Cost]]/Table2[[#This Row],[Volume]])</f>
        <v>27.306011107869537</v>
      </c>
      <c r="K1175" s="29">
        <f>Table2[[#This Row],[CM II Unit)]]-(-'Input Data'!$B$4/Table2[[#This Row],[Volume]])</f>
        <v>-11.971286614047195</v>
      </c>
      <c r="L1175" s="29">
        <f>Table2[[#This Row],[CM I (Unit)]]*Table2[[#This Row],[Volume]]</f>
        <v>523802.76070158964</v>
      </c>
      <c r="M1175" s="29">
        <f>Table2[[#This Row],[CM II Unit)]]*Table2[[#This Row],[Volume]]</f>
        <v>173802.76070158961</v>
      </c>
      <c r="N1175" s="29">
        <f>Table2[[#This Row],[Profit (Unit)]]*Table2[[#This Row],[Volume]]</f>
        <v>-76197.239298410394</v>
      </c>
      <c r="O1175" s="29" t="str">
        <f>IF(AND(Table2[[#This Row],[Profit]]&gt;0,N1174&lt;0),MIN(Table2[Profit]),"")</f>
        <v/>
      </c>
    </row>
    <row r="1176" spans="1:15" ht="20.100000000000001" customHeight="1" x14ac:dyDescent="0.25">
      <c r="A1176" s="29">
        <v>6370</v>
      </c>
      <c r="B1176" s="29">
        <f>IF(Table2[[#This Row],[Volume]]&lt;'Input Data'!$B$9,'Input Data'!$B$9,IF(Table2[[#This Row],[Volume]]&gt;'Input Data'!$B$10,'Input Data'!$B$10,Table2[[#This Row],[Volume]]))</f>
        <v>6370</v>
      </c>
      <c r="C1176" s="30">
        <f>ROUNDDOWN((Table2[[#This Row],[Volume Used]]-'Input Data'!$B$9)/'Input Data'!$B$11,0)*'Input Data'!$B$12</f>
        <v>0.2</v>
      </c>
      <c r="D1176" s="31">
        <f>-(Table2[[#This Row],[Volume]]*(1-Table2[[#This Row],[Discount]])*'Input Data'!$B$2)/Table2[[#This Row],[Volume]]</f>
        <v>400</v>
      </c>
      <c r="E1176" s="29">
        <f>ROUNDUP(Table2[[#This Row],[Volume]]/'Input Data'!$B$13,0)</f>
        <v>7</v>
      </c>
      <c r="F1176" s="29">
        <f>-Table2[[#This Row],[Multiplier]]*'Input Data'!$B$3</f>
        <v>350000</v>
      </c>
      <c r="G1176" s="29">
        <f>(1 - (1 / (1 + EXP(-((Table2[[#This Row],[Volume]] / 1000) - 4.25))))) * 0.4 + 0.6</f>
        <v>0.64286722819461117</v>
      </c>
      <c r="H1176" s="29">
        <f>Table2[[#This Row],[Sigmoid]]*'Input Data'!$B$7</f>
        <v>482.15042114595838</v>
      </c>
      <c r="I1176" s="29">
        <f>Table2[[#This Row],[Price]]-Table2[[#This Row],[Variable Cost]]</f>
        <v>82.150421145958376</v>
      </c>
      <c r="J1176" s="29">
        <f>Table2[[#This Row],[CM I (Unit)]]-(Table2[[#This Row],[Fixed Cost]]/Table2[[#This Row],[Volume]])</f>
        <v>27.205366200903434</v>
      </c>
      <c r="K1176" s="29">
        <f>Table2[[#This Row],[CM II Unit)]]-(-'Input Data'!$B$4/Table2[[#This Row],[Volume]])</f>
        <v>-12.041101616992954</v>
      </c>
      <c r="L1176" s="29">
        <f>Table2[[#This Row],[CM I (Unit)]]*Table2[[#This Row],[Volume]]</f>
        <v>523298.18269975483</v>
      </c>
      <c r="M1176" s="29">
        <f>Table2[[#This Row],[CM II Unit)]]*Table2[[#This Row],[Volume]]</f>
        <v>173298.18269975486</v>
      </c>
      <c r="N1176" s="29">
        <f>Table2[[#This Row],[Profit (Unit)]]*Table2[[#This Row],[Volume]]</f>
        <v>-76701.817300245122</v>
      </c>
      <c r="O1176" s="29" t="str">
        <f>IF(AND(Table2[[#This Row],[Profit]]&gt;0,N1175&lt;0),MIN(Table2[Profit]),"")</f>
        <v/>
      </c>
    </row>
    <row r="1177" spans="1:15" ht="20.100000000000001" customHeight="1" x14ac:dyDescent="0.25">
      <c r="A1177" s="29">
        <v>6375</v>
      </c>
      <c r="B1177" s="29">
        <f>IF(Table2[[#This Row],[Volume]]&lt;'Input Data'!$B$9,'Input Data'!$B$9,IF(Table2[[#This Row],[Volume]]&gt;'Input Data'!$B$10,'Input Data'!$B$10,Table2[[#This Row],[Volume]]))</f>
        <v>6375</v>
      </c>
      <c r="C1177" s="30">
        <f>ROUNDDOWN((Table2[[#This Row],[Volume Used]]-'Input Data'!$B$9)/'Input Data'!$B$11,0)*'Input Data'!$B$12</f>
        <v>0.2</v>
      </c>
      <c r="D1177" s="31">
        <f>-(Table2[[#This Row],[Volume]]*(1-Table2[[#This Row],[Discount]])*'Input Data'!$B$2)/Table2[[#This Row],[Volume]]</f>
        <v>400</v>
      </c>
      <c r="E1177" s="29">
        <f>ROUNDUP(Table2[[#This Row],[Volume]]/'Input Data'!$B$13,0)</f>
        <v>7</v>
      </c>
      <c r="F1177" s="29">
        <f>-Table2[[#This Row],[Multiplier]]*'Input Data'!$B$3</f>
        <v>350000</v>
      </c>
      <c r="G1177" s="29">
        <f>(1 - (1 / (1 + EXP(-((Table2[[#This Row],[Volume]] / 1000) - 4.25))))) * 0.4 + 0.6</f>
        <v>0.64267623757826053</v>
      </c>
      <c r="H1177" s="29">
        <f>Table2[[#This Row],[Sigmoid]]*'Input Data'!$B$7</f>
        <v>482.00717818369537</v>
      </c>
      <c r="I1177" s="29">
        <f>Table2[[#This Row],[Price]]-Table2[[#This Row],[Variable Cost]]</f>
        <v>82.007178183695373</v>
      </c>
      <c r="J1177" s="29">
        <f>Table2[[#This Row],[CM I (Unit)]]-(Table2[[#This Row],[Fixed Cost]]/Table2[[#This Row],[Volume]])</f>
        <v>27.105217399381651</v>
      </c>
      <c r="K1177" s="29">
        <f>Table2[[#This Row],[CM II Unit)]]-(-'Input Data'!$B$4/Table2[[#This Row],[Volume]])</f>
        <v>-12.110468875128156</v>
      </c>
      <c r="L1177" s="29">
        <f>Table2[[#This Row],[CM I (Unit)]]*Table2[[#This Row],[Volume]]</f>
        <v>522795.76092105801</v>
      </c>
      <c r="M1177" s="29">
        <f>Table2[[#This Row],[CM II Unit)]]*Table2[[#This Row],[Volume]]</f>
        <v>172795.76092105801</v>
      </c>
      <c r="N1177" s="29">
        <f>Table2[[#This Row],[Profit (Unit)]]*Table2[[#This Row],[Volume]]</f>
        <v>-77204.239078941988</v>
      </c>
      <c r="O1177" s="29" t="str">
        <f>IF(AND(Table2[[#This Row],[Profit]]&gt;0,N1176&lt;0),MIN(Table2[Profit]),"")</f>
        <v/>
      </c>
    </row>
    <row r="1178" spans="1:15" ht="20.100000000000001" customHeight="1" x14ac:dyDescent="0.25">
      <c r="A1178" s="29">
        <v>6380</v>
      </c>
      <c r="B1178" s="29">
        <f>IF(Table2[[#This Row],[Volume]]&lt;'Input Data'!$B$9,'Input Data'!$B$9,IF(Table2[[#This Row],[Volume]]&gt;'Input Data'!$B$10,'Input Data'!$B$10,Table2[[#This Row],[Volume]]))</f>
        <v>6380</v>
      </c>
      <c r="C1178" s="30">
        <f>ROUNDDOWN((Table2[[#This Row],[Volume Used]]-'Input Data'!$B$9)/'Input Data'!$B$11,0)*'Input Data'!$B$12</f>
        <v>0.2</v>
      </c>
      <c r="D1178" s="31">
        <f>-(Table2[[#This Row],[Volume]]*(1-Table2[[#This Row],[Discount]])*'Input Data'!$B$2)/Table2[[#This Row],[Volume]]</f>
        <v>400</v>
      </c>
      <c r="E1178" s="29">
        <f>ROUNDUP(Table2[[#This Row],[Volume]]/'Input Data'!$B$13,0)</f>
        <v>7</v>
      </c>
      <c r="F1178" s="29">
        <f>-Table2[[#This Row],[Multiplier]]*'Input Data'!$B$3</f>
        <v>350000</v>
      </c>
      <c r="G1178" s="29">
        <f>(1 - (1 / (1 + EXP(-((Table2[[#This Row],[Volume]] / 1000) - 4.25))))) * 0.4 + 0.6</f>
        <v>0.64248599667007023</v>
      </c>
      <c r="H1178" s="29">
        <f>Table2[[#This Row],[Sigmoid]]*'Input Data'!$B$7</f>
        <v>481.86449750255269</v>
      </c>
      <c r="I1178" s="29">
        <f>Table2[[#This Row],[Price]]-Table2[[#This Row],[Variable Cost]]</f>
        <v>81.864497502552695</v>
      </c>
      <c r="J1178" s="29">
        <f>Table2[[#This Row],[CM I (Unit)]]-(Table2[[#This Row],[Fixed Cost]]/Table2[[#This Row],[Volume]])</f>
        <v>27.005563333273699</v>
      </c>
      <c r="K1178" s="29">
        <f>Table2[[#This Row],[CM II Unit)]]-(-'Input Data'!$B$4/Table2[[#This Row],[Volume]])</f>
        <v>-12.179389644782731</v>
      </c>
      <c r="L1178" s="29">
        <f>Table2[[#This Row],[CM I (Unit)]]*Table2[[#This Row],[Volume]]</f>
        <v>522295.49406628619</v>
      </c>
      <c r="M1178" s="29">
        <f>Table2[[#This Row],[CM II Unit)]]*Table2[[#This Row],[Volume]]</f>
        <v>172295.49406628619</v>
      </c>
      <c r="N1178" s="29">
        <f>Table2[[#This Row],[Profit (Unit)]]*Table2[[#This Row],[Volume]]</f>
        <v>-77704.505933713823</v>
      </c>
      <c r="O1178" s="29" t="str">
        <f>IF(AND(Table2[[#This Row],[Profit]]&gt;0,N1177&lt;0),MIN(Table2[Profit]),"")</f>
        <v/>
      </c>
    </row>
    <row r="1179" spans="1:15" ht="20.100000000000001" customHeight="1" x14ac:dyDescent="0.25">
      <c r="A1179" s="29">
        <v>6385</v>
      </c>
      <c r="B1179" s="29">
        <f>IF(Table2[[#This Row],[Volume]]&lt;'Input Data'!$B$9,'Input Data'!$B$9,IF(Table2[[#This Row],[Volume]]&gt;'Input Data'!$B$10,'Input Data'!$B$10,Table2[[#This Row],[Volume]]))</f>
        <v>6385</v>
      </c>
      <c r="C1179" s="30">
        <f>ROUNDDOWN((Table2[[#This Row],[Volume Used]]-'Input Data'!$B$9)/'Input Data'!$B$11,0)*'Input Data'!$B$12</f>
        <v>0.2</v>
      </c>
      <c r="D1179" s="31">
        <f>-(Table2[[#This Row],[Volume]]*(1-Table2[[#This Row],[Discount]])*'Input Data'!$B$2)/Table2[[#This Row],[Volume]]</f>
        <v>400</v>
      </c>
      <c r="E1179" s="29">
        <f>ROUNDUP(Table2[[#This Row],[Volume]]/'Input Data'!$B$13,0)</f>
        <v>7</v>
      </c>
      <c r="F1179" s="29">
        <f>-Table2[[#This Row],[Multiplier]]*'Input Data'!$B$3</f>
        <v>350000</v>
      </c>
      <c r="G1179" s="29">
        <f>(1 - (1 / (1 + EXP(-((Table2[[#This Row],[Volume]] / 1000) - 4.25))))) * 0.4 + 0.6</f>
        <v>0.64229650342839906</v>
      </c>
      <c r="H1179" s="29">
        <f>Table2[[#This Row],[Sigmoid]]*'Input Data'!$B$7</f>
        <v>481.72237757129932</v>
      </c>
      <c r="I1179" s="29">
        <f>Table2[[#This Row],[Price]]-Table2[[#This Row],[Variable Cost]]</f>
        <v>81.722377571299319</v>
      </c>
      <c r="J1179" s="29">
        <f>Table2[[#This Row],[CM I (Unit)]]-(Table2[[#This Row],[Fixed Cost]]/Table2[[#This Row],[Volume]])</f>
        <v>26.906402630030719</v>
      </c>
      <c r="K1179" s="29">
        <f>Table2[[#This Row],[CM II Unit)]]-(-'Input Data'!$B$4/Table2[[#This Row],[Volume]])</f>
        <v>-12.247865185161139</v>
      </c>
      <c r="L1179" s="29">
        <f>Table2[[#This Row],[CM I (Unit)]]*Table2[[#This Row],[Volume]]</f>
        <v>521797.38079274615</v>
      </c>
      <c r="M1179" s="29">
        <f>Table2[[#This Row],[CM II Unit)]]*Table2[[#This Row],[Volume]]</f>
        <v>171797.38079274615</v>
      </c>
      <c r="N1179" s="29">
        <f>Table2[[#This Row],[Profit (Unit)]]*Table2[[#This Row],[Volume]]</f>
        <v>-78202.619207253869</v>
      </c>
      <c r="O1179" s="29" t="str">
        <f>IF(AND(Table2[[#This Row],[Profit]]&gt;0,N1178&lt;0),MIN(Table2[Profit]),"")</f>
        <v/>
      </c>
    </row>
    <row r="1180" spans="1:15" ht="20.100000000000001" customHeight="1" x14ac:dyDescent="0.25">
      <c r="A1180" s="29">
        <v>6390</v>
      </c>
      <c r="B1180" s="29">
        <f>IF(Table2[[#This Row],[Volume]]&lt;'Input Data'!$B$9,'Input Data'!$B$9,IF(Table2[[#This Row],[Volume]]&gt;'Input Data'!$B$10,'Input Data'!$B$10,Table2[[#This Row],[Volume]]))</f>
        <v>6390</v>
      </c>
      <c r="C1180" s="30">
        <f>ROUNDDOWN((Table2[[#This Row],[Volume Used]]-'Input Data'!$B$9)/'Input Data'!$B$11,0)*'Input Data'!$B$12</f>
        <v>0.2</v>
      </c>
      <c r="D1180" s="31">
        <f>-(Table2[[#This Row],[Volume]]*(1-Table2[[#This Row],[Discount]])*'Input Data'!$B$2)/Table2[[#This Row],[Volume]]</f>
        <v>400</v>
      </c>
      <c r="E1180" s="29">
        <f>ROUNDUP(Table2[[#This Row],[Volume]]/'Input Data'!$B$13,0)</f>
        <v>7</v>
      </c>
      <c r="F1180" s="29">
        <f>-Table2[[#This Row],[Multiplier]]*'Input Data'!$B$3</f>
        <v>350000</v>
      </c>
      <c r="G1180" s="29">
        <f>(1 - (1 / (1 + EXP(-((Table2[[#This Row],[Volume]] / 1000) - 4.25))))) * 0.4 + 0.6</f>
        <v>0.64210775580900392</v>
      </c>
      <c r="H1180" s="29">
        <f>Table2[[#This Row],[Sigmoid]]*'Input Data'!$B$7</f>
        <v>481.58081685675296</v>
      </c>
      <c r="I1180" s="29">
        <f>Table2[[#This Row],[Price]]-Table2[[#This Row],[Variable Cost]]</f>
        <v>81.580816856752961</v>
      </c>
      <c r="J1180" s="29">
        <f>Table2[[#This Row],[CM I (Unit)]]-(Table2[[#This Row],[Fixed Cost]]/Table2[[#This Row],[Volume]])</f>
        <v>26.807733914655934</v>
      </c>
      <c r="K1180" s="29">
        <f>Table2[[#This Row],[CM II Unit)]]-(-'Input Data'!$B$4/Table2[[#This Row],[Volume]])</f>
        <v>-12.315896758270512</v>
      </c>
      <c r="L1180" s="29">
        <f>Table2[[#This Row],[CM I (Unit)]]*Table2[[#This Row],[Volume]]</f>
        <v>521301.41971465142</v>
      </c>
      <c r="M1180" s="29">
        <f>Table2[[#This Row],[CM II Unit)]]*Table2[[#This Row],[Volume]]</f>
        <v>171301.41971465142</v>
      </c>
      <c r="N1180" s="29">
        <f>Table2[[#This Row],[Profit (Unit)]]*Table2[[#This Row],[Volume]]</f>
        <v>-78698.580285348566</v>
      </c>
      <c r="O1180" s="29" t="str">
        <f>IF(AND(Table2[[#This Row],[Profit]]&gt;0,N1179&lt;0),MIN(Table2[Profit]),"")</f>
        <v/>
      </c>
    </row>
    <row r="1181" spans="1:15" ht="20.100000000000001" customHeight="1" x14ac:dyDescent="0.25">
      <c r="A1181" s="29">
        <v>6395</v>
      </c>
      <c r="B1181" s="29">
        <f>IF(Table2[[#This Row],[Volume]]&lt;'Input Data'!$B$9,'Input Data'!$B$9,IF(Table2[[#This Row],[Volume]]&gt;'Input Data'!$B$10,'Input Data'!$B$10,Table2[[#This Row],[Volume]]))</f>
        <v>6395</v>
      </c>
      <c r="C1181" s="30">
        <f>ROUNDDOWN((Table2[[#This Row],[Volume Used]]-'Input Data'!$B$9)/'Input Data'!$B$11,0)*'Input Data'!$B$12</f>
        <v>0.2</v>
      </c>
      <c r="D1181" s="31">
        <f>-(Table2[[#This Row],[Volume]]*(1-Table2[[#This Row],[Discount]])*'Input Data'!$B$2)/Table2[[#This Row],[Volume]]</f>
        <v>400</v>
      </c>
      <c r="E1181" s="29">
        <f>ROUNDUP(Table2[[#This Row],[Volume]]/'Input Data'!$B$13,0)</f>
        <v>7</v>
      </c>
      <c r="F1181" s="29">
        <f>-Table2[[#This Row],[Multiplier]]*'Input Data'!$B$3</f>
        <v>350000</v>
      </c>
      <c r="G1181" s="29">
        <f>(1 - (1 / (1 + EXP(-((Table2[[#This Row],[Volume]] / 1000) - 4.25))))) * 0.4 + 0.6</f>
        <v>0.64191975176512972</v>
      </c>
      <c r="H1181" s="29">
        <f>Table2[[#This Row],[Sigmoid]]*'Input Data'!$B$7</f>
        <v>481.43981382384732</v>
      </c>
      <c r="I1181" s="29">
        <f>Table2[[#This Row],[Price]]-Table2[[#This Row],[Variable Cost]]</f>
        <v>81.439813823847317</v>
      </c>
      <c r="J1181" s="29">
        <f>Table2[[#This Row],[CM I (Unit)]]-(Table2[[#This Row],[Fixed Cost]]/Table2[[#This Row],[Volume]])</f>
        <v>26.709555809773825</v>
      </c>
      <c r="K1181" s="29">
        <f>Table2[[#This Row],[CM II Unit)]]-(-'Input Data'!$B$4/Table2[[#This Row],[Volume]])</f>
        <v>-12.383485628850103</v>
      </c>
      <c r="L1181" s="29">
        <f>Table2[[#This Row],[CM I (Unit)]]*Table2[[#This Row],[Volume]]</f>
        <v>520807.60940350359</v>
      </c>
      <c r="M1181" s="29">
        <f>Table2[[#This Row],[CM II Unit)]]*Table2[[#This Row],[Volume]]</f>
        <v>170807.60940350362</v>
      </c>
      <c r="N1181" s="29">
        <f>Table2[[#This Row],[Profit (Unit)]]*Table2[[#This Row],[Volume]]</f>
        <v>-79192.390596496407</v>
      </c>
      <c r="O1181" s="29" t="str">
        <f>IF(AND(Table2[[#This Row],[Profit]]&gt;0,N1180&lt;0),MIN(Table2[Profit]),"")</f>
        <v/>
      </c>
    </row>
    <row r="1182" spans="1:15" ht="20.100000000000001" customHeight="1" x14ac:dyDescent="0.25">
      <c r="A1182" s="29">
        <v>6400</v>
      </c>
      <c r="B1182" s="29">
        <f>IF(Table2[[#This Row],[Volume]]&lt;'Input Data'!$B$9,'Input Data'!$B$9,IF(Table2[[#This Row],[Volume]]&gt;'Input Data'!$B$10,'Input Data'!$B$10,Table2[[#This Row],[Volume]]))</f>
        <v>6400</v>
      </c>
      <c r="C1182" s="30">
        <f>ROUNDDOWN((Table2[[#This Row],[Volume Used]]-'Input Data'!$B$9)/'Input Data'!$B$11,0)*'Input Data'!$B$12</f>
        <v>0.2</v>
      </c>
      <c r="D1182" s="31">
        <f>-(Table2[[#This Row],[Volume]]*(1-Table2[[#This Row],[Discount]])*'Input Data'!$B$2)/Table2[[#This Row],[Volume]]</f>
        <v>400</v>
      </c>
      <c r="E1182" s="29">
        <f>ROUNDUP(Table2[[#This Row],[Volume]]/'Input Data'!$B$13,0)</f>
        <v>7</v>
      </c>
      <c r="F1182" s="29">
        <f>-Table2[[#This Row],[Multiplier]]*'Input Data'!$B$3</f>
        <v>350000</v>
      </c>
      <c r="G1182" s="29">
        <f>(1 - (1 / (1 + EXP(-((Table2[[#This Row],[Volume]] / 1000) - 4.25))))) * 0.4 + 0.6</f>
        <v>0.64173248924760051</v>
      </c>
      <c r="H1182" s="29">
        <f>Table2[[#This Row],[Sigmoid]]*'Input Data'!$B$7</f>
        <v>481.29936693570039</v>
      </c>
      <c r="I1182" s="29">
        <f>Table2[[#This Row],[Price]]-Table2[[#This Row],[Variable Cost]]</f>
        <v>81.299366935700391</v>
      </c>
      <c r="J1182" s="29">
        <f>Table2[[#This Row],[CM I (Unit)]]-(Table2[[#This Row],[Fixed Cost]]/Table2[[#This Row],[Volume]])</f>
        <v>26.611866935700391</v>
      </c>
      <c r="K1182" s="29">
        <f>Table2[[#This Row],[CM II Unit)]]-(-'Input Data'!$B$4/Table2[[#This Row],[Volume]])</f>
        <v>-12.450633064299609</v>
      </c>
      <c r="L1182" s="29">
        <f>Table2[[#This Row],[CM I (Unit)]]*Table2[[#This Row],[Volume]]</f>
        <v>520315.9483884825</v>
      </c>
      <c r="M1182" s="29">
        <f>Table2[[#This Row],[CM II Unit)]]*Table2[[#This Row],[Volume]]</f>
        <v>170315.9483884825</v>
      </c>
      <c r="N1182" s="29">
        <f>Table2[[#This Row],[Profit (Unit)]]*Table2[[#This Row],[Volume]]</f>
        <v>-79684.051611517498</v>
      </c>
      <c r="O1182" s="29" t="str">
        <f>IF(AND(Table2[[#This Row],[Profit]]&gt;0,N1181&lt;0),MIN(Table2[Profit]),"")</f>
        <v/>
      </c>
    </row>
    <row r="1183" spans="1:15" ht="20.100000000000001" customHeight="1" x14ac:dyDescent="0.25">
      <c r="A1183" s="29">
        <v>6405</v>
      </c>
      <c r="B1183" s="29">
        <f>IF(Table2[[#This Row],[Volume]]&lt;'Input Data'!$B$9,'Input Data'!$B$9,IF(Table2[[#This Row],[Volume]]&gt;'Input Data'!$B$10,'Input Data'!$B$10,Table2[[#This Row],[Volume]]))</f>
        <v>6405</v>
      </c>
      <c r="C1183" s="30">
        <f>ROUNDDOWN((Table2[[#This Row],[Volume Used]]-'Input Data'!$B$9)/'Input Data'!$B$11,0)*'Input Data'!$B$12</f>
        <v>0.2</v>
      </c>
      <c r="D1183" s="31">
        <f>-(Table2[[#This Row],[Volume]]*(1-Table2[[#This Row],[Discount]])*'Input Data'!$B$2)/Table2[[#This Row],[Volume]]</f>
        <v>400</v>
      </c>
      <c r="E1183" s="29">
        <f>ROUNDUP(Table2[[#This Row],[Volume]]/'Input Data'!$B$13,0)</f>
        <v>7</v>
      </c>
      <c r="F1183" s="29">
        <f>-Table2[[#This Row],[Multiplier]]*'Input Data'!$B$3</f>
        <v>350000</v>
      </c>
      <c r="G1183" s="29">
        <f>(1 - (1 / (1 + EXP(-((Table2[[#This Row],[Volume]] / 1000) - 4.25))))) * 0.4 + 0.6</f>
        <v>0.64154596620490778</v>
      </c>
      <c r="H1183" s="29">
        <f>Table2[[#This Row],[Sigmoid]]*'Input Data'!$B$7</f>
        <v>481.15947465368083</v>
      </c>
      <c r="I1183" s="29">
        <f>Table2[[#This Row],[Price]]-Table2[[#This Row],[Variable Cost]]</f>
        <v>81.159474653680832</v>
      </c>
      <c r="J1183" s="29">
        <f>Table2[[#This Row],[CM I (Unit)]]-(Table2[[#This Row],[Fixed Cost]]/Table2[[#This Row],[Volume]])</f>
        <v>26.514665910511432</v>
      </c>
      <c r="K1183" s="29">
        <f>Table2[[#This Row],[CM II Unit)]]-(-'Input Data'!$B$4/Table2[[#This Row],[Volume]])</f>
        <v>-12.517340334609564</v>
      </c>
      <c r="L1183" s="29">
        <f>Table2[[#This Row],[CM I (Unit)]]*Table2[[#This Row],[Volume]]</f>
        <v>519826.43515682576</v>
      </c>
      <c r="M1183" s="29">
        <f>Table2[[#This Row],[CM II Unit)]]*Table2[[#This Row],[Volume]]</f>
        <v>169826.43515682573</v>
      </c>
      <c r="N1183" s="29">
        <f>Table2[[#This Row],[Profit (Unit)]]*Table2[[#This Row],[Volume]]</f>
        <v>-80173.564843174259</v>
      </c>
      <c r="O1183" s="29" t="str">
        <f>IF(AND(Table2[[#This Row],[Profit]]&gt;0,N1182&lt;0),MIN(Table2[Profit]),"")</f>
        <v/>
      </c>
    </row>
    <row r="1184" spans="1:15" ht="20.100000000000001" customHeight="1" x14ac:dyDescent="0.25">
      <c r="A1184" s="29">
        <v>6410</v>
      </c>
      <c r="B1184" s="29">
        <f>IF(Table2[[#This Row],[Volume]]&lt;'Input Data'!$B$9,'Input Data'!$B$9,IF(Table2[[#This Row],[Volume]]&gt;'Input Data'!$B$10,'Input Data'!$B$10,Table2[[#This Row],[Volume]]))</f>
        <v>6410</v>
      </c>
      <c r="C1184" s="30">
        <f>ROUNDDOWN((Table2[[#This Row],[Volume Used]]-'Input Data'!$B$9)/'Input Data'!$B$11,0)*'Input Data'!$B$12</f>
        <v>0.2</v>
      </c>
      <c r="D1184" s="31">
        <f>-(Table2[[#This Row],[Volume]]*(1-Table2[[#This Row],[Discount]])*'Input Data'!$B$2)/Table2[[#This Row],[Volume]]</f>
        <v>400</v>
      </c>
      <c r="E1184" s="29">
        <f>ROUNDUP(Table2[[#This Row],[Volume]]/'Input Data'!$B$13,0)</f>
        <v>7</v>
      </c>
      <c r="F1184" s="29">
        <f>-Table2[[#This Row],[Multiplier]]*'Input Data'!$B$3</f>
        <v>350000</v>
      </c>
      <c r="G1184" s="29">
        <f>(1 - (1 / (1 + EXP(-((Table2[[#This Row],[Volume]] / 1000) - 4.25))))) * 0.4 + 0.6</f>
        <v>0.6413601805832998</v>
      </c>
      <c r="H1184" s="29">
        <f>Table2[[#This Row],[Sigmoid]]*'Input Data'!$B$7</f>
        <v>481.02013543747483</v>
      </c>
      <c r="I1184" s="29">
        <f>Table2[[#This Row],[Price]]-Table2[[#This Row],[Variable Cost]]</f>
        <v>81.020135437474835</v>
      </c>
      <c r="J1184" s="29">
        <f>Table2[[#This Row],[CM I (Unit)]]-(Table2[[#This Row],[Fixed Cost]]/Table2[[#This Row],[Volume]])</f>
        <v>26.417951350111338</v>
      </c>
      <c r="K1184" s="29">
        <f>Table2[[#This Row],[CM II Unit)]]-(-'Input Data'!$B$4/Table2[[#This Row],[Volume]])</f>
        <v>-12.583608712291159</v>
      </c>
      <c r="L1184" s="29">
        <f>Table2[[#This Row],[CM I (Unit)]]*Table2[[#This Row],[Volume]]</f>
        <v>519339.06815421372</v>
      </c>
      <c r="M1184" s="29">
        <f>Table2[[#This Row],[CM II Unit)]]*Table2[[#This Row],[Volume]]</f>
        <v>169339.06815421369</v>
      </c>
      <c r="N1184" s="29">
        <f>Table2[[#This Row],[Profit (Unit)]]*Table2[[#This Row],[Volume]]</f>
        <v>-80660.931845786326</v>
      </c>
      <c r="O1184" s="29" t="str">
        <f>IF(AND(Table2[[#This Row],[Profit]]&gt;0,N1183&lt;0),MIN(Table2[Profit]),"")</f>
        <v/>
      </c>
    </row>
    <row r="1185" spans="1:15" ht="20.100000000000001" customHeight="1" x14ac:dyDescent="0.25">
      <c r="A1185" s="29">
        <v>6415</v>
      </c>
      <c r="B1185" s="29">
        <f>IF(Table2[[#This Row],[Volume]]&lt;'Input Data'!$B$9,'Input Data'!$B$9,IF(Table2[[#This Row],[Volume]]&gt;'Input Data'!$B$10,'Input Data'!$B$10,Table2[[#This Row],[Volume]]))</f>
        <v>6415</v>
      </c>
      <c r="C1185" s="30">
        <f>ROUNDDOWN((Table2[[#This Row],[Volume Used]]-'Input Data'!$B$9)/'Input Data'!$B$11,0)*'Input Data'!$B$12</f>
        <v>0.2</v>
      </c>
      <c r="D1185" s="31">
        <f>-(Table2[[#This Row],[Volume]]*(1-Table2[[#This Row],[Discount]])*'Input Data'!$B$2)/Table2[[#This Row],[Volume]]</f>
        <v>400</v>
      </c>
      <c r="E1185" s="29">
        <f>ROUNDUP(Table2[[#This Row],[Volume]]/'Input Data'!$B$13,0)</f>
        <v>7</v>
      </c>
      <c r="F1185" s="29">
        <f>-Table2[[#This Row],[Multiplier]]*'Input Data'!$B$3</f>
        <v>350000</v>
      </c>
      <c r="G1185" s="29">
        <f>(1 - (1 / (1 + EXP(-((Table2[[#This Row],[Volume]] / 1000) - 4.25))))) * 0.4 + 0.6</f>
        <v>0.64117513032686879</v>
      </c>
      <c r="H1185" s="29">
        <f>Table2[[#This Row],[Sigmoid]]*'Input Data'!$B$7</f>
        <v>480.88134774515157</v>
      </c>
      <c r="I1185" s="29">
        <f>Table2[[#This Row],[Price]]-Table2[[#This Row],[Variable Cost]]</f>
        <v>80.881347745151572</v>
      </c>
      <c r="J1185" s="29">
        <f>Table2[[#This Row],[CM I (Unit)]]-(Table2[[#This Row],[Fixed Cost]]/Table2[[#This Row],[Volume]])</f>
        <v>26.321721868300443</v>
      </c>
      <c r="K1185" s="29">
        <f>Table2[[#This Row],[CM II Unit)]]-(-'Input Data'!$B$4/Table2[[#This Row],[Volume]])</f>
        <v>-12.649439472307506</v>
      </c>
      <c r="L1185" s="29">
        <f>Table2[[#This Row],[CM I (Unit)]]*Table2[[#This Row],[Volume]]</f>
        <v>518853.84578514734</v>
      </c>
      <c r="M1185" s="29">
        <f>Table2[[#This Row],[CM II Unit)]]*Table2[[#This Row],[Volume]]</f>
        <v>168853.84578514734</v>
      </c>
      <c r="N1185" s="29">
        <f>Table2[[#This Row],[Profit (Unit)]]*Table2[[#This Row],[Volume]]</f>
        <v>-81146.15421485265</v>
      </c>
      <c r="O1185" s="29" t="str">
        <f>IF(AND(Table2[[#This Row],[Profit]]&gt;0,N1184&lt;0),MIN(Table2[Profit]),"")</f>
        <v/>
      </c>
    </row>
    <row r="1186" spans="1:15" ht="20.100000000000001" customHeight="1" x14ac:dyDescent="0.25">
      <c r="A1186" s="29">
        <v>6420</v>
      </c>
      <c r="B1186" s="29">
        <f>IF(Table2[[#This Row],[Volume]]&lt;'Input Data'!$B$9,'Input Data'!$B$9,IF(Table2[[#This Row],[Volume]]&gt;'Input Data'!$B$10,'Input Data'!$B$10,Table2[[#This Row],[Volume]]))</f>
        <v>6420</v>
      </c>
      <c r="C1186" s="30">
        <f>ROUNDDOWN((Table2[[#This Row],[Volume Used]]-'Input Data'!$B$9)/'Input Data'!$B$11,0)*'Input Data'!$B$12</f>
        <v>0.2</v>
      </c>
      <c r="D1186" s="31">
        <f>-(Table2[[#This Row],[Volume]]*(1-Table2[[#This Row],[Discount]])*'Input Data'!$B$2)/Table2[[#This Row],[Volume]]</f>
        <v>400</v>
      </c>
      <c r="E1186" s="29">
        <f>ROUNDUP(Table2[[#This Row],[Volume]]/'Input Data'!$B$13,0)</f>
        <v>7</v>
      </c>
      <c r="F1186" s="29">
        <f>-Table2[[#This Row],[Multiplier]]*'Input Data'!$B$3</f>
        <v>350000</v>
      </c>
      <c r="G1186" s="29">
        <f>(1 - (1 / (1 + EXP(-((Table2[[#This Row],[Volume]] / 1000) - 4.25))))) * 0.4 + 0.6</f>
        <v>0.64099081337763886</v>
      </c>
      <c r="H1186" s="29">
        <f>Table2[[#This Row],[Sigmoid]]*'Input Data'!$B$7</f>
        <v>480.74311003322913</v>
      </c>
      <c r="I1186" s="29">
        <f>Table2[[#This Row],[Price]]-Table2[[#This Row],[Variable Cost]]</f>
        <v>80.743110033229129</v>
      </c>
      <c r="J1186" s="29">
        <f>Table2[[#This Row],[CM I (Unit)]]-(Table2[[#This Row],[Fixed Cost]]/Table2[[#This Row],[Volume]])</f>
        <v>26.225976076842834</v>
      </c>
      <c r="K1186" s="29">
        <f>Table2[[#This Row],[CM II Unit)]]-(-'Input Data'!$B$4/Table2[[#This Row],[Volume]])</f>
        <v>-12.714833892004521</v>
      </c>
      <c r="L1186" s="29">
        <f>Table2[[#This Row],[CM I (Unit)]]*Table2[[#This Row],[Volume]]</f>
        <v>518370.76641333103</v>
      </c>
      <c r="M1186" s="29">
        <f>Table2[[#This Row],[CM II Unit)]]*Table2[[#This Row],[Volume]]</f>
        <v>168370.766413331</v>
      </c>
      <c r="N1186" s="29">
        <f>Table2[[#This Row],[Profit (Unit)]]*Table2[[#This Row],[Volume]]</f>
        <v>-81629.233586669026</v>
      </c>
      <c r="O1186" s="29" t="str">
        <f>IF(AND(Table2[[#This Row],[Profit]]&gt;0,N1185&lt;0),MIN(Table2[Profit]),"")</f>
        <v/>
      </c>
    </row>
    <row r="1187" spans="1:15" ht="20.100000000000001" customHeight="1" x14ac:dyDescent="0.25">
      <c r="A1187" s="29">
        <v>6425</v>
      </c>
      <c r="B1187" s="29">
        <f>IF(Table2[[#This Row],[Volume]]&lt;'Input Data'!$B$9,'Input Data'!$B$9,IF(Table2[[#This Row],[Volume]]&gt;'Input Data'!$B$10,'Input Data'!$B$10,Table2[[#This Row],[Volume]]))</f>
        <v>6425</v>
      </c>
      <c r="C1187" s="30">
        <f>ROUNDDOWN((Table2[[#This Row],[Volume Used]]-'Input Data'!$B$9)/'Input Data'!$B$11,0)*'Input Data'!$B$12</f>
        <v>0.2</v>
      </c>
      <c r="D1187" s="31">
        <f>-(Table2[[#This Row],[Volume]]*(1-Table2[[#This Row],[Discount]])*'Input Data'!$B$2)/Table2[[#This Row],[Volume]]</f>
        <v>400</v>
      </c>
      <c r="E1187" s="29">
        <f>ROUNDUP(Table2[[#This Row],[Volume]]/'Input Data'!$B$13,0)</f>
        <v>7</v>
      </c>
      <c r="F1187" s="29">
        <f>-Table2[[#This Row],[Multiplier]]*'Input Data'!$B$3</f>
        <v>350000</v>
      </c>
      <c r="G1187" s="29">
        <f>(1 - (1 / (1 + EXP(-((Table2[[#This Row],[Volume]] / 1000) - 4.25))))) * 0.4 + 0.6</f>
        <v>0.64080722767565212</v>
      </c>
      <c r="H1187" s="29">
        <f>Table2[[#This Row],[Sigmoid]]*'Input Data'!$B$7</f>
        <v>480.60542075673908</v>
      </c>
      <c r="I1187" s="29">
        <f>Table2[[#This Row],[Price]]-Table2[[#This Row],[Variable Cost]]</f>
        <v>80.605420756739079</v>
      </c>
      <c r="J1187" s="29">
        <f>Table2[[#This Row],[CM I (Unit)]]-(Table2[[#This Row],[Fixed Cost]]/Table2[[#This Row],[Volume]])</f>
        <v>26.130712585532855</v>
      </c>
      <c r="K1187" s="29">
        <f>Table2[[#This Row],[CM II Unit)]]-(-'Input Data'!$B$4/Table2[[#This Row],[Volume]])</f>
        <v>-12.779793251043017</v>
      </c>
      <c r="L1187" s="29">
        <f>Table2[[#This Row],[CM I (Unit)]]*Table2[[#This Row],[Volume]]</f>
        <v>517889.8283620486</v>
      </c>
      <c r="M1187" s="29">
        <f>Table2[[#This Row],[CM II Unit)]]*Table2[[#This Row],[Volume]]</f>
        <v>167889.8283620486</v>
      </c>
      <c r="N1187" s="29">
        <f>Table2[[#This Row],[Profit (Unit)]]*Table2[[#This Row],[Volume]]</f>
        <v>-82110.171637951382</v>
      </c>
      <c r="O1187" s="29" t="str">
        <f>IF(AND(Table2[[#This Row],[Profit]]&gt;0,N1186&lt;0),MIN(Table2[Profit]),"")</f>
        <v/>
      </c>
    </row>
    <row r="1188" spans="1:15" ht="20.100000000000001" customHeight="1" x14ac:dyDescent="0.25">
      <c r="A1188" s="29">
        <v>6430</v>
      </c>
      <c r="B1188" s="29">
        <f>IF(Table2[[#This Row],[Volume]]&lt;'Input Data'!$B$9,'Input Data'!$B$9,IF(Table2[[#This Row],[Volume]]&gt;'Input Data'!$B$10,'Input Data'!$B$10,Table2[[#This Row],[Volume]]))</f>
        <v>6430</v>
      </c>
      <c r="C1188" s="30">
        <f>ROUNDDOWN((Table2[[#This Row],[Volume Used]]-'Input Data'!$B$9)/'Input Data'!$B$11,0)*'Input Data'!$B$12</f>
        <v>0.2</v>
      </c>
      <c r="D1188" s="31">
        <f>-(Table2[[#This Row],[Volume]]*(1-Table2[[#This Row],[Discount]])*'Input Data'!$B$2)/Table2[[#This Row],[Volume]]</f>
        <v>400</v>
      </c>
      <c r="E1188" s="29">
        <f>ROUNDUP(Table2[[#This Row],[Volume]]/'Input Data'!$B$13,0)</f>
        <v>7</v>
      </c>
      <c r="F1188" s="29">
        <f>-Table2[[#This Row],[Multiplier]]*'Input Data'!$B$3</f>
        <v>350000</v>
      </c>
      <c r="G1188" s="29">
        <f>(1 - (1 / (1 + EXP(-((Table2[[#This Row],[Volume]] / 1000) - 4.25))))) * 0.4 + 0.6</f>
        <v>0.64062437115905468</v>
      </c>
      <c r="H1188" s="29">
        <f>Table2[[#This Row],[Sigmoid]]*'Input Data'!$B$7</f>
        <v>480.468278369291</v>
      </c>
      <c r="I1188" s="29">
        <f>Table2[[#This Row],[Price]]-Table2[[#This Row],[Variable Cost]]</f>
        <v>80.468278369290999</v>
      </c>
      <c r="J1188" s="29">
        <f>Table2[[#This Row],[CM I (Unit)]]-(Table2[[#This Row],[Fixed Cost]]/Table2[[#This Row],[Volume]])</f>
        <v>26.035930002261452</v>
      </c>
      <c r="K1188" s="29">
        <f>Table2[[#This Row],[CM II Unit)]]-(-'Input Data'!$B$4/Table2[[#This Row],[Volume]])</f>
        <v>-12.84431883133108</v>
      </c>
      <c r="L1188" s="29">
        <f>Table2[[#This Row],[CM I (Unit)]]*Table2[[#This Row],[Volume]]</f>
        <v>517411.02991454111</v>
      </c>
      <c r="M1188" s="29">
        <f>Table2[[#This Row],[CM II Unit)]]*Table2[[#This Row],[Volume]]</f>
        <v>167411.02991454114</v>
      </c>
      <c r="N1188" s="29">
        <f>Table2[[#This Row],[Profit (Unit)]]*Table2[[#This Row],[Volume]]</f>
        <v>-82588.970085458845</v>
      </c>
      <c r="O1188" s="29" t="str">
        <f>IF(AND(Table2[[#This Row],[Profit]]&gt;0,N1187&lt;0),MIN(Table2[Profit]),"")</f>
        <v/>
      </c>
    </row>
    <row r="1189" spans="1:15" ht="20.100000000000001" customHeight="1" x14ac:dyDescent="0.25">
      <c r="A1189" s="29">
        <v>6435</v>
      </c>
      <c r="B1189" s="29">
        <f>IF(Table2[[#This Row],[Volume]]&lt;'Input Data'!$B$9,'Input Data'!$B$9,IF(Table2[[#This Row],[Volume]]&gt;'Input Data'!$B$10,'Input Data'!$B$10,Table2[[#This Row],[Volume]]))</f>
        <v>6435</v>
      </c>
      <c r="C1189" s="30">
        <f>ROUNDDOWN((Table2[[#This Row],[Volume Used]]-'Input Data'!$B$9)/'Input Data'!$B$11,0)*'Input Data'!$B$12</f>
        <v>0.2</v>
      </c>
      <c r="D1189" s="31">
        <f>-(Table2[[#This Row],[Volume]]*(1-Table2[[#This Row],[Discount]])*'Input Data'!$B$2)/Table2[[#This Row],[Volume]]</f>
        <v>400</v>
      </c>
      <c r="E1189" s="29">
        <f>ROUNDUP(Table2[[#This Row],[Volume]]/'Input Data'!$B$13,0)</f>
        <v>7</v>
      </c>
      <c r="F1189" s="29">
        <f>-Table2[[#This Row],[Multiplier]]*'Input Data'!$B$3</f>
        <v>350000</v>
      </c>
      <c r="G1189" s="29">
        <f>(1 - (1 / (1 + EXP(-((Table2[[#This Row],[Volume]] / 1000) - 4.25))))) * 0.4 + 0.6</f>
        <v>0.64044224176418185</v>
      </c>
      <c r="H1189" s="29">
        <f>Table2[[#This Row],[Sigmoid]]*'Input Data'!$B$7</f>
        <v>480.33168132313637</v>
      </c>
      <c r="I1189" s="29">
        <f>Table2[[#This Row],[Price]]-Table2[[#This Row],[Variable Cost]]</f>
        <v>80.331681323136365</v>
      </c>
      <c r="J1189" s="29">
        <f>Table2[[#This Row],[CM I (Unit)]]-(Table2[[#This Row],[Fixed Cost]]/Table2[[#This Row],[Volume]])</f>
        <v>25.941626933081977</v>
      </c>
      <c r="K1189" s="29">
        <f>Table2[[#This Row],[CM II Unit)]]-(-'Input Data'!$B$4/Table2[[#This Row],[Volume]])</f>
        <v>-12.908411916956872</v>
      </c>
      <c r="L1189" s="29">
        <f>Table2[[#This Row],[CM I (Unit)]]*Table2[[#This Row],[Volume]]</f>
        <v>516934.36931438249</v>
      </c>
      <c r="M1189" s="29">
        <f>Table2[[#This Row],[CM II Unit)]]*Table2[[#This Row],[Volume]]</f>
        <v>166934.36931438252</v>
      </c>
      <c r="N1189" s="29">
        <f>Table2[[#This Row],[Profit (Unit)]]*Table2[[#This Row],[Volume]]</f>
        <v>-83065.630685617478</v>
      </c>
      <c r="O1189" s="29" t="str">
        <f>IF(AND(Table2[[#This Row],[Profit]]&gt;0,N1188&lt;0),MIN(Table2[Profit]),"")</f>
        <v/>
      </c>
    </row>
    <row r="1190" spans="1:15" ht="20.100000000000001" customHeight="1" x14ac:dyDescent="0.25">
      <c r="A1190" s="29">
        <v>6440</v>
      </c>
      <c r="B1190" s="29">
        <f>IF(Table2[[#This Row],[Volume]]&lt;'Input Data'!$B$9,'Input Data'!$B$9,IF(Table2[[#This Row],[Volume]]&gt;'Input Data'!$B$10,'Input Data'!$B$10,Table2[[#This Row],[Volume]]))</f>
        <v>6440</v>
      </c>
      <c r="C1190" s="30">
        <f>ROUNDDOWN((Table2[[#This Row],[Volume Used]]-'Input Data'!$B$9)/'Input Data'!$B$11,0)*'Input Data'!$B$12</f>
        <v>0.2</v>
      </c>
      <c r="D1190" s="31">
        <f>-(Table2[[#This Row],[Volume]]*(1-Table2[[#This Row],[Discount]])*'Input Data'!$B$2)/Table2[[#This Row],[Volume]]</f>
        <v>400</v>
      </c>
      <c r="E1190" s="29">
        <f>ROUNDUP(Table2[[#This Row],[Volume]]/'Input Data'!$B$13,0)</f>
        <v>7</v>
      </c>
      <c r="F1190" s="29">
        <f>-Table2[[#This Row],[Multiplier]]*'Input Data'!$B$3</f>
        <v>350000</v>
      </c>
      <c r="G1190" s="29">
        <f>(1 - (1 / (1 + EXP(-((Table2[[#This Row],[Volume]] / 1000) - 4.25))))) * 0.4 + 0.6</f>
        <v>0.64026083742564277</v>
      </c>
      <c r="H1190" s="29">
        <f>Table2[[#This Row],[Sigmoid]]*'Input Data'!$B$7</f>
        <v>480.1956280692321</v>
      </c>
      <c r="I1190" s="29">
        <f>Table2[[#This Row],[Price]]-Table2[[#This Row],[Variable Cost]]</f>
        <v>80.1956280692321</v>
      </c>
      <c r="J1190" s="29">
        <f>Table2[[#This Row],[CM I (Unit)]]-(Table2[[#This Row],[Fixed Cost]]/Table2[[#This Row],[Volume]])</f>
        <v>25.847801982275577</v>
      </c>
      <c r="K1190" s="29">
        <f>Table2[[#This Row],[CM II Unit)]]-(-'Input Data'!$B$4/Table2[[#This Row],[Volume]])</f>
        <v>-12.97207379412194</v>
      </c>
      <c r="L1190" s="29">
        <f>Table2[[#This Row],[CM I (Unit)]]*Table2[[#This Row],[Volume]]</f>
        <v>516459.84476585471</v>
      </c>
      <c r="M1190" s="29">
        <f>Table2[[#This Row],[CM II Unit)]]*Table2[[#This Row],[Volume]]</f>
        <v>166459.84476585471</v>
      </c>
      <c r="N1190" s="29">
        <f>Table2[[#This Row],[Profit (Unit)]]*Table2[[#This Row],[Volume]]</f>
        <v>-83540.155234145292</v>
      </c>
      <c r="O1190" s="29" t="str">
        <f>IF(AND(Table2[[#This Row],[Profit]]&gt;0,N1189&lt;0),MIN(Table2[Profit]),"")</f>
        <v/>
      </c>
    </row>
    <row r="1191" spans="1:15" ht="20.100000000000001" customHeight="1" x14ac:dyDescent="0.25">
      <c r="A1191" s="29">
        <v>6445</v>
      </c>
      <c r="B1191" s="29">
        <f>IF(Table2[[#This Row],[Volume]]&lt;'Input Data'!$B$9,'Input Data'!$B$9,IF(Table2[[#This Row],[Volume]]&gt;'Input Data'!$B$10,'Input Data'!$B$10,Table2[[#This Row],[Volume]]))</f>
        <v>6445</v>
      </c>
      <c r="C1191" s="30">
        <f>ROUNDDOWN((Table2[[#This Row],[Volume Used]]-'Input Data'!$B$9)/'Input Data'!$B$11,0)*'Input Data'!$B$12</f>
        <v>0.2</v>
      </c>
      <c r="D1191" s="31">
        <f>-(Table2[[#This Row],[Volume]]*(1-Table2[[#This Row],[Discount]])*'Input Data'!$B$2)/Table2[[#This Row],[Volume]]</f>
        <v>400</v>
      </c>
      <c r="E1191" s="29">
        <f>ROUNDUP(Table2[[#This Row],[Volume]]/'Input Data'!$B$13,0)</f>
        <v>7</v>
      </c>
      <c r="F1191" s="29">
        <f>-Table2[[#This Row],[Multiplier]]*'Input Data'!$B$3</f>
        <v>350000</v>
      </c>
      <c r="G1191" s="29">
        <f>(1 - (1 / (1 + EXP(-((Table2[[#This Row],[Volume]] / 1000) - 4.25))))) * 0.4 + 0.6</f>
        <v>0.64008015607640423</v>
      </c>
      <c r="H1191" s="29">
        <f>Table2[[#This Row],[Sigmoid]]*'Input Data'!$B$7</f>
        <v>480.06011705730316</v>
      </c>
      <c r="I1191" s="29">
        <f>Table2[[#This Row],[Price]]-Table2[[#This Row],[Variable Cost]]</f>
        <v>80.06011705730316</v>
      </c>
      <c r="J1191" s="29">
        <f>Table2[[#This Row],[CM I (Unit)]]-(Table2[[#This Row],[Fixed Cost]]/Table2[[#This Row],[Volume]])</f>
        <v>25.75445375241565</v>
      </c>
      <c r="K1191" s="29">
        <f>Table2[[#This Row],[CM II Unit)]]-(-'Input Data'!$B$4/Table2[[#This Row],[Volume]])</f>
        <v>-13.035305751075427</v>
      </c>
      <c r="L1191" s="29">
        <f>Table2[[#This Row],[CM I (Unit)]]*Table2[[#This Row],[Volume]]</f>
        <v>515987.45443431888</v>
      </c>
      <c r="M1191" s="29">
        <f>Table2[[#This Row],[CM II Unit)]]*Table2[[#This Row],[Volume]]</f>
        <v>165987.45443431888</v>
      </c>
      <c r="N1191" s="29">
        <f>Table2[[#This Row],[Profit (Unit)]]*Table2[[#This Row],[Volume]]</f>
        <v>-84012.545565681125</v>
      </c>
      <c r="O1191" s="29" t="str">
        <f>IF(AND(Table2[[#This Row],[Profit]]&gt;0,N1190&lt;0),MIN(Table2[Profit]),"")</f>
        <v/>
      </c>
    </row>
    <row r="1192" spans="1:15" ht="20.100000000000001" customHeight="1" x14ac:dyDescent="0.25">
      <c r="A1192" s="29">
        <v>6450</v>
      </c>
      <c r="B1192" s="29">
        <f>IF(Table2[[#This Row],[Volume]]&lt;'Input Data'!$B$9,'Input Data'!$B$9,IF(Table2[[#This Row],[Volume]]&gt;'Input Data'!$B$10,'Input Data'!$B$10,Table2[[#This Row],[Volume]]))</f>
        <v>6450</v>
      </c>
      <c r="C1192" s="30">
        <f>ROUNDDOWN((Table2[[#This Row],[Volume Used]]-'Input Data'!$B$9)/'Input Data'!$B$11,0)*'Input Data'!$B$12</f>
        <v>0.2</v>
      </c>
      <c r="D1192" s="31">
        <f>-(Table2[[#This Row],[Volume]]*(1-Table2[[#This Row],[Discount]])*'Input Data'!$B$2)/Table2[[#This Row],[Volume]]</f>
        <v>400</v>
      </c>
      <c r="E1192" s="29">
        <f>ROUNDUP(Table2[[#This Row],[Volume]]/'Input Data'!$B$13,0)</f>
        <v>7</v>
      </c>
      <c r="F1192" s="29">
        <f>-Table2[[#This Row],[Multiplier]]*'Input Data'!$B$3</f>
        <v>350000</v>
      </c>
      <c r="G1192" s="29">
        <f>(1 - (1 / (1 + EXP(-((Table2[[#This Row],[Volume]] / 1000) - 4.25))))) * 0.4 + 0.6</f>
        <v>0.63990019564787404</v>
      </c>
      <c r="H1192" s="29">
        <f>Table2[[#This Row],[Sigmoid]]*'Input Data'!$B$7</f>
        <v>479.92514673590551</v>
      </c>
      <c r="I1192" s="29">
        <f>Table2[[#This Row],[Price]]-Table2[[#This Row],[Variable Cost]]</f>
        <v>79.925146735905514</v>
      </c>
      <c r="J1192" s="29">
        <f>Table2[[#This Row],[CM I (Unit)]]-(Table2[[#This Row],[Fixed Cost]]/Table2[[#This Row],[Volume]])</f>
        <v>25.661580844432649</v>
      </c>
      <c r="K1192" s="29">
        <f>Table2[[#This Row],[CM II Unit)]]-(-'Input Data'!$B$4/Table2[[#This Row],[Volume]])</f>
        <v>-13.098109078047969</v>
      </c>
      <c r="L1192" s="29">
        <f>Table2[[#This Row],[CM I (Unit)]]*Table2[[#This Row],[Volume]]</f>
        <v>515517.19644659059</v>
      </c>
      <c r="M1192" s="29">
        <f>Table2[[#This Row],[CM II Unit)]]*Table2[[#This Row],[Volume]]</f>
        <v>165517.19644659059</v>
      </c>
      <c r="N1192" s="29">
        <f>Table2[[#This Row],[Profit (Unit)]]*Table2[[#This Row],[Volume]]</f>
        <v>-84482.803553409394</v>
      </c>
      <c r="O1192" s="29" t="str">
        <f>IF(AND(Table2[[#This Row],[Profit]]&gt;0,N1191&lt;0),MIN(Table2[Profit]),"")</f>
        <v/>
      </c>
    </row>
    <row r="1193" spans="1:15" ht="20.100000000000001" customHeight="1" x14ac:dyDescent="0.25">
      <c r="A1193" s="29">
        <v>6455</v>
      </c>
      <c r="B1193" s="29">
        <f>IF(Table2[[#This Row],[Volume]]&lt;'Input Data'!$B$9,'Input Data'!$B$9,IF(Table2[[#This Row],[Volume]]&gt;'Input Data'!$B$10,'Input Data'!$B$10,Table2[[#This Row],[Volume]]))</f>
        <v>6455</v>
      </c>
      <c r="C1193" s="30">
        <f>ROUNDDOWN((Table2[[#This Row],[Volume Used]]-'Input Data'!$B$9)/'Input Data'!$B$11,0)*'Input Data'!$B$12</f>
        <v>0.2</v>
      </c>
      <c r="D1193" s="31">
        <f>-(Table2[[#This Row],[Volume]]*(1-Table2[[#This Row],[Discount]])*'Input Data'!$B$2)/Table2[[#This Row],[Volume]]</f>
        <v>400</v>
      </c>
      <c r="E1193" s="29">
        <f>ROUNDUP(Table2[[#This Row],[Volume]]/'Input Data'!$B$13,0)</f>
        <v>7</v>
      </c>
      <c r="F1193" s="29">
        <f>-Table2[[#This Row],[Multiplier]]*'Input Data'!$B$3</f>
        <v>350000</v>
      </c>
      <c r="G1193" s="29">
        <f>(1 - (1 / (1 + EXP(-((Table2[[#This Row],[Volume]] / 1000) - 4.25))))) * 0.4 + 0.6</f>
        <v>0.63972095406998308</v>
      </c>
      <c r="H1193" s="29">
        <f>Table2[[#This Row],[Sigmoid]]*'Input Data'!$B$7</f>
        <v>479.79071555248731</v>
      </c>
      <c r="I1193" s="29">
        <f>Table2[[#This Row],[Price]]-Table2[[#This Row],[Variable Cost]]</f>
        <v>79.790715552487313</v>
      </c>
      <c r="J1193" s="29">
        <f>Table2[[#This Row],[CM I (Unit)]]-(Table2[[#This Row],[Fixed Cost]]/Table2[[#This Row],[Volume]])</f>
        <v>25.569181857677087</v>
      </c>
      <c r="K1193" s="29">
        <f>Table2[[#This Row],[CM II Unit)]]-(-'Input Data'!$B$4/Table2[[#This Row],[Volume]])</f>
        <v>-13.160485067187359</v>
      </c>
      <c r="L1193" s="29">
        <f>Table2[[#This Row],[CM I (Unit)]]*Table2[[#This Row],[Volume]]</f>
        <v>515049.06889130559</v>
      </c>
      <c r="M1193" s="29">
        <f>Table2[[#This Row],[CM II Unit)]]*Table2[[#This Row],[Volume]]</f>
        <v>165049.06889130559</v>
      </c>
      <c r="N1193" s="29">
        <f>Table2[[#This Row],[Profit (Unit)]]*Table2[[#This Row],[Volume]]</f>
        <v>-84950.931108694407</v>
      </c>
      <c r="O1193" s="29" t="str">
        <f>IF(AND(Table2[[#This Row],[Profit]]&gt;0,N1192&lt;0),MIN(Table2[Profit]),"")</f>
        <v/>
      </c>
    </row>
    <row r="1194" spans="1:15" ht="20.100000000000001" customHeight="1" x14ac:dyDescent="0.25">
      <c r="A1194" s="29">
        <v>6460</v>
      </c>
      <c r="B1194" s="29">
        <f>IF(Table2[[#This Row],[Volume]]&lt;'Input Data'!$B$9,'Input Data'!$B$9,IF(Table2[[#This Row],[Volume]]&gt;'Input Data'!$B$10,'Input Data'!$B$10,Table2[[#This Row],[Volume]]))</f>
        <v>6460</v>
      </c>
      <c r="C1194" s="30">
        <f>ROUNDDOWN((Table2[[#This Row],[Volume Used]]-'Input Data'!$B$9)/'Input Data'!$B$11,0)*'Input Data'!$B$12</f>
        <v>0.2</v>
      </c>
      <c r="D1194" s="31">
        <f>-(Table2[[#This Row],[Volume]]*(1-Table2[[#This Row],[Discount]])*'Input Data'!$B$2)/Table2[[#This Row],[Volume]]</f>
        <v>400</v>
      </c>
      <c r="E1194" s="29">
        <f>ROUNDUP(Table2[[#This Row],[Volume]]/'Input Data'!$B$13,0)</f>
        <v>7</v>
      </c>
      <c r="F1194" s="29">
        <f>-Table2[[#This Row],[Multiplier]]*'Input Data'!$B$3</f>
        <v>350000</v>
      </c>
      <c r="G1194" s="29">
        <f>(1 - (1 / (1 + EXP(-((Table2[[#This Row],[Volume]] / 1000) - 4.25))))) * 0.4 + 0.6</f>
        <v>0.6395424292712677</v>
      </c>
      <c r="H1194" s="29">
        <f>Table2[[#This Row],[Sigmoid]]*'Input Data'!$B$7</f>
        <v>479.65682195345079</v>
      </c>
      <c r="I1194" s="29">
        <f>Table2[[#This Row],[Price]]-Table2[[#This Row],[Variable Cost]]</f>
        <v>79.656821953450788</v>
      </c>
      <c r="J1194" s="29">
        <f>Table2[[#This Row],[CM I (Unit)]]-(Table2[[#This Row],[Fixed Cost]]/Table2[[#This Row],[Volume]])</f>
        <v>25.477255389983299</v>
      </c>
      <c r="K1194" s="29">
        <f>Table2[[#This Row],[CM II Unit)]]-(-'Input Data'!$B$4/Table2[[#This Row],[Volume]])</f>
        <v>-13.222435012493484</v>
      </c>
      <c r="L1194" s="29">
        <f>Table2[[#This Row],[CM I (Unit)]]*Table2[[#This Row],[Volume]]</f>
        <v>514583.06981929211</v>
      </c>
      <c r="M1194" s="29">
        <f>Table2[[#This Row],[CM II Unit)]]*Table2[[#This Row],[Volume]]</f>
        <v>164583.06981929211</v>
      </c>
      <c r="N1194" s="29">
        <f>Table2[[#This Row],[Profit (Unit)]]*Table2[[#This Row],[Volume]]</f>
        <v>-85416.930180707903</v>
      </c>
      <c r="O1194" s="29" t="str">
        <f>IF(AND(Table2[[#This Row],[Profit]]&gt;0,N1193&lt;0),MIN(Table2[Profit]),"")</f>
        <v/>
      </c>
    </row>
    <row r="1195" spans="1:15" ht="20.100000000000001" customHeight="1" x14ac:dyDescent="0.25">
      <c r="A1195" s="29">
        <v>6465</v>
      </c>
      <c r="B1195" s="29">
        <f>IF(Table2[[#This Row],[Volume]]&lt;'Input Data'!$B$9,'Input Data'!$B$9,IF(Table2[[#This Row],[Volume]]&gt;'Input Data'!$B$10,'Input Data'!$B$10,Table2[[#This Row],[Volume]]))</f>
        <v>6465</v>
      </c>
      <c r="C1195" s="30">
        <f>ROUNDDOWN((Table2[[#This Row],[Volume Used]]-'Input Data'!$B$9)/'Input Data'!$B$11,0)*'Input Data'!$B$12</f>
        <v>0.2</v>
      </c>
      <c r="D1195" s="31">
        <f>-(Table2[[#This Row],[Volume]]*(1-Table2[[#This Row],[Discount]])*'Input Data'!$B$2)/Table2[[#This Row],[Volume]]</f>
        <v>400</v>
      </c>
      <c r="E1195" s="29">
        <f>ROUNDUP(Table2[[#This Row],[Volume]]/'Input Data'!$B$13,0)</f>
        <v>7</v>
      </c>
      <c r="F1195" s="29">
        <f>-Table2[[#This Row],[Multiplier]]*'Input Data'!$B$3</f>
        <v>350000</v>
      </c>
      <c r="G1195" s="29">
        <f>(1 - (1 / (1 + EXP(-((Table2[[#This Row],[Volume]] / 1000) - 4.25))))) * 0.4 + 0.6</f>
        <v>0.63936461917895071</v>
      </c>
      <c r="H1195" s="29">
        <f>Table2[[#This Row],[Sigmoid]]*'Input Data'!$B$7</f>
        <v>479.52346438421301</v>
      </c>
      <c r="I1195" s="29">
        <f>Table2[[#This Row],[Price]]-Table2[[#This Row],[Variable Cost]]</f>
        <v>79.523464384213014</v>
      </c>
      <c r="J1195" s="29">
        <f>Table2[[#This Row],[CM I (Unit)]]-(Table2[[#This Row],[Fixed Cost]]/Table2[[#This Row],[Volume]])</f>
        <v>25.385800037731961</v>
      </c>
      <c r="K1195" s="29">
        <f>Table2[[#This Row],[CM II Unit)]]-(-'Input Data'!$B$4/Table2[[#This Row],[Volume]])</f>
        <v>-13.283960209754504</v>
      </c>
      <c r="L1195" s="29">
        <f>Table2[[#This Row],[CM I (Unit)]]*Table2[[#This Row],[Volume]]</f>
        <v>514119.19724393712</v>
      </c>
      <c r="M1195" s="29">
        <f>Table2[[#This Row],[CM II Unit)]]*Table2[[#This Row],[Volume]]</f>
        <v>164119.19724393712</v>
      </c>
      <c r="N1195" s="29">
        <f>Table2[[#This Row],[Profit (Unit)]]*Table2[[#This Row],[Volume]]</f>
        <v>-85880.802756062869</v>
      </c>
      <c r="O1195" s="29" t="str">
        <f>IF(AND(Table2[[#This Row],[Profit]]&gt;0,N1194&lt;0),MIN(Table2[Profit]),"")</f>
        <v/>
      </c>
    </row>
    <row r="1196" spans="1:15" ht="20.100000000000001" customHeight="1" x14ac:dyDescent="0.25">
      <c r="A1196" s="29">
        <v>6470</v>
      </c>
      <c r="B1196" s="29">
        <f>IF(Table2[[#This Row],[Volume]]&lt;'Input Data'!$B$9,'Input Data'!$B$9,IF(Table2[[#This Row],[Volume]]&gt;'Input Data'!$B$10,'Input Data'!$B$10,Table2[[#This Row],[Volume]]))</f>
        <v>6470</v>
      </c>
      <c r="C1196" s="30">
        <f>ROUNDDOWN((Table2[[#This Row],[Volume Used]]-'Input Data'!$B$9)/'Input Data'!$B$11,0)*'Input Data'!$B$12</f>
        <v>0.2</v>
      </c>
      <c r="D1196" s="31">
        <f>-(Table2[[#This Row],[Volume]]*(1-Table2[[#This Row],[Discount]])*'Input Data'!$B$2)/Table2[[#This Row],[Volume]]</f>
        <v>400</v>
      </c>
      <c r="E1196" s="29">
        <f>ROUNDUP(Table2[[#This Row],[Volume]]/'Input Data'!$B$13,0)</f>
        <v>7</v>
      </c>
      <c r="F1196" s="29">
        <f>-Table2[[#This Row],[Multiplier]]*'Input Data'!$B$3</f>
        <v>350000</v>
      </c>
      <c r="G1196" s="29">
        <f>(1 - (1 / (1 + EXP(-((Table2[[#This Row],[Volume]] / 1000) - 4.25))))) * 0.4 + 0.6</f>
        <v>0.6391875217190216</v>
      </c>
      <c r="H1196" s="29">
        <f>Table2[[#This Row],[Sigmoid]]*'Input Data'!$B$7</f>
        <v>479.39064128926623</v>
      </c>
      <c r="I1196" s="29">
        <f>Table2[[#This Row],[Price]]-Table2[[#This Row],[Variable Cost]]</f>
        <v>79.390641289266227</v>
      </c>
      <c r="J1196" s="29">
        <f>Table2[[#This Row],[CM I (Unit)]]-(Table2[[#This Row],[Fixed Cost]]/Table2[[#This Row],[Volume]])</f>
        <v>25.294814395912283</v>
      </c>
      <c r="K1196" s="29">
        <f>Table2[[#This Row],[CM II Unit)]]-(-'Input Data'!$B$4/Table2[[#This Row],[Volume]])</f>
        <v>-13.345061956483391</v>
      </c>
      <c r="L1196" s="29">
        <f>Table2[[#This Row],[CM I (Unit)]]*Table2[[#This Row],[Volume]]</f>
        <v>513657.4491415525</v>
      </c>
      <c r="M1196" s="29">
        <f>Table2[[#This Row],[CM II Unit)]]*Table2[[#This Row],[Volume]]</f>
        <v>163657.44914155247</v>
      </c>
      <c r="N1196" s="29">
        <f>Table2[[#This Row],[Profit (Unit)]]*Table2[[#This Row],[Volume]]</f>
        <v>-86342.550858447546</v>
      </c>
      <c r="O1196" s="29" t="str">
        <f>IF(AND(Table2[[#This Row],[Profit]]&gt;0,N1195&lt;0),MIN(Table2[Profit]),"")</f>
        <v/>
      </c>
    </row>
    <row r="1197" spans="1:15" ht="20.100000000000001" customHeight="1" x14ac:dyDescent="0.25">
      <c r="A1197" s="29">
        <v>6475</v>
      </c>
      <c r="B1197" s="29">
        <f>IF(Table2[[#This Row],[Volume]]&lt;'Input Data'!$B$9,'Input Data'!$B$9,IF(Table2[[#This Row],[Volume]]&gt;'Input Data'!$B$10,'Input Data'!$B$10,Table2[[#This Row],[Volume]]))</f>
        <v>6475</v>
      </c>
      <c r="C1197" s="30">
        <f>ROUNDDOWN((Table2[[#This Row],[Volume Used]]-'Input Data'!$B$9)/'Input Data'!$B$11,0)*'Input Data'!$B$12</f>
        <v>0.2</v>
      </c>
      <c r="D1197" s="31">
        <f>-(Table2[[#This Row],[Volume]]*(1-Table2[[#This Row],[Discount]])*'Input Data'!$B$2)/Table2[[#This Row],[Volume]]</f>
        <v>400</v>
      </c>
      <c r="E1197" s="29">
        <f>ROUNDUP(Table2[[#This Row],[Volume]]/'Input Data'!$B$13,0)</f>
        <v>7</v>
      </c>
      <c r="F1197" s="29">
        <f>-Table2[[#This Row],[Multiplier]]*'Input Data'!$B$3</f>
        <v>350000</v>
      </c>
      <c r="G1197" s="29">
        <f>(1 - (1 / (1 + EXP(-((Table2[[#This Row],[Volume]] / 1000) - 4.25))))) * 0.4 + 0.6</f>
        <v>0.63901113481631699</v>
      </c>
      <c r="H1197" s="29">
        <f>Table2[[#This Row],[Sigmoid]]*'Input Data'!$B$7</f>
        <v>479.25835111223773</v>
      </c>
      <c r="I1197" s="29">
        <f>Table2[[#This Row],[Price]]-Table2[[#This Row],[Variable Cost]]</f>
        <v>79.258351112237733</v>
      </c>
      <c r="J1197" s="29">
        <f>Table2[[#This Row],[CM I (Unit)]]-(Table2[[#This Row],[Fixed Cost]]/Table2[[#This Row],[Volume]])</f>
        <v>25.204297058183677</v>
      </c>
      <c r="K1197" s="29">
        <f>Table2[[#This Row],[CM II Unit)]]-(-'Input Data'!$B$4/Table2[[#This Row],[Volume]])</f>
        <v>-13.405741551854931</v>
      </c>
      <c r="L1197" s="29">
        <f>Table2[[#This Row],[CM I (Unit)]]*Table2[[#This Row],[Volume]]</f>
        <v>513197.82345173933</v>
      </c>
      <c r="M1197" s="29">
        <f>Table2[[#This Row],[CM II Unit)]]*Table2[[#This Row],[Volume]]</f>
        <v>163197.8234517393</v>
      </c>
      <c r="N1197" s="29">
        <f>Table2[[#This Row],[Profit (Unit)]]*Table2[[#This Row],[Volume]]</f>
        <v>-86802.176548260672</v>
      </c>
      <c r="O1197" s="29" t="str">
        <f>IF(AND(Table2[[#This Row],[Profit]]&gt;0,N1196&lt;0),MIN(Table2[Profit]),"")</f>
        <v/>
      </c>
    </row>
    <row r="1198" spans="1:15" ht="20.100000000000001" customHeight="1" x14ac:dyDescent="0.25">
      <c r="A1198" s="29">
        <v>6480</v>
      </c>
      <c r="B1198" s="29">
        <f>IF(Table2[[#This Row],[Volume]]&lt;'Input Data'!$B$9,'Input Data'!$B$9,IF(Table2[[#This Row],[Volume]]&gt;'Input Data'!$B$10,'Input Data'!$B$10,Table2[[#This Row],[Volume]]))</f>
        <v>6480</v>
      </c>
      <c r="C1198" s="30">
        <f>ROUNDDOWN((Table2[[#This Row],[Volume Used]]-'Input Data'!$B$9)/'Input Data'!$B$11,0)*'Input Data'!$B$12</f>
        <v>0.2</v>
      </c>
      <c r="D1198" s="31">
        <f>-(Table2[[#This Row],[Volume]]*(1-Table2[[#This Row],[Discount]])*'Input Data'!$B$2)/Table2[[#This Row],[Volume]]</f>
        <v>400</v>
      </c>
      <c r="E1198" s="29">
        <f>ROUNDUP(Table2[[#This Row],[Volume]]/'Input Data'!$B$13,0)</f>
        <v>7</v>
      </c>
      <c r="F1198" s="29">
        <f>-Table2[[#This Row],[Multiplier]]*'Input Data'!$B$3</f>
        <v>350000</v>
      </c>
      <c r="G1198" s="29">
        <f>(1 - (1 / (1 + EXP(-((Table2[[#This Row],[Volume]] / 1000) - 4.25))))) * 0.4 + 0.6</f>
        <v>0.63883545639459949</v>
      </c>
      <c r="H1198" s="29">
        <f>Table2[[#This Row],[Sigmoid]]*'Input Data'!$B$7</f>
        <v>479.12659229594959</v>
      </c>
      <c r="I1198" s="29">
        <f>Table2[[#This Row],[Price]]-Table2[[#This Row],[Variable Cost]]</f>
        <v>79.126592295949592</v>
      </c>
      <c r="J1198" s="29">
        <f>Table2[[#This Row],[CM I (Unit)]]-(Table2[[#This Row],[Fixed Cost]]/Table2[[#This Row],[Volume]])</f>
        <v>25.114246616937244</v>
      </c>
      <c r="K1198" s="29">
        <f>Table2[[#This Row],[CM II Unit)]]-(-'Input Data'!$B$4/Table2[[#This Row],[Volume]])</f>
        <v>-13.466000296643003</v>
      </c>
      <c r="L1198" s="29">
        <f>Table2[[#This Row],[CM I (Unit)]]*Table2[[#This Row],[Volume]]</f>
        <v>512740.31807775336</v>
      </c>
      <c r="M1198" s="29">
        <f>Table2[[#This Row],[CM II Unit)]]*Table2[[#This Row],[Volume]]</f>
        <v>162740.31807775333</v>
      </c>
      <c r="N1198" s="29">
        <f>Table2[[#This Row],[Profit (Unit)]]*Table2[[#This Row],[Volume]]</f>
        <v>-87259.681922246658</v>
      </c>
      <c r="O1198" s="29" t="str">
        <f>IF(AND(Table2[[#This Row],[Profit]]&gt;0,N1197&lt;0),MIN(Table2[Profit]),"")</f>
        <v/>
      </c>
    </row>
    <row r="1199" spans="1:15" ht="20.100000000000001" customHeight="1" x14ac:dyDescent="0.25">
      <c r="A1199" s="29">
        <v>6485</v>
      </c>
      <c r="B1199" s="29">
        <f>IF(Table2[[#This Row],[Volume]]&lt;'Input Data'!$B$9,'Input Data'!$B$9,IF(Table2[[#This Row],[Volume]]&gt;'Input Data'!$B$10,'Input Data'!$B$10,Table2[[#This Row],[Volume]]))</f>
        <v>6485</v>
      </c>
      <c r="C1199" s="30">
        <f>ROUNDDOWN((Table2[[#This Row],[Volume Used]]-'Input Data'!$B$9)/'Input Data'!$B$11,0)*'Input Data'!$B$12</f>
        <v>0.2</v>
      </c>
      <c r="D1199" s="31">
        <f>-(Table2[[#This Row],[Volume]]*(1-Table2[[#This Row],[Discount]])*'Input Data'!$B$2)/Table2[[#This Row],[Volume]]</f>
        <v>400</v>
      </c>
      <c r="E1199" s="29">
        <f>ROUNDUP(Table2[[#This Row],[Volume]]/'Input Data'!$B$13,0)</f>
        <v>7</v>
      </c>
      <c r="F1199" s="29">
        <f>-Table2[[#This Row],[Multiplier]]*'Input Data'!$B$3</f>
        <v>350000</v>
      </c>
      <c r="G1199" s="29">
        <f>(1 - (1 / (1 + EXP(-((Table2[[#This Row],[Volume]] / 1000) - 4.25))))) * 0.4 + 0.6</f>
        <v>0.63866048437663636</v>
      </c>
      <c r="H1199" s="29">
        <f>Table2[[#This Row],[Sigmoid]]*'Input Data'!$B$7</f>
        <v>478.99536328247729</v>
      </c>
      <c r="I1199" s="29">
        <f>Table2[[#This Row],[Price]]-Table2[[#This Row],[Variable Cost]]</f>
        <v>78.995363282477285</v>
      </c>
      <c r="J1199" s="29">
        <f>Table2[[#This Row],[CM I (Unit)]]-(Table2[[#This Row],[Fixed Cost]]/Table2[[#This Row],[Volume]])</f>
        <v>25.024661663356234</v>
      </c>
      <c r="K1199" s="29">
        <f>Table2[[#This Row],[CM II Unit)]]-(-'Input Data'!$B$4/Table2[[#This Row],[Volume]])</f>
        <v>-13.525839493158799</v>
      </c>
      <c r="L1199" s="29">
        <f>Table2[[#This Row],[CM I (Unit)]]*Table2[[#This Row],[Volume]]</f>
        <v>512284.93088686519</v>
      </c>
      <c r="M1199" s="29">
        <f>Table2[[#This Row],[CM II Unit)]]*Table2[[#This Row],[Volume]]</f>
        <v>162284.93088686519</v>
      </c>
      <c r="N1199" s="29">
        <f>Table2[[#This Row],[Profit (Unit)]]*Table2[[#This Row],[Volume]]</f>
        <v>-87715.069113134814</v>
      </c>
      <c r="O1199" s="29" t="str">
        <f>IF(AND(Table2[[#This Row],[Profit]]&gt;0,N1198&lt;0),MIN(Table2[Profit]),"")</f>
        <v/>
      </c>
    </row>
    <row r="1200" spans="1:15" ht="20.100000000000001" customHeight="1" x14ac:dyDescent="0.25">
      <c r="A1200" s="29">
        <v>6490</v>
      </c>
      <c r="B1200" s="29">
        <f>IF(Table2[[#This Row],[Volume]]&lt;'Input Data'!$B$9,'Input Data'!$B$9,IF(Table2[[#This Row],[Volume]]&gt;'Input Data'!$B$10,'Input Data'!$B$10,Table2[[#This Row],[Volume]]))</f>
        <v>6490</v>
      </c>
      <c r="C1200" s="30">
        <f>ROUNDDOWN((Table2[[#This Row],[Volume Used]]-'Input Data'!$B$9)/'Input Data'!$B$11,0)*'Input Data'!$B$12</f>
        <v>0.2</v>
      </c>
      <c r="D1200" s="31">
        <f>-(Table2[[#This Row],[Volume]]*(1-Table2[[#This Row],[Discount]])*'Input Data'!$B$2)/Table2[[#This Row],[Volume]]</f>
        <v>400</v>
      </c>
      <c r="E1200" s="29">
        <f>ROUNDUP(Table2[[#This Row],[Volume]]/'Input Data'!$B$13,0)</f>
        <v>7</v>
      </c>
      <c r="F1200" s="29">
        <f>-Table2[[#This Row],[Multiplier]]*'Input Data'!$B$3</f>
        <v>350000</v>
      </c>
      <c r="G1200" s="29">
        <f>(1 - (1 / (1 + EXP(-((Table2[[#This Row],[Volume]] / 1000) - 4.25))))) * 0.4 + 0.6</f>
        <v>0.63848621668427707</v>
      </c>
      <c r="H1200" s="29">
        <f>Table2[[#This Row],[Sigmoid]]*'Input Data'!$B$7</f>
        <v>478.8646625132078</v>
      </c>
      <c r="I1200" s="29">
        <f>Table2[[#This Row],[Price]]-Table2[[#This Row],[Variable Cost]]</f>
        <v>78.864662513207804</v>
      </c>
      <c r="J1200" s="29">
        <f>Table2[[#This Row],[CM I (Unit)]]-(Table2[[#This Row],[Fixed Cost]]/Table2[[#This Row],[Volume]])</f>
        <v>24.935540787475908</v>
      </c>
      <c r="K1200" s="29">
        <f>Table2[[#This Row],[CM II Unit)]]-(-'Input Data'!$B$4/Table2[[#This Row],[Volume]])</f>
        <v>-13.585260445189732</v>
      </c>
      <c r="L1200" s="29">
        <f>Table2[[#This Row],[CM I (Unit)]]*Table2[[#This Row],[Volume]]</f>
        <v>511831.65971071867</v>
      </c>
      <c r="M1200" s="29">
        <f>Table2[[#This Row],[CM II Unit)]]*Table2[[#This Row],[Volume]]</f>
        <v>161831.65971071864</v>
      </c>
      <c r="N1200" s="29">
        <f>Table2[[#This Row],[Profit (Unit)]]*Table2[[#This Row],[Volume]]</f>
        <v>-88168.340289281361</v>
      </c>
      <c r="O1200" s="29" t="str">
        <f>IF(AND(Table2[[#This Row],[Profit]]&gt;0,N1199&lt;0),MIN(Table2[Profit]),"")</f>
        <v/>
      </c>
    </row>
    <row r="1201" spans="1:15" ht="20.100000000000001" customHeight="1" x14ac:dyDescent="0.25">
      <c r="A1201" s="29">
        <v>6495</v>
      </c>
      <c r="B1201" s="29">
        <f>IF(Table2[[#This Row],[Volume]]&lt;'Input Data'!$B$9,'Input Data'!$B$9,IF(Table2[[#This Row],[Volume]]&gt;'Input Data'!$B$10,'Input Data'!$B$10,Table2[[#This Row],[Volume]]))</f>
        <v>6495</v>
      </c>
      <c r="C1201" s="30">
        <f>ROUNDDOWN((Table2[[#This Row],[Volume Used]]-'Input Data'!$B$9)/'Input Data'!$B$11,0)*'Input Data'!$B$12</f>
        <v>0.2</v>
      </c>
      <c r="D1201" s="31">
        <f>-(Table2[[#This Row],[Volume]]*(1-Table2[[#This Row],[Discount]])*'Input Data'!$B$2)/Table2[[#This Row],[Volume]]</f>
        <v>400</v>
      </c>
      <c r="E1201" s="29">
        <f>ROUNDUP(Table2[[#This Row],[Volume]]/'Input Data'!$B$13,0)</f>
        <v>7</v>
      </c>
      <c r="F1201" s="29">
        <f>-Table2[[#This Row],[Multiplier]]*'Input Data'!$B$3</f>
        <v>350000</v>
      </c>
      <c r="G1201" s="29">
        <f>(1 - (1 / (1 + EXP(-((Table2[[#This Row],[Volume]] / 1000) - 4.25))))) * 0.4 + 0.6</f>
        <v>0.63831265123853109</v>
      </c>
      <c r="H1201" s="29">
        <f>Table2[[#This Row],[Sigmoid]]*'Input Data'!$B$7</f>
        <v>478.73448842889832</v>
      </c>
      <c r="I1201" s="29">
        <f>Table2[[#This Row],[Price]]-Table2[[#This Row],[Variable Cost]]</f>
        <v>78.734488428898317</v>
      </c>
      <c r="J1201" s="29">
        <f>Table2[[#This Row],[CM I (Unit)]]-(Table2[[#This Row],[Fixed Cost]]/Table2[[#This Row],[Volume]])</f>
        <v>24.846882578243964</v>
      </c>
      <c r="K1201" s="29">
        <f>Table2[[#This Row],[CM II Unit)]]-(-'Input Data'!$B$4/Table2[[#This Row],[Volume]])</f>
        <v>-13.644264457937716</v>
      </c>
      <c r="L1201" s="29">
        <f>Table2[[#This Row],[CM I (Unit)]]*Table2[[#This Row],[Volume]]</f>
        <v>511380.50234569458</v>
      </c>
      <c r="M1201" s="29">
        <f>Table2[[#This Row],[CM II Unit)]]*Table2[[#This Row],[Volume]]</f>
        <v>161380.50234569455</v>
      </c>
      <c r="N1201" s="29">
        <f>Table2[[#This Row],[Profit (Unit)]]*Table2[[#This Row],[Volume]]</f>
        <v>-88619.497654305465</v>
      </c>
      <c r="O1201" s="29" t="str">
        <f>IF(AND(Table2[[#This Row],[Profit]]&gt;0,N1200&lt;0),MIN(Table2[Profit]),"")</f>
        <v/>
      </c>
    </row>
    <row r="1202" spans="1:15" ht="20.100000000000001" customHeight="1" x14ac:dyDescent="0.25">
      <c r="A1202" s="29">
        <v>6500</v>
      </c>
      <c r="B1202" s="29">
        <f>IF(Table2[[#This Row],[Volume]]&lt;'Input Data'!$B$9,'Input Data'!$B$9,IF(Table2[[#This Row],[Volume]]&gt;'Input Data'!$B$10,'Input Data'!$B$10,Table2[[#This Row],[Volume]]))</f>
        <v>6500</v>
      </c>
      <c r="C1202" s="30">
        <f>ROUNDDOWN((Table2[[#This Row],[Volume Used]]-'Input Data'!$B$9)/'Input Data'!$B$11,0)*'Input Data'!$B$12</f>
        <v>0.2</v>
      </c>
      <c r="D1202" s="31">
        <f>-(Table2[[#This Row],[Volume]]*(1-Table2[[#This Row],[Discount]])*'Input Data'!$B$2)/Table2[[#This Row],[Volume]]</f>
        <v>400</v>
      </c>
      <c r="E1202" s="29">
        <f>ROUNDUP(Table2[[#This Row],[Volume]]/'Input Data'!$B$13,0)</f>
        <v>7</v>
      </c>
      <c r="F1202" s="29">
        <f>-Table2[[#This Row],[Multiplier]]*'Input Data'!$B$3</f>
        <v>350000</v>
      </c>
      <c r="G1202" s="29">
        <f>(1 - (1 / (1 + EXP(-((Table2[[#This Row],[Volume]] / 1000) - 4.25))))) * 0.4 + 0.6</f>
        <v>0.63813978595964371</v>
      </c>
      <c r="H1202" s="29">
        <f>Table2[[#This Row],[Sigmoid]]*'Input Data'!$B$7</f>
        <v>478.60483946973278</v>
      </c>
      <c r="I1202" s="29">
        <f>Table2[[#This Row],[Price]]-Table2[[#This Row],[Variable Cost]]</f>
        <v>78.604839469732781</v>
      </c>
      <c r="J1202" s="29">
        <f>Table2[[#This Row],[CM I (Unit)]]-(Table2[[#This Row],[Fixed Cost]]/Table2[[#This Row],[Volume]])</f>
        <v>24.758685623578934</v>
      </c>
      <c r="K1202" s="29">
        <f>Table2[[#This Row],[CM II Unit)]]-(-'Input Data'!$B$4/Table2[[#This Row],[Volume]])</f>
        <v>-13.702852837959526</v>
      </c>
      <c r="L1202" s="29">
        <f>Table2[[#This Row],[CM I (Unit)]]*Table2[[#This Row],[Volume]]</f>
        <v>510931.45655326307</v>
      </c>
      <c r="M1202" s="29">
        <f>Table2[[#This Row],[CM II Unit)]]*Table2[[#This Row],[Volume]]</f>
        <v>160931.45655326307</v>
      </c>
      <c r="N1202" s="29">
        <f>Table2[[#This Row],[Profit (Unit)]]*Table2[[#This Row],[Volume]]</f>
        <v>-89068.54344673692</v>
      </c>
      <c r="O1202" s="29" t="str">
        <f>IF(AND(Table2[[#This Row],[Profit]]&gt;0,N1201&lt;0),MIN(Table2[Profit]),"")</f>
        <v/>
      </c>
    </row>
    <row r="1203" spans="1:15" ht="20.100000000000001" customHeight="1" x14ac:dyDescent="0.25">
      <c r="A1203" s="29">
        <v>6505</v>
      </c>
      <c r="B1203" s="29">
        <f>IF(Table2[[#This Row],[Volume]]&lt;'Input Data'!$B$9,'Input Data'!$B$9,IF(Table2[[#This Row],[Volume]]&gt;'Input Data'!$B$10,'Input Data'!$B$10,Table2[[#This Row],[Volume]]))</f>
        <v>6505</v>
      </c>
      <c r="C1203" s="30">
        <f>ROUNDDOWN((Table2[[#This Row],[Volume Used]]-'Input Data'!$B$9)/'Input Data'!$B$11,0)*'Input Data'!$B$12</f>
        <v>0.2</v>
      </c>
      <c r="D1203" s="31">
        <f>-(Table2[[#This Row],[Volume]]*(1-Table2[[#This Row],[Discount]])*'Input Data'!$B$2)/Table2[[#This Row],[Volume]]</f>
        <v>400</v>
      </c>
      <c r="E1203" s="29">
        <f>ROUNDUP(Table2[[#This Row],[Volume]]/'Input Data'!$B$13,0)</f>
        <v>7</v>
      </c>
      <c r="F1203" s="29">
        <f>-Table2[[#This Row],[Multiplier]]*'Input Data'!$B$3</f>
        <v>350000</v>
      </c>
      <c r="G1203" s="29">
        <f>(1 - (1 / (1 + EXP(-((Table2[[#This Row],[Volume]] / 1000) - 4.25))))) * 0.4 + 0.6</f>
        <v>0.63796761876717289</v>
      </c>
      <c r="H1203" s="29">
        <f>Table2[[#This Row],[Sigmoid]]*'Input Data'!$B$7</f>
        <v>478.4757140753797</v>
      </c>
      <c r="I1203" s="29">
        <f>Table2[[#This Row],[Price]]-Table2[[#This Row],[Variable Cost]]</f>
        <v>78.475714075379699</v>
      </c>
      <c r="J1203" s="29">
        <f>Table2[[#This Row],[CM I (Unit)]]-(Table2[[#This Row],[Fixed Cost]]/Table2[[#This Row],[Volume]])</f>
        <v>24.67094851042966</v>
      </c>
      <c r="K1203" s="29">
        <f>Table2[[#This Row],[CM II Unit)]]-(-'Input Data'!$B$4/Table2[[#This Row],[Volume]])</f>
        <v>-13.761026893106084</v>
      </c>
      <c r="L1203" s="29">
        <f>Table2[[#This Row],[CM I (Unit)]]*Table2[[#This Row],[Volume]]</f>
        <v>510484.52006034495</v>
      </c>
      <c r="M1203" s="29">
        <f>Table2[[#This Row],[CM II Unit)]]*Table2[[#This Row],[Volume]]</f>
        <v>160484.52006034495</v>
      </c>
      <c r="N1203" s="29">
        <f>Table2[[#This Row],[Profit (Unit)]]*Table2[[#This Row],[Volume]]</f>
        <v>-89515.479939655081</v>
      </c>
      <c r="O1203" s="29" t="str">
        <f>IF(AND(Table2[[#This Row],[Profit]]&gt;0,N1202&lt;0),MIN(Table2[Profit]),"")</f>
        <v/>
      </c>
    </row>
    <row r="1204" spans="1:15" ht="20.100000000000001" customHeight="1" x14ac:dyDescent="0.25">
      <c r="A1204" s="29">
        <v>6510</v>
      </c>
      <c r="B1204" s="29">
        <f>IF(Table2[[#This Row],[Volume]]&lt;'Input Data'!$B$9,'Input Data'!$B$9,IF(Table2[[#This Row],[Volume]]&gt;'Input Data'!$B$10,'Input Data'!$B$10,Table2[[#This Row],[Volume]]))</f>
        <v>6510</v>
      </c>
      <c r="C1204" s="30">
        <f>ROUNDDOWN((Table2[[#This Row],[Volume Used]]-'Input Data'!$B$9)/'Input Data'!$B$11,0)*'Input Data'!$B$12</f>
        <v>0.2</v>
      </c>
      <c r="D1204" s="31">
        <f>-(Table2[[#This Row],[Volume]]*(1-Table2[[#This Row],[Discount]])*'Input Data'!$B$2)/Table2[[#This Row],[Volume]]</f>
        <v>400</v>
      </c>
      <c r="E1204" s="29">
        <f>ROUNDUP(Table2[[#This Row],[Volume]]/'Input Data'!$B$13,0)</f>
        <v>7</v>
      </c>
      <c r="F1204" s="29">
        <f>-Table2[[#This Row],[Multiplier]]*'Input Data'!$B$3</f>
        <v>350000</v>
      </c>
      <c r="G1204" s="29">
        <f>(1 - (1 / (1 + EXP(-((Table2[[#This Row],[Volume]] / 1000) - 4.25))))) * 0.4 + 0.6</f>
        <v>0.63779614758006364</v>
      </c>
      <c r="H1204" s="29">
        <f>Table2[[#This Row],[Sigmoid]]*'Input Data'!$B$7</f>
        <v>478.34711068504771</v>
      </c>
      <c r="I1204" s="29">
        <f>Table2[[#This Row],[Price]]-Table2[[#This Row],[Variable Cost]]</f>
        <v>78.34711068504771</v>
      </c>
      <c r="J1204" s="29">
        <f>Table2[[#This Row],[CM I (Unit)]]-(Table2[[#This Row],[Fixed Cost]]/Table2[[#This Row],[Volume]])</f>
        <v>24.583669824832654</v>
      </c>
      <c r="K1204" s="29">
        <f>Table2[[#This Row],[CM II Unit)]]-(-'Input Data'!$B$4/Table2[[#This Row],[Volume]])</f>
        <v>-13.818787932463813</v>
      </c>
      <c r="L1204" s="29">
        <f>Table2[[#This Row],[CM I (Unit)]]*Table2[[#This Row],[Volume]]</f>
        <v>510039.69055966061</v>
      </c>
      <c r="M1204" s="29">
        <f>Table2[[#This Row],[CM II Unit)]]*Table2[[#This Row],[Volume]]</f>
        <v>160039.69055966058</v>
      </c>
      <c r="N1204" s="29">
        <f>Table2[[#This Row],[Profit (Unit)]]*Table2[[#This Row],[Volume]]</f>
        <v>-89960.309440339421</v>
      </c>
      <c r="O1204" s="29" t="str">
        <f>IF(AND(Table2[[#This Row],[Profit]]&gt;0,N1203&lt;0),MIN(Table2[Profit]),"")</f>
        <v/>
      </c>
    </row>
    <row r="1205" spans="1:15" ht="20.100000000000001" customHeight="1" x14ac:dyDescent="0.25">
      <c r="A1205" s="29">
        <v>6515</v>
      </c>
      <c r="B1205" s="29">
        <f>IF(Table2[[#This Row],[Volume]]&lt;'Input Data'!$B$9,'Input Data'!$B$9,IF(Table2[[#This Row],[Volume]]&gt;'Input Data'!$B$10,'Input Data'!$B$10,Table2[[#This Row],[Volume]]))</f>
        <v>6515</v>
      </c>
      <c r="C1205" s="30">
        <f>ROUNDDOWN((Table2[[#This Row],[Volume Used]]-'Input Data'!$B$9)/'Input Data'!$B$11,0)*'Input Data'!$B$12</f>
        <v>0.2</v>
      </c>
      <c r="D1205" s="31">
        <f>-(Table2[[#This Row],[Volume]]*(1-Table2[[#This Row],[Discount]])*'Input Data'!$B$2)/Table2[[#This Row],[Volume]]</f>
        <v>400</v>
      </c>
      <c r="E1205" s="29">
        <f>ROUNDUP(Table2[[#This Row],[Volume]]/'Input Data'!$B$13,0)</f>
        <v>7</v>
      </c>
      <c r="F1205" s="29">
        <f>-Table2[[#This Row],[Multiplier]]*'Input Data'!$B$3</f>
        <v>350000</v>
      </c>
      <c r="G1205" s="29">
        <f>(1 - (1 / (1 + EXP(-((Table2[[#This Row],[Volume]] / 1000) - 4.25))))) * 0.4 + 0.6</f>
        <v>0.63762537031672306</v>
      </c>
      <c r="H1205" s="29">
        <f>Table2[[#This Row],[Sigmoid]]*'Input Data'!$B$7</f>
        <v>478.21902773754232</v>
      </c>
      <c r="I1205" s="29">
        <f>Table2[[#This Row],[Price]]-Table2[[#This Row],[Variable Cost]]</f>
        <v>78.219027737542319</v>
      </c>
      <c r="J1205" s="29">
        <f>Table2[[#This Row],[CM I (Unit)]]-(Table2[[#This Row],[Fixed Cost]]/Table2[[#This Row],[Volume]])</f>
        <v>24.496848151970561</v>
      </c>
      <c r="K1205" s="29">
        <f>Table2[[#This Row],[CM II Unit)]]-(-'Input Data'!$B$4/Table2[[#This Row],[Volume]])</f>
        <v>-13.876137266294982</v>
      </c>
      <c r="L1205" s="29">
        <f>Table2[[#This Row],[CM I (Unit)]]*Table2[[#This Row],[Volume]]</f>
        <v>509596.9657100882</v>
      </c>
      <c r="M1205" s="29">
        <f>Table2[[#This Row],[CM II Unit)]]*Table2[[#This Row],[Volume]]</f>
        <v>159596.9657100882</v>
      </c>
      <c r="N1205" s="29">
        <f>Table2[[#This Row],[Profit (Unit)]]*Table2[[#This Row],[Volume]]</f>
        <v>-90403.034289911811</v>
      </c>
      <c r="O1205" s="29" t="str">
        <f>IF(AND(Table2[[#This Row],[Profit]]&gt;0,N1204&lt;0),MIN(Table2[Profit]),"")</f>
        <v/>
      </c>
    </row>
    <row r="1206" spans="1:15" ht="20.100000000000001" customHeight="1" x14ac:dyDescent="0.25">
      <c r="A1206" s="29">
        <v>6520</v>
      </c>
      <c r="B1206" s="29">
        <f>IF(Table2[[#This Row],[Volume]]&lt;'Input Data'!$B$9,'Input Data'!$B$9,IF(Table2[[#This Row],[Volume]]&gt;'Input Data'!$B$10,'Input Data'!$B$10,Table2[[#This Row],[Volume]]))</f>
        <v>6520</v>
      </c>
      <c r="C1206" s="30">
        <f>ROUNDDOWN((Table2[[#This Row],[Volume Used]]-'Input Data'!$B$9)/'Input Data'!$B$11,0)*'Input Data'!$B$12</f>
        <v>0.2</v>
      </c>
      <c r="D1206" s="31">
        <f>-(Table2[[#This Row],[Volume]]*(1-Table2[[#This Row],[Discount]])*'Input Data'!$B$2)/Table2[[#This Row],[Volume]]</f>
        <v>400</v>
      </c>
      <c r="E1206" s="29">
        <f>ROUNDUP(Table2[[#This Row],[Volume]]/'Input Data'!$B$13,0)</f>
        <v>7</v>
      </c>
      <c r="F1206" s="29">
        <f>-Table2[[#This Row],[Multiplier]]*'Input Data'!$B$3</f>
        <v>350000</v>
      </c>
      <c r="G1206" s="29">
        <f>(1 - (1 / (1 + EXP(-((Table2[[#This Row],[Volume]] / 1000) - 4.25))))) * 0.4 + 0.6</f>
        <v>0.63745528489509429</v>
      </c>
      <c r="H1206" s="29">
        <f>Table2[[#This Row],[Sigmoid]]*'Input Data'!$B$7</f>
        <v>478.0914636713207</v>
      </c>
      <c r="I1206" s="29">
        <f>Table2[[#This Row],[Price]]-Table2[[#This Row],[Variable Cost]]</f>
        <v>78.091463671320696</v>
      </c>
      <c r="J1206" s="29">
        <f>Table2[[#This Row],[CM I (Unit)]]-(Table2[[#This Row],[Fixed Cost]]/Table2[[#This Row],[Volume]])</f>
        <v>24.410482076228675</v>
      </c>
      <c r="K1206" s="29">
        <f>Table2[[#This Row],[CM II Unit)]]-(-'Input Data'!$B$4/Table2[[#This Row],[Volume]])</f>
        <v>-13.933076205979916</v>
      </c>
      <c r="L1206" s="29">
        <f>Table2[[#This Row],[CM I (Unit)]]*Table2[[#This Row],[Volume]]</f>
        <v>509156.34313701093</v>
      </c>
      <c r="M1206" s="29">
        <f>Table2[[#This Row],[CM II Unit)]]*Table2[[#This Row],[Volume]]</f>
        <v>159156.34313701096</v>
      </c>
      <c r="N1206" s="29">
        <f>Table2[[#This Row],[Profit (Unit)]]*Table2[[#This Row],[Volume]]</f>
        <v>-90843.656862989053</v>
      </c>
      <c r="O1206" s="29" t="str">
        <f>IF(AND(Table2[[#This Row],[Profit]]&gt;0,N1205&lt;0),MIN(Table2[Profit]),"")</f>
        <v/>
      </c>
    </row>
    <row r="1207" spans="1:15" ht="20.100000000000001" customHeight="1" x14ac:dyDescent="0.25">
      <c r="A1207" s="29">
        <v>6525</v>
      </c>
      <c r="B1207" s="29">
        <f>IF(Table2[[#This Row],[Volume]]&lt;'Input Data'!$B$9,'Input Data'!$B$9,IF(Table2[[#This Row],[Volume]]&gt;'Input Data'!$B$10,'Input Data'!$B$10,Table2[[#This Row],[Volume]]))</f>
        <v>6525</v>
      </c>
      <c r="C1207" s="30">
        <f>ROUNDDOWN((Table2[[#This Row],[Volume Used]]-'Input Data'!$B$9)/'Input Data'!$B$11,0)*'Input Data'!$B$12</f>
        <v>0.2</v>
      </c>
      <c r="D1207" s="31">
        <f>-(Table2[[#This Row],[Volume]]*(1-Table2[[#This Row],[Discount]])*'Input Data'!$B$2)/Table2[[#This Row],[Volume]]</f>
        <v>400</v>
      </c>
      <c r="E1207" s="29">
        <f>ROUNDUP(Table2[[#This Row],[Volume]]/'Input Data'!$B$13,0)</f>
        <v>7</v>
      </c>
      <c r="F1207" s="29">
        <f>-Table2[[#This Row],[Multiplier]]*'Input Data'!$B$3</f>
        <v>350000</v>
      </c>
      <c r="G1207" s="29">
        <f>(1 - (1 / (1 + EXP(-((Table2[[#This Row],[Volume]] / 1000) - 4.25))))) * 0.4 + 0.6</f>
        <v>0.63728588923272944</v>
      </c>
      <c r="H1207" s="29">
        <f>Table2[[#This Row],[Sigmoid]]*'Input Data'!$B$7</f>
        <v>477.96441692454709</v>
      </c>
      <c r="I1207" s="29">
        <f>Table2[[#This Row],[Price]]-Table2[[#This Row],[Variable Cost]]</f>
        <v>77.964416924547095</v>
      </c>
      <c r="J1207" s="29">
        <f>Table2[[#This Row],[CM I (Unit)]]-(Table2[[#This Row],[Fixed Cost]]/Table2[[#This Row],[Volume]])</f>
        <v>24.324570181252078</v>
      </c>
      <c r="K1207" s="29">
        <f>Table2[[#This Row],[CM II Unit)]]-(-'Input Data'!$B$4/Table2[[#This Row],[Volume]])</f>
        <v>-13.989606063958654</v>
      </c>
      <c r="L1207" s="29">
        <f>Table2[[#This Row],[CM I (Unit)]]*Table2[[#This Row],[Volume]]</f>
        <v>508717.82043266977</v>
      </c>
      <c r="M1207" s="29">
        <f>Table2[[#This Row],[CM II Unit)]]*Table2[[#This Row],[Volume]]</f>
        <v>158717.8204326698</v>
      </c>
      <c r="N1207" s="29">
        <f>Table2[[#This Row],[Profit (Unit)]]*Table2[[#This Row],[Volume]]</f>
        <v>-91282.179567330211</v>
      </c>
      <c r="O1207" s="29" t="str">
        <f>IF(AND(Table2[[#This Row],[Profit]]&gt;0,N1206&lt;0),MIN(Table2[Profit]),"")</f>
        <v/>
      </c>
    </row>
    <row r="1208" spans="1:15" ht="20.100000000000001" customHeight="1" x14ac:dyDescent="0.25">
      <c r="A1208" s="29">
        <v>6530</v>
      </c>
      <c r="B1208" s="29">
        <f>IF(Table2[[#This Row],[Volume]]&lt;'Input Data'!$B$9,'Input Data'!$B$9,IF(Table2[[#This Row],[Volume]]&gt;'Input Data'!$B$10,'Input Data'!$B$10,Table2[[#This Row],[Volume]]))</f>
        <v>6530</v>
      </c>
      <c r="C1208" s="30">
        <f>ROUNDDOWN((Table2[[#This Row],[Volume Used]]-'Input Data'!$B$9)/'Input Data'!$B$11,0)*'Input Data'!$B$12</f>
        <v>0.2</v>
      </c>
      <c r="D1208" s="31">
        <f>-(Table2[[#This Row],[Volume]]*(1-Table2[[#This Row],[Discount]])*'Input Data'!$B$2)/Table2[[#This Row],[Volume]]</f>
        <v>400</v>
      </c>
      <c r="E1208" s="29">
        <f>ROUNDUP(Table2[[#This Row],[Volume]]/'Input Data'!$B$13,0)</f>
        <v>7</v>
      </c>
      <c r="F1208" s="29">
        <f>-Table2[[#This Row],[Multiplier]]*'Input Data'!$B$3</f>
        <v>350000</v>
      </c>
      <c r="G1208" s="29">
        <f>(1 - (1 / (1 + EXP(-((Table2[[#This Row],[Volume]] / 1000) - 4.25))))) * 0.4 + 0.6</f>
        <v>0.63711718124686278</v>
      </c>
      <c r="H1208" s="29">
        <f>Table2[[#This Row],[Sigmoid]]*'Input Data'!$B$7</f>
        <v>477.83788593514709</v>
      </c>
      <c r="I1208" s="29">
        <f>Table2[[#This Row],[Price]]-Table2[[#This Row],[Variable Cost]]</f>
        <v>77.837885935147085</v>
      </c>
      <c r="J1208" s="29">
        <f>Table2[[#This Row],[CM I (Unit)]]-(Table2[[#This Row],[Fixed Cost]]/Table2[[#This Row],[Volume]])</f>
        <v>24.239111050001604</v>
      </c>
      <c r="K1208" s="29">
        <f>Table2[[#This Row],[CM II Unit)]]-(-'Input Data'!$B$4/Table2[[#This Row],[Volume]])</f>
        <v>-14.045728153673743</v>
      </c>
      <c r="L1208" s="29">
        <f>Table2[[#This Row],[CM I (Unit)]]*Table2[[#This Row],[Volume]]</f>
        <v>508281.39515651047</v>
      </c>
      <c r="M1208" s="29">
        <f>Table2[[#This Row],[CM II Unit)]]*Table2[[#This Row],[Volume]]</f>
        <v>158281.39515651047</v>
      </c>
      <c r="N1208" s="29">
        <f>Table2[[#This Row],[Profit (Unit)]]*Table2[[#This Row],[Volume]]</f>
        <v>-91718.604843489535</v>
      </c>
      <c r="O1208" s="29" t="str">
        <f>IF(AND(Table2[[#This Row],[Profit]]&gt;0,N1207&lt;0),MIN(Table2[Profit]),"")</f>
        <v/>
      </c>
    </row>
    <row r="1209" spans="1:15" ht="20.100000000000001" customHeight="1" x14ac:dyDescent="0.25">
      <c r="A1209" s="29">
        <v>6535</v>
      </c>
      <c r="B1209" s="29">
        <f>IF(Table2[[#This Row],[Volume]]&lt;'Input Data'!$B$9,'Input Data'!$B$9,IF(Table2[[#This Row],[Volume]]&gt;'Input Data'!$B$10,'Input Data'!$B$10,Table2[[#This Row],[Volume]]))</f>
        <v>6535</v>
      </c>
      <c r="C1209" s="30">
        <f>ROUNDDOWN((Table2[[#This Row],[Volume Used]]-'Input Data'!$B$9)/'Input Data'!$B$11,0)*'Input Data'!$B$12</f>
        <v>0.2</v>
      </c>
      <c r="D1209" s="31">
        <f>-(Table2[[#This Row],[Volume]]*(1-Table2[[#This Row],[Discount]])*'Input Data'!$B$2)/Table2[[#This Row],[Volume]]</f>
        <v>400</v>
      </c>
      <c r="E1209" s="29">
        <f>ROUNDUP(Table2[[#This Row],[Volume]]/'Input Data'!$B$13,0)</f>
        <v>7</v>
      </c>
      <c r="F1209" s="29">
        <f>-Table2[[#This Row],[Multiplier]]*'Input Data'!$B$3</f>
        <v>350000</v>
      </c>
      <c r="G1209" s="29">
        <f>(1 - (1 / (1 + EXP(-((Table2[[#This Row],[Volume]] / 1000) - 4.25))))) * 0.4 + 0.6</f>
        <v>0.63694915885448244</v>
      </c>
      <c r="H1209" s="29">
        <f>Table2[[#This Row],[Sigmoid]]*'Input Data'!$B$7</f>
        <v>477.71186914086184</v>
      </c>
      <c r="I1209" s="29">
        <f>Table2[[#This Row],[Price]]-Table2[[#This Row],[Variable Cost]]</f>
        <v>77.711869140861836</v>
      </c>
      <c r="J1209" s="29">
        <f>Table2[[#This Row],[CM I (Unit)]]-(Table2[[#This Row],[Fixed Cost]]/Table2[[#This Row],[Volume]])</f>
        <v>24.154103264809805</v>
      </c>
      <c r="K1209" s="29">
        <f>Table2[[#This Row],[CM II Unit)]]-(-'Input Data'!$B$4/Table2[[#This Row],[Volume]])</f>
        <v>-14.10144378951307</v>
      </c>
      <c r="L1209" s="29">
        <f>Table2[[#This Row],[CM I (Unit)]]*Table2[[#This Row],[Volume]]</f>
        <v>507847.0648355321</v>
      </c>
      <c r="M1209" s="29">
        <f>Table2[[#This Row],[CM II Unit)]]*Table2[[#This Row],[Volume]]</f>
        <v>157847.06483553207</v>
      </c>
      <c r="N1209" s="29">
        <f>Table2[[#This Row],[Profit (Unit)]]*Table2[[#This Row],[Volume]]</f>
        <v>-92152.935164467912</v>
      </c>
      <c r="O1209" s="29" t="str">
        <f>IF(AND(Table2[[#This Row],[Profit]]&gt;0,N1208&lt;0),MIN(Table2[Profit]),"")</f>
        <v/>
      </c>
    </row>
    <row r="1210" spans="1:15" ht="20.100000000000001" customHeight="1" x14ac:dyDescent="0.25">
      <c r="A1210" s="29">
        <v>6540</v>
      </c>
      <c r="B1210" s="29">
        <f>IF(Table2[[#This Row],[Volume]]&lt;'Input Data'!$B$9,'Input Data'!$B$9,IF(Table2[[#This Row],[Volume]]&gt;'Input Data'!$B$10,'Input Data'!$B$10,Table2[[#This Row],[Volume]]))</f>
        <v>6540</v>
      </c>
      <c r="C1210" s="30">
        <f>ROUNDDOWN((Table2[[#This Row],[Volume Used]]-'Input Data'!$B$9)/'Input Data'!$B$11,0)*'Input Data'!$B$12</f>
        <v>0.2</v>
      </c>
      <c r="D1210" s="31">
        <f>-(Table2[[#This Row],[Volume]]*(1-Table2[[#This Row],[Discount]])*'Input Data'!$B$2)/Table2[[#This Row],[Volume]]</f>
        <v>400</v>
      </c>
      <c r="E1210" s="29">
        <f>ROUNDUP(Table2[[#This Row],[Volume]]/'Input Data'!$B$13,0)</f>
        <v>7</v>
      </c>
      <c r="F1210" s="29">
        <f>-Table2[[#This Row],[Multiplier]]*'Input Data'!$B$3</f>
        <v>350000</v>
      </c>
      <c r="G1210" s="29">
        <f>(1 - (1 / (1 + EXP(-((Table2[[#This Row],[Volume]] / 1000) - 4.25))))) * 0.4 + 0.6</f>
        <v>0.63678181997240169</v>
      </c>
      <c r="H1210" s="29">
        <f>Table2[[#This Row],[Sigmoid]]*'Input Data'!$B$7</f>
        <v>477.58636497930127</v>
      </c>
      <c r="I1210" s="29">
        <f>Table2[[#This Row],[Price]]-Table2[[#This Row],[Variable Cost]]</f>
        <v>77.586364979301266</v>
      </c>
      <c r="J1210" s="29">
        <f>Table2[[#This Row],[CM I (Unit)]]-(Table2[[#This Row],[Fixed Cost]]/Table2[[#This Row],[Volume]])</f>
        <v>24.069545407435825</v>
      </c>
      <c r="K1210" s="29">
        <f>Table2[[#This Row],[CM II Unit)]]-(-'Input Data'!$B$4/Table2[[#This Row],[Volume]])</f>
        <v>-14.156754286753774</v>
      </c>
      <c r="L1210" s="29">
        <f>Table2[[#This Row],[CM I (Unit)]]*Table2[[#This Row],[Volume]]</f>
        <v>507414.82696463028</v>
      </c>
      <c r="M1210" s="29">
        <f>Table2[[#This Row],[CM II Unit)]]*Table2[[#This Row],[Volume]]</f>
        <v>157414.82696463031</v>
      </c>
      <c r="N1210" s="29">
        <f>Table2[[#This Row],[Profit (Unit)]]*Table2[[#This Row],[Volume]]</f>
        <v>-92585.173035369677</v>
      </c>
      <c r="O1210" s="29" t="str">
        <f>IF(AND(Table2[[#This Row],[Profit]]&gt;0,N1209&lt;0),MIN(Table2[Profit]),"")</f>
        <v/>
      </c>
    </row>
    <row r="1211" spans="1:15" ht="20.100000000000001" customHeight="1" x14ac:dyDescent="0.25">
      <c r="A1211" s="29">
        <v>6545</v>
      </c>
      <c r="B1211" s="29">
        <f>IF(Table2[[#This Row],[Volume]]&lt;'Input Data'!$B$9,'Input Data'!$B$9,IF(Table2[[#This Row],[Volume]]&gt;'Input Data'!$B$10,'Input Data'!$B$10,Table2[[#This Row],[Volume]]))</f>
        <v>6545</v>
      </c>
      <c r="C1211" s="30">
        <f>ROUNDDOWN((Table2[[#This Row],[Volume Used]]-'Input Data'!$B$9)/'Input Data'!$B$11,0)*'Input Data'!$B$12</f>
        <v>0.2</v>
      </c>
      <c r="D1211" s="31">
        <f>-(Table2[[#This Row],[Volume]]*(1-Table2[[#This Row],[Discount]])*'Input Data'!$B$2)/Table2[[#This Row],[Volume]]</f>
        <v>400</v>
      </c>
      <c r="E1211" s="29">
        <f>ROUNDUP(Table2[[#This Row],[Volume]]/'Input Data'!$B$13,0)</f>
        <v>7</v>
      </c>
      <c r="F1211" s="29">
        <f>-Table2[[#This Row],[Multiplier]]*'Input Data'!$B$3</f>
        <v>350000</v>
      </c>
      <c r="G1211" s="29">
        <f>(1 - (1 / (1 + EXP(-((Table2[[#This Row],[Volume]] / 1000) - 4.25))))) * 0.4 + 0.6</f>
        <v>0.63661516251732997</v>
      </c>
      <c r="H1211" s="29">
        <f>Table2[[#This Row],[Sigmoid]]*'Input Data'!$B$7</f>
        <v>477.46137188799747</v>
      </c>
      <c r="I1211" s="29">
        <f>Table2[[#This Row],[Price]]-Table2[[#This Row],[Variable Cost]]</f>
        <v>77.461371887997473</v>
      </c>
      <c r="J1211" s="29">
        <f>Table2[[#This Row],[CM I (Unit)]]-(Table2[[#This Row],[Fixed Cost]]/Table2[[#This Row],[Volume]])</f>
        <v>23.985436059120467</v>
      </c>
      <c r="K1211" s="29">
        <f>Table2[[#This Row],[CM II Unit)]]-(-'Input Data'!$B$4/Table2[[#This Row],[Volume]])</f>
        <v>-14.211660961505963</v>
      </c>
      <c r="L1211" s="29">
        <f>Table2[[#This Row],[CM I (Unit)]]*Table2[[#This Row],[Volume]]</f>
        <v>506984.67900694348</v>
      </c>
      <c r="M1211" s="29">
        <f>Table2[[#This Row],[CM II Unit)]]*Table2[[#This Row],[Volume]]</f>
        <v>156984.67900694345</v>
      </c>
      <c r="N1211" s="29">
        <f>Table2[[#This Row],[Profit (Unit)]]*Table2[[#This Row],[Volume]]</f>
        <v>-93015.320993056521</v>
      </c>
      <c r="O1211" s="29" t="str">
        <f>IF(AND(Table2[[#This Row],[Profit]]&gt;0,N1210&lt;0),MIN(Table2[Profit]),"")</f>
        <v/>
      </c>
    </row>
    <row r="1212" spans="1:15" ht="20.100000000000001" customHeight="1" x14ac:dyDescent="0.25">
      <c r="A1212" s="29">
        <v>6550</v>
      </c>
      <c r="B1212" s="29">
        <f>IF(Table2[[#This Row],[Volume]]&lt;'Input Data'!$B$9,'Input Data'!$B$9,IF(Table2[[#This Row],[Volume]]&gt;'Input Data'!$B$10,'Input Data'!$B$10,Table2[[#This Row],[Volume]]))</f>
        <v>6550</v>
      </c>
      <c r="C1212" s="30">
        <f>ROUNDDOWN((Table2[[#This Row],[Volume Used]]-'Input Data'!$B$9)/'Input Data'!$B$11,0)*'Input Data'!$B$12</f>
        <v>0.2</v>
      </c>
      <c r="D1212" s="31">
        <f>-(Table2[[#This Row],[Volume]]*(1-Table2[[#This Row],[Discount]])*'Input Data'!$B$2)/Table2[[#This Row],[Volume]]</f>
        <v>400</v>
      </c>
      <c r="E1212" s="29">
        <f>ROUNDUP(Table2[[#This Row],[Volume]]/'Input Data'!$B$13,0)</f>
        <v>7</v>
      </c>
      <c r="F1212" s="29">
        <f>-Table2[[#This Row],[Multiplier]]*'Input Data'!$B$3</f>
        <v>350000</v>
      </c>
      <c r="G1212" s="29">
        <f>(1 - (1 / (1 + EXP(-((Table2[[#This Row],[Volume]] / 1000) - 4.25))))) * 0.4 + 0.6</f>
        <v>0.63644918440594245</v>
      </c>
      <c r="H1212" s="29">
        <f>Table2[[#This Row],[Sigmoid]]*'Input Data'!$B$7</f>
        <v>477.33688830445686</v>
      </c>
      <c r="I1212" s="29">
        <f>Table2[[#This Row],[Price]]-Table2[[#This Row],[Variable Cost]]</f>
        <v>77.336888304456863</v>
      </c>
      <c r="J1212" s="29">
        <f>Table2[[#This Row],[CM I (Unit)]]-(Table2[[#This Row],[Fixed Cost]]/Table2[[#This Row],[Volume]])</f>
        <v>23.901773800640072</v>
      </c>
      <c r="K1212" s="29">
        <f>Table2[[#This Row],[CM II Unit)]]-(-'Input Data'!$B$4/Table2[[#This Row],[Volume]])</f>
        <v>-14.26616513065764</v>
      </c>
      <c r="L1212" s="29">
        <f>Table2[[#This Row],[CM I (Unit)]]*Table2[[#This Row],[Volume]]</f>
        <v>506556.61839419248</v>
      </c>
      <c r="M1212" s="29">
        <f>Table2[[#This Row],[CM II Unit)]]*Table2[[#This Row],[Volume]]</f>
        <v>156556.61839419248</v>
      </c>
      <c r="N1212" s="29">
        <f>Table2[[#This Row],[Profit (Unit)]]*Table2[[#This Row],[Volume]]</f>
        <v>-93443.381605807546</v>
      </c>
      <c r="O1212" s="29" t="str">
        <f>IF(AND(Table2[[#This Row],[Profit]]&gt;0,N1211&lt;0),MIN(Table2[Profit]),"")</f>
        <v/>
      </c>
    </row>
    <row r="1213" spans="1:15" ht="20.100000000000001" customHeight="1" x14ac:dyDescent="0.25">
      <c r="A1213" s="29">
        <v>6555</v>
      </c>
      <c r="B1213" s="29">
        <f>IF(Table2[[#This Row],[Volume]]&lt;'Input Data'!$B$9,'Input Data'!$B$9,IF(Table2[[#This Row],[Volume]]&gt;'Input Data'!$B$10,'Input Data'!$B$10,Table2[[#This Row],[Volume]]))</f>
        <v>6555</v>
      </c>
      <c r="C1213" s="30">
        <f>ROUNDDOWN((Table2[[#This Row],[Volume Used]]-'Input Data'!$B$9)/'Input Data'!$B$11,0)*'Input Data'!$B$12</f>
        <v>0.2</v>
      </c>
      <c r="D1213" s="31">
        <f>-(Table2[[#This Row],[Volume]]*(1-Table2[[#This Row],[Discount]])*'Input Data'!$B$2)/Table2[[#This Row],[Volume]]</f>
        <v>400</v>
      </c>
      <c r="E1213" s="29">
        <f>ROUNDUP(Table2[[#This Row],[Volume]]/'Input Data'!$B$13,0)</f>
        <v>7</v>
      </c>
      <c r="F1213" s="29">
        <f>-Table2[[#This Row],[Multiplier]]*'Input Data'!$B$3</f>
        <v>350000</v>
      </c>
      <c r="G1213" s="29">
        <f>(1 - (1 / (1 + EXP(-((Table2[[#This Row],[Volume]] / 1000) - 4.25))))) * 0.4 + 0.6</f>
        <v>0.63628388355495014</v>
      </c>
      <c r="H1213" s="29">
        <f>Table2[[#This Row],[Sigmoid]]*'Input Data'!$B$7</f>
        <v>477.21291266621262</v>
      </c>
      <c r="I1213" s="29">
        <f>Table2[[#This Row],[Price]]-Table2[[#This Row],[Variable Cost]]</f>
        <v>77.212912666212617</v>
      </c>
      <c r="J1213" s="29">
        <f>Table2[[#This Row],[CM I (Unit)]]-(Table2[[#This Row],[Fixed Cost]]/Table2[[#This Row],[Volume]])</f>
        <v>23.818557212360595</v>
      </c>
      <c r="K1213" s="29">
        <f>Table2[[#This Row],[CM II Unit)]]-(-'Input Data'!$B$4/Table2[[#This Row],[Volume]])</f>
        <v>-14.320268111819423</v>
      </c>
      <c r="L1213" s="29">
        <f>Table2[[#This Row],[CM I (Unit)]]*Table2[[#This Row],[Volume]]</f>
        <v>506130.64252702368</v>
      </c>
      <c r="M1213" s="29">
        <f>Table2[[#This Row],[CM II Unit)]]*Table2[[#This Row],[Volume]]</f>
        <v>156130.64252702371</v>
      </c>
      <c r="N1213" s="29">
        <f>Table2[[#This Row],[Profit (Unit)]]*Table2[[#This Row],[Volume]]</f>
        <v>-93869.35747297632</v>
      </c>
      <c r="O1213" s="29" t="str">
        <f>IF(AND(Table2[[#This Row],[Profit]]&gt;0,N1212&lt;0),MIN(Table2[Profit]),"")</f>
        <v/>
      </c>
    </row>
    <row r="1214" spans="1:15" ht="20.100000000000001" customHeight="1" x14ac:dyDescent="0.25">
      <c r="A1214" s="29">
        <v>6560</v>
      </c>
      <c r="B1214" s="29">
        <f>IF(Table2[[#This Row],[Volume]]&lt;'Input Data'!$B$9,'Input Data'!$B$9,IF(Table2[[#This Row],[Volume]]&gt;'Input Data'!$B$10,'Input Data'!$B$10,Table2[[#This Row],[Volume]]))</f>
        <v>6560</v>
      </c>
      <c r="C1214" s="30">
        <f>ROUNDDOWN((Table2[[#This Row],[Volume Used]]-'Input Data'!$B$9)/'Input Data'!$B$11,0)*'Input Data'!$B$12</f>
        <v>0.2</v>
      </c>
      <c r="D1214" s="31">
        <f>-(Table2[[#This Row],[Volume]]*(1-Table2[[#This Row],[Discount]])*'Input Data'!$B$2)/Table2[[#This Row],[Volume]]</f>
        <v>400</v>
      </c>
      <c r="E1214" s="29">
        <f>ROUNDUP(Table2[[#This Row],[Volume]]/'Input Data'!$B$13,0)</f>
        <v>7</v>
      </c>
      <c r="F1214" s="29">
        <f>-Table2[[#This Row],[Multiplier]]*'Input Data'!$B$3</f>
        <v>350000</v>
      </c>
      <c r="G1214" s="29">
        <f>(1 - (1 / (1 + EXP(-((Table2[[#This Row],[Volume]] / 1000) - 4.25))))) * 0.4 + 0.6</f>
        <v>0.63611925788116785</v>
      </c>
      <c r="H1214" s="29">
        <f>Table2[[#This Row],[Sigmoid]]*'Input Data'!$B$7</f>
        <v>477.0894434108759</v>
      </c>
      <c r="I1214" s="29">
        <f>Table2[[#This Row],[Price]]-Table2[[#This Row],[Variable Cost]]</f>
        <v>77.089443410875901</v>
      </c>
      <c r="J1214" s="29">
        <f>Table2[[#This Row],[CM I (Unit)]]-(Table2[[#This Row],[Fixed Cost]]/Table2[[#This Row],[Volume]])</f>
        <v>23.735784874290538</v>
      </c>
      <c r="K1214" s="29">
        <f>Table2[[#This Row],[CM II Unit)]]-(-'Input Data'!$B$4/Table2[[#This Row],[Volume]])</f>
        <v>-14.373971223270438</v>
      </c>
      <c r="L1214" s="29">
        <f>Table2[[#This Row],[CM I (Unit)]]*Table2[[#This Row],[Volume]]</f>
        <v>505706.74877534591</v>
      </c>
      <c r="M1214" s="29">
        <f>Table2[[#This Row],[CM II Unit)]]*Table2[[#This Row],[Volume]]</f>
        <v>155706.74877534591</v>
      </c>
      <c r="N1214" s="29">
        <f>Table2[[#This Row],[Profit (Unit)]]*Table2[[#This Row],[Volume]]</f>
        <v>-94293.251224654072</v>
      </c>
      <c r="O1214" s="29" t="str">
        <f>IF(AND(Table2[[#This Row],[Profit]]&gt;0,N1213&lt;0),MIN(Table2[Profit]),"")</f>
        <v/>
      </c>
    </row>
    <row r="1215" spans="1:15" ht="20.100000000000001" customHeight="1" x14ac:dyDescent="0.25">
      <c r="A1215" s="29">
        <v>6565</v>
      </c>
      <c r="B1215" s="29">
        <f>IF(Table2[[#This Row],[Volume]]&lt;'Input Data'!$B$9,'Input Data'!$B$9,IF(Table2[[#This Row],[Volume]]&gt;'Input Data'!$B$10,'Input Data'!$B$10,Table2[[#This Row],[Volume]]))</f>
        <v>6565</v>
      </c>
      <c r="C1215" s="30">
        <f>ROUNDDOWN((Table2[[#This Row],[Volume Used]]-'Input Data'!$B$9)/'Input Data'!$B$11,0)*'Input Data'!$B$12</f>
        <v>0.2</v>
      </c>
      <c r="D1215" s="31">
        <f>-(Table2[[#This Row],[Volume]]*(1-Table2[[#This Row],[Discount]])*'Input Data'!$B$2)/Table2[[#This Row],[Volume]]</f>
        <v>400</v>
      </c>
      <c r="E1215" s="29">
        <f>ROUNDUP(Table2[[#This Row],[Volume]]/'Input Data'!$B$13,0)</f>
        <v>7</v>
      </c>
      <c r="F1215" s="29">
        <f>-Table2[[#This Row],[Multiplier]]*'Input Data'!$B$3</f>
        <v>350000</v>
      </c>
      <c r="G1215" s="29">
        <f>(1 - (1 / (1 + EXP(-((Table2[[#This Row],[Volume]] / 1000) - 4.25))))) * 0.4 + 0.6</f>
        <v>0.63595530530158351</v>
      </c>
      <c r="H1215" s="29">
        <f>Table2[[#This Row],[Sigmoid]]*'Input Data'!$B$7</f>
        <v>476.9664789761876</v>
      </c>
      <c r="I1215" s="29">
        <f>Table2[[#This Row],[Price]]-Table2[[#This Row],[Variable Cost]]</f>
        <v>76.966478976187602</v>
      </c>
      <c r="J1215" s="29">
        <f>Table2[[#This Row],[CM I (Unit)]]-(Table2[[#This Row],[Fixed Cost]]/Table2[[#This Row],[Volume]])</f>
        <v>23.653455366134288</v>
      </c>
      <c r="K1215" s="29">
        <f>Table2[[#This Row],[CM II Unit)]]-(-'Input Data'!$B$4/Table2[[#This Row],[Volume]])</f>
        <v>-14.427275783903795</v>
      </c>
      <c r="L1215" s="29">
        <f>Table2[[#This Row],[CM I (Unit)]]*Table2[[#This Row],[Volume]]</f>
        <v>505284.93447867158</v>
      </c>
      <c r="M1215" s="29">
        <f>Table2[[#This Row],[CM II Unit)]]*Table2[[#This Row],[Volume]]</f>
        <v>155284.93447867161</v>
      </c>
      <c r="N1215" s="29">
        <f>Table2[[#This Row],[Profit (Unit)]]*Table2[[#This Row],[Volume]]</f>
        <v>-94715.065521328419</v>
      </c>
      <c r="O1215" s="29" t="str">
        <f>IF(AND(Table2[[#This Row],[Profit]]&gt;0,N1214&lt;0),MIN(Table2[Profit]),"")</f>
        <v/>
      </c>
    </row>
    <row r="1216" spans="1:15" ht="20.100000000000001" customHeight="1" x14ac:dyDescent="0.25">
      <c r="A1216" s="29">
        <v>6570</v>
      </c>
      <c r="B1216" s="29">
        <f>IF(Table2[[#This Row],[Volume]]&lt;'Input Data'!$B$9,'Input Data'!$B$9,IF(Table2[[#This Row],[Volume]]&gt;'Input Data'!$B$10,'Input Data'!$B$10,Table2[[#This Row],[Volume]]))</f>
        <v>6570</v>
      </c>
      <c r="C1216" s="30">
        <f>ROUNDDOWN((Table2[[#This Row],[Volume Used]]-'Input Data'!$B$9)/'Input Data'!$B$11,0)*'Input Data'!$B$12</f>
        <v>0.2</v>
      </c>
      <c r="D1216" s="31">
        <f>-(Table2[[#This Row],[Volume]]*(1-Table2[[#This Row],[Discount]])*'Input Data'!$B$2)/Table2[[#This Row],[Volume]]</f>
        <v>400</v>
      </c>
      <c r="E1216" s="29">
        <f>ROUNDUP(Table2[[#This Row],[Volume]]/'Input Data'!$B$13,0)</f>
        <v>7</v>
      </c>
      <c r="F1216" s="29">
        <f>-Table2[[#This Row],[Multiplier]]*'Input Data'!$B$3</f>
        <v>350000</v>
      </c>
      <c r="G1216" s="29">
        <f>(1 - (1 / (1 + EXP(-((Table2[[#This Row],[Volume]] / 1000) - 4.25))))) * 0.4 + 0.6</f>
        <v>0.63579202373342458</v>
      </c>
      <c r="H1216" s="29">
        <f>Table2[[#This Row],[Sigmoid]]*'Input Data'!$B$7</f>
        <v>476.84401780006846</v>
      </c>
      <c r="I1216" s="29">
        <f>Table2[[#This Row],[Price]]-Table2[[#This Row],[Variable Cost]]</f>
        <v>76.844017800068457</v>
      </c>
      <c r="J1216" s="29">
        <f>Table2[[#This Row],[CM I (Unit)]]-(Table2[[#This Row],[Fixed Cost]]/Table2[[#This Row],[Volume]])</f>
        <v>23.571567267343951</v>
      </c>
      <c r="K1216" s="29">
        <f>Table2[[#This Row],[CM II Unit)]]-(-'Input Data'!$B$4/Table2[[#This Row],[Volume]])</f>
        <v>-14.480183113173553</v>
      </c>
      <c r="L1216" s="29">
        <f>Table2[[#This Row],[CM I (Unit)]]*Table2[[#This Row],[Volume]]</f>
        <v>504865.19694644975</v>
      </c>
      <c r="M1216" s="29">
        <f>Table2[[#This Row],[CM II Unit)]]*Table2[[#This Row],[Volume]]</f>
        <v>154865.19694644975</v>
      </c>
      <c r="N1216" s="29">
        <f>Table2[[#This Row],[Profit (Unit)]]*Table2[[#This Row],[Volume]]</f>
        <v>-95134.803053550248</v>
      </c>
      <c r="O1216" s="29" t="str">
        <f>IF(AND(Table2[[#This Row],[Profit]]&gt;0,N1215&lt;0),MIN(Table2[Profit]),"")</f>
        <v/>
      </c>
    </row>
    <row r="1217" spans="1:15" ht="20.100000000000001" customHeight="1" x14ac:dyDescent="0.25">
      <c r="A1217" s="29">
        <v>6575</v>
      </c>
      <c r="B1217" s="29">
        <f>IF(Table2[[#This Row],[Volume]]&lt;'Input Data'!$B$9,'Input Data'!$B$9,IF(Table2[[#This Row],[Volume]]&gt;'Input Data'!$B$10,'Input Data'!$B$10,Table2[[#This Row],[Volume]]))</f>
        <v>6575</v>
      </c>
      <c r="C1217" s="30">
        <f>ROUNDDOWN((Table2[[#This Row],[Volume Used]]-'Input Data'!$B$9)/'Input Data'!$B$11,0)*'Input Data'!$B$12</f>
        <v>0.2</v>
      </c>
      <c r="D1217" s="31">
        <f>-(Table2[[#This Row],[Volume]]*(1-Table2[[#This Row],[Discount]])*'Input Data'!$B$2)/Table2[[#This Row],[Volume]]</f>
        <v>400</v>
      </c>
      <c r="E1217" s="29">
        <f>ROUNDUP(Table2[[#This Row],[Volume]]/'Input Data'!$B$13,0)</f>
        <v>7</v>
      </c>
      <c r="F1217" s="29">
        <f>-Table2[[#This Row],[Multiplier]]*'Input Data'!$B$3</f>
        <v>350000</v>
      </c>
      <c r="G1217" s="29">
        <f>(1 - (1 / (1 + EXP(-((Table2[[#This Row],[Volume]] / 1000) - 4.25))))) * 0.4 + 0.6</f>
        <v>0.63562941109422522</v>
      </c>
      <c r="H1217" s="29">
        <f>Table2[[#This Row],[Sigmoid]]*'Input Data'!$B$7</f>
        <v>476.72205832066891</v>
      </c>
      <c r="I1217" s="29">
        <f>Table2[[#This Row],[Price]]-Table2[[#This Row],[Variable Cost]]</f>
        <v>76.722058320668907</v>
      </c>
      <c r="J1217" s="29">
        <f>Table2[[#This Row],[CM I (Unit)]]-(Table2[[#This Row],[Fixed Cost]]/Table2[[#This Row],[Volume]])</f>
        <v>23.49011915717081</v>
      </c>
      <c r="K1217" s="29">
        <f>Table2[[#This Row],[CM II Unit)]]-(-'Input Data'!$B$4/Table2[[#This Row],[Volume]])</f>
        <v>-14.532694531042118</v>
      </c>
      <c r="L1217" s="29">
        <f>Table2[[#This Row],[CM I (Unit)]]*Table2[[#This Row],[Volume]]</f>
        <v>504447.53345839807</v>
      </c>
      <c r="M1217" s="29">
        <f>Table2[[#This Row],[CM II Unit)]]*Table2[[#This Row],[Volume]]</f>
        <v>154447.53345839807</v>
      </c>
      <c r="N1217" s="29">
        <f>Table2[[#This Row],[Profit (Unit)]]*Table2[[#This Row],[Volume]]</f>
        <v>-95552.466541601927</v>
      </c>
      <c r="O1217" s="29" t="str">
        <f>IF(AND(Table2[[#This Row],[Profit]]&gt;0,N1216&lt;0),MIN(Table2[Profit]),"")</f>
        <v/>
      </c>
    </row>
    <row r="1218" spans="1:15" ht="20.100000000000001" customHeight="1" x14ac:dyDescent="0.25">
      <c r="A1218" s="29">
        <v>6580</v>
      </c>
      <c r="B1218" s="29">
        <f>IF(Table2[[#This Row],[Volume]]&lt;'Input Data'!$B$9,'Input Data'!$B$9,IF(Table2[[#This Row],[Volume]]&gt;'Input Data'!$B$10,'Input Data'!$B$10,Table2[[#This Row],[Volume]]))</f>
        <v>6580</v>
      </c>
      <c r="C1218" s="30">
        <f>ROUNDDOWN((Table2[[#This Row],[Volume Used]]-'Input Data'!$B$9)/'Input Data'!$B$11,0)*'Input Data'!$B$12</f>
        <v>0.2</v>
      </c>
      <c r="D1218" s="31">
        <f>-(Table2[[#This Row],[Volume]]*(1-Table2[[#This Row],[Discount]])*'Input Data'!$B$2)/Table2[[#This Row],[Volume]]</f>
        <v>400</v>
      </c>
      <c r="E1218" s="29">
        <f>ROUNDUP(Table2[[#This Row],[Volume]]/'Input Data'!$B$13,0)</f>
        <v>7</v>
      </c>
      <c r="F1218" s="29">
        <f>-Table2[[#This Row],[Multiplier]]*'Input Data'!$B$3</f>
        <v>350000</v>
      </c>
      <c r="G1218" s="29">
        <f>(1 - (1 / (1 + EXP(-((Table2[[#This Row],[Volume]] / 1000) - 4.25))))) * 0.4 + 0.6</f>
        <v>0.63546746530189335</v>
      </c>
      <c r="H1218" s="29">
        <f>Table2[[#This Row],[Sigmoid]]*'Input Data'!$B$7</f>
        <v>476.60059897642003</v>
      </c>
      <c r="I1218" s="29">
        <f>Table2[[#This Row],[Price]]-Table2[[#This Row],[Variable Cost]]</f>
        <v>76.600598976420031</v>
      </c>
      <c r="J1218" s="29">
        <f>Table2[[#This Row],[CM I (Unit)]]-(Table2[[#This Row],[Fixed Cost]]/Table2[[#This Row],[Volume]])</f>
        <v>23.409109614717906</v>
      </c>
      <c r="K1218" s="29">
        <f>Table2[[#This Row],[CM II Unit)]]-(-'Input Data'!$B$4/Table2[[#This Row],[Volume]])</f>
        <v>-14.584811357926469</v>
      </c>
      <c r="L1218" s="29">
        <f>Table2[[#This Row],[CM I (Unit)]]*Table2[[#This Row],[Volume]]</f>
        <v>504031.9412648438</v>
      </c>
      <c r="M1218" s="29">
        <f>Table2[[#This Row],[CM II Unit)]]*Table2[[#This Row],[Volume]]</f>
        <v>154031.94126484383</v>
      </c>
      <c r="N1218" s="29">
        <f>Table2[[#This Row],[Profit (Unit)]]*Table2[[#This Row],[Volume]]</f>
        <v>-95968.05873515617</v>
      </c>
      <c r="O1218" s="29" t="str">
        <f>IF(AND(Table2[[#This Row],[Profit]]&gt;0,N1217&lt;0),MIN(Table2[Profit]),"")</f>
        <v/>
      </c>
    </row>
    <row r="1219" spans="1:15" ht="20.100000000000001" customHeight="1" x14ac:dyDescent="0.25">
      <c r="A1219" s="29">
        <v>6585</v>
      </c>
      <c r="B1219" s="29">
        <f>IF(Table2[[#This Row],[Volume]]&lt;'Input Data'!$B$9,'Input Data'!$B$9,IF(Table2[[#This Row],[Volume]]&gt;'Input Data'!$B$10,'Input Data'!$B$10,Table2[[#This Row],[Volume]]))</f>
        <v>6585</v>
      </c>
      <c r="C1219" s="30">
        <f>ROUNDDOWN((Table2[[#This Row],[Volume Used]]-'Input Data'!$B$9)/'Input Data'!$B$11,0)*'Input Data'!$B$12</f>
        <v>0.2</v>
      </c>
      <c r="D1219" s="31">
        <f>-(Table2[[#This Row],[Volume]]*(1-Table2[[#This Row],[Discount]])*'Input Data'!$B$2)/Table2[[#This Row],[Volume]]</f>
        <v>400</v>
      </c>
      <c r="E1219" s="29">
        <f>ROUNDUP(Table2[[#This Row],[Volume]]/'Input Data'!$B$13,0)</f>
        <v>7</v>
      </c>
      <c r="F1219" s="29">
        <f>-Table2[[#This Row],[Multiplier]]*'Input Data'!$B$3</f>
        <v>350000</v>
      </c>
      <c r="G1219" s="29">
        <f>(1 - (1 / (1 + EXP(-((Table2[[#This Row],[Volume]] / 1000) - 4.25))))) * 0.4 + 0.6</f>
        <v>0.63530618427477492</v>
      </c>
      <c r="H1219" s="29">
        <f>Table2[[#This Row],[Sigmoid]]*'Input Data'!$B$7</f>
        <v>476.47963820608118</v>
      </c>
      <c r="I1219" s="29">
        <f>Table2[[#This Row],[Price]]-Table2[[#This Row],[Variable Cost]]</f>
        <v>76.479638206081177</v>
      </c>
      <c r="J1219" s="29">
        <f>Table2[[#This Row],[CM I (Unit)]]-(Table2[[#This Row],[Fixed Cost]]/Table2[[#This Row],[Volume]])</f>
        <v>23.328537218989304</v>
      </c>
      <c r="K1219" s="29">
        <f>Table2[[#This Row],[CM II Unit)]]-(-'Input Data'!$B$4/Table2[[#This Row],[Volume]])</f>
        <v>-14.636534914647747</v>
      </c>
      <c r="L1219" s="29">
        <f>Table2[[#This Row],[CM I (Unit)]]*Table2[[#This Row],[Volume]]</f>
        <v>503618.41758704453</v>
      </c>
      <c r="M1219" s="29">
        <f>Table2[[#This Row],[CM II Unit)]]*Table2[[#This Row],[Volume]]</f>
        <v>153618.41758704456</v>
      </c>
      <c r="N1219" s="29">
        <f>Table2[[#This Row],[Profit (Unit)]]*Table2[[#This Row],[Volume]]</f>
        <v>-96381.582412955409</v>
      </c>
      <c r="O1219" s="29" t="str">
        <f>IF(AND(Table2[[#This Row],[Profit]]&gt;0,N1218&lt;0),MIN(Table2[Profit]),"")</f>
        <v/>
      </c>
    </row>
    <row r="1220" spans="1:15" ht="20.100000000000001" customHeight="1" x14ac:dyDescent="0.25">
      <c r="A1220" s="29">
        <v>6590</v>
      </c>
      <c r="B1220" s="29">
        <f>IF(Table2[[#This Row],[Volume]]&lt;'Input Data'!$B$9,'Input Data'!$B$9,IF(Table2[[#This Row],[Volume]]&gt;'Input Data'!$B$10,'Input Data'!$B$10,Table2[[#This Row],[Volume]]))</f>
        <v>6590</v>
      </c>
      <c r="C1220" s="30">
        <f>ROUNDDOWN((Table2[[#This Row],[Volume Used]]-'Input Data'!$B$9)/'Input Data'!$B$11,0)*'Input Data'!$B$12</f>
        <v>0.2</v>
      </c>
      <c r="D1220" s="31">
        <f>-(Table2[[#This Row],[Volume]]*(1-Table2[[#This Row],[Discount]])*'Input Data'!$B$2)/Table2[[#This Row],[Volume]]</f>
        <v>400</v>
      </c>
      <c r="E1220" s="29">
        <f>ROUNDUP(Table2[[#This Row],[Volume]]/'Input Data'!$B$13,0)</f>
        <v>7</v>
      </c>
      <c r="F1220" s="29">
        <f>-Table2[[#This Row],[Multiplier]]*'Input Data'!$B$3</f>
        <v>350000</v>
      </c>
      <c r="G1220" s="29">
        <f>(1 - (1 / (1 + EXP(-((Table2[[#This Row],[Volume]] / 1000) - 4.25))))) * 0.4 + 0.6</f>
        <v>0.63514556593172045</v>
      </c>
      <c r="H1220" s="29">
        <f>Table2[[#This Row],[Sigmoid]]*'Input Data'!$B$7</f>
        <v>476.35917444879033</v>
      </c>
      <c r="I1220" s="29">
        <f>Table2[[#This Row],[Price]]-Table2[[#This Row],[Variable Cost]]</f>
        <v>76.359174448790327</v>
      </c>
      <c r="J1220" s="29">
        <f>Table2[[#This Row],[CM I (Unit)]]-(Table2[[#This Row],[Fixed Cost]]/Table2[[#This Row],[Volume]])</f>
        <v>23.248400548942072</v>
      </c>
      <c r="K1220" s="29">
        <f>Table2[[#This Row],[CM II Unit)]]-(-'Input Data'!$B$4/Table2[[#This Row],[Volume]])</f>
        <v>-14.687866522378108</v>
      </c>
      <c r="L1220" s="29">
        <f>Table2[[#This Row],[CM I (Unit)]]*Table2[[#This Row],[Volume]]</f>
        <v>503206.95961752825</v>
      </c>
      <c r="M1220" s="29">
        <f>Table2[[#This Row],[CM II Unit)]]*Table2[[#This Row],[Volume]]</f>
        <v>153206.95961752825</v>
      </c>
      <c r="N1220" s="29">
        <f>Table2[[#This Row],[Profit (Unit)]]*Table2[[#This Row],[Volume]]</f>
        <v>-96793.040382471736</v>
      </c>
      <c r="O1220" s="29" t="str">
        <f>IF(AND(Table2[[#This Row],[Profit]]&gt;0,N1219&lt;0),MIN(Table2[Profit]),"")</f>
        <v/>
      </c>
    </row>
    <row r="1221" spans="1:15" ht="20.100000000000001" customHeight="1" x14ac:dyDescent="0.25">
      <c r="A1221" s="29">
        <v>6595</v>
      </c>
      <c r="B1221" s="29">
        <f>IF(Table2[[#This Row],[Volume]]&lt;'Input Data'!$B$9,'Input Data'!$B$9,IF(Table2[[#This Row],[Volume]]&gt;'Input Data'!$B$10,'Input Data'!$B$10,Table2[[#This Row],[Volume]]))</f>
        <v>6595</v>
      </c>
      <c r="C1221" s="30">
        <f>ROUNDDOWN((Table2[[#This Row],[Volume Used]]-'Input Data'!$B$9)/'Input Data'!$B$11,0)*'Input Data'!$B$12</f>
        <v>0.2</v>
      </c>
      <c r="D1221" s="31">
        <f>-(Table2[[#This Row],[Volume]]*(1-Table2[[#This Row],[Discount]])*'Input Data'!$B$2)/Table2[[#This Row],[Volume]]</f>
        <v>400</v>
      </c>
      <c r="E1221" s="29">
        <f>ROUNDUP(Table2[[#This Row],[Volume]]/'Input Data'!$B$13,0)</f>
        <v>7</v>
      </c>
      <c r="F1221" s="29">
        <f>-Table2[[#This Row],[Multiplier]]*'Input Data'!$B$3</f>
        <v>350000</v>
      </c>
      <c r="G1221" s="29">
        <f>(1 - (1 / (1 + EXP(-((Table2[[#This Row],[Volume]] / 1000) - 4.25))))) * 0.4 + 0.6</f>
        <v>0.63498560819214822</v>
      </c>
      <c r="H1221" s="29">
        <f>Table2[[#This Row],[Sigmoid]]*'Input Data'!$B$7</f>
        <v>476.23920614411117</v>
      </c>
      <c r="I1221" s="29">
        <f>Table2[[#This Row],[Price]]-Table2[[#This Row],[Variable Cost]]</f>
        <v>76.239206144111165</v>
      </c>
      <c r="J1221" s="29">
        <f>Table2[[#This Row],[CM I (Unit)]]-(Table2[[#This Row],[Fixed Cost]]/Table2[[#This Row],[Volume]])</f>
        <v>23.168698183534971</v>
      </c>
      <c r="K1221" s="29">
        <f>Table2[[#This Row],[CM II Unit)]]-(-'Input Data'!$B$4/Table2[[#This Row],[Volume]])</f>
        <v>-14.73880750259088</v>
      </c>
      <c r="L1221" s="29">
        <f>Table2[[#This Row],[CM I (Unit)]]*Table2[[#This Row],[Volume]]</f>
        <v>502797.56452041311</v>
      </c>
      <c r="M1221" s="29">
        <f>Table2[[#This Row],[CM II Unit)]]*Table2[[#This Row],[Volume]]</f>
        <v>152797.56452041314</v>
      </c>
      <c r="N1221" s="29">
        <f>Table2[[#This Row],[Profit (Unit)]]*Table2[[#This Row],[Volume]]</f>
        <v>-97202.435479586857</v>
      </c>
      <c r="O1221" s="29" t="str">
        <f>IF(AND(Table2[[#This Row],[Profit]]&gt;0,N1220&lt;0),MIN(Table2[Profit]),"")</f>
        <v/>
      </c>
    </row>
    <row r="1222" spans="1:15" ht="20.100000000000001" customHeight="1" x14ac:dyDescent="0.25">
      <c r="A1222" s="29">
        <v>6600</v>
      </c>
      <c r="B1222" s="29">
        <f>IF(Table2[[#This Row],[Volume]]&lt;'Input Data'!$B$9,'Input Data'!$B$9,IF(Table2[[#This Row],[Volume]]&gt;'Input Data'!$B$10,'Input Data'!$B$10,Table2[[#This Row],[Volume]]))</f>
        <v>6600</v>
      </c>
      <c r="C1222" s="30">
        <f>ROUNDDOWN((Table2[[#This Row],[Volume Used]]-'Input Data'!$B$9)/'Input Data'!$B$11,0)*'Input Data'!$B$12</f>
        <v>0.2</v>
      </c>
      <c r="D1222" s="31">
        <f>-(Table2[[#This Row],[Volume]]*(1-Table2[[#This Row],[Discount]])*'Input Data'!$B$2)/Table2[[#This Row],[Volume]]</f>
        <v>400</v>
      </c>
      <c r="E1222" s="29">
        <f>ROUNDUP(Table2[[#This Row],[Volume]]/'Input Data'!$B$13,0)</f>
        <v>7</v>
      </c>
      <c r="F1222" s="29">
        <f>-Table2[[#This Row],[Multiplier]]*'Input Data'!$B$3</f>
        <v>350000</v>
      </c>
      <c r="G1222" s="29">
        <f>(1 - (1 / (1 + EXP(-((Table2[[#This Row],[Volume]] / 1000) - 4.25))))) * 0.4 + 0.6</f>
        <v>0.63482630897610848</v>
      </c>
      <c r="H1222" s="29">
        <f>Table2[[#This Row],[Sigmoid]]*'Input Data'!$B$7</f>
        <v>476.11973173208133</v>
      </c>
      <c r="I1222" s="29">
        <f>Table2[[#This Row],[Price]]-Table2[[#This Row],[Variable Cost]]</f>
        <v>76.119731732081334</v>
      </c>
      <c r="J1222" s="29">
        <f>Table2[[#This Row],[CM I (Unit)]]-(Table2[[#This Row],[Fixed Cost]]/Table2[[#This Row],[Volume]])</f>
        <v>23.089428701778303</v>
      </c>
      <c r="K1222" s="29">
        <f>Table2[[#This Row],[CM II Unit)]]-(-'Input Data'!$B$4/Table2[[#This Row],[Volume]])</f>
        <v>-14.789359177009572</v>
      </c>
      <c r="L1222" s="29">
        <f>Table2[[#This Row],[CM I (Unit)]]*Table2[[#This Row],[Volume]]</f>
        <v>502390.22943173681</v>
      </c>
      <c r="M1222" s="29">
        <f>Table2[[#This Row],[CM II Unit)]]*Table2[[#This Row],[Volume]]</f>
        <v>152390.22943173681</v>
      </c>
      <c r="N1222" s="29">
        <f>Table2[[#This Row],[Profit (Unit)]]*Table2[[#This Row],[Volume]]</f>
        <v>-97609.770568263179</v>
      </c>
      <c r="O1222" s="29" t="str">
        <f>IF(AND(Table2[[#This Row],[Profit]]&gt;0,N1221&lt;0),MIN(Table2[Profit]),"")</f>
        <v/>
      </c>
    </row>
    <row r="1223" spans="1:15" ht="20.100000000000001" customHeight="1" x14ac:dyDescent="0.25">
      <c r="A1223" s="29">
        <v>6605</v>
      </c>
      <c r="B1223" s="29">
        <f>IF(Table2[[#This Row],[Volume]]&lt;'Input Data'!$B$9,'Input Data'!$B$9,IF(Table2[[#This Row],[Volume]]&gt;'Input Data'!$B$10,'Input Data'!$B$10,Table2[[#This Row],[Volume]]))</f>
        <v>6605</v>
      </c>
      <c r="C1223" s="30">
        <f>ROUNDDOWN((Table2[[#This Row],[Volume Used]]-'Input Data'!$B$9)/'Input Data'!$B$11,0)*'Input Data'!$B$12</f>
        <v>0.2</v>
      </c>
      <c r="D1223" s="31">
        <f>-(Table2[[#This Row],[Volume]]*(1-Table2[[#This Row],[Discount]])*'Input Data'!$B$2)/Table2[[#This Row],[Volume]]</f>
        <v>400</v>
      </c>
      <c r="E1223" s="29">
        <f>ROUNDUP(Table2[[#This Row],[Volume]]/'Input Data'!$B$13,0)</f>
        <v>7</v>
      </c>
      <c r="F1223" s="29">
        <f>-Table2[[#This Row],[Multiplier]]*'Input Data'!$B$3</f>
        <v>350000</v>
      </c>
      <c r="G1223" s="29">
        <f>(1 - (1 / (1 + EXP(-((Table2[[#This Row],[Volume]] / 1000) - 4.25))))) * 0.4 + 0.6</f>
        <v>0.63466766620434689</v>
      </c>
      <c r="H1223" s="29">
        <f>Table2[[#This Row],[Sigmoid]]*'Input Data'!$B$7</f>
        <v>476.00074965326019</v>
      </c>
      <c r="I1223" s="29">
        <f>Table2[[#This Row],[Price]]-Table2[[#This Row],[Variable Cost]]</f>
        <v>76.000749653260186</v>
      </c>
      <c r="J1223" s="29">
        <f>Table2[[#This Row],[CM I (Unit)]]-(Table2[[#This Row],[Fixed Cost]]/Table2[[#This Row],[Volume]])</f>
        <v>23.010590682783274</v>
      </c>
      <c r="K1223" s="29">
        <f>Table2[[#This Row],[CM II Unit)]]-(-'Input Data'!$B$4/Table2[[#This Row],[Volume]])</f>
        <v>-14.839522867557378</v>
      </c>
      <c r="L1223" s="29">
        <f>Table2[[#This Row],[CM I (Unit)]]*Table2[[#This Row],[Volume]]</f>
        <v>501984.95145978354</v>
      </c>
      <c r="M1223" s="29">
        <f>Table2[[#This Row],[CM II Unit)]]*Table2[[#This Row],[Volume]]</f>
        <v>151984.95145978354</v>
      </c>
      <c r="N1223" s="29">
        <f>Table2[[#This Row],[Profit (Unit)]]*Table2[[#This Row],[Volume]]</f>
        <v>-98015.048540216478</v>
      </c>
      <c r="O1223" s="29" t="str">
        <f>IF(AND(Table2[[#This Row],[Profit]]&gt;0,N1222&lt;0),MIN(Table2[Profit]),"")</f>
        <v/>
      </c>
    </row>
    <row r="1224" spans="1:15" ht="20.100000000000001" customHeight="1" x14ac:dyDescent="0.25">
      <c r="A1224" s="29">
        <v>6610</v>
      </c>
      <c r="B1224" s="29">
        <f>IF(Table2[[#This Row],[Volume]]&lt;'Input Data'!$B$9,'Input Data'!$B$9,IF(Table2[[#This Row],[Volume]]&gt;'Input Data'!$B$10,'Input Data'!$B$10,Table2[[#This Row],[Volume]]))</f>
        <v>6610</v>
      </c>
      <c r="C1224" s="30">
        <f>ROUNDDOWN((Table2[[#This Row],[Volume Used]]-'Input Data'!$B$9)/'Input Data'!$B$11,0)*'Input Data'!$B$12</f>
        <v>0.2</v>
      </c>
      <c r="D1224" s="31">
        <f>-(Table2[[#This Row],[Volume]]*(1-Table2[[#This Row],[Discount]])*'Input Data'!$B$2)/Table2[[#This Row],[Volume]]</f>
        <v>400</v>
      </c>
      <c r="E1224" s="29">
        <f>ROUNDUP(Table2[[#This Row],[Volume]]/'Input Data'!$B$13,0)</f>
        <v>7</v>
      </c>
      <c r="F1224" s="29">
        <f>-Table2[[#This Row],[Multiplier]]*'Input Data'!$B$3</f>
        <v>350000</v>
      </c>
      <c r="G1224" s="29">
        <f>(1 - (1 / (1 + EXP(-((Table2[[#This Row],[Volume]] / 1000) - 4.25))))) * 0.4 + 0.6</f>
        <v>0.63450967779836664</v>
      </c>
      <c r="H1224" s="29">
        <f>Table2[[#This Row],[Sigmoid]]*'Input Data'!$B$7</f>
        <v>475.882258348775</v>
      </c>
      <c r="I1224" s="29">
        <f>Table2[[#This Row],[Price]]-Table2[[#This Row],[Variable Cost]]</f>
        <v>75.882258348774997</v>
      </c>
      <c r="J1224" s="29">
        <f>Table2[[#This Row],[CM I (Unit)]]-(Table2[[#This Row],[Fixed Cost]]/Table2[[#This Row],[Volume]])</f>
        <v>22.932182705809794</v>
      </c>
      <c r="K1224" s="29">
        <f>Table2[[#This Row],[CM II Unit)]]-(-'Input Data'!$B$4/Table2[[#This Row],[Volume]])</f>
        <v>-14.889299896308209</v>
      </c>
      <c r="L1224" s="29">
        <f>Table2[[#This Row],[CM I (Unit)]]*Table2[[#This Row],[Volume]]</f>
        <v>501581.72768540273</v>
      </c>
      <c r="M1224" s="29">
        <f>Table2[[#This Row],[CM II Unit)]]*Table2[[#This Row],[Volume]]</f>
        <v>151581.72768540273</v>
      </c>
      <c r="N1224" s="29">
        <f>Table2[[#This Row],[Profit (Unit)]]*Table2[[#This Row],[Volume]]</f>
        <v>-98418.27231459727</v>
      </c>
      <c r="O1224" s="29" t="str">
        <f>IF(AND(Table2[[#This Row],[Profit]]&gt;0,N1223&lt;0),MIN(Table2[Profit]),"")</f>
        <v/>
      </c>
    </row>
    <row r="1225" spans="1:15" ht="20.100000000000001" customHeight="1" x14ac:dyDescent="0.25">
      <c r="A1225" s="29">
        <v>6615</v>
      </c>
      <c r="B1225" s="29">
        <f>IF(Table2[[#This Row],[Volume]]&lt;'Input Data'!$B$9,'Input Data'!$B$9,IF(Table2[[#This Row],[Volume]]&gt;'Input Data'!$B$10,'Input Data'!$B$10,Table2[[#This Row],[Volume]]))</f>
        <v>6615</v>
      </c>
      <c r="C1225" s="30">
        <f>ROUNDDOWN((Table2[[#This Row],[Volume Used]]-'Input Data'!$B$9)/'Input Data'!$B$11,0)*'Input Data'!$B$12</f>
        <v>0.2</v>
      </c>
      <c r="D1225" s="31">
        <f>-(Table2[[#This Row],[Volume]]*(1-Table2[[#This Row],[Discount]])*'Input Data'!$B$2)/Table2[[#This Row],[Volume]]</f>
        <v>400</v>
      </c>
      <c r="E1225" s="29">
        <f>ROUNDUP(Table2[[#This Row],[Volume]]/'Input Data'!$B$13,0)</f>
        <v>7</v>
      </c>
      <c r="F1225" s="29">
        <f>-Table2[[#This Row],[Multiplier]]*'Input Data'!$B$3</f>
        <v>350000</v>
      </c>
      <c r="G1225" s="29">
        <f>(1 - (1 / (1 + EXP(-((Table2[[#This Row],[Volume]] / 1000) - 4.25))))) * 0.4 + 0.6</f>
        <v>0.63435234168049059</v>
      </c>
      <c r="H1225" s="29">
        <f>Table2[[#This Row],[Sigmoid]]*'Input Data'!$B$7</f>
        <v>475.76425626036797</v>
      </c>
      <c r="I1225" s="29">
        <f>Table2[[#This Row],[Price]]-Table2[[#This Row],[Variable Cost]]</f>
        <v>75.764256260367972</v>
      </c>
      <c r="J1225" s="29">
        <f>Table2[[#This Row],[CM I (Unit)]]-(Table2[[#This Row],[Fixed Cost]]/Table2[[#This Row],[Volume]])</f>
        <v>22.854203350315061</v>
      </c>
      <c r="K1225" s="29">
        <f>Table2[[#This Row],[CM II Unit)]]-(-'Input Data'!$B$4/Table2[[#This Row],[Volume]])</f>
        <v>-14.93869158543702</v>
      </c>
      <c r="L1225" s="29">
        <f>Table2[[#This Row],[CM I (Unit)]]*Table2[[#This Row],[Volume]]</f>
        <v>501180.55516233412</v>
      </c>
      <c r="M1225" s="29">
        <f>Table2[[#This Row],[CM II Unit)]]*Table2[[#This Row],[Volume]]</f>
        <v>151180.55516233412</v>
      </c>
      <c r="N1225" s="29">
        <f>Table2[[#This Row],[Profit (Unit)]]*Table2[[#This Row],[Volume]]</f>
        <v>-98819.444837665884</v>
      </c>
      <c r="O1225" s="29" t="str">
        <f>IF(AND(Table2[[#This Row],[Profit]]&gt;0,N1224&lt;0),MIN(Table2[Profit]),"")</f>
        <v/>
      </c>
    </row>
    <row r="1226" spans="1:15" ht="20.100000000000001" customHeight="1" x14ac:dyDescent="0.25">
      <c r="A1226" s="29">
        <v>6620</v>
      </c>
      <c r="B1226" s="29">
        <f>IF(Table2[[#This Row],[Volume]]&lt;'Input Data'!$B$9,'Input Data'!$B$9,IF(Table2[[#This Row],[Volume]]&gt;'Input Data'!$B$10,'Input Data'!$B$10,Table2[[#This Row],[Volume]]))</f>
        <v>6620</v>
      </c>
      <c r="C1226" s="30">
        <f>ROUNDDOWN((Table2[[#This Row],[Volume Used]]-'Input Data'!$B$9)/'Input Data'!$B$11,0)*'Input Data'!$B$12</f>
        <v>0.2</v>
      </c>
      <c r="D1226" s="31">
        <f>-(Table2[[#This Row],[Volume]]*(1-Table2[[#This Row],[Discount]])*'Input Data'!$B$2)/Table2[[#This Row],[Volume]]</f>
        <v>400</v>
      </c>
      <c r="E1226" s="29">
        <f>ROUNDUP(Table2[[#This Row],[Volume]]/'Input Data'!$B$13,0)</f>
        <v>7</v>
      </c>
      <c r="F1226" s="29">
        <f>-Table2[[#This Row],[Multiplier]]*'Input Data'!$B$3</f>
        <v>350000</v>
      </c>
      <c r="G1226" s="29">
        <f>(1 - (1 / (1 + EXP(-((Table2[[#This Row],[Volume]] / 1000) - 4.25))))) * 0.4 + 0.6</f>
        <v>0.63419565577392256</v>
      </c>
      <c r="H1226" s="29">
        <f>Table2[[#This Row],[Sigmoid]]*'Input Data'!$B$7</f>
        <v>475.6467418304419</v>
      </c>
      <c r="I1226" s="29">
        <f>Table2[[#This Row],[Price]]-Table2[[#This Row],[Variable Cost]]</f>
        <v>75.646741830441897</v>
      </c>
      <c r="J1226" s="29">
        <f>Table2[[#This Row],[CM I (Unit)]]-(Table2[[#This Row],[Fixed Cost]]/Table2[[#This Row],[Volume]])</f>
        <v>22.776651196000806</v>
      </c>
      <c r="K1226" s="29">
        <f>Table2[[#This Row],[CM II Unit)]]-(-'Input Data'!$B$4/Table2[[#This Row],[Volume]])</f>
        <v>-14.9876992571714</v>
      </c>
      <c r="L1226" s="29">
        <f>Table2[[#This Row],[CM I (Unit)]]*Table2[[#This Row],[Volume]]</f>
        <v>500781.43091752537</v>
      </c>
      <c r="M1226" s="29">
        <f>Table2[[#This Row],[CM II Unit)]]*Table2[[#This Row],[Volume]]</f>
        <v>150781.43091752534</v>
      </c>
      <c r="N1226" s="29">
        <f>Table2[[#This Row],[Profit (Unit)]]*Table2[[#This Row],[Volume]]</f>
        <v>-99218.569082474671</v>
      </c>
      <c r="O1226" s="29" t="str">
        <f>IF(AND(Table2[[#This Row],[Profit]]&gt;0,N1225&lt;0),MIN(Table2[Profit]),"")</f>
        <v/>
      </c>
    </row>
    <row r="1227" spans="1:15" ht="20.100000000000001" customHeight="1" x14ac:dyDescent="0.25">
      <c r="A1227" s="29">
        <v>6625</v>
      </c>
      <c r="B1227" s="29">
        <f>IF(Table2[[#This Row],[Volume]]&lt;'Input Data'!$B$9,'Input Data'!$B$9,IF(Table2[[#This Row],[Volume]]&gt;'Input Data'!$B$10,'Input Data'!$B$10,Table2[[#This Row],[Volume]]))</f>
        <v>6625</v>
      </c>
      <c r="C1227" s="30">
        <f>ROUNDDOWN((Table2[[#This Row],[Volume Used]]-'Input Data'!$B$9)/'Input Data'!$B$11,0)*'Input Data'!$B$12</f>
        <v>0.2</v>
      </c>
      <c r="D1227" s="31">
        <f>-(Table2[[#This Row],[Volume]]*(1-Table2[[#This Row],[Discount]])*'Input Data'!$B$2)/Table2[[#This Row],[Volume]]</f>
        <v>400</v>
      </c>
      <c r="E1227" s="29">
        <f>ROUNDUP(Table2[[#This Row],[Volume]]/'Input Data'!$B$13,0)</f>
        <v>7</v>
      </c>
      <c r="F1227" s="29">
        <f>-Table2[[#This Row],[Multiplier]]*'Input Data'!$B$3</f>
        <v>350000</v>
      </c>
      <c r="G1227" s="29">
        <f>(1 - (1 / (1 + EXP(-((Table2[[#This Row],[Volume]] / 1000) - 4.25))))) * 0.4 + 0.6</f>
        <v>0.63403961800280806</v>
      </c>
      <c r="H1227" s="29">
        <f>Table2[[#This Row],[Sigmoid]]*'Input Data'!$B$7</f>
        <v>475.52971350210606</v>
      </c>
      <c r="I1227" s="29">
        <f>Table2[[#This Row],[Price]]-Table2[[#This Row],[Variable Cost]]</f>
        <v>75.529713502106063</v>
      </c>
      <c r="J1227" s="29">
        <f>Table2[[#This Row],[CM I (Unit)]]-(Table2[[#This Row],[Fixed Cost]]/Table2[[#This Row],[Volume]])</f>
        <v>22.699524822860781</v>
      </c>
      <c r="K1227" s="29">
        <f>Table2[[#This Row],[CM II Unit)]]-(-'Input Data'!$B$4/Table2[[#This Row],[Volume]])</f>
        <v>-15.036324233742995</v>
      </c>
      <c r="L1227" s="29">
        <f>Table2[[#This Row],[CM I (Unit)]]*Table2[[#This Row],[Volume]]</f>
        <v>500384.35195145267</v>
      </c>
      <c r="M1227" s="29">
        <f>Table2[[#This Row],[CM II Unit)]]*Table2[[#This Row],[Volume]]</f>
        <v>150384.35195145267</v>
      </c>
      <c r="N1227" s="29">
        <f>Table2[[#This Row],[Profit (Unit)]]*Table2[[#This Row],[Volume]]</f>
        <v>-99615.648048547344</v>
      </c>
      <c r="O1227" s="29" t="str">
        <f>IF(AND(Table2[[#This Row],[Profit]]&gt;0,N1226&lt;0),MIN(Table2[Profit]),"")</f>
        <v/>
      </c>
    </row>
    <row r="1228" spans="1:15" ht="20.100000000000001" customHeight="1" x14ac:dyDescent="0.25">
      <c r="A1228" s="29">
        <v>6630</v>
      </c>
      <c r="B1228" s="29">
        <f>IF(Table2[[#This Row],[Volume]]&lt;'Input Data'!$B$9,'Input Data'!$B$9,IF(Table2[[#This Row],[Volume]]&gt;'Input Data'!$B$10,'Input Data'!$B$10,Table2[[#This Row],[Volume]]))</f>
        <v>6630</v>
      </c>
      <c r="C1228" s="30">
        <f>ROUNDDOWN((Table2[[#This Row],[Volume Used]]-'Input Data'!$B$9)/'Input Data'!$B$11,0)*'Input Data'!$B$12</f>
        <v>0.2</v>
      </c>
      <c r="D1228" s="31">
        <f>-(Table2[[#This Row],[Volume]]*(1-Table2[[#This Row],[Discount]])*'Input Data'!$B$2)/Table2[[#This Row],[Volume]]</f>
        <v>400</v>
      </c>
      <c r="E1228" s="29">
        <f>ROUNDUP(Table2[[#This Row],[Volume]]/'Input Data'!$B$13,0)</f>
        <v>7</v>
      </c>
      <c r="F1228" s="29">
        <f>-Table2[[#This Row],[Multiplier]]*'Input Data'!$B$3</f>
        <v>350000</v>
      </c>
      <c r="G1228" s="29">
        <f>(1 - (1 / (1 + EXP(-((Table2[[#This Row],[Volume]] / 1000) - 4.25))))) * 0.4 + 0.6</f>
        <v>0.63388422629229424</v>
      </c>
      <c r="H1228" s="29">
        <f>Table2[[#This Row],[Sigmoid]]*'Input Data'!$B$7</f>
        <v>475.41316971922066</v>
      </c>
      <c r="I1228" s="29">
        <f>Table2[[#This Row],[Price]]-Table2[[#This Row],[Variable Cost]]</f>
        <v>75.413169719220662</v>
      </c>
      <c r="J1228" s="29">
        <f>Table2[[#This Row],[CM I (Unit)]]-(Table2[[#This Row],[Fixed Cost]]/Table2[[#This Row],[Volume]])</f>
        <v>22.622822811226698</v>
      </c>
      <c r="K1228" s="29">
        <f>Table2[[#This Row],[CM II Unit)]]-(-'Input Data'!$B$4/Table2[[#This Row],[Volume]])</f>
        <v>-15.084567837340423</v>
      </c>
      <c r="L1228" s="29">
        <f>Table2[[#This Row],[CM I (Unit)]]*Table2[[#This Row],[Volume]]</f>
        <v>499989.31523843296</v>
      </c>
      <c r="M1228" s="29">
        <f>Table2[[#This Row],[CM II Unit)]]*Table2[[#This Row],[Volume]]</f>
        <v>149989.31523843302</v>
      </c>
      <c r="N1228" s="29">
        <f>Table2[[#This Row],[Profit (Unit)]]*Table2[[#This Row],[Volume]]</f>
        <v>-100010.684761567</v>
      </c>
      <c r="O1228" s="29" t="str">
        <f>IF(AND(Table2[[#This Row],[Profit]]&gt;0,N1227&lt;0),MIN(Table2[Profit]),"")</f>
        <v/>
      </c>
    </row>
    <row r="1229" spans="1:15" ht="20.100000000000001" customHeight="1" x14ac:dyDescent="0.25">
      <c r="A1229" s="29">
        <v>6635</v>
      </c>
      <c r="B1229" s="29">
        <f>IF(Table2[[#This Row],[Volume]]&lt;'Input Data'!$B$9,'Input Data'!$B$9,IF(Table2[[#This Row],[Volume]]&gt;'Input Data'!$B$10,'Input Data'!$B$10,Table2[[#This Row],[Volume]]))</f>
        <v>6635</v>
      </c>
      <c r="C1229" s="30">
        <f>ROUNDDOWN((Table2[[#This Row],[Volume Used]]-'Input Data'!$B$9)/'Input Data'!$B$11,0)*'Input Data'!$B$12</f>
        <v>0.2</v>
      </c>
      <c r="D1229" s="31">
        <f>-(Table2[[#This Row],[Volume]]*(1-Table2[[#This Row],[Discount]])*'Input Data'!$B$2)/Table2[[#This Row],[Volume]]</f>
        <v>400</v>
      </c>
      <c r="E1229" s="29">
        <f>ROUNDUP(Table2[[#This Row],[Volume]]/'Input Data'!$B$13,0)</f>
        <v>7</v>
      </c>
      <c r="F1229" s="29">
        <f>-Table2[[#This Row],[Multiplier]]*'Input Data'!$B$3</f>
        <v>350000</v>
      </c>
      <c r="G1229" s="29">
        <f>(1 - (1 / (1 + EXP(-((Table2[[#This Row],[Volume]] / 1000) - 4.25))))) * 0.4 + 0.6</f>
        <v>0.63372947856858974</v>
      </c>
      <c r="H1229" s="29">
        <f>Table2[[#This Row],[Sigmoid]]*'Input Data'!$B$7</f>
        <v>475.29710892644232</v>
      </c>
      <c r="I1229" s="29">
        <f>Table2[[#This Row],[Price]]-Table2[[#This Row],[Variable Cost]]</f>
        <v>75.29710892644232</v>
      </c>
      <c r="J1229" s="29">
        <f>Table2[[#This Row],[CM I (Unit)]]-(Table2[[#This Row],[Fixed Cost]]/Table2[[#This Row],[Volume]])</f>
        <v>22.546543741815341</v>
      </c>
      <c r="K1229" s="29">
        <f>Table2[[#This Row],[CM II Unit)]]-(-'Input Data'!$B$4/Table2[[#This Row],[Volume]])</f>
        <v>-15.132431390061072</v>
      </c>
      <c r="L1229" s="29">
        <f>Table2[[#This Row],[CM I (Unit)]]*Table2[[#This Row],[Volume]]</f>
        <v>499596.31772694481</v>
      </c>
      <c r="M1229" s="29">
        <f>Table2[[#This Row],[CM II Unit)]]*Table2[[#This Row],[Volume]]</f>
        <v>149596.31772694478</v>
      </c>
      <c r="N1229" s="29">
        <f>Table2[[#This Row],[Profit (Unit)]]*Table2[[#This Row],[Volume]]</f>
        <v>-100403.68227305521</v>
      </c>
      <c r="O1229" s="29" t="str">
        <f>IF(AND(Table2[[#This Row],[Profit]]&gt;0,N1228&lt;0),MIN(Table2[Profit]),"")</f>
        <v/>
      </c>
    </row>
    <row r="1230" spans="1:15" ht="20.100000000000001" customHeight="1" x14ac:dyDescent="0.25">
      <c r="A1230" s="29">
        <v>6640</v>
      </c>
      <c r="B1230" s="29">
        <f>IF(Table2[[#This Row],[Volume]]&lt;'Input Data'!$B$9,'Input Data'!$B$9,IF(Table2[[#This Row],[Volume]]&gt;'Input Data'!$B$10,'Input Data'!$B$10,Table2[[#This Row],[Volume]]))</f>
        <v>6640</v>
      </c>
      <c r="C1230" s="30">
        <f>ROUNDDOWN((Table2[[#This Row],[Volume Used]]-'Input Data'!$B$9)/'Input Data'!$B$11,0)*'Input Data'!$B$12</f>
        <v>0.2</v>
      </c>
      <c r="D1230" s="31">
        <f>-(Table2[[#This Row],[Volume]]*(1-Table2[[#This Row],[Discount]])*'Input Data'!$B$2)/Table2[[#This Row],[Volume]]</f>
        <v>400</v>
      </c>
      <c r="E1230" s="29">
        <f>ROUNDUP(Table2[[#This Row],[Volume]]/'Input Data'!$B$13,0)</f>
        <v>7</v>
      </c>
      <c r="F1230" s="29">
        <f>-Table2[[#This Row],[Multiplier]]*'Input Data'!$B$3</f>
        <v>350000</v>
      </c>
      <c r="G1230" s="29">
        <f>(1 - (1 / (1 + EXP(-((Table2[[#This Row],[Volume]] / 1000) - 4.25))))) * 0.4 + 0.6</f>
        <v>0.6335753727590232</v>
      </c>
      <c r="H1230" s="29">
        <f>Table2[[#This Row],[Sigmoid]]*'Input Data'!$B$7</f>
        <v>475.18152956926741</v>
      </c>
      <c r="I1230" s="29">
        <f>Table2[[#This Row],[Price]]-Table2[[#This Row],[Variable Cost]]</f>
        <v>75.181529569267411</v>
      </c>
      <c r="J1230" s="29">
        <f>Table2[[#This Row],[CM I (Unit)]]-(Table2[[#This Row],[Fixed Cost]]/Table2[[#This Row],[Volume]])</f>
        <v>22.470686195773432</v>
      </c>
      <c r="K1230" s="29">
        <f>Table2[[#This Row],[CM II Unit)]]-(-'Input Data'!$B$4/Table2[[#This Row],[Volume]])</f>
        <v>-15.17991621386512</v>
      </c>
      <c r="L1230" s="29">
        <f>Table2[[#This Row],[CM I (Unit)]]*Table2[[#This Row],[Volume]]</f>
        <v>499205.35633993562</v>
      </c>
      <c r="M1230" s="29">
        <f>Table2[[#This Row],[CM II Unit)]]*Table2[[#This Row],[Volume]]</f>
        <v>149205.35633993559</v>
      </c>
      <c r="N1230" s="29">
        <f>Table2[[#This Row],[Profit (Unit)]]*Table2[[#This Row],[Volume]]</f>
        <v>-100794.64366006439</v>
      </c>
      <c r="O1230" s="29" t="str">
        <f>IF(AND(Table2[[#This Row],[Profit]]&gt;0,N1229&lt;0),MIN(Table2[Profit]),"")</f>
        <v/>
      </c>
    </row>
    <row r="1231" spans="1:15" ht="20.100000000000001" customHeight="1" x14ac:dyDescent="0.25">
      <c r="A1231" s="29">
        <v>6645</v>
      </c>
      <c r="B1231" s="29">
        <f>IF(Table2[[#This Row],[Volume]]&lt;'Input Data'!$B$9,'Input Data'!$B$9,IF(Table2[[#This Row],[Volume]]&gt;'Input Data'!$B$10,'Input Data'!$B$10,Table2[[#This Row],[Volume]]))</f>
        <v>6645</v>
      </c>
      <c r="C1231" s="30">
        <f>ROUNDDOWN((Table2[[#This Row],[Volume Used]]-'Input Data'!$B$9)/'Input Data'!$B$11,0)*'Input Data'!$B$12</f>
        <v>0.2</v>
      </c>
      <c r="D1231" s="31">
        <f>-(Table2[[#This Row],[Volume]]*(1-Table2[[#This Row],[Discount]])*'Input Data'!$B$2)/Table2[[#This Row],[Volume]]</f>
        <v>400</v>
      </c>
      <c r="E1231" s="29">
        <f>ROUNDUP(Table2[[#This Row],[Volume]]/'Input Data'!$B$13,0)</f>
        <v>7</v>
      </c>
      <c r="F1231" s="29">
        <f>-Table2[[#This Row],[Multiplier]]*'Input Data'!$B$3</f>
        <v>350000</v>
      </c>
      <c r="G1231" s="29">
        <f>(1 - (1 / (1 + EXP(-((Table2[[#This Row],[Volume]] / 1000) - 4.25))))) * 0.4 + 0.6</f>
        <v>0.63342190679210186</v>
      </c>
      <c r="H1231" s="29">
        <f>Table2[[#This Row],[Sigmoid]]*'Input Data'!$B$7</f>
        <v>475.0664300940764</v>
      </c>
      <c r="I1231" s="29">
        <f>Table2[[#This Row],[Price]]-Table2[[#This Row],[Variable Cost]]</f>
        <v>75.066430094076395</v>
      </c>
      <c r="J1231" s="29">
        <f>Table2[[#This Row],[CM I (Unit)]]-(Table2[[#This Row],[Fixed Cost]]/Table2[[#This Row],[Volume]])</f>
        <v>22.395248754723497</v>
      </c>
      <c r="K1231" s="29">
        <f>Table2[[#This Row],[CM II Unit)]]-(-'Input Data'!$B$4/Table2[[#This Row],[Volume]])</f>
        <v>-15.227023630528571</v>
      </c>
      <c r="L1231" s="29">
        <f>Table2[[#This Row],[CM I (Unit)]]*Table2[[#This Row],[Volume]]</f>
        <v>498816.42797513766</v>
      </c>
      <c r="M1231" s="29">
        <f>Table2[[#This Row],[CM II Unit)]]*Table2[[#This Row],[Volume]]</f>
        <v>148816.42797513763</v>
      </c>
      <c r="N1231" s="29">
        <f>Table2[[#This Row],[Profit (Unit)]]*Table2[[#This Row],[Volume]]</f>
        <v>-101183.57202486235</v>
      </c>
      <c r="O1231" s="29" t="str">
        <f>IF(AND(Table2[[#This Row],[Profit]]&gt;0,N1230&lt;0),MIN(Table2[Profit]),"")</f>
        <v/>
      </c>
    </row>
    <row r="1232" spans="1:15" ht="20.100000000000001" customHeight="1" x14ac:dyDescent="0.25">
      <c r="A1232" s="29">
        <v>6650</v>
      </c>
      <c r="B1232" s="29">
        <f>IF(Table2[[#This Row],[Volume]]&lt;'Input Data'!$B$9,'Input Data'!$B$9,IF(Table2[[#This Row],[Volume]]&gt;'Input Data'!$B$10,'Input Data'!$B$10,Table2[[#This Row],[Volume]]))</f>
        <v>6650</v>
      </c>
      <c r="C1232" s="30">
        <f>ROUNDDOWN((Table2[[#This Row],[Volume Used]]-'Input Data'!$B$9)/'Input Data'!$B$11,0)*'Input Data'!$B$12</f>
        <v>0.2</v>
      </c>
      <c r="D1232" s="31">
        <f>-(Table2[[#This Row],[Volume]]*(1-Table2[[#This Row],[Discount]])*'Input Data'!$B$2)/Table2[[#This Row],[Volume]]</f>
        <v>400</v>
      </c>
      <c r="E1232" s="29">
        <f>ROUNDUP(Table2[[#This Row],[Volume]]/'Input Data'!$B$13,0)</f>
        <v>7</v>
      </c>
      <c r="F1232" s="29">
        <f>-Table2[[#This Row],[Multiplier]]*'Input Data'!$B$3</f>
        <v>350000</v>
      </c>
      <c r="G1232" s="29">
        <f>(1 - (1 / (1 + EXP(-((Table2[[#This Row],[Volume]] / 1000) - 4.25))))) * 0.4 + 0.6</f>
        <v>0.63326907859756887</v>
      </c>
      <c r="H1232" s="29">
        <f>Table2[[#This Row],[Sigmoid]]*'Input Data'!$B$7</f>
        <v>474.95180894817668</v>
      </c>
      <c r="I1232" s="29">
        <f>Table2[[#This Row],[Price]]-Table2[[#This Row],[Variable Cost]]</f>
        <v>74.951808948176676</v>
      </c>
      <c r="J1232" s="29">
        <f>Table2[[#This Row],[CM I (Unit)]]-(Table2[[#This Row],[Fixed Cost]]/Table2[[#This Row],[Volume]])</f>
        <v>22.320230000808259</v>
      </c>
      <c r="K1232" s="29">
        <f>Table2[[#This Row],[CM II Unit)]]-(-'Input Data'!$B$4/Table2[[#This Row],[Volume]])</f>
        <v>-15.273754961597753</v>
      </c>
      <c r="L1232" s="29">
        <f>Table2[[#This Row],[CM I (Unit)]]*Table2[[#This Row],[Volume]]</f>
        <v>498429.5295053749</v>
      </c>
      <c r="M1232" s="29">
        <f>Table2[[#This Row],[CM II Unit)]]*Table2[[#This Row],[Volume]]</f>
        <v>148429.52950537493</v>
      </c>
      <c r="N1232" s="29">
        <f>Table2[[#This Row],[Profit (Unit)]]*Table2[[#This Row],[Volume]]</f>
        <v>-101570.47049462506</v>
      </c>
      <c r="O1232" s="29" t="str">
        <f>IF(AND(Table2[[#This Row],[Profit]]&gt;0,N1231&lt;0),MIN(Table2[Profit]),"")</f>
        <v/>
      </c>
    </row>
    <row r="1233" spans="1:15" ht="20.100000000000001" customHeight="1" x14ac:dyDescent="0.25">
      <c r="A1233" s="29">
        <v>6655</v>
      </c>
      <c r="B1233" s="29">
        <f>IF(Table2[[#This Row],[Volume]]&lt;'Input Data'!$B$9,'Input Data'!$B$9,IF(Table2[[#This Row],[Volume]]&gt;'Input Data'!$B$10,'Input Data'!$B$10,Table2[[#This Row],[Volume]]))</f>
        <v>6655</v>
      </c>
      <c r="C1233" s="30">
        <f>ROUNDDOWN((Table2[[#This Row],[Volume Used]]-'Input Data'!$B$9)/'Input Data'!$B$11,0)*'Input Data'!$B$12</f>
        <v>0.2</v>
      </c>
      <c r="D1233" s="31">
        <f>-(Table2[[#This Row],[Volume]]*(1-Table2[[#This Row],[Discount]])*'Input Data'!$B$2)/Table2[[#This Row],[Volume]]</f>
        <v>400</v>
      </c>
      <c r="E1233" s="29">
        <f>ROUNDUP(Table2[[#This Row],[Volume]]/'Input Data'!$B$13,0)</f>
        <v>7</v>
      </c>
      <c r="F1233" s="29">
        <f>-Table2[[#This Row],[Multiplier]]*'Input Data'!$B$3</f>
        <v>350000</v>
      </c>
      <c r="G1233" s="29">
        <f>(1 - (1 / (1 + EXP(-((Table2[[#This Row],[Volume]] / 1000) - 4.25))))) * 0.4 + 0.6</f>
        <v>0.63311688610646122</v>
      </c>
      <c r="H1233" s="29">
        <f>Table2[[#This Row],[Sigmoid]]*'Input Data'!$B$7</f>
        <v>474.83766457984592</v>
      </c>
      <c r="I1233" s="29">
        <f>Table2[[#This Row],[Price]]-Table2[[#This Row],[Variable Cost]]</f>
        <v>74.837664579845921</v>
      </c>
      <c r="J1233" s="29">
        <f>Table2[[#This Row],[CM I (Unit)]]-(Table2[[#This Row],[Fixed Cost]]/Table2[[#This Row],[Volume]])</f>
        <v>22.245628516735479</v>
      </c>
      <c r="K1233" s="29">
        <f>Table2[[#This Row],[CM II Unit)]]-(-'Input Data'!$B$4/Table2[[#This Row],[Volume]])</f>
        <v>-15.320111528343411</v>
      </c>
      <c r="L1233" s="29">
        <f>Table2[[#This Row],[CM I (Unit)]]*Table2[[#This Row],[Volume]]</f>
        <v>498044.65777887462</v>
      </c>
      <c r="M1233" s="29">
        <f>Table2[[#This Row],[CM II Unit)]]*Table2[[#This Row],[Volume]]</f>
        <v>148044.65777887462</v>
      </c>
      <c r="N1233" s="29">
        <f>Table2[[#This Row],[Profit (Unit)]]*Table2[[#This Row],[Volume]]</f>
        <v>-101955.34222112539</v>
      </c>
      <c r="O1233" s="29" t="str">
        <f>IF(AND(Table2[[#This Row],[Profit]]&gt;0,N1232&lt;0),MIN(Table2[Profit]),"")</f>
        <v/>
      </c>
    </row>
    <row r="1234" spans="1:15" ht="20.100000000000001" customHeight="1" x14ac:dyDescent="0.25">
      <c r="A1234" s="29">
        <v>6660</v>
      </c>
      <c r="B1234" s="29">
        <f>IF(Table2[[#This Row],[Volume]]&lt;'Input Data'!$B$9,'Input Data'!$B$9,IF(Table2[[#This Row],[Volume]]&gt;'Input Data'!$B$10,'Input Data'!$B$10,Table2[[#This Row],[Volume]]))</f>
        <v>6660</v>
      </c>
      <c r="C1234" s="30">
        <f>ROUNDDOWN((Table2[[#This Row],[Volume Used]]-'Input Data'!$B$9)/'Input Data'!$B$11,0)*'Input Data'!$B$12</f>
        <v>0.2</v>
      </c>
      <c r="D1234" s="31">
        <f>-(Table2[[#This Row],[Volume]]*(1-Table2[[#This Row],[Discount]])*'Input Data'!$B$2)/Table2[[#This Row],[Volume]]</f>
        <v>400</v>
      </c>
      <c r="E1234" s="29">
        <f>ROUNDUP(Table2[[#This Row],[Volume]]/'Input Data'!$B$13,0)</f>
        <v>7</v>
      </c>
      <c r="F1234" s="29">
        <f>-Table2[[#This Row],[Multiplier]]*'Input Data'!$B$3</f>
        <v>350000</v>
      </c>
      <c r="G1234" s="29">
        <f>(1 - (1 / (1 + EXP(-((Table2[[#This Row],[Volume]] / 1000) - 4.25))))) * 0.4 + 0.6</f>
        <v>0.63296532725116517</v>
      </c>
      <c r="H1234" s="29">
        <f>Table2[[#This Row],[Sigmoid]]*'Input Data'!$B$7</f>
        <v>474.72399543837389</v>
      </c>
      <c r="I1234" s="29">
        <f>Table2[[#This Row],[Price]]-Table2[[#This Row],[Variable Cost]]</f>
        <v>74.72399543837389</v>
      </c>
      <c r="J1234" s="29">
        <f>Table2[[#This Row],[CM I (Unit)]]-(Table2[[#This Row],[Fixed Cost]]/Table2[[#This Row],[Volume]])</f>
        <v>22.171442885821335</v>
      </c>
      <c r="K1234" s="29">
        <f>Table2[[#This Row],[CM II Unit)]]-(-'Input Data'!$B$4/Table2[[#This Row],[Volume]])</f>
        <v>-15.366094651716203</v>
      </c>
      <c r="L1234" s="29">
        <f>Table2[[#This Row],[CM I (Unit)]]*Table2[[#This Row],[Volume]]</f>
        <v>497661.80961957009</v>
      </c>
      <c r="M1234" s="29">
        <f>Table2[[#This Row],[CM II Unit)]]*Table2[[#This Row],[Volume]]</f>
        <v>147661.80961957009</v>
      </c>
      <c r="N1234" s="29">
        <f>Table2[[#This Row],[Profit (Unit)]]*Table2[[#This Row],[Volume]]</f>
        <v>-102338.19038042991</v>
      </c>
      <c r="O1234" s="29" t="str">
        <f>IF(AND(Table2[[#This Row],[Profit]]&gt;0,N1233&lt;0),MIN(Table2[Profit]),"")</f>
        <v/>
      </c>
    </row>
    <row r="1235" spans="1:15" ht="20.100000000000001" customHeight="1" x14ac:dyDescent="0.25">
      <c r="A1235" s="29">
        <v>6665</v>
      </c>
      <c r="B1235" s="29">
        <f>IF(Table2[[#This Row],[Volume]]&lt;'Input Data'!$B$9,'Input Data'!$B$9,IF(Table2[[#This Row],[Volume]]&gt;'Input Data'!$B$10,'Input Data'!$B$10,Table2[[#This Row],[Volume]]))</f>
        <v>6665</v>
      </c>
      <c r="C1235" s="30">
        <f>ROUNDDOWN((Table2[[#This Row],[Volume Used]]-'Input Data'!$B$9)/'Input Data'!$B$11,0)*'Input Data'!$B$12</f>
        <v>0.2</v>
      </c>
      <c r="D1235" s="31">
        <f>-(Table2[[#This Row],[Volume]]*(1-Table2[[#This Row],[Discount]])*'Input Data'!$B$2)/Table2[[#This Row],[Volume]]</f>
        <v>400</v>
      </c>
      <c r="E1235" s="29">
        <f>ROUNDUP(Table2[[#This Row],[Volume]]/'Input Data'!$B$13,0)</f>
        <v>7</v>
      </c>
      <c r="F1235" s="29">
        <f>-Table2[[#This Row],[Multiplier]]*'Input Data'!$B$3</f>
        <v>350000</v>
      </c>
      <c r="G1235" s="29">
        <f>(1 - (1 / (1 + EXP(-((Table2[[#This Row],[Volume]] / 1000) - 4.25))))) * 0.4 + 0.6</f>
        <v>0.63281439996547284</v>
      </c>
      <c r="H1235" s="29">
        <f>Table2[[#This Row],[Sigmoid]]*'Input Data'!$B$7</f>
        <v>474.61079997410462</v>
      </c>
      <c r="I1235" s="29">
        <f>Table2[[#This Row],[Price]]-Table2[[#This Row],[Variable Cost]]</f>
        <v>74.610799974104623</v>
      </c>
      <c r="J1235" s="29">
        <f>Table2[[#This Row],[CM I (Unit)]]-(Table2[[#This Row],[Fixed Cost]]/Table2[[#This Row],[Volume]])</f>
        <v>22.097671692034105</v>
      </c>
      <c r="K1235" s="29">
        <f>Table2[[#This Row],[CM II Unit)]]-(-'Input Data'!$B$4/Table2[[#This Row],[Volume]])</f>
        <v>-15.411705652301983</v>
      </c>
      <c r="L1235" s="29">
        <f>Table2[[#This Row],[CM I (Unit)]]*Table2[[#This Row],[Volume]]</f>
        <v>497280.98182740732</v>
      </c>
      <c r="M1235" s="29">
        <f>Table2[[#This Row],[CM II Unit)]]*Table2[[#This Row],[Volume]]</f>
        <v>147280.98182740732</v>
      </c>
      <c r="N1235" s="29">
        <f>Table2[[#This Row],[Profit (Unit)]]*Table2[[#This Row],[Volume]]</f>
        <v>-102719.01817259271</v>
      </c>
      <c r="O1235" s="29" t="str">
        <f>IF(AND(Table2[[#This Row],[Profit]]&gt;0,N1234&lt;0),MIN(Table2[Profit]),"")</f>
        <v/>
      </c>
    </row>
    <row r="1236" spans="1:15" ht="20.100000000000001" customHeight="1" x14ac:dyDescent="0.25">
      <c r="A1236" s="29">
        <v>6670</v>
      </c>
      <c r="B1236" s="29">
        <f>IF(Table2[[#This Row],[Volume]]&lt;'Input Data'!$B$9,'Input Data'!$B$9,IF(Table2[[#This Row],[Volume]]&gt;'Input Data'!$B$10,'Input Data'!$B$10,Table2[[#This Row],[Volume]]))</f>
        <v>6670</v>
      </c>
      <c r="C1236" s="30">
        <f>ROUNDDOWN((Table2[[#This Row],[Volume Used]]-'Input Data'!$B$9)/'Input Data'!$B$11,0)*'Input Data'!$B$12</f>
        <v>0.2</v>
      </c>
      <c r="D1236" s="31">
        <f>-(Table2[[#This Row],[Volume]]*(1-Table2[[#This Row],[Discount]])*'Input Data'!$B$2)/Table2[[#This Row],[Volume]]</f>
        <v>400</v>
      </c>
      <c r="E1236" s="29">
        <f>ROUNDUP(Table2[[#This Row],[Volume]]/'Input Data'!$B$13,0)</f>
        <v>7</v>
      </c>
      <c r="F1236" s="29">
        <f>-Table2[[#This Row],[Multiplier]]*'Input Data'!$B$3</f>
        <v>350000</v>
      </c>
      <c r="G1236" s="29">
        <f>(1 - (1 / (1 + EXP(-((Table2[[#This Row],[Volume]] / 1000) - 4.25))))) * 0.4 + 0.6</f>
        <v>0.63266410218463787</v>
      </c>
      <c r="H1236" s="29">
        <f>Table2[[#This Row],[Sigmoid]]*'Input Data'!$B$7</f>
        <v>474.49807663847838</v>
      </c>
      <c r="I1236" s="29">
        <f>Table2[[#This Row],[Price]]-Table2[[#This Row],[Variable Cost]]</f>
        <v>74.498076638478381</v>
      </c>
      <c r="J1236" s="29">
        <f>Table2[[#This Row],[CM I (Unit)]]-(Table2[[#This Row],[Fixed Cost]]/Table2[[#This Row],[Volume]])</f>
        <v>22.024313520037602</v>
      </c>
      <c r="K1236" s="29">
        <f>Table2[[#This Row],[CM II Unit)]]-(-'Input Data'!$B$4/Table2[[#This Row],[Volume]])</f>
        <v>-15.456945850277243</v>
      </c>
      <c r="L1236" s="29">
        <f>Table2[[#This Row],[CM I (Unit)]]*Table2[[#This Row],[Volume]]</f>
        <v>496902.17117865081</v>
      </c>
      <c r="M1236" s="29">
        <f>Table2[[#This Row],[CM II Unit)]]*Table2[[#This Row],[Volume]]</f>
        <v>146902.17117865081</v>
      </c>
      <c r="N1236" s="29">
        <f>Table2[[#This Row],[Profit (Unit)]]*Table2[[#This Row],[Volume]]</f>
        <v>-103097.82882134922</v>
      </c>
      <c r="O1236" s="29" t="str">
        <f>IF(AND(Table2[[#This Row],[Profit]]&gt;0,N1235&lt;0),MIN(Table2[Profit]),"")</f>
        <v/>
      </c>
    </row>
    <row r="1237" spans="1:15" ht="20.100000000000001" customHeight="1" x14ac:dyDescent="0.25">
      <c r="A1237" s="29">
        <v>6675</v>
      </c>
      <c r="B1237" s="29">
        <f>IF(Table2[[#This Row],[Volume]]&lt;'Input Data'!$B$9,'Input Data'!$B$9,IF(Table2[[#This Row],[Volume]]&gt;'Input Data'!$B$10,'Input Data'!$B$10,Table2[[#This Row],[Volume]]))</f>
        <v>6675</v>
      </c>
      <c r="C1237" s="30">
        <f>ROUNDDOWN((Table2[[#This Row],[Volume Used]]-'Input Data'!$B$9)/'Input Data'!$B$11,0)*'Input Data'!$B$12</f>
        <v>0.2</v>
      </c>
      <c r="D1237" s="31">
        <f>-(Table2[[#This Row],[Volume]]*(1-Table2[[#This Row],[Discount]])*'Input Data'!$B$2)/Table2[[#This Row],[Volume]]</f>
        <v>400</v>
      </c>
      <c r="E1237" s="29">
        <f>ROUNDUP(Table2[[#This Row],[Volume]]/'Input Data'!$B$13,0)</f>
        <v>7</v>
      </c>
      <c r="F1237" s="29">
        <f>-Table2[[#This Row],[Multiplier]]*'Input Data'!$B$3</f>
        <v>350000</v>
      </c>
      <c r="G1237" s="29">
        <f>(1 - (1 / (1 + EXP(-((Table2[[#This Row],[Volume]] / 1000) - 4.25))))) * 0.4 + 0.6</f>
        <v>0.63251443184542921</v>
      </c>
      <c r="H1237" s="29">
        <f>Table2[[#This Row],[Sigmoid]]*'Input Data'!$B$7</f>
        <v>474.3858238840719</v>
      </c>
      <c r="I1237" s="29">
        <f>Table2[[#This Row],[Price]]-Table2[[#This Row],[Variable Cost]]</f>
        <v>74.385823884071897</v>
      </c>
      <c r="J1237" s="29">
        <f>Table2[[#This Row],[CM I (Unit)]]-(Table2[[#This Row],[Fixed Cost]]/Table2[[#This Row],[Volume]])</f>
        <v>21.951366955232949</v>
      </c>
      <c r="K1237" s="29">
        <f>Table2[[#This Row],[CM II Unit)]]-(-'Input Data'!$B$4/Table2[[#This Row],[Volume]])</f>
        <v>-15.501816565366305</v>
      </c>
      <c r="L1237" s="29">
        <f>Table2[[#This Row],[CM I (Unit)]]*Table2[[#This Row],[Volume]]</f>
        <v>496525.37442617991</v>
      </c>
      <c r="M1237" s="29">
        <f>Table2[[#This Row],[CM II Unit)]]*Table2[[#This Row],[Volume]]</f>
        <v>146525.37442617994</v>
      </c>
      <c r="N1237" s="29">
        <f>Table2[[#This Row],[Profit (Unit)]]*Table2[[#This Row],[Volume]]</f>
        <v>-103474.62557382009</v>
      </c>
      <c r="O1237" s="29" t="str">
        <f>IF(AND(Table2[[#This Row],[Profit]]&gt;0,N1236&lt;0),MIN(Table2[Profit]),"")</f>
        <v/>
      </c>
    </row>
    <row r="1238" spans="1:15" ht="20.100000000000001" customHeight="1" x14ac:dyDescent="0.25">
      <c r="A1238" s="29">
        <v>6680</v>
      </c>
      <c r="B1238" s="29">
        <f>IF(Table2[[#This Row],[Volume]]&lt;'Input Data'!$B$9,'Input Data'!$B$9,IF(Table2[[#This Row],[Volume]]&gt;'Input Data'!$B$10,'Input Data'!$B$10,Table2[[#This Row],[Volume]]))</f>
        <v>6680</v>
      </c>
      <c r="C1238" s="30">
        <f>ROUNDDOWN((Table2[[#This Row],[Volume Used]]-'Input Data'!$B$9)/'Input Data'!$B$11,0)*'Input Data'!$B$12</f>
        <v>0.2</v>
      </c>
      <c r="D1238" s="31">
        <f>-(Table2[[#This Row],[Volume]]*(1-Table2[[#This Row],[Discount]])*'Input Data'!$B$2)/Table2[[#This Row],[Volume]]</f>
        <v>400</v>
      </c>
      <c r="E1238" s="29">
        <f>ROUNDUP(Table2[[#This Row],[Volume]]/'Input Data'!$B$13,0)</f>
        <v>7</v>
      </c>
      <c r="F1238" s="29">
        <f>-Table2[[#This Row],[Multiplier]]*'Input Data'!$B$3</f>
        <v>350000</v>
      </c>
      <c r="G1238" s="29">
        <f>(1 - (1 / (1 + EXP(-((Table2[[#This Row],[Volume]] / 1000) - 4.25))))) * 0.4 + 0.6</f>
        <v>0.63236538688618615</v>
      </c>
      <c r="H1238" s="29">
        <f>Table2[[#This Row],[Sigmoid]]*'Input Data'!$B$7</f>
        <v>474.27404016463964</v>
      </c>
      <c r="I1238" s="29">
        <f>Table2[[#This Row],[Price]]-Table2[[#This Row],[Variable Cost]]</f>
        <v>74.274040164639644</v>
      </c>
      <c r="J1238" s="29">
        <f>Table2[[#This Row],[CM I (Unit)]]-(Table2[[#This Row],[Fixed Cost]]/Table2[[#This Row],[Volume]])</f>
        <v>21.878830583801317</v>
      </c>
      <c r="K1238" s="29">
        <f>Table2[[#This Row],[CM II Unit)]]-(-'Input Data'!$B$4/Table2[[#This Row],[Volume]])</f>
        <v>-15.546319116797484</v>
      </c>
      <c r="L1238" s="29">
        <f>Table2[[#This Row],[CM I (Unit)]]*Table2[[#This Row],[Volume]]</f>
        <v>496150.58829979284</v>
      </c>
      <c r="M1238" s="29">
        <f>Table2[[#This Row],[CM II Unit)]]*Table2[[#This Row],[Volume]]</f>
        <v>146150.58829979281</v>
      </c>
      <c r="N1238" s="29">
        <f>Table2[[#This Row],[Profit (Unit)]]*Table2[[#This Row],[Volume]]</f>
        <v>-103849.41170020719</v>
      </c>
      <c r="O1238" s="29" t="str">
        <f>IF(AND(Table2[[#This Row],[Profit]]&gt;0,N1237&lt;0),MIN(Table2[Profit]),"")</f>
        <v/>
      </c>
    </row>
    <row r="1239" spans="1:15" ht="20.100000000000001" customHeight="1" x14ac:dyDescent="0.25">
      <c r="A1239" s="29">
        <v>6685</v>
      </c>
      <c r="B1239" s="29">
        <f>IF(Table2[[#This Row],[Volume]]&lt;'Input Data'!$B$9,'Input Data'!$B$9,IF(Table2[[#This Row],[Volume]]&gt;'Input Data'!$B$10,'Input Data'!$B$10,Table2[[#This Row],[Volume]]))</f>
        <v>6685</v>
      </c>
      <c r="C1239" s="30">
        <f>ROUNDDOWN((Table2[[#This Row],[Volume Used]]-'Input Data'!$B$9)/'Input Data'!$B$11,0)*'Input Data'!$B$12</f>
        <v>0.2</v>
      </c>
      <c r="D1239" s="31">
        <f>-(Table2[[#This Row],[Volume]]*(1-Table2[[#This Row],[Discount]])*'Input Data'!$B$2)/Table2[[#This Row],[Volume]]</f>
        <v>400</v>
      </c>
      <c r="E1239" s="29">
        <f>ROUNDUP(Table2[[#This Row],[Volume]]/'Input Data'!$B$13,0)</f>
        <v>7</v>
      </c>
      <c r="F1239" s="29">
        <f>-Table2[[#This Row],[Multiplier]]*'Input Data'!$B$3</f>
        <v>350000</v>
      </c>
      <c r="G1239" s="29">
        <f>(1 - (1 / (1 + EXP(-((Table2[[#This Row],[Volume]] / 1000) - 4.25))))) * 0.4 + 0.6</f>
        <v>0.63221696524687154</v>
      </c>
      <c r="H1239" s="29">
        <f>Table2[[#This Row],[Sigmoid]]*'Input Data'!$B$7</f>
        <v>474.16272393515368</v>
      </c>
      <c r="I1239" s="29">
        <f>Table2[[#This Row],[Price]]-Table2[[#This Row],[Variable Cost]]</f>
        <v>74.162723935153679</v>
      </c>
      <c r="J1239" s="29">
        <f>Table2[[#This Row],[CM I (Unit)]]-(Table2[[#This Row],[Fixed Cost]]/Table2[[#This Row],[Volume]])</f>
        <v>21.806702992745301</v>
      </c>
      <c r="K1239" s="29">
        <f>Table2[[#This Row],[CM II Unit)]]-(-'Input Data'!$B$4/Table2[[#This Row],[Volume]])</f>
        <v>-15.590454823260686</v>
      </c>
      <c r="L1239" s="29">
        <f>Table2[[#This Row],[CM I (Unit)]]*Table2[[#This Row],[Volume]]</f>
        <v>495777.80950650235</v>
      </c>
      <c r="M1239" s="29">
        <f>Table2[[#This Row],[CM II Unit)]]*Table2[[#This Row],[Volume]]</f>
        <v>145777.80950650232</v>
      </c>
      <c r="N1239" s="29">
        <f>Table2[[#This Row],[Profit (Unit)]]*Table2[[#This Row],[Volume]]</f>
        <v>-104222.19049349768</v>
      </c>
      <c r="O1239" s="29" t="str">
        <f>IF(AND(Table2[[#This Row],[Profit]]&gt;0,N1238&lt;0),MIN(Table2[Profit]),"")</f>
        <v/>
      </c>
    </row>
    <row r="1240" spans="1:15" ht="20.100000000000001" customHeight="1" x14ac:dyDescent="0.25">
      <c r="A1240" s="29">
        <v>6690</v>
      </c>
      <c r="B1240" s="29">
        <f>IF(Table2[[#This Row],[Volume]]&lt;'Input Data'!$B$9,'Input Data'!$B$9,IF(Table2[[#This Row],[Volume]]&gt;'Input Data'!$B$10,'Input Data'!$B$10,Table2[[#This Row],[Volume]]))</f>
        <v>6690</v>
      </c>
      <c r="C1240" s="30">
        <f>ROUNDDOWN((Table2[[#This Row],[Volume Used]]-'Input Data'!$B$9)/'Input Data'!$B$11,0)*'Input Data'!$B$12</f>
        <v>0.2</v>
      </c>
      <c r="D1240" s="31">
        <f>-(Table2[[#This Row],[Volume]]*(1-Table2[[#This Row],[Discount]])*'Input Data'!$B$2)/Table2[[#This Row],[Volume]]</f>
        <v>400</v>
      </c>
      <c r="E1240" s="29">
        <f>ROUNDUP(Table2[[#This Row],[Volume]]/'Input Data'!$B$13,0)</f>
        <v>7</v>
      </c>
      <c r="F1240" s="29">
        <f>-Table2[[#This Row],[Multiplier]]*'Input Data'!$B$3</f>
        <v>350000</v>
      </c>
      <c r="G1240" s="29">
        <f>(1 - (1 / (1 + EXP(-((Table2[[#This Row],[Volume]] / 1000) - 4.25))))) * 0.4 + 0.6</f>
        <v>0.6320691648691249</v>
      </c>
      <c r="H1240" s="29">
        <f>Table2[[#This Row],[Sigmoid]]*'Input Data'!$B$7</f>
        <v>474.05187365184366</v>
      </c>
      <c r="I1240" s="29">
        <f>Table2[[#This Row],[Price]]-Table2[[#This Row],[Variable Cost]]</f>
        <v>74.051873651843664</v>
      </c>
      <c r="J1240" s="29">
        <f>Table2[[#This Row],[CM I (Unit)]]-(Table2[[#This Row],[Fixed Cost]]/Table2[[#This Row],[Volume]])</f>
        <v>21.734982769930362</v>
      </c>
      <c r="K1240" s="29">
        <f>Table2[[#This Row],[CM II Unit)]]-(-'Input Data'!$B$4/Table2[[#This Row],[Volume]])</f>
        <v>-15.634225002864852</v>
      </c>
      <c r="L1240" s="29">
        <f>Table2[[#This Row],[CM I (Unit)]]*Table2[[#This Row],[Volume]]</f>
        <v>495407.03473083413</v>
      </c>
      <c r="M1240" s="29">
        <f>Table2[[#This Row],[CM II Unit)]]*Table2[[#This Row],[Volume]]</f>
        <v>145407.03473083413</v>
      </c>
      <c r="N1240" s="29">
        <f>Table2[[#This Row],[Profit (Unit)]]*Table2[[#This Row],[Volume]]</f>
        <v>-104592.96526916586</v>
      </c>
      <c r="O1240" s="29" t="str">
        <f>IF(AND(Table2[[#This Row],[Profit]]&gt;0,N1239&lt;0),MIN(Table2[Profit]),"")</f>
        <v/>
      </c>
    </row>
    <row r="1241" spans="1:15" ht="20.100000000000001" customHeight="1" x14ac:dyDescent="0.25">
      <c r="A1241" s="29">
        <v>6695</v>
      </c>
      <c r="B1241" s="29">
        <f>IF(Table2[[#This Row],[Volume]]&lt;'Input Data'!$B$9,'Input Data'!$B$9,IF(Table2[[#This Row],[Volume]]&gt;'Input Data'!$B$10,'Input Data'!$B$10,Table2[[#This Row],[Volume]]))</f>
        <v>6695</v>
      </c>
      <c r="C1241" s="30">
        <f>ROUNDDOWN((Table2[[#This Row],[Volume Used]]-'Input Data'!$B$9)/'Input Data'!$B$11,0)*'Input Data'!$B$12</f>
        <v>0.2</v>
      </c>
      <c r="D1241" s="31">
        <f>-(Table2[[#This Row],[Volume]]*(1-Table2[[#This Row],[Discount]])*'Input Data'!$B$2)/Table2[[#This Row],[Volume]]</f>
        <v>400</v>
      </c>
      <c r="E1241" s="29">
        <f>ROUNDUP(Table2[[#This Row],[Volume]]/'Input Data'!$B$13,0)</f>
        <v>7</v>
      </c>
      <c r="F1241" s="29">
        <f>-Table2[[#This Row],[Multiplier]]*'Input Data'!$B$3</f>
        <v>350000</v>
      </c>
      <c r="G1241" s="29">
        <f>(1 - (1 / (1 + EXP(-((Table2[[#This Row],[Volume]] / 1000) - 4.25))))) * 0.4 + 0.6</f>
        <v>0.63192198369631492</v>
      </c>
      <c r="H1241" s="29">
        <f>Table2[[#This Row],[Sigmoid]]*'Input Data'!$B$7</f>
        <v>473.9414877722362</v>
      </c>
      <c r="I1241" s="29">
        <f>Table2[[#This Row],[Price]]-Table2[[#This Row],[Variable Cost]]</f>
        <v>73.941487772236201</v>
      </c>
      <c r="J1241" s="29">
        <f>Table2[[#This Row],[CM I (Unit)]]-(Table2[[#This Row],[Fixed Cost]]/Table2[[#This Row],[Volume]])</f>
        <v>21.663668504125674</v>
      </c>
      <c r="K1241" s="29">
        <f>Table2[[#This Row],[CM II Unit)]]-(-'Input Data'!$B$4/Table2[[#This Row],[Volume]])</f>
        <v>-15.677630973096136</v>
      </c>
      <c r="L1241" s="29">
        <f>Table2[[#This Row],[CM I (Unit)]]*Table2[[#This Row],[Volume]]</f>
        <v>495038.26063512138</v>
      </c>
      <c r="M1241" s="29">
        <f>Table2[[#This Row],[CM II Unit)]]*Table2[[#This Row],[Volume]]</f>
        <v>145038.26063512138</v>
      </c>
      <c r="N1241" s="29">
        <f>Table2[[#This Row],[Profit (Unit)]]*Table2[[#This Row],[Volume]]</f>
        <v>-104961.73936487862</v>
      </c>
      <c r="O1241" s="29" t="str">
        <f>IF(AND(Table2[[#This Row],[Profit]]&gt;0,N1240&lt;0),MIN(Table2[Profit]),"")</f>
        <v/>
      </c>
    </row>
    <row r="1242" spans="1:15" ht="20.100000000000001" customHeight="1" x14ac:dyDescent="0.25">
      <c r="A1242" s="29">
        <v>6700</v>
      </c>
      <c r="B1242" s="29">
        <f>IF(Table2[[#This Row],[Volume]]&lt;'Input Data'!$B$9,'Input Data'!$B$9,IF(Table2[[#This Row],[Volume]]&gt;'Input Data'!$B$10,'Input Data'!$B$10,Table2[[#This Row],[Volume]]))</f>
        <v>6700</v>
      </c>
      <c r="C1242" s="30">
        <f>ROUNDDOWN((Table2[[#This Row],[Volume Used]]-'Input Data'!$B$9)/'Input Data'!$B$11,0)*'Input Data'!$B$12</f>
        <v>0.2</v>
      </c>
      <c r="D1242" s="31">
        <f>-(Table2[[#This Row],[Volume]]*(1-Table2[[#This Row],[Discount]])*'Input Data'!$B$2)/Table2[[#This Row],[Volume]]</f>
        <v>400</v>
      </c>
      <c r="E1242" s="29">
        <f>ROUNDUP(Table2[[#This Row],[Volume]]/'Input Data'!$B$13,0)</f>
        <v>7</v>
      </c>
      <c r="F1242" s="29">
        <f>-Table2[[#This Row],[Multiplier]]*'Input Data'!$B$3</f>
        <v>350000</v>
      </c>
      <c r="G1242" s="29">
        <f>(1 - (1 / (1 + EXP(-((Table2[[#This Row],[Volume]] / 1000) - 4.25))))) * 0.4 + 0.6</f>
        <v>0.6317754196735913</v>
      </c>
      <c r="H1242" s="29">
        <f>Table2[[#This Row],[Sigmoid]]*'Input Data'!$B$7</f>
        <v>473.83156475519348</v>
      </c>
      <c r="I1242" s="29">
        <f>Table2[[#This Row],[Price]]-Table2[[#This Row],[Variable Cost]]</f>
        <v>73.831564755193483</v>
      </c>
      <c r="J1242" s="29">
        <f>Table2[[#This Row],[CM I (Unit)]]-(Table2[[#This Row],[Fixed Cost]]/Table2[[#This Row],[Volume]])</f>
        <v>21.592758785044232</v>
      </c>
      <c r="K1242" s="29">
        <f>Table2[[#This Row],[CM II Unit)]]-(-'Input Data'!$B$4/Table2[[#This Row],[Volume]])</f>
        <v>-15.720674050776665</v>
      </c>
      <c r="L1242" s="29">
        <f>Table2[[#This Row],[CM I (Unit)]]*Table2[[#This Row],[Volume]]</f>
        <v>494671.48385979631</v>
      </c>
      <c r="M1242" s="29">
        <f>Table2[[#This Row],[CM II Unit)]]*Table2[[#This Row],[Volume]]</f>
        <v>144671.48385979637</v>
      </c>
      <c r="N1242" s="29">
        <f>Table2[[#This Row],[Profit (Unit)]]*Table2[[#This Row],[Volume]]</f>
        <v>-105328.51614020366</v>
      </c>
      <c r="O1242" s="29" t="str">
        <f>IF(AND(Table2[[#This Row],[Profit]]&gt;0,N1241&lt;0),MIN(Table2[Profit]),"")</f>
        <v/>
      </c>
    </row>
    <row r="1243" spans="1:15" ht="20.100000000000001" customHeight="1" x14ac:dyDescent="0.25">
      <c r="A1243" s="29">
        <v>6705</v>
      </c>
      <c r="B1243" s="29">
        <f>IF(Table2[[#This Row],[Volume]]&lt;'Input Data'!$B$9,'Input Data'!$B$9,IF(Table2[[#This Row],[Volume]]&gt;'Input Data'!$B$10,'Input Data'!$B$10,Table2[[#This Row],[Volume]]))</f>
        <v>6705</v>
      </c>
      <c r="C1243" s="30">
        <f>ROUNDDOWN((Table2[[#This Row],[Volume Used]]-'Input Data'!$B$9)/'Input Data'!$B$11,0)*'Input Data'!$B$12</f>
        <v>0.2</v>
      </c>
      <c r="D1243" s="31">
        <f>-(Table2[[#This Row],[Volume]]*(1-Table2[[#This Row],[Discount]])*'Input Data'!$B$2)/Table2[[#This Row],[Volume]]</f>
        <v>400</v>
      </c>
      <c r="E1243" s="29">
        <f>ROUNDUP(Table2[[#This Row],[Volume]]/'Input Data'!$B$13,0)</f>
        <v>7</v>
      </c>
      <c r="F1243" s="29">
        <f>-Table2[[#This Row],[Multiplier]]*'Input Data'!$B$3</f>
        <v>350000</v>
      </c>
      <c r="G1243" s="29">
        <f>(1 - (1 / (1 + EXP(-((Table2[[#This Row],[Volume]] / 1000) - 4.25))))) * 0.4 + 0.6</f>
        <v>0.63162947074793607</v>
      </c>
      <c r="H1243" s="29">
        <f>Table2[[#This Row],[Sigmoid]]*'Input Data'!$B$7</f>
        <v>473.72210306095207</v>
      </c>
      <c r="I1243" s="29">
        <f>Table2[[#This Row],[Price]]-Table2[[#This Row],[Variable Cost]]</f>
        <v>73.722103060952065</v>
      </c>
      <c r="J1243" s="29">
        <f>Table2[[#This Row],[CM I (Unit)]]-(Table2[[#This Row],[Fixed Cost]]/Table2[[#This Row],[Volume]])</f>
        <v>21.52225220338309</v>
      </c>
      <c r="K1243" s="29">
        <f>Table2[[#This Row],[CM II Unit)]]-(-'Input Data'!$B$4/Table2[[#This Row],[Volume]])</f>
        <v>-15.76335555202332</v>
      </c>
      <c r="L1243" s="29">
        <f>Table2[[#This Row],[CM I (Unit)]]*Table2[[#This Row],[Volume]]</f>
        <v>494306.70102368359</v>
      </c>
      <c r="M1243" s="29">
        <f>Table2[[#This Row],[CM II Unit)]]*Table2[[#This Row],[Volume]]</f>
        <v>144306.70102368362</v>
      </c>
      <c r="N1243" s="29">
        <f>Table2[[#This Row],[Profit (Unit)]]*Table2[[#This Row],[Volume]]</f>
        <v>-105693.29897631636</v>
      </c>
      <c r="O1243" s="29" t="str">
        <f>IF(AND(Table2[[#This Row],[Profit]]&gt;0,N1242&lt;0),MIN(Table2[Profit]),"")</f>
        <v/>
      </c>
    </row>
    <row r="1244" spans="1:15" ht="20.100000000000001" customHeight="1" x14ac:dyDescent="0.25">
      <c r="A1244" s="29">
        <v>6710</v>
      </c>
      <c r="B1244" s="29">
        <f>IF(Table2[[#This Row],[Volume]]&lt;'Input Data'!$B$9,'Input Data'!$B$9,IF(Table2[[#This Row],[Volume]]&gt;'Input Data'!$B$10,'Input Data'!$B$10,Table2[[#This Row],[Volume]]))</f>
        <v>6710</v>
      </c>
      <c r="C1244" s="30">
        <f>ROUNDDOWN((Table2[[#This Row],[Volume Used]]-'Input Data'!$B$9)/'Input Data'!$B$11,0)*'Input Data'!$B$12</f>
        <v>0.2</v>
      </c>
      <c r="D1244" s="31">
        <f>-(Table2[[#This Row],[Volume]]*(1-Table2[[#This Row],[Discount]])*'Input Data'!$B$2)/Table2[[#This Row],[Volume]]</f>
        <v>400</v>
      </c>
      <c r="E1244" s="29">
        <f>ROUNDUP(Table2[[#This Row],[Volume]]/'Input Data'!$B$13,0)</f>
        <v>7</v>
      </c>
      <c r="F1244" s="29">
        <f>-Table2[[#This Row],[Multiplier]]*'Input Data'!$B$3</f>
        <v>350000</v>
      </c>
      <c r="G1244" s="29">
        <f>(1 - (1 / (1 + EXP(-((Table2[[#This Row],[Volume]] / 1000) - 4.25))))) * 0.4 + 0.6</f>
        <v>0.63148413486821398</v>
      </c>
      <c r="H1244" s="29">
        <f>Table2[[#This Row],[Sigmoid]]*'Input Data'!$B$7</f>
        <v>473.61310115116049</v>
      </c>
      <c r="I1244" s="29">
        <f>Table2[[#This Row],[Price]]-Table2[[#This Row],[Variable Cost]]</f>
        <v>73.613101151160492</v>
      </c>
      <c r="J1244" s="29">
        <f>Table2[[#This Row],[CM I (Unit)]]-(Table2[[#This Row],[Fixed Cost]]/Table2[[#This Row],[Volume]])</f>
        <v>21.452147350862433</v>
      </c>
      <c r="K1244" s="29">
        <f>Table2[[#This Row],[CM II Unit)]]-(-'Input Data'!$B$4/Table2[[#This Row],[Volume]])</f>
        <v>-15.805676792207613</v>
      </c>
      <c r="L1244" s="29">
        <f>Table2[[#This Row],[CM I (Unit)]]*Table2[[#This Row],[Volume]]</f>
        <v>493943.90872428688</v>
      </c>
      <c r="M1244" s="29">
        <f>Table2[[#This Row],[CM II Unit)]]*Table2[[#This Row],[Volume]]</f>
        <v>143943.90872428691</v>
      </c>
      <c r="N1244" s="29">
        <f>Table2[[#This Row],[Profit (Unit)]]*Table2[[#This Row],[Volume]]</f>
        <v>-106056.09127571309</v>
      </c>
      <c r="O1244" s="29" t="str">
        <f>IF(AND(Table2[[#This Row],[Profit]]&gt;0,N1243&lt;0),MIN(Table2[Profit]),"")</f>
        <v/>
      </c>
    </row>
    <row r="1245" spans="1:15" ht="20.100000000000001" customHeight="1" x14ac:dyDescent="0.25">
      <c r="A1245" s="29">
        <v>6715</v>
      </c>
      <c r="B1245" s="29">
        <f>IF(Table2[[#This Row],[Volume]]&lt;'Input Data'!$B$9,'Input Data'!$B$9,IF(Table2[[#This Row],[Volume]]&gt;'Input Data'!$B$10,'Input Data'!$B$10,Table2[[#This Row],[Volume]]))</f>
        <v>6715</v>
      </c>
      <c r="C1245" s="30">
        <f>ROUNDDOWN((Table2[[#This Row],[Volume Used]]-'Input Data'!$B$9)/'Input Data'!$B$11,0)*'Input Data'!$B$12</f>
        <v>0.2</v>
      </c>
      <c r="D1245" s="31">
        <f>-(Table2[[#This Row],[Volume]]*(1-Table2[[#This Row],[Discount]])*'Input Data'!$B$2)/Table2[[#This Row],[Volume]]</f>
        <v>400</v>
      </c>
      <c r="E1245" s="29">
        <f>ROUNDUP(Table2[[#This Row],[Volume]]/'Input Data'!$B$13,0)</f>
        <v>7</v>
      </c>
      <c r="F1245" s="29">
        <f>-Table2[[#This Row],[Multiplier]]*'Input Data'!$B$3</f>
        <v>350000</v>
      </c>
      <c r="G1245" s="29">
        <f>(1 - (1 / (1 + EXP(-((Table2[[#This Row],[Volume]] / 1000) - 4.25))))) * 0.4 + 0.6</f>
        <v>0.63133940998522375</v>
      </c>
      <c r="H1245" s="29">
        <f>Table2[[#This Row],[Sigmoid]]*'Input Data'!$B$7</f>
        <v>473.50455748891784</v>
      </c>
      <c r="I1245" s="29">
        <f>Table2[[#This Row],[Price]]-Table2[[#This Row],[Variable Cost]]</f>
        <v>73.50455748891784</v>
      </c>
      <c r="J1245" s="29">
        <f>Table2[[#This Row],[CM I (Unit)]]-(Table2[[#This Row],[Fixed Cost]]/Table2[[#This Row],[Volume]])</f>
        <v>21.382442820265567</v>
      </c>
      <c r="K1245" s="29">
        <f>Table2[[#This Row],[CM II Unit)]]-(-'Input Data'!$B$4/Table2[[#This Row],[Volume]])</f>
        <v>-15.847639085914629</v>
      </c>
      <c r="L1245" s="29">
        <f>Table2[[#This Row],[CM I (Unit)]]*Table2[[#This Row],[Volume]]</f>
        <v>493583.10353808332</v>
      </c>
      <c r="M1245" s="29">
        <f>Table2[[#This Row],[CM II Unit)]]*Table2[[#This Row],[Volume]]</f>
        <v>143583.10353808329</v>
      </c>
      <c r="N1245" s="29">
        <f>Table2[[#This Row],[Profit (Unit)]]*Table2[[#This Row],[Volume]]</f>
        <v>-106416.89646191674</v>
      </c>
      <c r="O1245" s="29" t="str">
        <f>IF(AND(Table2[[#This Row],[Profit]]&gt;0,N1244&lt;0),MIN(Table2[Profit]),"")</f>
        <v/>
      </c>
    </row>
    <row r="1246" spans="1:15" ht="20.100000000000001" customHeight="1" x14ac:dyDescent="0.25">
      <c r="A1246" s="29">
        <v>6720</v>
      </c>
      <c r="B1246" s="29">
        <f>IF(Table2[[#This Row],[Volume]]&lt;'Input Data'!$B$9,'Input Data'!$B$9,IF(Table2[[#This Row],[Volume]]&gt;'Input Data'!$B$10,'Input Data'!$B$10,Table2[[#This Row],[Volume]]))</f>
        <v>6720</v>
      </c>
      <c r="C1246" s="30">
        <f>ROUNDDOWN((Table2[[#This Row],[Volume Used]]-'Input Data'!$B$9)/'Input Data'!$B$11,0)*'Input Data'!$B$12</f>
        <v>0.2</v>
      </c>
      <c r="D1246" s="31">
        <f>-(Table2[[#This Row],[Volume]]*(1-Table2[[#This Row],[Discount]])*'Input Data'!$B$2)/Table2[[#This Row],[Volume]]</f>
        <v>400</v>
      </c>
      <c r="E1246" s="29">
        <f>ROUNDUP(Table2[[#This Row],[Volume]]/'Input Data'!$B$13,0)</f>
        <v>7</v>
      </c>
      <c r="F1246" s="29">
        <f>-Table2[[#This Row],[Multiplier]]*'Input Data'!$B$3</f>
        <v>350000</v>
      </c>
      <c r="G1246" s="29">
        <f>(1 - (1 / (1 + EXP(-((Table2[[#This Row],[Volume]] / 1000) - 4.25))))) * 0.4 + 0.6</f>
        <v>0.63119529405174657</v>
      </c>
      <c r="H1246" s="29">
        <f>Table2[[#This Row],[Sigmoid]]*'Input Data'!$B$7</f>
        <v>473.39647053880992</v>
      </c>
      <c r="I1246" s="29">
        <f>Table2[[#This Row],[Price]]-Table2[[#This Row],[Variable Cost]]</f>
        <v>73.396470538809922</v>
      </c>
      <c r="J1246" s="29">
        <f>Table2[[#This Row],[CM I (Unit)]]-(Table2[[#This Row],[Fixed Cost]]/Table2[[#This Row],[Volume]])</f>
        <v>21.313137205476586</v>
      </c>
      <c r="K1246" s="29">
        <f>Table2[[#This Row],[CM II Unit)]]-(-'Input Data'!$B$4/Table2[[#This Row],[Volume]])</f>
        <v>-15.889243746904363</v>
      </c>
      <c r="L1246" s="29">
        <f>Table2[[#This Row],[CM I (Unit)]]*Table2[[#This Row],[Volume]]</f>
        <v>493224.28202080267</v>
      </c>
      <c r="M1246" s="29">
        <f>Table2[[#This Row],[CM II Unit)]]*Table2[[#This Row],[Volume]]</f>
        <v>143224.28202080267</v>
      </c>
      <c r="N1246" s="29">
        <f>Table2[[#This Row],[Profit (Unit)]]*Table2[[#This Row],[Volume]]</f>
        <v>-106775.71797919732</v>
      </c>
      <c r="O1246" s="29" t="str">
        <f>IF(AND(Table2[[#This Row],[Profit]]&gt;0,N1245&lt;0),MIN(Table2[Profit]),"")</f>
        <v/>
      </c>
    </row>
    <row r="1247" spans="1:15" ht="20.100000000000001" customHeight="1" x14ac:dyDescent="0.25">
      <c r="A1247" s="29">
        <v>6725</v>
      </c>
      <c r="B1247" s="29">
        <f>IF(Table2[[#This Row],[Volume]]&lt;'Input Data'!$B$9,'Input Data'!$B$9,IF(Table2[[#This Row],[Volume]]&gt;'Input Data'!$B$10,'Input Data'!$B$10,Table2[[#This Row],[Volume]]))</f>
        <v>6725</v>
      </c>
      <c r="C1247" s="30">
        <f>ROUNDDOWN((Table2[[#This Row],[Volume Used]]-'Input Data'!$B$9)/'Input Data'!$B$11,0)*'Input Data'!$B$12</f>
        <v>0.2</v>
      </c>
      <c r="D1247" s="31">
        <f>-(Table2[[#This Row],[Volume]]*(1-Table2[[#This Row],[Discount]])*'Input Data'!$B$2)/Table2[[#This Row],[Volume]]</f>
        <v>400</v>
      </c>
      <c r="E1247" s="29">
        <f>ROUNDUP(Table2[[#This Row],[Volume]]/'Input Data'!$B$13,0)</f>
        <v>7</v>
      </c>
      <c r="F1247" s="29">
        <f>-Table2[[#This Row],[Multiplier]]*'Input Data'!$B$3</f>
        <v>350000</v>
      </c>
      <c r="G1247" s="29">
        <f>(1 - (1 / (1 + EXP(-((Table2[[#This Row],[Volume]] / 1000) - 4.25))))) * 0.4 + 0.6</f>
        <v>0.6310517850225954</v>
      </c>
      <c r="H1247" s="29">
        <f>Table2[[#This Row],[Sigmoid]]*'Input Data'!$B$7</f>
        <v>473.28883876694653</v>
      </c>
      <c r="I1247" s="29">
        <f>Table2[[#This Row],[Price]]-Table2[[#This Row],[Variable Cost]]</f>
        <v>73.288838766946526</v>
      </c>
      <c r="J1247" s="29">
        <f>Table2[[#This Row],[CM I (Unit)]]-(Table2[[#This Row],[Fixed Cost]]/Table2[[#This Row],[Volume]])</f>
        <v>21.244229101519018</v>
      </c>
      <c r="K1247" s="29">
        <f>Table2[[#This Row],[CM II Unit)]]-(-'Input Data'!$B$4/Table2[[#This Row],[Volume]])</f>
        <v>-15.930492088072057</v>
      </c>
      <c r="L1247" s="29">
        <f>Table2[[#This Row],[CM I (Unit)]]*Table2[[#This Row],[Volume]]</f>
        <v>492867.4407077154</v>
      </c>
      <c r="M1247" s="29">
        <f>Table2[[#This Row],[CM II Unit)]]*Table2[[#This Row],[Volume]]</f>
        <v>142867.4407077154</v>
      </c>
      <c r="N1247" s="29">
        <f>Table2[[#This Row],[Profit (Unit)]]*Table2[[#This Row],[Volume]]</f>
        <v>-107132.55929228458</v>
      </c>
      <c r="O1247" s="29" t="str">
        <f>IF(AND(Table2[[#This Row],[Profit]]&gt;0,N1246&lt;0),MIN(Table2[Profit]),"")</f>
        <v/>
      </c>
    </row>
    <row r="1248" spans="1:15" ht="20.100000000000001" customHeight="1" x14ac:dyDescent="0.25">
      <c r="A1248" s="29">
        <v>6730</v>
      </c>
      <c r="B1248" s="29">
        <f>IF(Table2[[#This Row],[Volume]]&lt;'Input Data'!$B$9,'Input Data'!$B$9,IF(Table2[[#This Row],[Volume]]&gt;'Input Data'!$B$10,'Input Data'!$B$10,Table2[[#This Row],[Volume]]))</f>
        <v>6730</v>
      </c>
      <c r="C1248" s="30">
        <f>ROUNDDOWN((Table2[[#This Row],[Volume Used]]-'Input Data'!$B$9)/'Input Data'!$B$11,0)*'Input Data'!$B$12</f>
        <v>0.2</v>
      </c>
      <c r="D1248" s="31">
        <f>-(Table2[[#This Row],[Volume]]*(1-Table2[[#This Row],[Discount]])*'Input Data'!$B$2)/Table2[[#This Row],[Volume]]</f>
        <v>400</v>
      </c>
      <c r="E1248" s="29">
        <f>ROUNDUP(Table2[[#This Row],[Volume]]/'Input Data'!$B$13,0)</f>
        <v>7</v>
      </c>
      <c r="F1248" s="29">
        <f>-Table2[[#This Row],[Multiplier]]*'Input Data'!$B$3</f>
        <v>350000</v>
      </c>
      <c r="G1248" s="29">
        <f>(1 - (1 / (1 + EXP(-((Table2[[#This Row],[Volume]] / 1000) - 4.25))))) * 0.4 + 0.6</f>
        <v>0.6309088808546639</v>
      </c>
      <c r="H1248" s="29">
        <f>Table2[[#This Row],[Sigmoid]]*'Input Data'!$B$7</f>
        <v>473.1816606409979</v>
      </c>
      <c r="I1248" s="29">
        <f>Table2[[#This Row],[Price]]-Table2[[#This Row],[Variable Cost]]</f>
        <v>73.181660640997904</v>
      </c>
      <c r="J1248" s="29">
        <f>Table2[[#This Row],[CM I (Unit)]]-(Table2[[#This Row],[Fixed Cost]]/Table2[[#This Row],[Volume]])</f>
        <v>21.175717104593744</v>
      </c>
      <c r="K1248" s="29">
        <f>Table2[[#This Row],[CM II Unit)]]-(-'Input Data'!$B$4/Table2[[#This Row],[Volume]])</f>
        <v>-15.971385421409231</v>
      </c>
      <c r="L1248" s="29">
        <f>Table2[[#This Row],[CM I (Unit)]]*Table2[[#This Row],[Volume]]</f>
        <v>492512.57611391589</v>
      </c>
      <c r="M1248" s="29">
        <f>Table2[[#This Row],[CM II Unit)]]*Table2[[#This Row],[Volume]]</f>
        <v>142512.57611391589</v>
      </c>
      <c r="N1248" s="29">
        <f>Table2[[#This Row],[Profit (Unit)]]*Table2[[#This Row],[Volume]]</f>
        <v>-107487.42388608413</v>
      </c>
      <c r="O1248" s="29" t="str">
        <f>IF(AND(Table2[[#This Row],[Profit]]&gt;0,N1247&lt;0),MIN(Table2[Profit]),"")</f>
        <v/>
      </c>
    </row>
    <row r="1249" spans="1:15" ht="20.100000000000001" customHeight="1" x14ac:dyDescent="0.25">
      <c r="A1249" s="29">
        <v>6735</v>
      </c>
      <c r="B1249" s="29">
        <f>IF(Table2[[#This Row],[Volume]]&lt;'Input Data'!$B$9,'Input Data'!$B$9,IF(Table2[[#This Row],[Volume]]&gt;'Input Data'!$B$10,'Input Data'!$B$10,Table2[[#This Row],[Volume]]))</f>
        <v>6735</v>
      </c>
      <c r="C1249" s="30">
        <f>ROUNDDOWN((Table2[[#This Row],[Volume Used]]-'Input Data'!$B$9)/'Input Data'!$B$11,0)*'Input Data'!$B$12</f>
        <v>0.2</v>
      </c>
      <c r="D1249" s="31">
        <f>-(Table2[[#This Row],[Volume]]*(1-Table2[[#This Row],[Discount]])*'Input Data'!$B$2)/Table2[[#This Row],[Volume]]</f>
        <v>400</v>
      </c>
      <c r="E1249" s="29">
        <f>ROUNDUP(Table2[[#This Row],[Volume]]/'Input Data'!$B$13,0)</f>
        <v>7</v>
      </c>
      <c r="F1249" s="29">
        <f>-Table2[[#This Row],[Multiplier]]*'Input Data'!$B$3</f>
        <v>350000</v>
      </c>
      <c r="G1249" s="29">
        <f>(1 - (1 / (1 + EXP(-((Table2[[#This Row],[Volume]] / 1000) - 4.25))))) * 0.4 + 0.6</f>
        <v>0.63076657950697446</v>
      </c>
      <c r="H1249" s="29">
        <f>Table2[[#This Row],[Sigmoid]]*'Input Data'!$B$7</f>
        <v>473.07493463023081</v>
      </c>
      <c r="I1249" s="29">
        <f>Table2[[#This Row],[Price]]-Table2[[#This Row],[Variable Cost]]</f>
        <v>73.074934630230814</v>
      </c>
      <c r="J1249" s="29">
        <f>Table2[[#This Row],[CM I (Unit)]]-(Table2[[#This Row],[Fixed Cost]]/Table2[[#This Row],[Volume]])</f>
        <v>21.107599812116483</v>
      </c>
      <c r="K1249" s="29">
        <f>Table2[[#This Row],[CM II Unit)]]-(-'Input Data'!$B$4/Table2[[#This Row],[Volume]])</f>
        <v>-16.011925057965179</v>
      </c>
      <c r="L1249" s="29">
        <f>Table2[[#This Row],[CM I (Unit)]]*Table2[[#This Row],[Volume]]</f>
        <v>492159.68473460455</v>
      </c>
      <c r="M1249" s="29">
        <f>Table2[[#This Row],[CM II Unit)]]*Table2[[#This Row],[Volume]]</f>
        <v>142159.68473460453</v>
      </c>
      <c r="N1249" s="29">
        <f>Table2[[#This Row],[Profit (Unit)]]*Table2[[#This Row],[Volume]]</f>
        <v>-107840.31526539547</v>
      </c>
      <c r="O1249" s="29" t="str">
        <f>IF(AND(Table2[[#This Row],[Profit]]&gt;0,N1248&lt;0),MIN(Table2[Profit]),"")</f>
        <v/>
      </c>
    </row>
    <row r="1250" spans="1:15" ht="20.100000000000001" customHeight="1" x14ac:dyDescent="0.25">
      <c r="A1250" s="29">
        <v>6740</v>
      </c>
      <c r="B1250" s="29">
        <f>IF(Table2[[#This Row],[Volume]]&lt;'Input Data'!$B$9,'Input Data'!$B$9,IF(Table2[[#This Row],[Volume]]&gt;'Input Data'!$B$10,'Input Data'!$B$10,Table2[[#This Row],[Volume]]))</f>
        <v>6740</v>
      </c>
      <c r="C1250" s="30">
        <f>ROUNDDOWN((Table2[[#This Row],[Volume Used]]-'Input Data'!$B$9)/'Input Data'!$B$11,0)*'Input Data'!$B$12</f>
        <v>0.2</v>
      </c>
      <c r="D1250" s="31">
        <f>-(Table2[[#This Row],[Volume]]*(1-Table2[[#This Row],[Discount]])*'Input Data'!$B$2)/Table2[[#This Row],[Volume]]</f>
        <v>400</v>
      </c>
      <c r="E1250" s="29">
        <f>ROUNDUP(Table2[[#This Row],[Volume]]/'Input Data'!$B$13,0)</f>
        <v>7</v>
      </c>
      <c r="F1250" s="29">
        <f>-Table2[[#This Row],[Multiplier]]*'Input Data'!$B$3</f>
        <v>350000</v>
      </c>
      <c r="G1250" s="29">
        <f>(1 - (1 / (1 + EXP(-((Table2[[#This Row],[Volume]] / 1000) - 4.25))))) * 0.4 + 0.6</f>
        <v>0.63062487894072483</v>
      </c>
      <c r="H1250" s="29">
        <f>Table2[[#This Row],[Sigmoid]]*'Input Data'!$B$7</f>
        <v>472.96865920554364</v>
      </c>
      <c r="I1250" s="29">
        <f>Table2[[#This Row],[Price]]-Table2[[#This Row],[Variable Cost]]</f>
        <v>72.968659205543645</v>
      </c>
      <c r="J1250" s="29">
        <f>Table2[[#This Row],[CM I (Unit)]]-(Table2[[#This Row],[Fixed Cost]]/Table2[[#This Row],[Volume]])</f>
        <v>21.039875822754325</v>
      </c>
      <c r="K1250" s="29">
        <f>Table2[[#This Row],[CM II Unit)]]-(-'Input Data'!$B$4/Table2[[#This Row],[Volume]])</f>
        <v>-16.052112307809473</v>
      </c>
      <c r="L1250" s="29">
        <f>Table2[[#This Row],[CM I (Unit)]]*Table2[[#This Row],[Volume]]</f>
        <v>491808.76304536418</v>
      </c>
      <c r="M1250" s="29">
        <f>Table2[[#This Row],[CM II Unit)]]*Table2[[#This Row],[Volume]]</f>
        <v>141808.76304536415</v>
      </c>
      <c r="N1250" s="29">
        <f>Table2[[#This Row],[Profit (Unit)]]*Table2[[#This Row],[Volume]]</f>
        <v>-108191.23695463585</v>
      </c>
      <c r="O1250" s="29" t="str">
        <f>IF(AND(Table2[[#This Row],[Profit]]&gt;0,N1249&lt;0),MIN(Table2[Profit]),"")</f>
        <v/>
      </c>
    </row>
    <row r="1251" spans="1:15" ht="20.100000000000001" customHeight="1" x14ac:dyDescent="0.25">
      <c r="A1251" s="29">
        <v>6745</v>
      </c>
      <c r="B1251" s="29">
        <f>IF(Table2[[#This Row],[Volume]]&lt;'Input Data'!$B$9,'Input Data'!$B$9,IF(Table2[[#This Row],[Volume]]&gt;'Input Data'!$B$10,'Input Data'!$B$10,Table2[[#This Row],[Volume]]))</f>
        <v>6745</v>
      </c>
      <c r="C1251" s="30">
        <f>ROUNDDOWN((Table2[[#This Row],[Volume Used]]-'Input Data'!$B$9)/'Input Data'!$B$11,0)*'Input Data'!$B$12</f>
        <v>0.2</v>
      </c>
      <c r="D1251" s="31">
        <f>-(Table2[[#This Row],[Volume]]*(1-Table2[[#This Row],[Discount]])*'Input Data'!$B$2)/Table2[[#This Row],[Volume]]</f>
        <v>400</v>
      </c>
      <c r="E1251" s="29">
        <f>ROUNDUP(Table2[[#This Row],[Volume]]/'Input Data'!$B$13,0)</f>
        <v>7</v>
      </c>
      <c r="F1251" s="29">
        <f>-Table2[[#This Row],[Multiplier]]*'Input Data'!$B$3</f>
        <v>350000</v>
      </c>
      <c r="G1251" s="29">
        <f>(1 - (1 / (1 + EXP(-((Table2[[#This Row],[Volume]] / 1000) - 4.25))))) * 0.4 + 0.6</f>
        <v>0.6304837771193359</v>
      </c>
      <c r="H1251" s="29">
        <f>Table2[[#This Row],[Sigmoid]]*'Input Data'!$B$7</f>
        <v>472.86283283950195</v>
      </c>
      <c r="I1251" s="29">
        <f>Table2[[#This Row],[Price]]-Table2[[#This Row],[Variable Cost]]</f>
        <v>72.862832839501948</v>
      </c>
      <c r="J1251" s="29">
        <f>Table2[[#This Row],[CM I (Unit)]]-(Table2[[#This Row],[Fixed Cost]]/Table2[[#This Row],[Volume]])</f>
        <v>20.972543736462661</v>
      </c>
      <c r="K1251" s="29">
        <f>Table2[[#This Row],[CM II Unit)]]-(-'Input Data'!$B$4/Table2[[#This Row],[Volume]])</f>
        <v>-16.091948479993974</v>
      </c>
      <c r="L1251" s="29">
        <f>Table2[[#This Row],[CM I (Unit)]]*Table2[[#This Row],[Volume]]</f>
        <v>491459.80750244064</v>
      </c>
      <c r="M1251" s="29">
        <f>Table2[[#This Row],[CM II Unit)]]*Table2[[#This Row],[Volume]]</f>
        <v>141459.80750244064</v>
      </c>
      <c r="N1251" s="29">
        <f>Table2[[#This Row],[Profit (Unit)]]*Table2[[#This Row],[Volume]]</f>
        <v>-108540.19249755936</v>
      </c>
      <c r="O1251" s="29" t="str">
        <f>IF(AND(Table2[[#This Row],[Profit]]&gt;0,N1250&lt;0),MIN(Table2[Profit]),"")</f>
        <v/>
      </c>
    </row>
    <row r="1252" spans="1:15" ht="20.100000000000001" customHeight="1" x14ac:dyDescent="0.25">
      <c r="A1252" s="29">
        <v>6750</v>
      </c>
      <c r="B1252" s="29">
        <f>IF(Table2[[#This Row],[Volume]]&lt;'Input Data'!$B$9,'Input Data'!$B$9,IF(Table2[[#This Row],[Volume]]&gt;'Input Data'!$B$10,'Input Data'!$B$10,Table2[[#This Row],[Volume]]))</f>
        <v>6750</v>
      </c>
      <c r="C1252" s="30">
        <f>ROUNDDOWN((Table2[[#This Row],[Volume Used]]-'Input Data'!$B$9)/'Input Data'!$B$11,0)*'Input Data'!$B$12</f>
        <v>0.25</v>
      </c>
      <c r="D1252" s="31">
        <f>-(Table2[[#This Row],[Volume]]*(1-Table2[[#This Row],[Discount]])*'Input Data'!$B$2)/Table2[[#This Row],[Volume]]</f>
        <v>375</v>
      </c>
      <c r="E1252" s="29">
        <f>ROUNDUP(Table2[[#This Row],[Volume]]/'Input Data'!$B$13,0)</f>
        <v>7</v>
      </c>
      <c r="F1252" s="29">
        <f>-Table2[[#This Row],[Multiplier]]*'Input Data'!$B$3</f>
        <v>350000</v>
      </c>
      <c r="G1252" s="29">
        <f>(1 - (1 / (1 + EXP(-((Table2[[#This Row],[Volume]] / 1000) - 4.25))))) * 0.4 + 0.6</f>
        <v>0.63034327200849738</v>
      </c>
      <c r="H1252" s="29">
        <f>Table2[[#This Row],[Sigmoid]]*'Input Data'!$B$7</f>
        <v>472.75745400637305</v>
      </c>
      <c r="I1252" s="29">
        <f>Table2[[#This Row],[Price]]-Table2[[#This Row],[Variable Cost]]</f>
        <v>97.757454006373052</v>
      </c>
      <c r="J1252" s="29">
        <f>Table2[[#This Row],[CM I (Unit)]]-(Table2[[#This Row],[Fixed Cost]]/Table2[[#This Row],[Volume]])</f>
        <v>45.905602154521198</v>
      </c>
      <c r="K1252" s="29">
        <f>Table2[[#This Row],[CM II Unit)]]-(-'Input Data'!$B$4/Table2[[#This Row],[Volume]])</f>
        <v>8.8685651174841595</v>
      </c>
      <c r="L1252" s="29">
        <f>Table2[[#This Row],[CM I (Unit)]]*Table2[[#This Row],[Volume]]</f>
        <v>659862.81454301812</v>
      </c>
      <c r="M1252" s="29">
        <f>Table2[[#This Row],[CM II Unit)]]*Table2[[#This Row],[Volume]]</f>
        <v>309862.81454301806</v>
      </c>
      <c r="N1252" s="29">
        <f>Table2[[#This Row],[Profit (Unit)]]*Table2[[#This Row],[Volume]]</f>
        <v>59862.814543018074</v>
      </c>
      <c r="O1252" s="29">
        <f>IF(AND(Table2[[#This Row],[Profit]]&gt;0,N1251&lt;0),MIN(Table2[Profit]),"")</f>
        <v>-178446.6054865038</v>
      </c>
    </row>
    <row r="1253" spans="1:15" ht="20.100000000000001" customHeight="1" x14ac:dyDescent="0.25">
      <c r="A1253" s="29">
        <v>6755</v>
      </c>
      <c r="B1253" s="29">
        <f>IF(Table2[[#This Row],[Volume]]&lt;'Input Data'!$B$9,'Input Data'!$B$9,IF(Table2[[#This Row],[Volume]]&gt;'Input Data'!$B$10,'Input Data'!$B$10,Table2[[#This Row],[Volume]]))</f>
        <v>6755</v>
      </c>
      <c r="C1253" s="30">
        <f>ROUNDDOWN((Table2[[#This Row],[Volume Used]]-'Input Data'!$B$9)/'Input Data'!$B$11,0)*'Input Data'!$B$12</f>
        <v>0.25</v>
      </c>
      <c r="D1253" s="31">
        <f>-(Table2[[#This Row],[Volume]]*(1-Table2[[#This Row],[Discount]])*'Input Data'!$B$2)/Table2[[#This Row],[Volume]]</f>
        <v>375</v>
      </c>
      <c r="E1253" s="29">
        <f>ROUNDUP(Table2[[#This Row],[Volume]]/'Input Data'!$B$13,0)</f>
        <v>7</v>
      </c>
      <c r="F1253" s="29">
        <f>-Table2[[#This Row],[Multiplier]]*'Input Data'!$B$3</f>
        <v>350000</v>
      </c>
      <c r="G1253" s="29">
        <f>(1 - (1 / (1 + EXP(-((Table2[[#This Row],[Volume]] / 1000) - 4.25))))) * 0.4 + 0.6</f>
        <v>0.63020336157621404</v>
      </c>
      <c r="H1253" s="29">
        <f>Table2[[#This Row],[Sigmoid]]*'Input Data'!$B$7</f>
        <v>472.65252118216051</v>
      </c>
      <c r="I1253" s="29">
        <f>Table2[[#This Row],[Price]]-Table2[[#This Row],[Variable Cost]]</f>
        <v>97.652521182160513</v>
      </c>
      <c r="J1253" s="29">
        <f>Table2[[#This Row],[CM I (Unit)]]-(Table2[[#This Row],[Fixed Cost]]/Table2[[#This Row],[Volume]])</f>
        <v>45.83904967956984</v>
      </c>
      <c r="K1253" s="29">
        <f>Table2[[#This Row],[CM II Unit)]]-(-'Input Data'!$B$4/Table2[[#This Row],[Volume]])</f>
        <v>8.82942717771936</v>
      </c>
      <c r="L1253" s="29">
        <f>Table2[[#This Row],[CM I (Unit)]]*Table2[[#This Row],[Volume]]</f>
        <v>659642.78058549424</v>
      </c>
      <c r="M1253" s="29">
        <f>Table2[[#This Row],[CM II Unit)]]*Table2[[#This Row],[Volume]]</f>
        <v>309642.78058549424</v>
      </c>
      <c r="N1253" s="29">
        <f>Table2[[#This Row],[Profit (Unit)]]*Table2[[#This Row],[Volume]]</f>
        <v>59642.780585494278</v>
      </c>
      <c r="O1253" s="29" t="str">
        <f>IF(AND(Table2[[#This Row],[Profit]]&gt;0,N1252&lt;0),MIN(Table2[Profit]),"")</f>
        <v/>
      </c>
    </row>
    <row r="1254" spans="1:15" ht="20.100000000000001" customHeight="1" x14ac:dyDescent="0.25">
      <c r="A1254" s="29">
        <v>6760</v>
      </c>
      <c r="B1254" s="29">
        <f>IF(Table2[[#This Row],[Volume]]&lt;'Input Data'!$B$9,'Input Data'!$B$9,IF(Table2[[#This Row],[Volume]]&gt;'Input Data'!$B$10,'Input Data'!$B$10,Table2[[#This Row],[Volume]]))</f>
        <v>6760</v>
      </c>
      <c r="C1254" s="30">
        <f>ROUNDDOWN((Table2[[#This Row],[Volume Used]]-'Input Data'!$B$9)/'Input Data'!$B$11,0)*'Input Data'!$B$12</f>
        <v>0.25</v>
      </c>
      <c r="D1254" s="31">
        <f>-(Table2[[#This Row],[Volume]]*(1-Table2[[#This Row],[Discount]])*'Input Data'!$B$2)/Table2[[#This Row],[Volume]]</f>
        <v>375</v>
      </c>
      <c r="E1254" s="29">
        <f>ROUNDUP(Table2[[#This Row],[Volume]]/'Input Data'!$B$13,0)</f>
        <v>7</v>
      </c>
      <c r="F1254" s="29">
        <f>-Table2[[#This Row],[Multiplier]]*'Input Data'!$B$3</f>
        <v>350000</v>
      </c>
      <c r="G1254" s="29">
        <f>(1 - (1 / (1 + EXP(-((Table2[[#This Row],[Volume]] / 1000) - 4.25))))) * 0.4 + 0.6</f>
        <v>0.63006404379285064</v>
      </c>
      <c r="H1254" s="29">
        <f>Table2[[#This Row],[Sigmoid]]*'Input Data'!$B$7</f>
        <v>472.54803284463799</v>
      </c>
      <c r="I1254" s="29">
        <f>Table2[[#This Row],[Price]]-Table2[[#This Row],[Variable Cost]]</f>
        <v>97.548032844637987</v>
      </c>
      <c r="J1254" s="29">
        <f>Table2[[#This Row],[CM I (Unit)]]-(Table2[[#This Row],[Fixed Cost]]/Table2[[#This Row],[Volume]])</f>
        <v>45.772884915643907</v>
      </c>
      <c r="K1254" s="29">
        <f>Table2[[#This Row],[CM II Unit)]]-(-'Input Data'!$B$4/Table2[[#This Row],[Volume]])</f>
        <v>8.7906363949338484</v>
      </c>
      <c r="L1254" s="29">
        <f>Table2[[#This Row],[CM I (Unit)]]*Table2[[#This Row],[Volume]]</f>
        <v>659424.70202975278</v>
      </c>
      <c r="M1254" s="29">
        <f>Table2[[#This Row],[CM II Unit)]]*Table2[[#This Row],[Volume]]</f>
        <v>309424.70202975284</v>
      </c>
      <c r="N1254" s="29">
        <f>Table2[[#This Row],[Profit (Unit)]]*Table2[[#This Row],[Volume]]</f>
        <v>59424.702029752814</v>
      </c>
      <c r="O1254" s="29" t="str">
        <f>IF(AND(Table2[[#This Row],[Profit]]&gt;0,N1253&lt;0),MIN(Table2[Profit]),"")</f>
        <v/>
      </c>
    </row>
    <row r="1255" spans="1:15" ht="20.100000000000001" customHeight="1" x14ac:dyDescent="0.25">
      <c r="A1255" s="29">
        <v>6765</v>
      </c>
      <c r="B1255" s="29">
        <f>IF(Table2[[#This Row],[Volume]]&lt;'Input Data'!$B$9,'Input Data'!$B$9,IF(Table2[[#This Row],[Volume]]&gt;'Input Data'!$B$10,'Input Data'!$B$10,Table2[[#This Row],[Volume]]))</f>
        <v>6765</v>
      </c>
      <c r="C1255" s="30">
        <f>ROUNDDOWN((Table2[[#This Row],[Volume Used]]-'Input Data'!$B$9)/'Input Data'!$B$11,0)*'Input Data'!$B$12</f>
        <v>0.25</v>
      </c>
      <c r="D1255" s="31">
        <f>-(Table2[[#This Row],[Volume]]*(1-Table2[[#This Row],[Discount]])*'Input Data'!$B$2)/Table2[[#This Row],[Volume]]</f>
        <v>375</v>
      </c>
      <c r="E1255" s="29">
        <f>ROUNDUP(Table2[[#This Row],[Volume]]/'Input Data'!$B$13,0)</f>
        <v>7</v>
      </c>
      <c r="F1255" s="29">
        <f>-Table2[[#This Row],[Multiplier]]*'Input Data'!$B$3</f>
        <v>350000</v>
      </c>
      <c r="G1255" s="29">
        <f>(1 - (1 / (1 + EXP(-((Table2[[#This Row],[Volume]] / 1000) - 4.25))))) * 0.4 + 0.6</f>
        <v>0.62992531663117679</v>
      </c>
      <c r="H1255" s="29">
        <f>Table2[[#This Row],[Sigmoid]]*'Input Data'!$B$7</f>
        <v>472.44398747338261</v>
      </c>
      <c r="I1255" s="29">
        <f>Table2[[#This Row],[Price]]-Table2[[#This Row],[Variable Cost]]</f>
        <v>97.443987473382606</v>
      </c>
      <c r="J1255" s="29">
        <f>Table2[[#This Row],[CM I (Unit)]]-(Table2[[#This Row],[Fixed Cost]]/Table2[[#This Row],[Volume]])</f>
        <v>45.70710646820892</v>
      </c>
      <c r="K1255" s="29">
        <f>Table2[[#This Row],[CM II Unit)]]-(-'Input Data'!$B$4/Table2[[#This Row],[Volume]])</f>
        <v>8.7521914645134302</v>
      </c>
      <c r="L1255" s="29">
        <f>Table2[[#This Row],[CM I (Unit)]]*Table2[[#This Row],[Volume]]</f>
        <v>659208.57525743335</v>
      </c>
      <c r="M1255" s="29">
        <f>Table2[[#This Row],[CM II Unit)]]*Table2[[#This Row],[Volume]]</f>
        <v>309208.57525743335</v>
      </c>
      <c r="N1255" s="29">
        <f>Table2[[#This Row],[Profit (Unit)]]*Table2[[#This Row],[Volume]]</f>
        <v>59208.575257433353</v>
      </c>
      <c r="O1255" s="29" t="str">
        <f>IF(AND(Table2[[#This Row],[Profit]]&gt;0,N1254&lt;0),MIN(Table2[Profit]),"")</f>
        <v/>
      </c>
    </row>
    <row r="1256" spans="1:15" ht="20.100000000000001" customHeight="1" x14ac:dyDescent="0.25">
      <c r="A1256" s="29">
        <v>6770</v>
      </c>
      <c r="B1256" s="29">
        <f>IF(Table2[[#This Row],[Volume]]&lt;'Input Data'!$B$9,'Input Data'!$B$9,IF(Table2[[#This Row],[Volume]]&gt;'Input Data'!$B$10,'Input Data'!$B$10,Table2[[#This Row],[Volume]]))</f>
        <v>6770</v>
      </c>
      <c r="C1256" s="30">
        <f>ROUNDDOWN((Table2[[#This Row],[Volume Used]]-'Input Data'!$B$9)/'Input Data'!$B$11,0)*'Input Data'!$B$12</f>
        <v>0.25</v>
      </c>
      <c r="D1256" s="31">
        <f>-(Table2[[#This Row],[Volume]]*(1-Table2[[#This Row],[Discount]])*'Input Data'!$B$2)/Table2[[#This Row],[Volume]]</f>
        <v>375</v>
      </c>
      <c r="E1256" s="29">
        <f>ROUNDUP(Table2[[#This Row],[Volume]]/'Input Data'!$B$13,0)</f>
        <v>7</v>
      </c>
      <c r="F1256" s="29">
        <f>-Table2[[#This Row],[Multiplier]]*'Input Data'!$B$3</f>
        <v>350000</v>
      </c>
      <c r="G1256" s="29">
        <f>(1 - (1 / (1 + EXP(-((Table2[[#This Row],[Volume]] / 1000) - 4.25))))) * 0.4 + 0.6</f>
        <v>0.62978717806641116</v>
      </c>
      <c r="H1256" s="29">
        <f>Table2[[#This Row],[Sigmoid]]*'Input Data'!$B$7</f>
        <v>472.34038354980839</v>
      </c>
      <c r="I1256" s="29">
        <f>Table2[[#This Row],[Price]]-Table2[[#This Row],[Variable Cost]]</f>
        <v>97.340383549808394</v>
      </c>
      <c r="J1256" s="29">
        <f>Table2[[#This Row],[CM I (Unit)]]-(Table2[[#This Row],[Fixed Cost]]/Table2[[#This Row],[Volume]])</f>
        <v>45.641712944195397</v>
      </c>
      <c r="K1256" s="29">
        <f>Table2[[#This Row],[CM II Unit)]]-(-'Input Data'!$B$4/Table2[[#This Row],[Volume]])</f>
        <v>8.7140910830432574</v>
      </c>
      <c r="L1256" s="29">
        <f>Table2[[#This Row],[CM I (Unit)]]*Table2[[#This Row],[Volume]]</f>
        <v>658994.39663220278</v>
      </c>
      <c r="M1256" s="29">
        <f>Table2[[#This Row],[CM II Unit)]]*Table2[[#This Row],[Volume]]</f>
        <v>308994.39663220284</v>
      </c>
      <c r="N1256" s="29">
        <f>Table2[[#This Row],[Profit (Unit)]]*Table2[[#This Row],[Volume]]</f>
        <v>58994.39663220285</v>
      </c>
      <c r="O1256" s="29" t="str">
        <f>IF(AND(Table2[[#This Row],[Profit]]&gt;0,N1255&lt;0),MIN(Table2[Profit]),"")</f>
        <v/>
      </c>
    </row>
    <row r="1257" spans="1:15" ht="20.100000000000001" customHeight="1" x14ac:dyDescent="0.25">
      <c r="A1257" s="29">
        <v>6775</v>
      </c>
      <c r="B1257" s="29">
        <f>IF(Table2[[#This Row],[Volume]]&lt;'Input Data'!$B$9,'Input Data'!$B$9,IF(Table2[[#This Row],[Volume]]&gt;'Input Data'!$B$10,'Input Data'!$B$10,Table2[[#This Row],[Volume]]))</f>
        <v>6775</v>
      </c>
      <c r="C1257" s="30">
        <f>ROUNDDOWN((Table2[[#This Row],[Volume Used]]-'Input Data'!$B$9)/'Input Data'!$B$11,0)*'Input Data'!$B$12</f>
        <v>0.25</v>
      </c>
      <c r="D1257" s="31">
        <f>-(Table2[[#This Row],[Volume]]*(1-Table2[[#This Row],[Discount]])*'Input Data'!$B$2)/Table2[[#This Row],[Volume]]</f>
        <v>375</v>
      </c>
      <c r="E1257" s="29">
        <f>ROUNDUP(Table2[[#This Row],[Volume]]/'Input Data'!$B$13,0)</f>
        <v>7</v>
      </c>
      <c r="F1257" s="29">
        <f>-Table2[[#This Row],[Multiplier]]*'Input Data'!$B$3</f>
        <v>350000</v>
      </c>
      <c r="G1257" s="29">
        <f>(1 - (1 / (1 + EXP(-((Table2[[#This Row],[Volume]] / 1000) - 4.25))))) * 0.4 + 0.6</f>
        <v>0.62964962607626529</v>
      </c>
      <c r="H1257" s="29">
        <f>Table2[[#This Row],[Sigmoid]]*'Input Data'!$B$7</f>
        <v>472.23721955719896</v>
      </c>
      <c r="I1257" s="29">
        <f>Table2[[#This Row],[Price]]-Table2[[#This Row],[Variable Cost]]</f>
        <v>97.237219557198955</v>
      </c>
      <c r="J1257" s="29">
        <f>Table2[[#This Row],[CM I (Unit)]]-(Table2[[#This Row],[Fixed Cost]]/Table2[[#This Row],[Volume]])</f>
        <v>45.576702952032903</v>
      </c>
      <c r="K1257" s="29">
        <f>Table2[[#This Row],[CM II Unit)]]-(-'Input Data'!$B$4/Table2[[#This Row],[Volume]])</f>
        <v>8.6763339483428652</v>
      </c>
      <c r="L1257" s="29">
        <f>Table2[[#This Row],[CM I (Unit)]]*Table2[[#This Row],[Volume]]</f>
        <v>658782.16250002291</v>
      </c>
      <c r="M1257" s="29">
        <f>Table2[[#This Row],[CM II Unit)]]*Table2[[#This Row],[Volume]]</f>
        <v>308782.16250002291</v>
      </c>
      <c r="N1257" s="29">
        <f>Table2[[#This Row],[Profit (Unit)]]*Table2[[#This Row],[Volume]]</f>
        <v>58782.162500022911</v>
      </c>
      <c r="O1257" s="29" t="str">
        <f>IF(AND(Table2[[#This Row],[Profit]]&gt;0,N1256&lt;0),MIN(Table2[Profit]),"")</f>
        <v/>
      </c>
    </row>
    <row r="1258" spans="1:15" ht="20.100000000000001" customHeight="1" x14ac:dyDescent="0.25">
      <c r="A1258" s="29">
        <v>6780</v>
      </c>
      <c r="B1258" s="29">
        <f>IF(Table2[[#This Row],[Volume]]&lt;'Input Data'!$B$9,'Input Data'!$B$9,IF(Table2[[#This Row],[Volume]]&gt;'Input Data'!$B$10,'Input Data'!$B$10,Table2[[#This Row],[Volume]]))</f>
        <v>6780</v>
      </c>
      <c r="C1258" s="30">
        <f>ROUNDDOWN((Table2[[#This Row],[Volume Used]]-'Input Data'!$B$9)/'Input Data'!$B$11,0)*'Input Data'!$B$12</f>
        <v>0.25</v>
      </c>
      <c r="D1258" s="31">
        <f>-(Table2[[#This Row],[Volume]]*(1-Table2[[#This Row],[Discount]])*'Input Data'!$B$2)/Table2[[#This Row],[Volume]]</f>
        <v>375</v>
      </c>
      <c r="E1258" s="29">
        <f>ROUNDUP(Table2[[#This Row],[Volume]]/'Input Data'!$B$13,0)</f>
        <v>7</v>
      </c>
      <c r="F1258" s="29">
        <f>-Table2[[#This Row],[Multiplier]]*'Input Data'!$B$3</f>
        <v>350000</v>
      </c>
      <c r="G1258" s="29">
        <f>(1 - (1 / (1 + EXP(-((Table2[[#This Row],[Volume]] / 1000) - 4.25))))) * 0.4 + 0.6</f>
        <v>0.62951265864098604</v>
      </c>
      <c r="H1258" s="29">
        <f>Table2[[#This Row],[Sigmoid]]*'Input Data'!$B$7</f>
        <v>472.13449398073953</v>
      </c>
      <c r="I1258" s="29">
        <f>Table2[[#This Row],[Price]]-Table2[[#This Row],[Variable Cost]]</f>
        <v>97.134493980739535</v>
      </c>
      <c r="J1258" s="29">
        <f>Table2[[#This Row],[CM I (Unit)]]-(Table2[[#This Row],[Fixed Cost]]/Table2[[#This Row],[Volume]])</f>
        <v>45.512075101683486</v>
      </c>
      <c r="K1258" s="29">
        <f>Table2[[#This Row],[CM II Unit)]]-(-'Input Data'!$B$4/Table2[[#This Row],[Volume]])</f>
        <v>8.6389187595005978</v>
      </c>
      <c r="L1258" s="29">
        <f>Table2[[#This Row],[CM I (Unit)]]*Table2[[#This Row],[Volume]]</f>
        <v>658571.86918941408</v>
      </c>
      <c r="M1258" s="29">
        <f>Table2[[#This Row],[CM II Unit)]]*Table2[[#This Row],[Volume]]</f>
        <v>308571.86918941402</v>
      </c>
      <c r="N1258" s="29">
        <f>Table2[[#This Row],[Profit (Unit)]]*Table2[[#This Row],[Volume]]</f>
        <v>58571.86918941405</v>
      </c>
      <c r="O1258" s="29" t="str">
        <f>IF(AND(Table2[[#This Row],[Profit]]&gt;0,N1257&lt;0),MIN(Table2[Profit]),"")</f>
        <v/>
      </c>
    </row>
    <row r="1259" spans="1:15" ht="20.100000000000001" customHeight="1" x14ac:dyDescent="0.25">
      <c r="A1259" s="29">
        <v>6785</v>
      </c>
      <c r="B1259" s="29">
        <f>IF(Table2[[#This Row],[Volume]]&lt;'Input Data'!$B$9,'Input Data'!$B$9,IF(Table2[[#This Row],[Volume]]&gt;'Input Data'!$B$10,'Input Data'!$B$10,Table2[[#This Row],[Volume]]))</f>
        <v>6785</v>
      </c>
      <c r="C1259" s="30">
        <f>ROUNDDOWN((Table2[[#This Row],[Volume Used]]-'Input Data'!$B$9)/'Input Data'!$B$11,0)*'Input Data'!$B$12</f>
        <v>0.25</v>
      </c>
      <c r="D1259" s="31">
        <f>-(Table2[[#This Row],[Volume]]*(1-Table2[[#This Row],[Discount]])*'Input Data'!$B$2)/Table2[[#This Row],[Volume]]</f>
        <v>375</v>
      </c>
      <c r="E1259" s="29">
        <f>ROUNDUP(Table2[[#This Row],[Volume]]/'Input Data'!$B$13,0)</f>
        <v>7</v>
      </c>
      <c r="F1259" s="29">
        <f>-Table2[[#This Row],[Multiplier]]*'Input Data'!$B$3</f>
        <v>350000</v>
      </c>
      <c r="G1259" s="29">
        <f>(1 - (1 / (1 + EXP(-((Table2[[#This Row],[Volume]] / 1000) - 4.25))))) * 0.4 + 0.6</f>
        <v>0.62937627374339933</v>
      </c>
      <c r="H1259" s="29">
        <f>Table2[[#This Row],[Sigmoid]]*'Input Data'!$B$7</f>
        <v>472.03220530754948</v>
      </c>
      <c r="I1259" s="29">
        <f>Table2[[#This Row],[Price]]-Table2[[#This Row],[Variable Cost]]</f>
        <v>97.032205307549475</v>
      </c>
      <c r="J1259" s="29">
        <f>Table2[[#This Row],[CM I (Unit)]]-(Table2[[#This Row],[Fixed Cost]]/Table2[[#This Row],[Volume]])</f>
        <v>45.447828004675486</v>
      </c>
      <c r="K1259" s="29">
        <f>Table2[[#This Row],[CM II Unit)]]-(-'Input Data'!$B$4/Table2[[#This Row],[Volume]])</f>
        <v>8.6018442169083542</v>
      </c>
      <c r="L1259" s="29">
        <f>Table2[[#This Row],[CM I (Unit)]]*Table2[[#This Row],[Volume]]</f>
        <v>658363.51301172317</v>
      </c>
      <c r="M1259" s="29">
        <f>Table2[[#This Row],[CM II Unit)]]*Table2[[#This Row],[Volume]]</f>
        <v>308363.51301172317</v>
      </c>
      <c r="N1259" s="29">
        <f>Table2[[#This Row],[Profit (Unit)]]*Table2[[#This Row],[Volume]]</f>
        <v>58363.513011723182</v>
      </c>
      <c r="O1259" s="29" t="str">
        <f>IF(AND(Table2[[#This Row],[Profit]]&gt;0,N1258&lt;0),MIN(Table2[Profit]),"")</f>
        <v/>
      </c>
    </row>
    <row r="1260" spans="1:15" ht="20.100000000000001" customHeight="1" x14ac:dyDescent="0.25">
      <c r="A1260" s="29">
        <v>6790</v>
      </c>
      <c r="B1260" s="29">
        <f>IF(Table2[[#This Row],[Volume]]&lt;'Input Data'!$B$9,'Input Data'!$B$9,IF(Table2[[#This Row],[Volume]]&gt;'Input Data'!$B$10,'Input Data'!$B$10,Table2[[#This Row],[Volume]]))</f>
        <v>6790</v>
      </c>
      <c r="C1260" s="30">
        <f>ROUNDDOWN((Table2[[#This Row],[Volume Used]]-'Input Data'!$B$9)/'Input Data'!$B$11,0)*'Input Data'!$B$12</f>
        <v>0.25</v>
      </c>
      <c r="D1260" s="31">
        <f>-(Table2[[#This Row],[Volume]]*(1-Table2[[#This Row],[Discount]])*'Input Data'!$B$2)/Table2[[#This Row],[Volume]]</f>
        <v>375</v>
      </c>
      <c r="E1260" s="29">
        <f>ROUNDUP(Table2[[#This Row],[Volume]]/'Input Data'!$B$13,0)</f>
        <v>7</v>
      </c>
      <c r="F1260" s="29">
        <f>-Table2[[#This Row],[Multiplier]]*'Input Data'!$B$3</f>
        <v>350000</v>
      </c>
      <c r="G1260" s="29">
        <f>(1 - (1 / (1 + EXP(-((Table2[[#This Row],[Volume]] / 1000) - 4.25))))) * 0.4 + 0.6</f>
        <v>0.62924046936895128</v>
      </c>
      <c r="H1260" s="29">
        <f>Table2[[#This Row],[Sigmoid]]*'Input Data'!$B$7</f>
        <v>471.93035202671348</v>
      </c>
      <c r="I1260" s="29">
        <f>Table2[[#This Row],[Price]]-Table2[[#This Row],[Variable Cost]]</f>
        <v>96.930352026713479</v>
      </c>
      <c r="J1260" s="29">
        <f>Table2[[#This Row],[CM I (Unit)]]-(Table2[[#This Row],[Fixed Cost]]/Table2[[#This Row],[Volume]])</f>
        <v>45.383960274136157</v>
      </c>
      <c r="K1260" s="29">
        <f>Table2[[#This Row],[CM II Unit)]]-(-'Input Data'!$B$4/Table2[[#This Row],[Volume]])</f>
        <v>8.5651090222952178</v>
      </c>
      <c r="L1260" s="29">
        <f>Table2[[#This Row],[CM I (Unit)]]*Table2[[#This Row],[Volume]]</f>
        <v>658157.0902613845</v>
      </c>
      <c r="M1260" s="29">
        <f>Table2[[#This Row],[CM II Unit)]]*Table2[[#This Row],[Volume]]</f>
        <v>308157.0902613845</v>
      </c>
      <c r="N1260" s="29">
        <f>Table2[[#This Row],[Profit (Unit)]]*Table2[[#This Row],[Volume]]</f>
        <v>58157.090261384532</v>
      </c>
      <c r="O1260" s="29" t="str">
        <f>IF(AND(Table2[[#This Row],[Profit]]&gt;0,N1259&lt;0),MIN(Table2[Profit]),"")</f>
        <v/>
      </c>
    </row>
    <row r="1261" spans="1:15" ht="20.100000000000001" customHeight="1" x14ac:dyDescent="0.25">
      <c r="A1261" s="29">
        <v>6795</v>
      </c>
      <c r="B1261" s="29">
        <f>IF(Table2[[#This Row],[Volume]]&lt;'Input Data'!$B$9,'Input Data'!$B$9,IF(Table2[[#This Row],[Volume]]&gt;'Input Data'!$B$10,'Input Data'!$B$10,Table2[[#This Row],[Volume]]))</f>
        <v>6795</v>
      </c>
      <c r="C1261" s="30">
        <f>ROUNDDOWN((Table2[[#This Row],[Volume Used]]-'Input Data'!$B$9)/'Input Data'!$B$11,0)*'Input Data'!$B$12</f>
        <v>0.25</v>
      </c>
      <c r="D1261" s="31">
        <f>-(Table2[[#This Row],[Volume]]*(1-Table2[[#This Row],[Discount]])*'Input Data'!$B$2)/Table2[[#This Row],[Volume]]</f>
        <v>375</v>
      </c>
      <c r="E1261" s="29">
        <f>ROUNDUP(Table2[[#This Row],[Volume]]/'Input Data'!$B$13,0)</f>
        <v>7</v>
      </c>
      <c r="F1261" s="29">
        <f>-Table2[[#This Row],[Multiplier]]*'Input Data'!$B$3</f>
        <v>350000</v>
      </c>
      <c r="G1261" s="29">
        <f>(1 - (1 / (1 + EXP(-((Table2[[#This Row],[Volume]] / 1000) - 4.25))))) * 0.4 + 0.6</f>
        <v>0.62910524350574992</v>
      </c>
      <c r="H1261" s="29">
        <f>Table2[[#This Row],[Sigmoid]]*'Input Data'!$B$7</f>
        <v>471.82893262931242</v>
      </c>
      <c r="I1261" s="29">
        <f>Table2[[#This Row],[Price]]-Table2[[#This Row],[Variable Cost]]</f>
        <v>96.828932629312419</v>
      </c>
      <c r="J1261" s="29">
        <f>Table2[[#This Row],[CM I (Unit)]]-(Table2[[#This Row],[Fixed Cost]]/Table2[[#This Row],[Volume]])</f>
        <v>45.320470524823826</v>
      </c>
      <c r="K1261" s="29">
        <f>Table2[[#This Row],[CM II Unit)]]-(-'Input Data'!$B$4/Table2[[#This Row],[Volume]])</f>
        <v>8.5287118787605465</v>
      </c>
      <c r="L1261" s="29">
        <f>Table2[[#This Row],[CM I (Unit)]]*Table2[[#This Row],[Volume]]</f>
        <v>657952.59721617785</v>
      </c>
      <c r="M1261" s="29">
        <f>Table2[[#This Row],[CM II Unit)]]*Table2[[#This Row],[Volume]]</f>
        <v>307952.59721617791</v>
      </c>
      <c r="N1261" s="29">
        <f>Table2[[#This Row],[Profit (Unit)]]*Table2[[#This Row],[Volume]]</f>
        <v>57952.597216177914</v>
      </c>
      <c r="O1261" s="29" t="str">
        <f>IF(AND(Table2[[#This Row],[Profit]]&gt;0,N1260&lt;0),MIN(Table2[Profit]),"")</f>
        <v/>
      </c>
    </row>
    <row r="1262" spans="1:15" ht="20.100000000000001" customHeight="1" x14ac:dyDescent="0.25">
      <c r="A1262" s="29">
        <v>6800</v>
      </c>
      <c r="B1262" s="29">
        <f>IF(Table2[[#This Row],[Volume]]&lt;'Input Data'!$B$9,'Input Data'!$B$9,IF(Table2[[#This Row],[Volume]]&gt;'Input Data'!$B$10,'Input Data'!$B$10,Table2[[#This Row],[Volume]]))</f>
        <v>6800</v>
      </c>
      <c r="C1262" s="30">
        <f>ROUNDDOWN((Table2[[#This Row],[Volume Used]]-'Input Data'!$B$9)/'Input Data'!$B$11,0)*'Input Data'!$B$12</f>
        <v>0.25</v>
      </c>
      <c r="D1262" s="31">
        <f>-(Table2[[#This Row],[Volume]]*(1-Table2[[#This Row],[Discount]])*'Input Data'!$B$2)/Table2[[#This Row],[Volume]]</f>
        <v>375</v>
      </c>
      <c r="E1262" s="29">
        <f>ROUNDUP(Table2[[#This Row],[Volume]]/'Input Data'!$B$13,0)</f>
        <v>7</v>
      </c>
      <c r="F1262" s="29">
        <f>-Table2[[#This Row],[Multiplier]]*'Input Data'!$B$3</f>
        <v>350000</v>
      </c>
      <c r="G1262" s="29">
        <f>(1 - (1 / (1 + EXP(-((Table2[[#This Row],[Volume]] / 1000) - 4.25))))) * 0.4 + 0.6</f>
        <v>0.6289705941446071</v>
      </c>
      <c r="H1262" s="29">
        <f>Table2[[#This Row],[Sigmoid]]*'Input Data'!$B$7</f>
        <v>471.72794560845534</v>
      </c>
      <c r="I1262" s="29">
        <f>Table2[[#This Row],[Price]]-Table2[[#This Row],[Variable Cost]]</f>
        <v>96.727945608455343</v>
      </c>
      <c r="J1262" s="29">
        <f>Table2[[#This Row],[CM I (Unit)]]-(Table2[[#This Row],[Fixed Cost]]/Table2[[#This Row],[Volume]])</f>
        <v>45.257357373161227</v>
      </c>
      <c r="K1262" s="29">
        <f>Table2[[#This Row],[CM II Unit)]]-(-'Input Data'!$B$4/Table2[[#This Row],[Volume]])</f>
        <v>8.4926514908082851</v>
      </c>
      <c r="L1262" s="29">
        <f>Table2[[#This Row],[CM I (Unit)]]*Table2[[#This Row],[Volume]]</f>
        <v>657750.0301374963</v>
      </c>
      <c r="M1262" s="29">
        <f>Table2[[#This Row],[CM II Unit)]]*Table2[[#This Row],[Volume]]</f>
        <v>307750.03013749636</v>
      </c>
      <c r="N1262" s="29">
        <f>Table2[[#This Row],[Profit (Unit)]]*Table2[[#This Row],[Volume]]</f>
        <v>57750.030137496338</v>
      </c>
      <c r="O1262" s="29" t="str">
        <f>IF(AND(Table2[[#This Row],[Profit]]&gt;0,N1261&lt;0),MIN(Table2[Profit]),"")</f>
        <v/>
      </c>
    </row>
    <row r="1263" spans="1:15" ht="20.100000000000001" customHeight="1" x14ac:dyDescent="0.25">
      <c r="A1263" s="29">
        <v>6805</v>
      </c>
      <c r="B1263" s="29">
        <f>IF(Table2[[#This Row],[Volume]]&lt;'Input Data'!$B$9,'Input Data'!$B$9,IF(Table2[[#This Row],[Volume]]&gt;'Input Data'!$B$10,'Input Data'!$B$10,Table2[[#This Row],[Volume]]))</f>
        <v>6805</v>
      </c>
      <c r="C1263" s="30">
        <f>ROUNDDOWN((Table2[[#This Row],[Volume Used]]-'Input Data'!$B$9)/'Input Data'!$B$11,0)*'Input Data'!$B$12</f>
        <v>0.25</v>
      </c>
      <c r="D1263" s="31">
        <f>-(Table2[[#This Row],[Volume]]*(1-Table2[[#This Row],[Discount]])*'Input Data'!$B$2)/Table2[[#This Row],[Volume]]</f>
        <v>375</v>
      </c>
      <c r="E1263" s="29">
        <f>ROUNDUP(Table2[[#This Row],[Volume]]/'Input Data'!$B$13,0)</f>
        <v>7</v>
      </c>
      <c r="F1263" s="29">
        <f>-Table2[[#This Row],[Multiplier]]*'Input Data'!$B$3</f>
        <v>350000</v>
      </c>
      <c r="G1263" s="29">
        <f>(1 - (1 / (1 + EXP(-((Table2[[#This Row],[Volume]] / 1000) - 4.25))))) * 0.4 + 0.6</f>
        <v>0.62883651927907758</v>
      </c>
      <c r="H1263" s="29">
        <f>Table2[[#This Row],[Sigmoid]]*'Input Data'!$B$7</f>
        <v>471.62738945930818</v>
      </c>
      <c r="I1263" s="29">
        <f>Table2[[#This Row],[Price]]-Table2[[#This Row],[Variable Cost]]</f>
        <v>96.627389459308176</v>
      </c>
      <c r="J1263" s="29">
        <f>Table2[[#This Row],[CM I (Unit)]]-(Table2[[#This Row],[Fixed Cost]]/Table2[[#This Row],[Volume]])</f>
        <v>45.194619437265558</v>
      </c>
      <c r="K1263" s="29">
        <f>Table2[[#This Row],[CM II Unit)]]-(-'Input Data'!$B$4/Table2[[#This Row],[Volume]])</f>
        <v>8.456926564377973</v>
      </c>
      <c r="L1263" s="29">
        <f>Table2[[#This Row],[CM I (Unit)]]*Table2[[#This Row],[Volume]]</f>
        <v>657549.38527059217</v>
      </c>
      <c r="M1263" s="29">
        <f>Table2[[#This Row],[CM II Unit)]]*Table2[[#This Row],[Volume]]</f>
        <v>307549.38527059212</v>
      </c>
      <c r="N1263" s="29">
        <f>Table2[[#This Row],[Profit (Unit)]]*Table2[[#This Row],[Volume]]</f>
        <v>57549.385270592109</v>
      </c>
      <c r="O1263" s="29" t="str">
        <f>IF(AND(Table2[[#This Row],[Profit]]&gt;0,N1262&lt;0),MIN(Table2[Profit]),"")</f>
        <v/>
      </c>
    </row>
    <row r="1264" spans="1:15" ht="20.100000000000001" customHeight="1" x14ac:dyDescent="0.25">
      <c r="A1264" s="29">
        <v>6810</v>
      </c>
      <c r="B1264" s="29">
        <f>IF(Table2[[#This Row],[Volume]]&lt;'Input Data'!$B$9,'Input Data'!$B$9,IF(Table2[[#This Row],[Volume]]&gt;'Input Data'!$B$10,'Input Data'!$B$10,Table2[[#This Row],[Volume]]))</f>
        <v>6810</v>
      </c>
      <c r="C1264" s="30">
        <f>ROUNDDOWN((Table2[[#This Row],[Volume Used]]-'Input Data'!$B$9)/'Input Data'!$B$11,0)*'Input Data'!$B$12</f>
        <v>0.25</v>
      </c>
      <c r="D1264" s="31">
        <f>-(Table2[[#This Row],[Volume]]*(1-Table2[[#This Row],[Discount]])*'Input Data'!$B$2)/Table2[[#This Row],[Volume]]</f>
        <v>375</v>
      </c>
      <c r="E1264" s="29">
        <f>ROUNDUP(Table2[[#This Row],[Volume]]/'Input Data'!$B$13,0)</f>
        <v>7</v>
      </c>
      <c r="F1264" s="29">
        <f>-Table2[[#This Row],[Multiplier]]*'Input Data'!$B$3</f>
        <v>350000</v>
      </c>
      <c r="G1264" s="29">
        <f>(1 - (1 / (1 + EXP(-((Table2[[#This Row],[Volume]] / 1000) - 4.25))))) * 0.4 + 0.6</f>
        <v>0.62870301690550057</v>
      </c>
      <c r="H1264" s="29">
        <f>Table2[[#This Row],[Sigmoid]]*'Input Data'!$B$7</f>
        <v>471.52726267912544</v>
      </c>
      <c r="I1264" s="29">
        <f>Table2[[#This Row],[Price]]-Table2[[#This Row],[Variable Cost]]</f>
        <v>96.527262679125442</v>
      </c>
      <c r="J1264" s="29">
        <f>Table2[[#This Row],[CM I (Unit)]]-(Table2[[#This Row],[Fixed Cost]]/Table2[[#This Row],[Volume]])</f>
        <v>45.132255336981537</v>
      </c>
      <c r="K1264" s="29">
        <f>Table2[[#This Row],[CM II Unit)]]-(-'Input Data'!$B$4/Table2[[#This Row],[Volume]])</f>
        <v>8.4215358068787438</v>
      </c>
      <c r="L1264" s="29">
        <f>Table2[[#This Row],[CM I (Unit)]]*Table2[[#This Row],[Volume]]</f>
        <v>657350.65884484421</v>
      </c>
      <c r="M1264" s="29">
        <f>Table2[[#This Row],[CM II Unit)]]*Table2[[#This Row],[Volume]]</f>
        <v>307350.65884484426</v>
      </c>
      <c r="N1264" s="29">
        <f>Table2[[#This Row],[Profit (Unit)]]*Table2[[#This Row],[Volume]]</f>
        <v>57350.658844844249</v>
      </c>
      <c r="O1264" s="29" t="str">
        <f>IF(AND(Table2[[#This Row],[Profit]]&gt;0,N1263&lt;0),MIN(Table2[Profit]),"")</f>
        <v/>
      </c>
    </row>
    <row r="1265" spans="1:15" ht="20.100000000000001" customHeight="1" x14ac:dyDescent="0.25">
      <c r="A1265" s="29">
        <v>6815</v>
      </c>
      <c r="B1265" s="29">
        <f>IF(Table2[[#This Row],[Volume]]&lt;'Input Data'!$B$9,'Input Data'!$B$9,IF(Table2[[#This Row],[Volume]]&gt;'Input Data'!$B$10,'Input Data'!$B$10,Table2[[#This Row],[Volume]]))</f>
        <v>6815</v>
      </c>
      <c r="C1265" s="30">
        <f>ROUNDDOWN((Table2[[#This Row],[Volume Used]]-'Input Data'!$B$9)/'Input Data'!$B$11,0)*'Input Data'!$B$12</f>
        <v>0.25</v>
      </c>
      <c r="D1265" s="31">
        <f>-(Table2[[#This Row],[Volume]]*(1-Table2[[#This Row],[Discount]])*'Input Data'!$B$2)/Table2[[#This Row],[Volume]]</f>
        <v>375</v>
      </c>
      <c r="E1265" s="29">
        <f>ROUNDUP(Table2[[#This Row],[Volume]]/'Input Data'!$B$13,0)</f>
        <v>7</v>
      </c>
      <c r="F1265" s="29">
        <f>-Table2[[#This Row],[Multiplier]]*'Input Data'!$B$3</f>
        <v>350000</v>
      </c>
      <c r="G1265" s="29">
        <f>(1 - (1 / (1 + EXP(-((Table2[[#This Row],[Volume]] / 1000) - 4.25))))) * 0.4 + 0.6</f>
        <v>0.62857008502303802</v>
      </c>
      <c r="H1265" s="29">
        <f>Table2[[#This Row],[Sigmoid]]*'Input Data'!$B$7</f>
        <v>471.42756376727851</v>
      </c>
      <c r="I1265" s="29">
        <f>Table2[[#This Row],[Price]]-Table2[[#This Row],[Variable Cost]]</f>
        <v>96.427563767278514</v>
      </c>
      <c r="J1265" s="29">
        <f>Table2[[#This Row],[CM I (Unit)]]-(Table2[[#This Row],[Fixed Cost]]/Table2[[#This Row],[Volume]])</f>
        <v>45.070263693910945</v>
      </c>
      <c r="K1265" s="29">
        <f>Table2[[#This Row],[CM II Unit)]]-(-'Input Data'!$B$4/Table2[[#This Row],[Volume]])</f>
        <v>8.386477927219822</v>
      </c>
      <c r="L1265" s="29">
        <f>Table2[[#This Row],[CM I (Unit)]]*Table2[[#This Row],[Volume]]</f>
        <v>657153.84707400308</v>
      </c>
      <c r="M1265" s="29">
        <f>Table2[[#This Row],[CM II Unit)]]*Table2[[#This Row],[Volume]]</f>
        <v>307153.84707400308</v>
      </c>
      <c r="N1265" s="29">
        <f>Table2[[#This Row],[Profit (Unit)]]*Table2[[#This Row],[Volume]]</f>
        <v>57153.84707400309</v>
      </c>
      <c r="O1265" s="29" t="str">
        <f>IF(AND(Table2[[#This Row],[Profit]]&gt;0,N1264&lt;0),MIN(Table2[Profit]),"")</f>
        <v/>
      </c>
    </row>
    <row r="1266" spans="1:15" ht="20.100000000000001" customHeight="1" x14ac:dyDescent="0.25">
      <c r="A1266" s="29">
        <v>6820</v>
      </c>
      <c r="B1266" s="29">
        <f>IF(Table2[[#This Row],[Volume]]&lt;'Input Data'!$B$9,'Input Data'!$B$9,IF(Table2[[#This Row],[Volume]]&gt;'Input Data'!$B$10,'Input Data'!$B$10,Table2[[#This Row],[Volume]]))</f>
        <v>6820</v>
      </c>
      <c r="C1266" s="30">
        <f>ROUNDDOWN((Table2[[#This Row],[Volume Used]]-'Input Data'!$B$9)/'Input Data'!$B$11,0)*'Input Data'!$B$12</f>
        <v>0.25</v>
      </c>
      <c r="D1266" s="31">
        <f>-(Table2[[#This Row],[Volume]]*(1-Table2[[#This Row],[Discount]])*'Input Data'!$B$2)/Table2[[#This Row],[Volume]]</f>
        <v>375</v>
      </c>
      <c r="E1266" s="29">
        <f>ROUNDUP(Table2[[#This Row],[Volume]]/'Input Data'!$B$13,0)</f>
        <v>7</v>
      </c>
      <c r="F1266" s="29">
        <f>-Table2[[#This Row],[Multiplier]]*'Input Data'!$B$3</f>
        <v>350000</v>
      </c>
      <c r="G1266" s="29">
        <f>(1 - (1 / (1 + EXP(-((Table2[[#This Row],[Volume]] / 1000) - 4.25))))) * 0.4 + 0.6</f>
        <v>0.62843772163371481</v>
      </c>
      <c r="H1266" s="29">
        <f>Table2[[#This Row],[Sigmoid]]*'Input Data'!$B$7</f>
        <v>471.32829122528608</v>
      </c>
      <c r="I1266" s="29">
        <f>Table2[[#This Row],[Price]]-Table2[[#This Row],[Variable Cost]]</f>
        <v>96.32829122528608</v>
      </c>
      <c r="J1266" s="29">
        <f>Table2[[#This Row],[CM I (Unit)]]-(Table2[[#This Row],[Fixed Cost]]/Table2[[#This Row],[Volume]])</f>
        <v>45.008643131444437</v>
      </c>
      <c r="K1266" s="29">
        <f>Table2[[#This Row],[CM II Unit)]]-(-'Input Data'!$B$4/Table2[[#This Row],[Volume]])</f>
        <v>8.3517516358432644</v>
      </c>
      <c r="L1266" s="29">
        <f>Table2[[#This Row],[CM I (Unit)]]*Table2[[#This Row],[Volume]]</f>
        <v>656958.94615645101</v>
      </c>
      <c r="M1266" s="29">
        <f>Table2[[#This Row],[CM II Unit)]]*Table2[[#This Row],[Volume]]</f>
        <v>306958.94615645107</v>
      </c>
      <c r="N1266" s="29">
        <f>Table2[[#This Row],[Profit (Unit)]]*Table2[[#This Row],[Volume]]</f>
        <v>56958.946156451064</v>
      </c>
      <c r="O1266" s="29" t="str">
        <f>IF(AND(Table2[[#This Row],[Profit]]&gt;0,N1265&lt;0),MIN(Table2[Profit]),"")</f>
        <v/>
      </c>
    </row>
    <row r="1267" spans="1:15" ht="20.100000000000001" customHeight="1" x14ac:dyDescent="0.25">
      <c r="A1267" s="29">
        <v>6825</v>
      </c>
      <c r="B1267" s="29">
        <f>IF(Table2[[#This Row],[Volume]]&lt;'Input Data'!$B$9,'Input Data'!$B$9,IF(Table2[[#This Row],[Volume]]&gt;'Input Data'!$B$10,'Input Data'!$B$10,Table2[[#This Row],[Volume]]))</f>
        <v>6825</v>
      </c>
      <c r="C1267" s="30">
        <f>ROUNDDOWN((Table2[[#This Row],[Volume Used]]-'Input Data'!$B$9)/'Input Data'!$B$11,0)*'Input Data'!$B$12</f>
        <v>0.25</v>
      </c>
      <c r="D1267" s="31">
        <f>-(Table2[[#This Row],[Volume]]*(1-Table2[[#This Row],[Discount]])*'Input Data'!$B$2)/Table2[[#This Row],[Volume]]</f>
        <v>375</v>
      </c>
      <c r="E1267" s="29">
        <f>ROUNDUP(Table2[[#This Row],[Volume]]/'Input Data'!$B$13,0)</f>
        <v>7</v>
      </c>
      <c r="F1267" s="29">
        <f>-Table2[[#This Row],[Multiplier]]*'Input Data'!$B$3</f>
        <v>350000</v>
      </c>
      <c r="G1267" s="29">
        <f>(1 - (1 / (1 + EXP(-((Table2[[#This Row],[Volume]] / 1000) - 4.25))))) * 0.4 + 0.6</f>
        <v>0.62830592474245628</v>
      </c>
      <c r="H1267" s="29">
        <f>Table2[[#This Row],[Sigmoid]]*'Input Data'!$B$7</f>
        <v>471.22944355684223</v>
      </c>
      <c r="I1267" s="29">
        <f>Table2[[#This Row],[Price]]-Table2[[#This Row],[Variable Cost]]</f>
        <v>96.229443556842227</v>
      </c>
      <c r="J1267" s="29">
        <f>Table2[[#This Row],[CM I (Unit)]]-(Table2[[#This Row],[Fixed Cost]]/Table2[[#This Row],[Volume]])</f>
        <v>44.947392274790943</v>
      </c>
      <c r="K1267" s="29">
        <f>Table2[[#This Row],[CM II Unit)]]-(-'Input Data'!$B$4/Table2[[#This Row],[Volume]])</f>
        <v>8.3173556447543149</v>
      </c>
      <c r="L1267" s="29">
        <f>Table2[[#This Row],[CM I (Unit)]]*Table2[[#This Row],[Volume]]</f>
        <v>656765.95227544825</v>
      </c>
      <c r="M1267" s="29">
        <f>Table2[[#This Row],[CM II Unit)]]*Table2[[#This Row],[Volume]]</f>
        <v>306765.95227544819</v>
      </c>
      <c r="N1267" s="29">
        <f>Table2[[#This Row],[Profit (Unit)]]*Table2[[#This Row],[Volume]]</f>
        <v>56765.952275448202</v>
      </c>
      <c r="O1267" s="29" t="str">
        <f>IF(AND(Table2[[#This Row],[Profit]]&gt;0,N1266&lt;0),MIN(Table2[Profit]),"")</f>
        <v/>
      </c>
    </row>
    <row r="1268" spans="1:15" ht="20.100000000000001" customHeight="1" x14ac:dyDescent="0.25">
      <c r="A1268" s="29">
        <v>6830</v>
      </c>
      <c r="B1268" s="29">
        <f>IF(Table2[[#This Row],[Volume]]&lt;'Input Data'!$B$9,'Input Data'!$B$9,IF(Table2[[#This Row],[Volume]]&gt;'Input Data'!$B$10,'Input Data'!$B$10,Table2[[#This Row],[Volume]]))</f>
        <v>6830</v>
      </c>
      <c r="C1268" s="30">
        <f>ROUNDDOWN((Table2[[#This Row],[Volume Used]]-'Input Data'!$B$9)/'Input Data'!$B$11,0)*'Input Data'!$B$12</f>
        <v>0.25</v>
      </c>
      <c r="D1268" s="31">
        <f>-(Table2[[#This Row],[Volume]]*(1-Table2[[#This Row],[Discount]])*'Input Data'!$B$2)/Table2[[#This Row],[Volume]]</f>
        <v>375</v>
      </c>
      <c r="E1268" s="29">
        <f>ROUNDUP(Table2[[#This Row],[Volume]]/'Input Data'!$B$13,0)</f>
        <v>7</v>
      </c>
      <c r="F1268" s="29">
        <f>-Table2[[#This Row],[Multiplier]]*'Input Data'!$B$3</f>
        <v>350000</v>
      </c>
      <c r="G1268" s="29">
        <f>(1 - (1 / (1 + EXP(-((Table2[[#This Row],[Volume]] / 1000) - 4.25))))) * 0.4 + 0.6</f>
        <v>0.62817469235712675</v>
      </c>
      <c r="H1268" s="29">
        <f>Table2[[#This Row],[Sigmoid]]*'Input Data'!$B$7</f>
        <v>471.13101926784509</v>
      </c>
      <c r="I1268" s="29">
        <f>Table2[[#This Row],[Price]]-Table2[[#This Row],[Variable Cost]]</f>
        <v>96.13101926784509</v>
      </c>
      <c r="J1268" s="29">
        <f>Table2[[#This Row],[CM I (Unit)]]-(Table2[[#This Row],[Fixed Cost]]/Table2[[#This Row],[Volume]])</f>
        <v>44.886509751007608</v>
      </c>
      <c r="K1268" s="29">
        <f>Table2[[#This Row],[CM II Unit)]]-(-'Input Data'!$B$4/Table2[[#This Row],[Volume]])</f>
        <v>8.283288667552263</v>
      </c>
      <c r="L1268" s="29">
        <f>Table2[[#This Row],[CM I (Unit)]]*Table2[[#This Row],[Volume]]</f>
        <v>656574.86159938201</v>
      </c>
      <c r="M1268" s="29">
        <f>Table2[[#This Row],[CM II Unit)]]*Table2[[#This Row],[Volume]]</f>
        <v>306574.86159938195</v>
      </c>
      <c r="N1268" s="29">
        <f>Table2[[#This Row],[Profit (Unit)]]*Table2[[#This Row],[Volume]]</f>
        <v>56574.861599381955</v>
      </c>
      <c r="O1268" s="29" t="str">
        <f>IF(AND(Table2[[#This Row],[Profit]]&gt;0,N1267&lt;0),MIN(Table2[Profit]),"")</f>
        <v/>
      </c>
    </row>
    <row r="1269" spans="1:15" ht="20.100000000000001" customHeight="1" x14ac:dyDescent="0.25">
      <c r="A1269" s="29">
        <v>6835</v>
      </c>
      <c r="B1269" s="29">
        <f>IF(Table2[[#This Row],[Volume]]&lt;'Input Data'!$B$9,'Input Data'!$B$9,IF(Table2[[#This Row],[Volume]]&gt;'Input Data'!$B$10,'Input Data'!$B$10,Table2[[#This Row],[Volume]]))</f>
        <v>6835</v>
      </c>
      <c r="C1269" s="30">
        <f>ROUNDDOWN((Table2[[#This Row],[Volume Used]]-'Input Data'!$B$9)/'Input Data'!$B$11,0)*'Input Data'!$B$12</f>
        <v>0.25</v>
      </c>
      <c r="D1269" s="31">
        <f>-(Table2[[#This Row],[Volume]]*(1-Table2[[#This Row],[Discount]])*'Input Data'!$B$2)/Table2[[#This Row],[Volume]]</f>
        <v>375</v>
      </c>
      <c r="E1269" s="29">
        <f>ROUNDUP(Table2[[#This Row],[Volume]]/'Input Data'!$B$13,0)</f>
        <v>7</v>
      </c>
      <c r="F1269" s="29">
        <f>-Table2[[#This Row],[Multiplier]]*'Input Data'!$B$3</f>
        <v>350000</v>
      </c>
      <c r="G1269" s="29">
        <f>(1 - (1 / (1 + EXP(-((Table2[[#This Row],[Volume]] / 1000) - 4.25))))) * 0.4 + 0.6</f>
        <v>0.62804402248856717</v>
      </c>
      <c r="H1269" s="29">
        <f>Table2[[#This Row],[Sigmoid]]*'Input Data'!$B$7</f>
        <v>471.03301686642538</v>
      </c>
      <c r="I1269" s="29">
        <f>Table2[[#This Row],[Price]]-Table2[[#This Row],[Variable Cost]]</f>
        <v>96.033016866425385</v>
      </c>
      <c r="J1269" s="29">
        <f>Table2[[#This Row],[CM I (Unit)]]-(Table2[[#This Row],[Fixed Cost]]/Table2[[#This Row],[Volume]])</f>
        <v>44.825994189029629</v>
      </c>
      <c r="K1269" s="29">
        <f>Table2[[#This Row],[CM II Unit)]]-(-'Input Data'!$B$4/Table2[[#This Row],[Volume]])</f>
        <v>8.249549419461232</v>
      </c>
      <c r="L1269" s="29">
        <f>Table2[[#This Row],[CM I (Unit)]]*Table2[[#This Row],[Volume]]</f>
        <v>656385.67028201756</v>
      </c>
      <c r="M1269" s="29">
        <f>Table2[[#This Row],[CM II Unit)]]*Table2[[#This Row],[Volume]]</f>
        <v>306385.6702820175</v>
      </c>
      <c r="N1269" s="29">
        <f>Table2[[#This Row],[Profit (Unit)]]*Table2[[#This Row],[Volume]]</f>
        <v>56385.67028201752</v>
      </c>
      <c r="O1269" s="29" t="str">
        <f>IF(AND(Table2[[#This Row],[Profit]]&gt;0,N1268&lt;0),MIN(Table2[Profit]),"")</f>
        <v/>
      </c>
    </row>
    <row r="1270" spans="1:15" ht="20.100000000000001" customHeight="1" x14ac:dyDescent="0.25">
      <c r="A1270" s="29">
        <v>6840</v>
      </c>
      <c r="B1270" s="29">
        <f>IF(Table2[[#This Row],[Volume]]&lt;'Input Data'!$B$9,'Input Data'!$B$9,IF(Table2[[#This Row],[Volume]]&gt;'Input Data'!$B$10,'Input Data'!$B$10,Table2[[#This Row],[Volume]]))</f>
        <v>6840</v>
      </c>
      <c r="C1270" s="30">
        <f>ROUNDDOWN((Table2[[#This Row],[Volume Used]]-'Input Data'!$B$9)/'Input Data'!$B$11,0)*'Input Data'!$B$12</f>
        <v>0.25</v>
      </c>
      <c r="D1270" s="31">
        <f>-(Table2[[#This Row],[Volume]]*(1-Table2[[#This Row],[Discount]])*'Input Data'!$B$2)/Table2[[#This Row],[Volume]]</f>
        <v>375</v>
      </c>
      <c r="E1270" s="29">
        <f>ROUNDUP(Table2[[#This Row],[Volume]]/'Input Data'!$B$13,0)</f>
        <v>7</v>
      </c>
      <c r="F1270" s="29">
        <f>-Table2[[#This Row],[Multiplier]]*'Input Data'!$B$3</f>
        <v>350000</v>
      </c>
      <c r="G1270" s="29">
        <f>(1 - (1 / (1 + EXP(-((Table2[[#This Row],[Volume]] / 1000) - 4.25))))) * 0.4 + 0.6</f>
        <v>0.62791391315063205</v>
      </c>
      <c r="H1270" s="29">
        <f>Table2[[#This Row],[Sigmoid]]*'Input Data'!$B$7</f>
        <v>470.93543486297403</v>
      </c>
      <c r="I1270" s="29">
        <f>Table2[[#This Row],[Price]]-Table2[[#This Row],[Variable Cost]]</f>
        <v>95.935434862974034</v>
      </c>
      <c r="J1270" s="29">
        <f>Table2[[#This Row],[CM I (Unit)]]-(Table2[[#This Row],[Fixed Cost]]/Table2[[#This Row],[Volume]])</f>
        <v>44.765844219699183</v>
      </c>
      <c r="K1270" s="29">
        <f>Table2[[#This Row],[CM II Unit)]]-(-'Input Data'!$B$4/Table2[[#This Row],[Volume]])</f>
        <v>8.2161366173600001</v>
      </c>
      <c r="L1270" s="29">
        <f>Table2[[#This Row],[CM I (Unit)]]*Table2[[#This Row],[Volume]]</f>
        <v>656198.37446274236</v>
      </c>
      <c r="M1270" s="29">
        <f>Table2[[#This Row],[CM II Unit)]]*Table2[[#This Row],[Volume]]</f>
        <v>306198.37446274242</v>
      </c>
      <c r="N1270" s="29">
        <f>Table2[[#This Row],[Profit (Unit)]]*Table2[[#This Row],[Volume]]</f>
        <v>56198.374462742402</v>
      </c>
      <c r="O1270" s="29" t="str">
        <f>IF(AND(Table2[[#This Row],[Profit]]&gt;0,N1269&lt;0),MIN(Table2[Profit]),"")</f>
        <v/>
      </c>
    </row>
    <row r="1271" spans="1:15" ht="20.100000000000001" customHeight="1" x14ac:dyDescent="0.25">
      <c r="A1271" s="29">
        <v>6845</v>
      </c>
      <c r="B1271" s="29">
        <f>IF(Table2[[#This Row],[Volume]]&lt;'Input Data'!$B$9,'Input Data'!$B$9,IF(Table2[[#This Row],[Volume]]&gt;'Input Data'!$B$10,'Input Data'!$B$10,Table2[[#This Row],[Volume]]))</f>
        <v>6845</v>
      </c>
      <c r="C1271" s="30">
        <f>ROUNDDOWN((Table2[[#This Row],[Volume Used]]-'Input Data'!$B$9)/'Input Data'!$B$11,0)*'Input Data'!$B$12</f>
        <v>0.25</v>
      </c>
      <c r="D1271" s="31">
        <f>-(Table2[[#This Row],[Volume]]*(1-Table2[[#This Row],[Discount]])*'Input Data'!$B$2)/Table2[[#This Row],[Volume]]</f>
        <v>375</v>
      </c>
      <c r="E1271" s="29">
        <f>ROUNDUP(Table2[[#This Row],[Volume]]/'Input Data'!$B$13,0)</f>
        <v>7</v>
      </c>
      <c r="F1271" s="29">
        <f>-Table2[[#This Row],[Multiplier]]*'Input Data'!$B$3</f>
        <v>350000</v>
      </c>
      <c r="G1271" s="29">
        <f>(1 - (1 / (1 + EXP(-((Table2[[#This Row],[Volume]] / 1000) - 4.25))))) * 0.4 + 0.6</f>
        <v>0.62778436236022561</v>
      </c>
      <c r="H1271" s="29">
        <f>Table2[[#This Row],[Sigmoid]]*'Input Data'!$B$7</f>
        <v>470.83827177016923</v>
      </c>
      <c r="I1271" s="29">
        <f>Table2[[#This Row],[Price]]-Table2[[#This Row],[Variable Cost]]</f>
        <v>95.838271770169229</v>
      </c>
      <c r="J1271" s="29">
        <f>Table2[[#This Row],[CM I (Unit)]]-(Table2[[#This Row],[Fixed Cost]]/Table2[[#This Row],[Volume]])</f>
        <v>44.706058475793775</v>
      </c>
      <c r="K1271" s="29">
        <f>Table2[[#This Row],[CM II Unit)]]-(-'Input Data'!$B$4/Table2[[#This Row],[Volume]])</f>
        <v>8.1830489798113035</v>
      </c>
      <c r="L1271" s="29">
        <f>Table2[[#This Row],[CM I (Unit)]]*Table2[[#This Row],[Volume]]</f>
        <v>656012.97026680841</v>
      </c>
      <c r="M1271" s="29">
        <f>Table2[[#This Row],[CM II Unit)]]*Table2[[#This Row],[Volume]]</f>
        <v>306012.97026680841</v>
      </c>
      <c r="N1271" s="29">
        <f>Table2[[#This Row],[Profit (Unit)]]*Table2[[#This Row],[Volume]]</f>
        <v>56012.97026680837</v>
      </c>
      <c r="O1271" s="29" t="str">
        <f>IF(AND(Table2[[#This Row],[Profit]]&gt;0,N1270&lt;0),MIN(Table2[Profit]),"")</f>
        <v/>
      </c>
    </row>
    <row r="1272" spans="1:15" ht="20.100000000000001" customHeight="1" x14ac:dyDescent="0.25">
      <c r="A1272" s="29">
        <v>6850</v>
      </c>
      <c r="B1272" s="29">
        <f>IF(Table2[[#This Row],[Volume]]&lt;'Input Data'!$B$9,'Input Data'!$B$9,IF(Table2[[#This Row],[Volume]]&gt;'Input Data'!$B$10,'Input Data'!$B$10,Table2[[#This Row],[Volume]]))</f>
        <v>6850</v>
      </c>
      <c r="C1272" s="30">
        <f>ROUNDDOWN((Table2[[#This Row],[Volume Used]]-'Input Data'!$B$9)/'Input Data'!$B$11,0)*'Input Data'!$B$12</f>
        <v>0.25</v>
      </c>
      <c r="D1272" s="31">
        <f>-(Table2[[#This Row],[Volume]]*(1-Table2[[#This Row],[Discount]])*'Input Data'!$B$2)/Table2[[#This Row],[Volume]]</f>
        <v>375</v>
      </c>
      <c r="E1272" s="29">
        <f>ROUNDUP(Table2[[#This Row],[Volume]]/'Input Data'!$B$13,0)</f>
        <v>7</v>
      </c>
      <c r="F1272" s="29">
        <f>-Table2[[#This Row],[Multiplier]]*'Input Data'!$B$3</f>
        <v>350000</v>
      </c>
      <c r="G1272" s="29">
        <f>(1 - (1 / (1 + EXP(-((Table2[[#This Row],[Volume]] / 1000) - 4.25))))) * 0.4 + 0.6</f>
        <v>0.6276553681373388</v>
      </c>
      <c r="H1272" s="29">
        <f>Table2[[#This Row],[Sigmoid]]*'Input Data'!$B$7</f>
        <v>470.74152610300411</v>
      </c>
      <c r="I1272" s="29">
        <f>Table2[[#This Row],[Price]]-Table2[[#This Row],[Variable Cost]]</f>
        <v>95.741526103004105</v>
      </c>
      <c r="J1272" s="29">
        <f>Table2[[#This Row],[CM I (Unit)]]-(Table2[[#This Row],[Fixed Cost]]/Table2[[#This Row],[Volume]])</f>
        <v>44.646635592055198</v>
      </c>
      <c r="K1272" s="29">
        <f>Table2[[#This Row],[CM II Unit)]]-(-'Input Data'!$B$4/Table2[[#This Row],[Volume]])</f>
        <v>8.1502852270916932</v>
      </c>
      <c r="L1272" s="29">
        <f>Table2[[#This Row],[CM I (Unit)]]*Table2[[#This Row],[Volume]]</f>
        <v>655829.45380557817</v>
      </c>
      <c r="M1272" s="29">
        <f>Table2[[#This Row],[CM II Unit)]]*Table2[[#This Row],[Volume]]</f>
        <v>305829.45380557812</v>
      </c>
      <c r="N1272" s="29">
        <f>Table2[[#This Row],[Profit (Unit)]]*Table2[[#This Row],[Volume]]</f>
        <v>55829.453805578101</v>
      </c>
      <c r="O1272" s="29" t="str">
        <f>IF(AND(Table2[[#This Row],[Profit]]&gt;0,N1271&lt;0),MIN(Table2[Profit]),"")</f>
        <v/>
      </c>
    </row>
    <row r="1273" spans="1:15" ht="20.100000000000001" customHeight="1" x14ac:dyDescent="0.25">
      <c r="A1273" s="29">
        <v>6855</v>
      </c>
      <c r="B1273" s="29">
        <f>IF(Table2[[#This Row],[Volume]]&lt;'Input Data'!$B$9,'Input Data'!$B$9,IF(Table2[[#This Row],[Volume]]&gt;'Input Data'!$B$10,'Input Data'!$B$10,Table2[[#This Row],[Volume]]))</f>
        <v>6855</v>
      </c>
      <c r="C1273" s="30">
        <f>ROUNDDOWN((Table2[[#This Row],[Volume Used]]-'Input Data'!$B$9)/'Input Data'!$B$11,0)*'Input Data'!$B$12</f>
        <v>0.25</v>
      </c>
      <c r="D1273" s="31">
        <f>-(Table2[[#This Row],[Volume]]*(1-Table2[[#This Row],[Discount]])*'Input Data'!$B$2)/Table2[[#This Row],[Volume]]</f>
        <v>375</v>
      </c>
      <c r="E1273" s="29">
        <f>ROUNDUP(Table2[[#This Row],[Volume]]/'Input Data'!$B$13,0)</f>
        <v>7</v>
      </c>
      <c r="F1273" s="29">
        <f>-Table2[[#This Row],[Multiplier]]*'Input Data'!$B$3</f>
        <v>350000</v>
      </c>
      <c r="G1273" s="29">
        <f>(1 - (1 / (1 + EXP(-((Table2[[#This Row],[Volume]] / 1000) - 4.25))))) * 0.4 + 0.6</f>
        <v>0.62752692850508385</v>
      </c>
      <c r="H1273" s="29">
        <f>Table2[[#This Row],[Sigmoid]]*'Input Data'!$B$7</f>
        <v>470.6451963788129</v>
      </c>
      <c r="I1273" s="29">
        <f>Table2[[#This Row],[Price]]-Table2[[#This Row],[Variable Cost]]</f>
        <v>95.645196378812898</v>
      </c>
      <c r="J1273" s="29">
        <f>Table2[[#This Row],[CM I (Unit)]]-(Table2[[#This Row],[Fixed Cost]]/Table2[[#This Row],[Volume]])</f>
        <v>44.587574205216981</v>
      </c>
      <c r="K1273" s="29">
        <f>Table2[[#This Row],[CM II Unit)]]-(-'Input Data'!$B$4/Table2[[#This Row],[Volume]])</f>
        <v>8.1178440812199</v>
      </c>
      <c r="L1273" s="29">
        <f>Table2[[#This Row],[CM I (Unit)]]*Table2[[#This Row],[Volume]]</f>
        <v>655647.82117676246</v>
      </c>
      <c r="M1273" s="29">
        <f>Table2[[#This Row],[CM II Unit)]]*Table2[[#This Row],[Volume]]</f>
        <v>305647.8211767624</v>
      </c>
      <c r="N1273" s="29">
        <f>Table2[[#This Row],[Profit (Unit)]]*Table2[[#This Row],[Volume]]</f>
        <v>55647.821176762416</v>
      </c>
      <c r="O1273" s="29" t="str">
        <f>IF(AND(Table2[[#This Row],[Profit]]&gt;0,N1272&lt;0),MIN(Table2[Profit]),"")</f>
        <v/>
      </c>
    </row>
    <row r="1274" spans="1:15" ht="20.100000000000001" customHeight="1" x14ac:dyDescent="0.25">
      <c r="A1274" s="29">
        <v>6860</v>
      </c>
      <c r="B1274" s="29">
        <f>IF(Table2[[#This Row],[Volume]]&lt;'Input Data'!$B$9,'Input Data'!$B$9,IF(Table2[[#This Row],[Volume]]&gt;'Input Data'!$B$10,'Input Data'!$B$10,Table2[[#This Row],[Volume]]))</f>
        <v>6860</v>
      </c>
      <c r="C1274" s="30">
        <f>ROUNDDOWN((Table2[[#This Row],[Volume Used]]-'Input Data'!$B$9)/'Input Data'!$B$11,0)*'Input Data'!$B$12</f>
        <v>0.25</v>
      </c>
      <c r="D1274" s="31">
        <f>-(Table2[[#This Row],[Volume]]*(1-Table2[[#This Row],[Discount]])*'Input Data'!$B$2)/Table2[[#This Row],[Volume]]</f>
        <v>375</v>
      </c>
      <c r="E1274" s="29">
        <f>ROUNDUP(Table2[[#This Row],[Volume]]/'Input Data'!$B$13,0)</f>
        <v>7</v>
      </c>
      <c r="F1274" s="29">
        <f>-Table2[[#This Row],[Multiplier]]*'Input Data'!$B$3</f>
        <v>350000</v>
      </c>
      <c r="G1274" s="29">
        <f>(1 - (1 / (1 + EXP(-((Table2[[#This Row],[Volume]] / 1000) - 4.25))))) * 0.4 + 0.6</f>
        <v>0.62739904148973036</v>
      </c>
      <c r="H1274" s="29">
        <f>Table2[[#This Row],[Sigmoid]]*'Input Data'!$B$7</f>
        <v>470.54928111729777</v>
      </c>
      <c r="I1274" s="29">
        <f>Table2[[#This Row],[Price]]-Table2[[#This Row],[Variable Cost]]</f>
        <v>95.549281117297767</v>
      </c>
      <c r="J1274" s="29">
        <f>Table2[[#This Row],[CM I (Unit)]]-(Table2[[#This Row],[Fixed Cost]]/Table2[[#This Row],[Volume]])</f>
        <v>44.528872954032458</v>
      </c>
      <c r="K1274" s="29">
        <f>Table2[[#This Row],[CM II Unit)]]-(-'Input Data'!$B$4/Table2[[#This Row],[Volume]])</f>
        <v>8.0857242659858102</v>
      </c>
      <c r="L1274" s="29">
        <f>Table2[[#This Row],[CM I (Unit)]]*Table2[[#This Row],[Volume]]</f>
        <v>655468.06846466265</v>
      </c>
      <c r="M1274" s="29">
        <f>Table2[[#This Row],[CM II Unit)]]*Table2[[#This Row],[Volume]]</f>
        <v>305468.06846466265</v>
      </c>
      <c r="N1274" s="29">
        <f>Table2[[#This Row],[Profit (Unit)]]*Table2[[#This Row],[Volume]]</f>
        <v>55468.068464662661</v>
      </c>
      <c r="O1274" s="29" t="str">
        <f>IF(AND(Table2[[#This Row],[Profit]]&gt;0,N1273&lt;0),MIN(Table2[Profit]),"")</f>
        <v/>
      </c>
    </row>
    <row r="1275" spans="1:15" ht="20.100000000000001" customHeight="1" x14ac:dyDescent="0.25">
      <c r="A1275" s="29">
        <v>6865</v>
      </c>
      <c r="B1275" s="29">
        <f>IF(Table2[[#This Row],[Volume]]&lt;'Input Data'!$B$9,'Input Data'!$B$9,IF(Table2[[#This Row],[Volume]]&gt;'Input Data'!$B$10,'Input Data'!$B$10,Table2[[#This Row],[Volume]]))</f>
        <v>6865</v>
      </c>
      <c r="C1275" s="30">
        <f>ROUNDDOWN((Table2[[#This Row],[Volume Used]]-'Input Data'!$B$9)/'Input Data'!$B$11,0)*'Input Data'!$B$12</f>
        <v>0.25</v>
      </c>
      <c r="D1275" s="31">
        <f>-(Table2[[#This Row],[Volume]]*(1-Table2[[#This Row],[Discount]])*'Input Data'!$B$2)/Table2[[#This Row],[Volume]]</f>
        <v>375</v>
      </c>
      <c r="E1275" s="29">
        <f>ROUNDUP(Table2[[#This Row],[Volume]]/'Input Data'!$B$13,0)</f>
        <v>7</v>
      </c>
      <c r="F1275" s="29">
        <f>-Table2[[#This Row],[Multiplier]]*'Input Data'!$B$3</f>
        <v>350000</v>
      </c>
      <c r="G1275" s="29">
        <f>(1 - (1 / (1 + EXP(-((Table2[[#This Row],[Volume]] / 1000) - 4.25))))) * 0.4 + 0.6</f>
        <v>0.62727170512073949</v>
      </c>
      <c r="H1275" s="29">
        <f>Table2[[#This Row],[Sigmoid]]*'Input Data'!$B$7</f>
        <v>470.45377884055461</v>
      </c>
      <c r="I1275" s="29">
        <f>Table2[[#This Row],[Price]]-Table2[[#This Row],[Variable Cost]]</f>
        <v>95.453778840554605</v>
      </c>
      <c r="J1275" s="29">
        <f>Table2[[#This Row],[CM I (Unit)]]-(Table2[[#This Row],[Fixed Cost]]/Table2[[#This Row],[Volume]])</f>
        <v>44.470530479301871</v>
      </c>
      <c r="K1275" s="29">
        <f>Table2[[#This Row],[CM II Unit)]]-(-'Input Data'!$B$4/Table2[[#This Row],[Volume]])</f>
        <v>8.0539245069784897</v>
      </c>
      <c r="L1275" s="29">
        <f>Table2[[#This Row],[CM I (Unit)]]*Table2[[#This Row],[Volume]]</f>
        <v>655290.19174040738</v>
      </c>
      <c r="M1275" s="29">
        <f>Table2[[#This Row],[CM II Unit)]]*Table2[[#This Row],[Volume]]</f>
        <v>305290.19174040732</v>
      </c>
      <c r="N1275" s="29">
        <f>Table2[[#This Row],[Profit (Unit)]]*Table2[[#This Row],[Volume]]</f>
        <v>55290.191740407332</v>
      </c>
      <c r="O1275" s="29" t="str">
        <f>IF(AND(Table2[[#This Row],[Profit]]&gt;0,N1274&lt;0),MIN(Table2[Profit]),"")</f>
        <v/>
      </c>
    </row>
    <row r="1276" spans="1:15" ht="20.100000000000001" customHeight="1" x14ac:dyDescent="0.25">
      <c r="A1276" s="29">
        <v>6870</v>
      </c>
      <c r="B1276" s="29">
        <f>IF(Table2[[#This Row],[Volume]]&lt;'Input Data'!$B$9,'Input Data'!$B$9,IF(Table2[[#This Row],[Volume]]&gt;'Input Data'!$B$10,'Input Data'!$B$10,Table2[[#This Row],[Volume]]))</f>
        <v>6870</v>
      </c>
      <c r="C1276" s="30">
        <f>ROUNDDOWN((Table2[[#This Row],[Volume Used]]-'Input Data'!$B$9)/'Input Data'!$B$11,0)*'Input Data'!$B$12</f>
        <v>0.25</v>
      </c>
      <c r="D1276" s="31">
        <f>-(Table2[[#This Row],[Volume]]*(1-Table2[[#This Row],[Discount]])*'Input Data'!$B$2)/Table2[[#This Row],[Volume]]</f>
        <v>375</v>
      </c>
      <c r="E1276" s="29">
        <f>ROUNDUP(Table2[[#This Row],[Volume]]/'Input Data'!$B$13,0)</f>
        <v>7</v>
      </c>
      <c r="F1276" s="29">
        <f>-Table2[[#This Row],[Multiplier]]*'Input Data'!$B$3</f>
        <v>350000</v>
      </c>
      <c r="G1276" s="29">
        <f>(1 - (1 / (1 + EXP(-((Table2[[#This Row],[Volume]] / 1000) - 4.25))))) * 0.4 + 0.6</f>
        <v>0.62714491743079781</v>
      </c>
      <c r="H1276" s="29">
        <f>Table2[[#This Row],[Sigmoid]]*'Input Data'!$B$7</f>
        <v>470.35868807309834</v>
      </c>
      <c r="I1276" s="29">
        <f>Table2[[#This Row],[Price]]-Table2[[#This Row],[Variable Cost]]</f>
        <v>95.358688073098335</v>
      </c>
      <c r="J1276" s="29">
        <f>Table2[[#This Row],[CM I (Unit)]]-(Table2[[#This Row],[Fixed Cost]]/Table2[[#This Row],[Volume]])</f>
        <v>44.412545423898919</v>
      </c>
      <c r="K1276" s="29">
        <f>Table2[[#This Row],[CM II Unit)]]-(-'Input Data'!$B$4/Table2[[#This Row],[Volume]])</f>
        <v>8.022443531613618</v>
      </c>
      <c r="L1276" s="29">
        <f>Table2[[#This Row],[CM I (Unit)]]*Table2[[#This Row],[Volume]]</f>
        <v>655114.18706218561</v>
      </c>
      <c r="M1276" s="29">
        <f>Table2[[#This Row],[CM II Unit)]]*Table2[[#This Row],[Volume]]</f>
        <v>305114.18706218555</v>
      </c>
      <c r="N1276" s="29">
        <f>Table2[[#This Row],[Profit (Unit)]]*Table2[[#This Row],[Volume]]</f>
        <v>55114.187062185556</v>
      </c>
      <c r="O1276" s="29" t="str">
        <f>IF(AND(Table2[[#This Row],[Profit]]&gt;0,N1275&lt;0),MIN(Table2[Profit]),"")</f>
        <v/>
      </c>
    </row>
    <row r="1277" spans="1:15" ht="20.100000000000001" customHeight="1" x14ac:dyDescent="0.25">
      <c r="A1277" s="29">
        <v>6875</v>
      </c>
      <c r="B1277" s="29">
        <f>IF(Table2[[#This Row],[Volume]]&lt;'Input Data'!$B$9,'Input Data'!$B$9,IF(Table2[[#This Row],[Volume]]&gt;'Input Data'!$B$10,'Input Data'!$B$10,Table2[[#This Row],[Volume]]))</f>
        <v>6875</v>
      </c>
      <c r="C1277" s="30">
        <f>ROUNDDOWN((Table2[[#This Row],[Volume Used]]-'Input Data'!$B$9)/'Input Data'!$B$11,0)*'Input Data'!$B$12</f>
        <v>0.25</v>
      </c>
      <c r="D1277" s="31">
        <f>-(Table2[[#This Row],[Volume]]*(1-Table2[[#This Row],[Discount]])*'Input Data'!$B$2)/Table2[[#This Row],[Volume]]</f>
        <v>375</v>
      </c>
      <c r="E1277" s="29">
        <f>ROUNDUP(Table2[[#This Row],[Volume]]/'Input Data'!$B$13,0)</f>
        <v>7</v>
      </c>
      <c r="F1277" s="29">
        <f>-Table2[[#This Row],[Multiplier]]*'Input Data'!$B$3</f>
        <v>350000</v>
      </c>
      <c r="G1277" s="29">
        <f>(1 - (1 / (1 + EXP(-((Table2[[#This Row],[Volume]] / 1000) - 4.25))))) * 0.4 + 0.6</f>
        <v>0.62701867645585163</v>
      </c>
      <c r="H1277" s="29">
        <f>Table2[[#This Row],[Sigmoid]]*'Input Data'!$B$7</f>
        <v>470.26400734188871</v>
      </c>
      <c r="I1277" s="29">
        <f>Table2[[#This Row],[Price]]-Table2[[#This Row],[Variable Cost]]</f>
        <v>95.264007341888714</v>
      </c>
      <c r="J1277" s="29">
        <f>Table2[[#This Row],[CM I (Unit)]]-(Table2[[#This Row],[Fixed Cost]]/Table2[[#This Row],[Volume]])</f>
        <v>44.354916432797808</v>
      </c>
      <c r="K1277" s="29">
        <f>Table2[[#This Row],[CM II Unit)]]-(-'Input Data'!$B$4/Table2[[#This Row],[Volume]])</f>
        <v>7.9912800691614407</v>
      </c>
      <c r="L1277" s="29">
        <f>Table2[[#This Row],[CM I (Unit)]]*Table2[[#This Row],[Volume]]</f>
        <v>654940.05047548492</v>
      </c>
      <c r="M1277" s="29">
        <f>Table2[[#This Row],[CM II Unit)]]*Table2[[#This Row],[Volume]]</f>
        <v>304940.05047548492</v>
      </c>
      <c r="N1277" s="29">
        <f>Table2[[#This Row],[Profit (Unit)]]*Table2[[#This Row],[Volume]]</f>
        <v>54940.050475484903</v>
      </c>
      <c r="O1277" s="29" t="str">
        <f>IF(AND(Table2[[#This Row],[Profit]]&gt;0,N1276&lt;0),MIN(Table2[Profit]),"")</f>
        <v/>
      </c>
    </row>
    <row r="1278" spans="1:15" ht="20.100000000000001" customHeight="1" x14ac:dyDescent="0.25">
      <c r="A1278" s="29">
        <v>6880</v>
      </c>
      <c r="B1278" s="29">
        <f>IF(Table2[[#This Row],[Volume]]&lt;'Input Data'!$B$9,'Input Data'!$B$9,IF(Table2[[#This Row],[Volume]]&gt;'Input Data'!$B$10,'Input Data'!$B$10,Table2[[#This Row],[Volume]]))</f>
        <v>6880</v>
      </c>
      <c r="C1278" s="30">
        <f>ROUNDDOWN((Table2[[#This Row],[Volume Used]]-'Input Data'!$B$9)/'Input Data'!$B$11,0)*'Input Data'!$B$12</f>
        <v>0.25</v>
      </c>
      <c r="D1278" s="31">
        <f>-(Table2[[#This Row],[Volume]]*(1-Table2[[#This Row],[Discount]])*'Input Data'!$B$2)/Table2[[#This Row],[Volume]]</f>
        <v>375</v>
      </c>
      <c r="E1278" s="29">
        <f>ROUNDUP(Table2[[#This Row],[Volume]]/'Input Data'!$B$13,0)</f>
        <v>7</v>
      </c>
      <c r="F1278" s="29">
        <f>-Table2[[#This Row],[Multiplier]]*'Input Data'!$B$3</f>
        <v>350000</v>
      </c>
      <c r="G1278" s="29">
        <f>(1 - (1 / (1 + EXP(-((Table2[[#This Row],[Volume]] / 1000) - 4.25))))) * 0.4 + 0.6</f>
        <v>0.62689298023513995</v>
      </c>
      <c r="H1278" s="29">
        <f>Table2[[#This Row],[Sigmoid]]*'Input Data'!$B$7</f>
        <v>470.16973517635495</v>
      </c>
      <c r="I1278" s="29">
        <f>Table2[[#This Row],[Price]]-Table2[[#This Row],[Variable Cost]]</f>
        <v>95.169735176354948</v>
      </c>
      <c r="J1278" s="29">
        <f>Table2[[#This Row],[CM I (Unit)]]-(Table2[[#This Row],[Fixed Cost]]/Table2[[#This Row],[Volume]])</f>
        <v>44.297642153099133</v>
      </c>
      <c r="K1278" s="29">
        <f>Table2[[#This Row],[CM II Unit)]]-(-'Input Data'!$B$4/Table2[[#This Row],[Volume]])</f>
        <v>7.9604328507735502</v>
      </c>
      <c r="L1278" s="29">
        <f>Table2[[#This Row],[CM I (Unit)]]*Table2[[#This Row],[Volume]]</f>
        <v>654767.77801332204</v>
      </c>
      <c r="M1278" s="29">
        <f>Table2[[#This Row],[CM II Unit)]]*Table2[[#This Row],[Volume]]</f>
        <v>304767.77801332204</v>
      </c>
      <c r="N1278" s="29">
        <f>Table2[[#This Row],[Profit (Unit)]]*Table2[[#This Row],[Volume]]</f>
        <v>54767.778013322022</v>
      </c>
      <c r="O1278" s="29" t="str">
        <f>IF(AND(Table2[[#This Row],[Profit]]&gt;0,N1277&lt;0),MIN(Table2[Profit]),"")</f>
        <v/>
      </c>
    </row>
    <row r="1279" spans="1:15" ht="20.100000000000001" customHeight="1" x14ac:dyDescent="0.25">
      <c r="A1279" s="29">
        <v>6885</v>
      </c>
      <c r="B1279" s="29">
        <f>IF(Table2[[#This Row],[Volume]]&lt;'Input Data'!$B$9,'Input Data'!$B$9,IF(Table2[[#This Row],[Volume]]&gt;'Input Data'!$B$10,'Input Data'!$B$10,Table2[[#This Row],[Volume]]))</f>
        <v>6885</v>
      </c>
      <c r="C1279" s="30">
        <f>ROUNDDOWN((Table2[[#This Row],[Volume Used]]-'Input Data'!$B$9)/'Input Data'!$B$11,0)*'Input Data'!$B$12</f>
        <v>0.25</v>
      </c>
      <c r="D1279" s="31">
        <f>-(Table2[[#This Row],[Volume]]*(1-Table2[[#This Row],[Discount]])*'Input Data'!$B$2)/Table2[[#This Row],[Volume]]</f>
        <v>375</v>
      </c>
      <c r="E1279" s="29">
        <f>ROUNDUP(Table2[[#This Row],[Volume]]/'Input Data'!$B$13,0)</f>
        <v>7</v>
      </c>
      <c r="F1279" s="29">
        <f>-Table2[[#This Row],[Multiplier]]*'Input Data'!$B$3</f>
        <v>350000</v>
      </c>
      <c r="G1279" s="29">
        <f>(1 - (1 / (1 + EXP(-((Table2[[#This Row],[Volume]] / 1000) - 4.25))))) * 0.4 + 0.6</f>
        <v>0.62676782681122745</v>
      </c>
      <c r="H1279" s="29">
        <f>Table2[[#This Row],[Sigmoid]]*'Input Data'!$B$7</f>
        <v>470.07587010842059</v>
      </c>
      <c r="I1279" s="29">
        <f>Table2[[#This Row],[Price]]-Table2[[#This Row],[Variable Cost]]</f>
        <v>95.075870108420588</v>
      </c>
      <c r="J1279" s="29">
        <f>Table2[[#This Row],[CM I (Unit)]]-(Table2[[#This Row],[Fixed Cost]]/Table2[[#This Row],[Volume]])</f>
        <v>44.240721234056025</v>
      </c>
      <c r="K1279" s="29">
        <f>Table2[[#This Row],[CM II Unit)]]-(-'Input Data'!$B$4/Table2[[#This Row],[Volume]])</f>
        <v>7.9299006095099074</v>
      </c>
      <c r="L1279" s="29">
        <f>Table2[[#This Row],[CM I (Unit)]]*Table2[[#This Row],[Volume]]</f>
        <v>654597.36569647572</v>
      </c>
      <c r="M1279" s="29">
        <f>Table2[[#This Row],[CM II Unit)]]*Table2[[#This Row],[Volume]]</f>
        <v>304597.36569647572</v>
      </c>
      <c r="N1279" s="29">
        <f>Table2[[#This Row],[Profit (Unit)]]*Table2[[#This Row],[Volume]]</f>
        <v>54597.36569647571</v>
      </c>
      <c r="O1279" s="29" t="str">
        <f>IF(AND(Table2[[#This Row],[Profit]]&gt;0,N1278&lt;0),MIN(Table2[Profit]),"")</f>
        <v/>
      </c>
    </row>
    <row r="1280" spans="1:15" ht="20.100000000000001" customHeight="1" x14ac:dyDescent="0.25">
      <c r="A1280" s="29">
        <v>6890</v>
      </c>
      <c r="B1280" s="29">
        <f>IF(Table2[[#This Row],[Volume]]&lt;'Input Data'!$B$9,'Input Data'!$B$9,IF(Table2[[#This Row],[Volume]]&gt;'Input Data'!$B$10,'Input Data'!$B$10,Table2[[#This Row],[Volume]]))</f>
        <v>6890</v>
      </c>
      <c r="C1280" s="30">
        <f>ROUNDDOWN((Table2[[#This Row],[Volume Used]]-'Input Data'!$B$9)/'Input Data'!$B$11,0)*'Input Data'!$B$12</f>
        <v>0.25</v>
      </c>
      <c r="D1280" s="31">
        <f>-(Table2[[#This Row],[Volume]]*(1-Table2[[#This Row],[Discount]])*'Input Data'!$B$2)/Table2[[#This Row],[Volume]]</f>
        <v>375</v>
      </c>
      <c r="E1280" s="29">
        <f>ROUNDUP(Table2[[#This Row],[Volume]]/'Input Data'!$B$13,0)</f>
        <v>7</v>
      </c>
      <c r="F1280" s="29">
        <f>-Table2[[#This Row],[Multiplier]]*'Input Data'!$B$3</f>
        <v>350000</v>
      </c>
      <c r="G1280" s="29">
        <f>(1 - (1 / (1 + EXP(-((Table2[[#This Row],[Volume]] / 1000) - 4.25))))) * 0.4 + 0.6</f>
        <v>0.62664321423003622</v>
      </c>
      <c r="H1280" s="29">
        <f>Table2[[#This Row],[Sigmoid]]*'Input Data'!$B$7</f>
        <v>469.98241067252718</v>
      </c>
      <c r="I1280" s="29">
        <f>Table2[[#This Row],[Price]]-Table2[[#This Row],[Variable Cost]]</f>
        <v>94.98241067252718</v>
      </c>
      <c r="J1280" s="29">
        <f>Table2[[#This Row],[CM I (Unit)]]-(Table2[[#This Row],[Fixed Cost]]/Table2[[#This Row],[Volume]])</f>
        <v>44.184152327099021</v>
      </c>
      <c r="K1280" s="29">
        <f>Table2[[#This Row],[CM II Unit)]]-(-'Input Data'!$B$4/Table2[[#This Row],[Volume]])</f>
        <v>7.8996820803646202</v>
      </c>
      <c r="L1280" s="29">
        <f>Table2[[#This Row],[CM I (Unit)]]*Table2[[#This Row],[Volume]]</f>
        <v>654428.80953371222</v>
      </c>
      <c r="M1280" s="29">
        <f>Table2[[#This Row],[CM II Unit)]]*Table2[[#This Row],[Volume]]</f>
        <v>304428.80953371228</v>
      </c>
      <c r="N1280" s="29">
        <f>Table2[[#This Row],[Profit (Unit)]]*Table2[[#This Row],[Volume]]</f>
        <v>54428.809533712236</v>
      </c>
      <c r="O1280" s="29" t="str">
        <f>IF(AND(Table2[[#This Row],[Profit]]&gt;0,N1279&lt;0),MIN(Table2[Profit]),"")</f>
        <v/>
      </c>
    </row>
    <row r="1281" spans="1:15" ht="20.100000000000001" customHeight="1" x14ac:dyDescent="0.25">
      <c r="A1281" s="29">
        <v>6895</v>
      </c>
      <c r="B1281" s="29">
        <f>IF(Table2[[#This Row],[Volume]]&lt;'Input Data'!$B$9,'Input Data'!$B$9,IF(Table2[[#This Row],[Volume]]&gt;'Input Data'!$B$10,'Input Data'!$B$10,Table2[[#This Row],[Volume]]))</f>
        <v>6895</v>
      </c>
      <c r="C1281" s="30">
        <f>ROUNDDOWN((Table2[[#This Row],[Volume Used]]-'Input Data'!$B$9)/'Input Data'!$B$11,0)*'Input Data'!$B$12</f>
        <v>0.25</v>
      </c>
      <c r="D1281" s="31">
        <f>-(Table2[[#This Row],[Volume]]*(1-Table2[[#This Row],[Discount]])*'Input Data'!$B$2)/Table2[[#This Row],[Volume]]</f>
        <v>375</v>
      </c>
      <c r="E1281" s="29">
        <f>ROUNDUP(Table2[[#This Row],[Volume]]/'Input Data'!$B$13,0)</f>
        <v>7</v>
      </c>
      <c r="F1281" s="29">
        <f>-Table2[[#This Row],[Multiplier]]*'Input Data'!$B$3</f>
        <v>350000</v>
      </c>
      <c r="G1281" s="29">
        <f>(1 - (1 / (1 + EXP(-((Table2[[#This Row],[Volume]] / 1000) - 4.25))))) * 0.4 + 0.6</f>
        <v>0.62651914054087865</v>
      </c>
      <c r="H1281" s="29">
        <f>Table2[[#This Row],[Sigmoid]]*'Input Data'!$B$7</f>
        <v>469.88935540565899</v>
      </c>
      <c r="I1281" s="29">
        <f>Table2[[#This Row],[Price]]-Table2[[#This Row],[Variable Cost]]</f>
        <v>94.889355405658989</v>
      </c>
      <c r="J1281" s="29">
        <f>Table2[[#This Row],[CM I (Unit)]]-(Table2[[#This Row],[Fixed Cost]]/Table2[[#This Row],[Volume]])</f>
        <v>44.127934085862037</v>
      </c>
      <c r="K1281" s="29">
        <f>Table2[[#This Row],[CM II Unit)]]-(-'Input Data'!$B$4/Table2[[#This Row],[Volume]])</f>
        <v>7.8697760002927808</v>
      </c>
      <c r="L1281" s="29">
        <f>Table2[[#This Row],[CM I (Unit)]]*Table2[[#This Row],[Volume]]</f>
        <v>654262.10552201874</v>
      </c>
      <c r="M1281" s="29">
        <f>Table2[[#This Row],[CM II Unit)]]*Table2[[#This Row],[Volume]]</f>
        <v>304262.10552201874</v>
      </c>
      <c r="N1281" s="29">
        <f>Table2[[#This Row],[Profit (Unit)]]*Table2[[#This Row],[Volume]]</f>
        <v>54262.105522018726</v>
      </c>
      <c r="O1281" s="29" t="str">
        <f>IF(AND(Table2[[#This Row],[Profit]]&gt;0,N1280&lt;0),MIN(Table2[Profit]),"")</f>
        <v/>
      </c>
    </row>
    <row r="1282" spans="1:15" ht="20.100000000000001" customHeight="1" x14ac:dyDescent="0.25">
      <c r="A1282" s="29">
        <v>6900</v>
      </c>
      <c r="B1282" s="29">
        <f>IF(Table2[[#This Row],[Volume]]&lt;'Input Data'!$B$9,'Input Data'!$B$9,IF(Table2[[#This Row],[Volume]]&gt;'Input Data'!$B$10,'Input Data'!$B$10,Table2[[#This Row],[Volume]]))</f>
        <v>6900</v>
      </c>
      <c r="C1282" s="30">
        <f>ROUNDDOWN((Table2[[#This Row],[Volume Used]]-'Input Data'!$B$9)/'Input Data'!$B$11,0)*'Input Data'!$B$12</f>
        <v>0.25</v>
      </c>
      <c r="D1282" s="31">
        <f>-(Table2[[#This Row],[Volume]]*(1-Table2[[#This Row],[Discount]])*'Input Data'!$B$2)/Table2[[#This Row],[Volume]]</f>
        <v>375</v>
      </c>
      <c r="E1282" s="29">
        <f>ROUNDUP(Table2[[#This Row],[Volume]]/'Input Data'!$B$13,0)</f>
        <v>7</v>
      </c>
      <c r="F1282" s="29">
        <f>-Table2[[#This Row],[Multiplier]]*'Input Data'!$B$3</f>
        <v>350000</v>
      </c>
      <c r="G1282" s="29">
        <f>(1 - (1 / (1 + EXP(-((Table2[[#This Row],[Volume]] / 1000) - 4.25))))) * 0.4 + 0.6</f>
        <v>0.62639560379648751</v>
      </c>
      <c r="H1282" s="29">
        <f>Table2[[#This Row],[Sigmoid]]*'Input Data'!$B$7</f>
        <v>469.79670284736562</v>
      </c>
      <c r="I1282" s="29">
        <f>Table2[[#This Row],[Price]]-Table2[[#This Row],[Variable Cost]]</f>
        <v>94.796702847365623</v>
      </c>
      <c r="J1282" s="29">
        <f>Table2[[#This Row],[CM I (Unit)]]-(Table2[[#This Row],[Fixed Cost]]/Table2[[#This Row],[Volume]])</f>
        <v>44.072065166206201</v>
      </c>
      <c r="K1282" s="29">
        <f>Table2[[#This Row],[CM II Unit)]]-(-'Input Data'!$B$4/Table2[[#This Row],[Volume]])</f>
        <v>7.8401811082351855</v>
      </c>
      <c r="L1282" s="29">
        <f>Table2[[#This Row],[CM I (Unit)]]*Table2[[#This Row],[Volume]]</f>
        <v>654097.24964682281</v>
      </c>
      <c r="M1282" s="29">
        <f>Table2[[#This Row],[CM II Unit)]]*Table2[[#This Row],[Volume]]</f>
        <v>304097.24964682281</v>
      </c>
      <c r="N1282" s="29">
        <f>Table2[[#This Row],[Profit (Unit)]]*Table2[[#This Row],[Volume]]</f>
        <v>54097.249646822784</v>
      </c>
      <c r="O1282" s="29" t="str">
        <f>IF(AND(Table2[[#This Row],[Profit]]&gt;0,N1281&lt;0),MIN(Table2[Profit]),"")</f>
        <v/>
      </c>
    </row>
    <row r="1283" spans="1:15" ht="20.100000000000001" customHeight="1" x14ac:dyDescent="0.25">
      <c r="A1283" s="29">
        <v>6905</v>
      </c>
      <c r="B1283" s="29">
        <f>IF(Table2[[#This Row],[Volume]]&lt;'Input Data'!$B$9,'Input Data'!$B$9,IF(Table2[[#This Row],[Volume]]&gt;'Input Data'!$B$10,'Input Data'!$B$10,Table2[[#This Row],[Volume]]))</f>
        <v>6905</v>
      </c>
      <c r="C1283" s="30">
        <f>ROUNDDOWN((Table2[[#This Row],[Volume Used]]-'Input Data'!$B$9)/'Input Data'!$B$11,0)*'Input Data'!$B$12</f>
        <v>0.25</v>
      </c>
      <c r="D1283" s="31">
        <f>-(Table2[[#This Row],[Volume]]*(1-Table2[[#This Row],[Discount]])*'Input Data'!$B$2)/Table2[[#This Row],[Volume]]</f>
        <v>375</v>
      </c>
      <c r="E1283" s="29">
        <f>ROUNDUP(Table2[[#This Row],[Volume]]/'Input Data'!$B$13,0)</f>
        <v>7</v>
      </c>
      <c r="F1283" s="29">
        <f>-Table2[[#This Row],[Multiplier]]*'Input Data'!$B$3</f>
        <v>350000</v>
      </c>
      <c r="G1283" s="29">
        <f>(1 - (1 / (1 + EXP(-((Table2[[#This Row],[Volume]] / 1000) - 4.25))))) * 0.4 + 0.6</f>
        <v>0.62627260205304836</v>
      </c>
      <c r="H1283" s="29">
        <f>Table2[[#This Row],[Sigmoid]]*'Input Data'!$B$7</f>
        <v>469.70445153978625</v>
      </c>
      <c r="I1283" s="29">
        <f>Table2[[#This Row],[Price]]-Table2[[#This Row],[Variable Cost]]</f>
        <v>94.704451539786248</v>
      </c>
      <c r="J1283" s="29">
        <f>Table2[[#This Row],[CM I (Unit)]]-(Table2[[#This Row],[Fixed Cost]]/Table2[[#This Row],[Volume]])</f>
        <v>44.016544226245337</v>
      </c>
      <c r="K1283" s="29">
        <f>Table2[[#This Row],[CM II Unit)]]-(-'Input Data'!$B$4/Table2[[#This Row],[Volume]])</f>
        <v>7.8108961451446817</v>
      </c>
      <c r="L1283" s="29">
        <f>Table2[[#This Row],[CM I (Unit)]]*Table2[[#This Row],[Volume]]</f>
        <v>653934.23788222403</v>
      </c>
      <c r="M1283" s="29">
        <f>Table2[[#This Row],[CM II Unit)]]*Table2[[#This Row],[Volume]]</f>
        <v>303934.23788222403</v>
      </c>
      <c r="N1283" s="29">
        <f>Table2[[#This Row],[Profit (Unit)]]*Table2[[#This Row],[Volume]]</f>
        <v>53934.237882224028</v>
      </c>
      <c r="O1283" s="29" t="str">
        <f>IF(AND(Table2[[#This Row],[Profit]]&gt;0,N1282&lt;0),MIN(Table2[Profit]),"")</f>
        <v/>
      </c>
    </row>
    <row r="1284" spans="1:15" ht="20.100000000000001" customHeight="1" x14ac:dyDescent="0.25">
      <c r="A1284" s="29">
        <v>6910</v>
      </c>
      <c r="B1284" s="29">
        <f>IF(Table2[[#This Row],[Volume]]&lt;'Input Data'!$B$9,'Input Data'!$B$9,IF(Table2[[#This Row],[Volume]]&gt;'Input Data'!$B$10,'Input Data'!$B$10,Table2[[#This Row],[Volume]]))</f>
        <v>6910</v>
      </c>
      <c r="C1284" s="30">
        <f>ROUNDDOWN((Table2[[#This Row],[Volume Used]]-'Input Data'!$B$9)/'Input Data'!$B$11,0)*'Input Data'!$B$12</f>
        <v>0.25</v>
      </c>
      <c r="D1284" s="31">
        <f>-(Table2[[#This Row],[Volume]]*(1-Table2[[#This Row],[Discount]])*'Input Data'!$B$2)/Table2[[#This Row],[Volume]]</f>
        <v>375</v>
      </c>
      <c r="E1284" s="29">
        <f>ROUNDUP(Table2[[#This Row],[Volume]]/'Input Data'!$B$13,0)</f>
        <v>7</v>
      </c>
      <c r="F1284" s="29">
        <f>-Table2[[#This Row],[Multiplier]]*'Input Data'!$B$3</f>
        <v>350000</v>
      </c>
      <c r="G1284" s="29">
        <f>(1 - (1 / (1 + EXP(-((Table2[[#This Row],[Volume]] / 1000) - 4.25))))) * 0.4 + 0.6</f>
        <v>0.62615013337022907</v>
      </c>
      <c r="H1284" s="29">
        <f>Table2[[#This Row],[Sigmoid]]*'Input Data'!$B$7</f>
        <v>469.61260002767182</v>
      </c>
      <c r="I1284" s="29">
        <f>Table2[[#This Row],[Price]]-Table2[[#This Row],[Variable Cost]]</f>
        <v>94.612600027671817</v>
      </c>
      <c r="J1284" s="29">
        <f>Table2[[#This Row],[CM I (Unit)]]-(Table2[[#This Row],[Fixed Cost]]/Table2[[#This Row],[Volume]])</f>
        <v>43.961369926369358</v>
      </c>
      <c r="K1284" s="29">
        <f>Table2[[#This Row],[CM II Unit)]]-(-'Input Data'!$B$4/Table2[[#This Row],[Volume]])</f>
        <v>7.7819198540104608</v>
      </c>
      <c r="L1284" s="29">
        <f>Table2[[#This Row],[CM I (Unit)]]*Table2[[#This Row],[Volume]]</f>
        <v>653773.06619121227</v>
      </c>
      <c r="M1284" s="29">
        <f>Table2[[#This Row],[CM II Unit)]]*Table2[[#This Row],[Volume]]</f>
        <v>303773.06619121227</v>
      </c>
      <c r="N1284" s="29">
        <f>Table2[[#This Row],[Profit (Unit)]]*Table2[[#This Row],[Volume]]</f>
        <v>53773.066191212281</v>
      </c>
      <c r="O1284" s="29" t="str">
        <f>IF(AND(Table2[[#This Row],[Profit]]&gt;0,N1283&lt;0),MIN(Table2[Profit]),"")</f>
        <v/>
      </c>
    </row>
    <row r="1285" spans="1:15" ht="20.100000000000001" customHeight="1" x14ac:dyDescent="0.25">
      <c r="A1285" s="29">
        <v>6915</v>
      </c>
      <c r="B1285" s="29">
        <f>IF(Table2[[#This Row],[Volume]]&lt;'Input Data'!$B$9,'Input Data'!$B$9,IF(Table2[[#This Row],[Volume]]&gt;'Input Data'!$B$10,'Input Data'!$B$10,Table2[[#This Row],[Volume]]))</f>
        <v>6915</v>
      </c>
      <c r="C1285" s="30">
        <f>ROUNDDOWN((Table2[[#This Row],[Volume Used]]-'Input Data'!$B$9)/'Input Data'!$B$11,0)*'Input Data'!$B$12</f>
        <v>0.25</v>
      </c>
      <c r="D1285" s="31">
        <f>-(Table2[[#This Row],[Volume]]*(1-Table2[[#This Row],[Discount]])*'Input Data'!$B$2)/Table2[[#This Row],[Volume]]</f>
        <v>375</v>
      </c>
      <c r="E1285" s="29">
        <f>ROUNDUP(Table2[[#This Row],[Volume]]/'Input Data'!$B$13,0)</f>
        <v>7</v>
      </c>
      <c r="F1285" s="29">
        <f>-Table2[[#This Row],[Multiplier]]*'Input Data'!$B$3</f>
        <v>350000</v>
      </c>
      <c r="G1285" s="29">
        <f>(1 - (1 / (1 + EXP(-((Table2[[#This Row],[Volume]] / 1000) - 4.25))))) * 0.4 + 0.6</f>
        <v>0.62602819581121005</v>
      </c>
      <c r="H1285" s="29">
        <f>Table2[[#This Row],[Sigmoid]]*'Input Data'!$B$7</f>
        <v>469.52114685840752</v>
      </c>
      <c r="I1285" s="29">
        <f>Table2[[#This Row],[Price]]-Table2[[#This Row],[Variable Cost]]</f>
        <v>94.521146858407519</v>
      </c>
      <c r="J1285" s="29">
        <f>Table2[[#This Row],[CM I (Unit)]]-(Table2[[#This Row],[Fixed Cost]]/Table2[[#This Row],[Volume]])</f>
        <v>43.906540929267969</v>
      </c>
      <c r="K1285" s="29">
        <f>Table2[[#This Row],[CM II Unit)]]-(-'Input Data'!$B$4/Table2[[#This Row],[Volume]])</f>
        <v>7.7532509798825728</v>
      </c>
      <c r="L1285" s="29">
        <f>Table2[[#This Row],[CM I (Unit)]]*Table2[[#This Row],[Volume]]</f>
        <v>653613.73052588804</v>
      </c>
      <c r="M1285" s="29">
        <f>Table2[[#This Row],[CM II Unit)]]*Table2[[#This Row],[Volume]]</f>
        <v>303613.73052588798</v>
      </c>
      <c r="N1285" s="29">
        <f>Table2[[#This Row],[Profit (Unit)]]*Table2[[#This Row],[Volume]]</f>
        <v>53613.730525887993</v>
      </c>
      <c r="O1285" s="29" t="str">
        <f>IF(AND(Table2[[#This Row],[Profit]]&gt;0,N1284&lt;0),MIN(Table2[Profit]),"")</f>
        <v/>
      </c>
    </row>
    <row r="1286" spans="1:15" ht="20.100000000000001" customHeight="1" x14ac:dyDescent="0.25">
      <c r="A1286" s="29">
        <v>6920</v>
      </c>
      <c r="B1286" s="29">
        <f>IF(Table2[[#This Row],[Volume]]&lt;'Input Data'!$B$9,'Input Data'!$B$9,IF(Table2[[#This Row],[Volume]]&gt;'Input Data'!$B$10,'Input Data'!$B$10,Table2[[#This Row],[Volume]]))</f>
        <v>6920</v>
      </c>
      <c r="C1286" s="30">
        <f>ROUNDDOWN((Table2[[#This Row],[Volume Used]]-'Input Data'!$B$9)/'Input Data'!$B$11,0)*'Input Data'!$B$12</f>
        <v>0.25</v>
      </c>
      <c r="D1286" s="31">
        <f>-(Table2[[#This Row],[Volume]]*(1-Table2[[#This Row],[Discount]])*'Input Data'!$B$2)/Table2[[#This Row],[Volume]]</f>
        <v>375</v>
      </c>
      <c r="E1286" s="29">
        <f>ROUNDUP(Table2[[#This Row],[Volume]]/'Input Data'!$B$13,0)</f>
        <v>7</v>
      </c>
      <c r="F1286" s="29">
        <f>-Table2[[#This Row],[Multiplier]]*'Input Data'!$B$3</f>
        <v>350000</v>
      </c>
      <c r="G1286" s="29">
        <f>(1 - (1 / (1 + EXP(-((Table2[[#This Row],[Volume]] / 1000) - 4.25))))) * 0.4 + 0.6</f>
        <v>0.62590678744271422</v>
      </c>
      <c r="H1286" s="29">
        <f>Table2[[#This Row],[Sigmoid]]*'Input Data'!$B$7</f>
        <v>469.43009058203569</v>
      </c>
      <c r="I1286" s="29">
        <f>Table2[[#This Row],[Price]]-Table2[[#This Row],[Variable Cost]]</f>
        <v>94.430090582035689</v>
      </c>
      <c r="J1286" s="29">
        <f>Table2[[#This Row],[CM I (Unit)]]-(Table2[[#This Row],[Fixed Cost]]/Table2[[#This Row],[Volume]])</f>
        <v>43.852055899954763</v>
      </c>
      <c r="K1286" s="29">
        <f>Table2[[#This Row],[CM II Unit)]]-(-'Input Data'!$B$4/Table2[[#This Row],[Volume]])</f>
        <v>7.7248882698969581</v>
      </c>
      <c r="L1286" s="29">
        <f>Table2[[#This Row],[CM I (Unit)]]*Table2[[#This Row],[Volume]]</f>
        <v>653456.226827687</v>
      </c>
      <c r="M1286" s="29">
        <f>Table2[[#This Row],[CM II Unit)]]*Table2[[#This Row],[Volume]]</f>
        <v>303456.22682768694</v>
      </c>
      <c r="N1286" s="29">
        <f>Table2[[#This Row],[Profit (Unit)]]*Table2[[#This Row],[Volume]]</f>
        <v>53456.226827686951</v>
      </c>
      <c r="O1286" s="29" t="str">
        <f>IF(AND(Table2[[#This Row],[Profit]]&gt;0,N1285&lt;0),MIN(Table2[Profit]),"")</f>
        <v/>
      </c>
    </row>
    <row r="1287" spans="1:15" ht="20.100000000000001" customHeight="1" x14ac:dyDescent="0.25">
      <c r="A1287" s="29">
        <v>6925</v>
      </c>
      <c r="B1287" s="29">
        <f>IF(Table2[[#This Row],[Volume]]&lt;'Input Data'!$B$9,'Input Data'!$B$9,IF(Table2[[#This Row],[Volume]]&gt;'Input Data'!$B$10,'Input Data'!$B$10,Table2[[#This Row],[Volume]]))</f>
        <v>6925</v>
      </c>
      <c r="C1287" s="30">
        <f>ROUNDDOWN((Table2[[#This Row],[Volume Used]]-'Input Data'!$B$9)/'Input Data'!$B$11,0)*'Input Data'!$B$12</f>
        <v>0.25</v>
      </c>
      <c r="D1287" s="31">
        <f>-(Table2[[#This Row],[Volume]]*(1-Table2[[#This Row],[Discount]])*'Input Data'!$B$2)/Table2[[#This Row],[Volume]]</f>
        <v>375</v>
      </c>
      <c r="E1287" s="29">
        <f>ROUNDUP(Table2[[#This Row],[Volume]]/'Input Data'!$B$13,0)</f>
        <v>7</v>
      </c>
      <c r="F1287" s="29">
        <f>-Table2[[#This Row],[Multiplier]]*'Input Data'!$B$3</f>
        <v>350000</v>
      </c>
      <c r="G1287" s="29">
        <f>(1 - (1 / (1 + EXP(-((Table2[[#This Row],[Volume]] / 1000) - 4.25))))) * 0.4 + 0.6</f>
        <v>0.62578590633503584</v>
      </c>
      <c r="H1287" s="29">
        <f>Table2[[#This Row],[Sigmoid]]*'Input Data'!$B$7</f>
        <v>469.3394297512769</v>
      </c>
      <c r="I1287" s="29">
        <f>Table2[[#This Row],[Price]]-Table2[[#This Row],[Variable Cost]]</f>
        <v>94.339429751276896</v>
      </c>
      <c r="J1287" s="29">
        <f>Table2[[#This Row],[CM I (Unit)]]-(Table2[[#This Row],[Fixed Cost]]/Table2[[#This Row],[Volume]])</f>
        <v>43.797913505789531</v>
      </c>
      <c r="K1287" s="29">
        <f>Table2[[#This Row],[CM II Unit)]]-(-'Input Data'!$B$4/Table2[[#This Row],[Volume]])</f>
        <v>7.6968304732985544</v>
      </c>
      <c r="L1287" s="29">
        <f>Table2[[#This Row],[CM I (Unit)]]*Table2[[#This Row],[Volume]]</f>
        <v>653300.5510275925</v>
      </c>
      <c r="M1287" s="29">
        <f>Table2[[#This Row],[CM II Unit)]]*Table2[[#This Row],[Volume]]</f>
        <v>303300.5510275925</v>
      </c>
      <c r="N1287" s="29">
        <f>Table2[[#This Row],[Profit (Unit)]]*Table2[[#This Row],[Volume]]</f>
        <v>53300.55102759249</v>
      </c>
      <c r="O1287" s="29" t="str">
        <f>IF(AND(Table2[[#This Row],[Profit]]&gt;0,N1286&lt;0),MIN(Table2[Profit]),"")</f>
        <v/>
      </c>
    </row>
    <row r="1288" spans="1:15" ht="20.100000000000001" customHeight="1" x14ac:dyDescent="0.25">
      <c r="A1288" s="29">
        <v>6930</v>
      </c>
      <c r="B1288" s="29">
        <f>IF(Table2[[#This Row],[Volume]]&lt;'Input Data'!$B$9,'Input Data'!$B$9,IF(Table2[[#This Row],[Volume]]&gt;'Input Data'!$B$10,'Input Data'!$B$10,Table2[[#This Row],[Volume]]))</f>
        <v>6930</v>
      </c>
      <c r="C1288" s="30">
        <f>ROUNDDOWN((Table2[[#This Row],[Volume Used]]-'Input Data'!$B$9)/'Input Data'!$B$11,0)*'Input Data'!$B$12</f>
        <v>0.25</v>
      </c>
      <c r="D1288" s="31">
        <f>-(Table2[[#This Row],[Volume]]*(1-Table2[[#This Row],[Discount]])*'Input Data'!$B$2)/Table2[[#This Row],[Volume]]</f>
        <v>375</v>
      </c>
      <c r="E1288" s="29">
        <f>ROUNDUP(Table2[[#This Row],[Volume]]/'Input Data'!$B$13,0)</f>
        <v>7</v>
      </c>
      <c r="F1288" s="29">
        <f>-Table2[[#This Row],[Multiplier]]*'Input Data'!$B$3</f>
        <v>350000</v>
      </c>
      <c r="G1288" s="29">
        <f>(1 - (1 / (1 + EXP(-((Table2[[#This Row],[Volume]] / 1000) - 4.25))))) * 0.4 + 0.6</f>
        <v>0.62566555056206952</v>
      </c>
      <c r="H1288" s="29">
        <f>Table2[[#This Row],[Sigmoid]]*'Input Data'!$B$7</f>
        <v>469.24916292155211</v>
      </c>
      <c r="I1288" s="29">
        <f>Table2[[#This Row],[Price]]-Table2[[#This Row],[Variable Cost]]</f>
        <v>94.249162921552113</v>
      </c>
      <c r="J1288" s="29">
        <f>Table2[[#This Row],[CM I (Unit)]]-(Table2[[#This Row],[Fixed Cost]]/Table2[[#This Row],[Volume]])</f>
        <v>43.744112416501608</v>
      </c>
      <c r="K1288" s="29">
        <f>Table2[[#This Row],[CM II Unit)]]-(-'Input Data'!$B$4/Table2[[#This Row],[Volume]])</f>
        <v>7.6690763414655336</v>
      </c>
      <c r="L1288" s="29">
        <f>Table2[[#This Row],[CM I (Unit)]]*Table2[[#This Row],[Volume]]</f>
        <v>653146.69904635614</v>
      </c>
      <c r="M1288" s="29">
        <f>Table2[[#This Row],[CM II Unit)]]*Table2[[#This Row],[Volume]]</f>
        <v>303146.69904635614</v>
      </c>
      <c r="N1288" s="29">
        <f>Table2[[#This Row],[Profit (Unit)]]*Table2[[#This Row],[Volume]]</f>
        <v>53146.699046356145</v>
      </c>
      <c r="O1288" s="29" t="str">
        <f>IF(AND(Table2[[#This Row],[Profit]]&gt;0,N1287&lt;0),MIN(Table2[Profit]),"")</f>
        <v/>
      </c>
    </row>
    <row r="1289" spans="1:15" ht="20.100000000000001" customHeight="1" x14ac:dyDescent="0.25">
      <c r="A1289" s="29">
        <v>6935</v>
      </c>
      <c r="B1289" s="29">
        <f>IF(Table2[[#This Row],[Volume]]&lt;'Input Data'!$B$9,'Input Data'!$B$9,IF(Table2[[#This Row],[Volume]]&gt;'Input Data'!$B$10,'Input Data'!$B$10,Table2[[#This Row],[Volume]]))</f>
        <v>6935</v>
      </c>
      <c r="C1289" s="30">
        <f>ROUNDDOWN((Table2[[#This Row],[Volume Used]]-'Input Data'!$B$9)/'Input Data'!$B$11,0)*'Input Data'!$B$12</f>
        <v>0.25</v>
      </c>
      <c r="D1289" s="31">
        <f>-(Table2[[#This Row],[Volume]]*(1-Table2[[#This Row],[Discount]])*'Input Data'!$B$2)/Table2[[#This Row],[Volume]]</f>
        <v>375</v>
      </c>
      <c r="E1289" s="29">
        <f>ROUNDUP(Table2[[#This Row],[Volume]]/'Input Data'!$B$13,0)</f>
        <v>7</v>
      </c>
      <c r="F1289" s="29">
        <f>-Table2[[#This Row],[Multiplier]]*'Input Data'!$B$3</f>
        <v>350000</v>
      </c>
      <c r="G1289" s="29">
        <f>(1 - (1 / (1 + EXP(-((Table2[[#This Row],[Volume]] / 1000) - 4.25))))) * 0.4 + 0.6</f>
        <v>0.62554571820133853</v>
      </c>
      <c r="H1289" s="29">
        <f>Table2[[#This Row],[Sigmoid]]*'Input Data'!$B$7</f>
        <v>469.15928865100392</v>
      </c>
      <c r="I1289" s="29">
        <f>Table2[[#This Row],[Price]]-Table2[[#This Row],[Variable Cost]]</f>
        <v>94.159288651003919</v>
      </c>
      <c r="J1289" s="29">
        <f>Table2[[#This Row],[CM I (Unit)]]-(Table2[[#This Row],[Fixed Cost]]/Table2[[#This Row],[Volume]])</f>
        <v>43.690651304212281</v>
      </c>
      <c r="K1289" s="29">
        <f>Table2[[#This Row],[CM II Unit)]]-(-'Input Data'!$B$4/Table2[[#This Row],[Volume]])</f>
        <v>7.6416246279325435</v>
      </c>
      <c r="L1289" s="29">
        <f>Table2[[#This Row],[CM I (Unit)]]*Table2[[#This Row],[Volume]]</f>
        <v>652994.66679471219</v>
      </c>
      <c r="M1289" s="29">
        <f>Table2[[#This Row],[CM II Unit)]]*Table2[[#This Row],[Volume]]</f>
        <v>302994.66679471219</v>
      </c>
      <c r="N1289" s="29">
        <f>Table2[[#This Row],[Profit (Unit)]]*Table2[[#This Row],[Volume]]</f>
        <v>52994.66679471219</v>
      </c>
      <c r="O1289" s="29" t="str">
        <f>IF(AND(Table2[[#This Row],[Profit]]&gt;0,N1288&lt;0),MIN(Table2[Profit]),"")</f>
        <v/>
      </c>
    </row>
    <row r="1290" spans="1:15" ht="20.100000000000001" customHeight="1" x14ac:dyDescent="0.25">
      <c r="A1290" s="29">
        <v>6940</v>
      </c>
      <c r="B1290" s="29">
        <f>IF(Table2[[#This Row],[Volume]]&lt;'Input Data'!$B$9,'Input Data'!$B$9,IF(Table2[[#This Row],[Volume]]&gt;'Input Data'!$B$10,'Input Data'!$B$10,Table2[[#This Row],[Volume]]))</f>
        <v>6940</v>
      </c>
      <c r="C1290" s="30">
        <f>ROUNDDOWN((Table2[[#This Row],[Volume Used]]-'Input Data'!$B$9)/'Input Data'!$B$11,0)*'Input Data'!$B$12</f>
        <v>0.25</v>
      </c>
      <c r="D1290" s="31">
        <f>-(Table2[[#This Row],[Volume]]*(1-Table2[[#This Row],[Discount]])*'Input Data'!$B$2)/Table2[[#This Row],[Volume]]</f>
        <v>375</v>
      </c>
      <c r="E1290" s="29">
        <f>ROUNDUP(Table2[[#This Row],[Volume]]/'Input Data'!$B$13,0)</f>
        <v>7</v>
      </c>
      <c r="F1290" s="29">
        <f>-Table2[[#This Row],[Multiplier]]*'Input Data'!$B$3</f>
        <v>350000</v>
      </c>
      <c r="G1290" s="29">
        <f>(1 - (1 / (1 + EXP(-((Table2[[#This Row],[Volume]] / 1000) - 4.25))))) * 0.4 + 0.6</f>
        <v>0.62542640733402211</v>
      </c>
      <c r="H1290" s="29">
        <f>Table2[[#This Row],[Sigmoid]]*'Input Data'!$B$7</f>
        <v>469.06980550051657</v>
      </c>
      <c r="I1290" s="29">
        <f>Table2[[#This Row],[Price]]-Table2[[#This Row],[Variable Cost]]</f>
        <v>94.069805500516566</v>
      </c>
      <c r="J1290" s="29">
        <f>Table2[[#This Row],[CM I (Unit)]]-(Table2[[#This Row],[Fixed Cost]]/Table2[[#This Row],[Volume]])</f>
        <v>43.637528843456046</v>
      </c>
      <c r="K1290" s="29">
        <f>Table2[[#This Row],[CM II Unit)]]-(-'Input Data'!$B$4/Table2[[#This Row],[Volume]])</f>
        <v>7.6144740884128197</v>
      </c>
      <c r="L1290" s="29">
        <f>Table2[[#This Row],[CM I (Unit)]]*Table2[[#This Row],[Volume]]</f>
        <v>652844.45017358498</v>
      </c>
      <c r="M1290" s="29">
        <f>Table2[[#This Row],[CM II Unit)]]*Table2[[#This Row],[Volume]]</f>
        <v>302844.45017358498</v>
      </c>
      <c r="N1290" s="29">
        <f>Table2[[#This Row],[Profit (Unit)]]*Table2[[#This Row],[Volume]]</f>
        <v>52844.45017358497</v>
      </c>
      <c r="O1290" s="29" t="str">
        <f>IF(AND(Table2[[#This Row],[Profit]]&gt;0,N1289&lt;0),MIN(Table2[Profit]),"")</f>
        <v/>
      </c>
    </row>
    <row r="1291" spans="1:15" ht="20.100000000000001" customHeight="1" x14ac:dyDescent="0.25">
      <c r="A1291" s="29">
        <v>6945</v>
      </c>
      <c r="B1291" s="29">
        <f>IF(Table2[[#This Row],[Volume]]&lt;'Input Data'!$B$9,'Input Data'!$B$9,IF(Table2[[#This Row],[Volume]]&gt;'Input Data'!$B$10,'Input Data'!$B$10,Table2[[#This Row],[Volume]]))</f>
        <v>6945</v>
      </c>
      <c r="C1291" s="30">
        <f>ROUNDDOWN((Table2[[#This Row],[Volume Used]]-'Input Data'!$B$9)/'Input Data'!$B$11,0)*'Input Data'!$B$12</f>
        <v>0.25</v>
      </c>
      <c r="D1291" s="31">
        <f>-(Table2[[#This Row],[Volume]]*(1-Table2[[#This Row],[Discount]])*'Input Data'!$B$2)/Table2[[#This Row],[Volume]]</f>
        <v>375</v>
      </c>
      <c r="E1291" s="29">
        <f>ROUNDUP(Table2[[#This Row],[Volume]]/'Input Data'!$B$13,0)</f>
        <v>7</v>
      </c>
      <c r="F1291" s="29">
        <f>-Table2[[#This Row],[Multiplier]]*'Input Data'!$B$3</f>
        <v>350000</v>
      </c>
      <c r="G1291" s="29">
        <f>(1 - (1 / (1 + EXP(-((Table2[[#This Row],[Volume]] / 1000) - 4.25))))) * 0.4 + 0.6</f>
        <v>0.62530761604498397</v>
      </c>
      <c r="H1291" s="29">
        <f>Table2[[#This Row],[Sigmoid]]*'Input Data'!$B$7</f>
        <v>468.98071203373797</v>
      </c>
      <c r="I1291" s="29">
        <f>Table2[[#This Row],[Price]]-Table2[[#This Row],[Variable Cost]]</f>
        <v>93.980712033737973</v>
      </c>
      <c r="J1291" s="29">
        <f>Table2[[#This Row],[CM I (Unit)]]-(Table2[[#This Row],[Fixed Cost]]/Table2[[#This Row],[Volume]])</f>
        <v>43.584743711203778</v>
      </c>
      <c r="K1291" s="29">
        <f>Table2[[#This Row],[CM II Unit)]]-(-'Input Data'!$B$4/Table2[[#This Row],[Volume]])</f>
        <v>7.5876234808222094</v>
      </c>
      <c r="L1291" s="29">
        <f>Table2[[#This Row],[CM I (Unit)]]*Table2[[#This Row],[Volume]]</f>
        <v>652696.04507431027</v>
      </c>
      <c r="M1291" s="29">
        <f>Table2[[#This Row],[CM II Unit)]]*Table2[[#This Row],[Volume]]</f>
        <v>302696.04507431021</v>
      </c>
      <c r="N1291" s="29">
        <f>Table2[[#This Row],[Profit (Unit)]]*Table2[[#This Row],[Volume]]</f>
        <v>52696.045074310241</v>
      </c>
      <c r="O1291" s="29" t="str">
        <f>IF(AND(Table2[[#This Row],[Profit]]&gt;0,N1290&lt;0),MIN(Table2[Profit]),"")</f>
        <v/>
      </c>
    </row>
    <row r="1292" spans="1:15" ht="20.100000000000001" customHeight="1" x14ac:dyDescent="0.25">
      <c r="A1292" s="29">
        <v>6950</v>
      </c>
      <c r="B1292" s="29">
        <f>IF(Table2[[#This Row],[Volume]]&lt;'Input Data'!$B$9,'Input Data'!$B$9,IF(Table2[[#This Row],[Volume]]&gt;'Input Data'!$B$10,'Input Data'!$B$10,Table2[[#This Row],[Volume]]))</f>
        <v>6950</v>
      </c>
      <c r="C1292" s="30">
        <f>ROUNDDOWN((Table2[[#This Row],[Volume Used]]-'Input Data'!$B$9)/'Input Data'!$B$11,0)*'Input Data'!$B$12</f>
        <v>0.25</v>
      </c>
      <c r="D1292" s="31">
        <f>-(Table2[[#This Row],[Volume]]*(1-Table2[[#This Row],[Discount]])*'Input Data'!$B$2)/Table2[[#This Row],[Volume]]</f>
        <v>375</v>
      </c>
      <c r="E1292" s="29">
        <f>ROUNDUP(Table2[[#This Row],[Volume]]/'Input Data'!$B$13,0)</f>
        <v>7</v>
      </c>
      <c r="F1292" s="29">
        <f>-Table2[[#This Row],[Multiplier]]*'Input Data'!$B$3</f>
        <v>350000</v>
      </c>
      <c r="G1292" s="29">
        <f>(1 - (1 / (1 + EXP(-((Table2[[#This Row],[Volume]] / 1000) - 4.25))))) * 0.4 + 0.6</f>
        <v>0.62518934242279856</v>
      </c>
      <c r="H1292" s="29">
        <f>Table2[[#This Row],[Sigmoid]]*'Input Data'!$B$7</f>
        <v>468.89200681709889</v>
      </c>
      <c r="I1292" s="29">
        <f>Table2[[#This Row],[Price]]-Table2[[#This Row],[Variable Cost]]</f>
        <v>93.892006817098888</v>
      </c>
      <c r="J1292" s="29">
        <f>Table2[[#This Row],[CM I (Unit)]]-(Table2[[#This Row],[Fixed Cost]]/Table2[[#This Row],[Volume]])</f>
        <v>43.532294586883062</v>
      </c>
      <c r="K1292" s="29">
        <f>Table2[[#This Row],[CM II Unit)]]-(-'Input Data'!$B$4/Table2[[#This Row],[Volume]])</f>
        <v>7.5610715653003311</v>
      </c>
      <c r="L1292" s="29">
        <f>Table2[[#This Row],[CM I (Unit)]]*Table2[[#This Row],[Volume]]</f>
        <v>652549.44737883727</v>
      </c>
      <c r="M1292" s="29">
        <f>Table2[[#This Row],[CM II Unit)]]*Table2[[#This Row],[Volume]]</f>
        <v>302549.44737883727</v>
      </c>
      <c r="N1292" s="29">
        <f>Table2[[#This Row],[Profit (Unit)]]*Table2[[#This Row],[Volume]]</f>
        <v>52549.4473788373</v>
      </c>
      <c r="O1292" s="29" t="str">
        <f>IF(AND(Table2[[#This Row],[Profit]]&gt;0,N1291&lt;0),MIN(Table2[Profit]),"")</f>
        <v/>
      </c>
    </row>
    <row r="1293" spans="1:15" ht="20.100000000000001" customHeight="1" x14ac:dyDescent="0.25">
      <c r="A1293" s="29">
        <v>6955</v>
      </c>
      <c r="B1293" s="29">
        <f>IF(Table2[[#This Row],[Volume]]&lt;'Input Data'!$B$9,'Input Data'!$B$9,IF(Table2[[#This Row],[Volume]]&gt;'Input Data'!$B$10,'Input Data'!$B$10,Table2[[#This Row],[Volume]]))</f>
        <v>6955</v>
      </c>
      <c r="C1293" s="30">
        <f>ROUNDDOWN((Table2[[#This Row],[Volume Used]]-'Input Data'!$B$9)/'Input Data'!$B$11,0)*'Input Data'!$B$12</f>
        <v>0.25</v>
      </c>
      <c r="D1293" s="31">
        <f>-(Table2[[#This Row],[Volume]]*(1-Table2[[#This Row],[Discount]])*'Input Data'!$B$2)/Table2[[#This Row],[Volume]]</f>
        <v>375</v>
      </c>
      <c r="E1293" s="29">
        <f>ROUNDUP(Table2[[#This Row],[Volume]]/'Input Data'!$B$13,0)</f>
        <v>7</v>
      </c>
      <c r="F1293" s="29">
        <f>-Table2[[#This Row],[Multiplier]]*'Input Data'!$B$3</f>
        <v>350000</v>
      </c>
      <c r="G1293" s="29">
        <f>(1 - (1 / (1 + EXP(-((Table2[[#This Row],[Volume]] / 1000) - 4.25))))) * 0.4 + 0.6</f>
        <v>0.62507158455977785</v>
      </c>
      <c r="H1293" s="29">
        <f>Table2[[#This Row],[Sigmoid]]*'Input Data'!$B$7</f>
        <v>468.80368841983341</v>
      </c>
      <c r="I1293" s="29">
        <f>Table2[[#This Row],[Price]]-Table2[[#This Row],[Variable Cost]]</f>
        <v>93.803688419833406</v>
      </c>
      <c r="J1293" s="29">
        <f>Table2[[#This Row],[CM I (Unit)]]-(Table2[[#This Row],[Fixed Cost]]/Table2[[#This Row],[Volume]])</f>
        <v>43.480180152399903</v>
      </c>
      <c r="K1293" s="29">
        <f>Table2[[#This Row],[CM II Unit)]]-(-'Input Data'!$B$4/Table2[[#This Row],[Volume]])</f>
        <v>7.5348171042331202</v>
      </c>
      <c r="L1293" s="29">
        <f>Table2[[#This Row],[CM I (Unit)]]*Table2[[#This Row],[Volume]]</f>
        <v>652404.6529599413</v>
      </c>
      <c r="M1293" s="29">
        <f>Table2[[#This Row],[CM II Unit)]]*Table2[[#This Row],[Volume]]</f>
        <v>302404.6529599413</v>
      </c>
      <c r="N1293" s="29">
        <f>Table2[[#This Row],[Profit (Unit)]]*Table2[[#This Row],[Volume]]</f>
        <v>52404.652959941348</v>
      </c>
      <c r="O1293" s="29" t="str">
        <f>IF(AND(Table2[[#This Row],[Profit]]&gt;0,N1292&lt;0),MIN(Table2[Profit]),"")</f>
        <v/>
      </c>
    </row>
    <row r="1294" spans="1:15" ht="20.100000000000001" customHeight="1" x14ac:dyDescent="0.25">
      <c r="A1294" s="29">
        <v>6960</v>
      </c>
      <c r="B1294" s="29">
        <f>IF(Table2[[#This Row],[Volume]]&lt;'Input Data'!$B$9,'Input Data'!$B$9,IF(Table2[[#This Row],[Volume]]&gt;'Input Data'!$B$10,'Input Data'!$B$10,Table2[[#This Row],[Volume]]))</f>
        <v>6960</v>
      </c>
      <c r="C1294" s="30">
        <f>ROUNDDOWN((Table2[[#This Row],[Volume Used]]-'Input Data'!$B$9)/'Input Data'!$B$11,0)*'Input Data'!$B$12</f>
        <v>0.25</v>
      </c>
      <c r="D1294" s="31">
        <f>-(Table2[[#This Row],[Volume]]*(1-Table2[[#This Row],[Discount]])*'Input Data'!$B$2)/Table2[[#This Row],[Volume]]</f>
        <v>375</v>
      </c>
      <c r="E1294" s="29">
        <f>ROUNDUP(Table2[[#This Row],[Volume]]/'Input Data'!$B$13,0)</f>
        <v>7</v>
      </c>
      <c r="F1294" s="29">
        <f>-Table2[[#This Row],[Multiplier]]*'Input Data'!$B$3</f>
        <v>350000</v>
      </c>
      <c r="G1294" s="29">
        <f>(1 - (1 / (1 + EXP(-((Table2[[#This Row],[Volume]] / 1000) - 4.25))))) * 0.4 + 0.6</f>
        <v>0.62495434055199783</v>
      </c>
      <c r="H1294" s="29">
        <f>Table2[[#This Row],[Sigmoid]]*'Input Data'!$B$7</f>
        <v>468.71575541399835</v>
      </c>
      <c r="I1294" s="29">
        <f>Table2[[#This Row],[Price]]-Table2[[#This Row],[Variable Cost]]</f>
        <v>93.715755413998352</v>
      </c>
      <c r="J1294" s="29">
        <f>Table2[[#This Row],[CM I (Unit)]]-(Table2[[#This Row],[Fixed Cost]]/Table2[[#This Row],[Volume]])</f>
        <v>43.428399092159275</v>
      </c>
      <c r="K1294" s="29">
        <f>Table2[[#This Row],[CM II Unit)]]-(-'Input Data'!$B$4/Table2[[#This Row],[Volume]])</f>
        <v>7.5088588622742165</v>
      </c>
      <c r="L1294" s="29">
        <f>Table2[[#This Row],[CM I (Unit)]]*Table2[[#This Row],[Volume]]</f>
        <v>652261.65768142848</v>
      </c>
      <c r="M1294" s="29">
        <f>Table2[[#This Row],[CM II Unit)]]*Table2[[#This Row],[Volume]]</f>
        <v>302261.65768142854</v>
      </c>
      <c r="N1294" s="29">
        <f>Table2[[#This Row],[Profit (Unit)]]*Table2[[#This Row],[Volume]]</f>
        <v>52261.657681428544</v>
      </c>
      <c r="O1294" s="29" t="str">
        <f>IF(AND(Table2[[#This Row],[Profit]]&gt;0,N1293&lt;0),MIN(Table2[Profit]),"")</f>
        <v/>
      </c>
    </row>
    <row r="1295" spans="1:15" ht="20.100000000000001" customHeight="1" x14ac:dyDescent="0.25">
      <c r="A1295" s="29">
        <v>6965</v>
      </c>
      <c r="B1295" s="29">
        <f>IF(Table2[[#This Row],[Volume]]&lt;'Input Data'!$B$9,'Input Data'!$B$9,IF(Table2[[#This Row],[Volume]]&gt;'Input Data'!$B$10,'Input Data'!$B$10,Table2[[#This Row],[Volume]]))</f>
        <v>6965</v>
      </c>
      <c r="C1295" s="30">
        <f>ROUNDDOWN((Table2[[#This Row],[Volume Used]]-'Input Data'!$B$9)/'Input Data'!$B$11,0)*'Input Data'!$B$12</f>
        <v>0.25</v>
      </c>
      <c r="D1295" s="31">
        <f>-(Table2[[#This Row],[Volume]]*(1-Table2[[#This Row],[Discount]])*'Input Data'!$B$2)/Table2[[#This Row],[Volume]]</f>
        <v>375</v>
      </c>
      <c r="E1295" s="29">
        <f>ROUNDUP(Table2[[#This Row],[Volume]]/'Input Data'!$B$13,0)</f>
        <v>7</v>
      </c>
      <c r="F1295" s="29">
        <f>-Table2[[#This Row],[Multiplier]]*'Input Data'!$B$3</f>
        <v>350000</v>
      </c>
      <c r="G1295" s="29">
        <f>(1 - (1 / (1 + EXP(-((Table2[[#This Row],[Volume]] / 1000) - 4.25))))) * 0.4 + 0.6</f>
        <v>0.62483760849932346</v>
      </c>
      <c r="H1295" s="29">
        <f>Table2[[#This Row],[Sigmoid]]*'Input Data'!$B$7</f>
        <v>468.62820637449261</v>
      </c>
      <c r="I1295" s="29">
        <f>Table2[[#This Row],[Price]]-Table2[[#This Row],[Variable Cost]]</f>
        <v>93.628206374492606</v>
      </c>
      <c r="J1295" s="29">
        <f>Table2[[#This Row],[CM I (Unit)]]-(Table2[[#This Row],[Fixed Cost]]/Table2[[#This Row],[Volume]])</f>
        <v>43.376950093085568</v>
      </c>
      <c r="K1295" s="29">
        <f>Table2[[#This Row],[CM II Unit)]]-(-'Input Data'!$B$4/Table2[[#This Row],[Volume]])</f>
        <v>7.4831956063662588</v>
      </c>
      <c r="L1295" s="29">
        <f>Table2[[#This Row],[CM I (Unit)]]*Table2[[#This Row],[Volume]]</f>
        <v>652120.45739834104</v>
      </c>
      <c r="M1295" s="29">
        <f>Table2[[#This Row],[CM II Unit)]]*Table2[[#This Row],[Volume]]</f>
        <v>302120.45739834098</v>
      </c>
      <c r="N1295" s="29">
        <f>Table2[[#This Row],[Profit (Unit)]]*Table2[[#This Row],[Volume]]</f>
        <v>52120.457398340994</v>
      </c>
      <c r="O1295" s="29" t="str">
        <f>IF(AND(Table2[[#This Row],[Profit]]&gt;0,N1294&lt;0),MIN(Table2[Profit]),"")</f>
        <v/>
      </c>
    </row>
    <row r="1296" spans="1:15" ht="20.100000000000001" customHeight="1" x14ac:dyDescent="0.25">
      <c r="A1296" s="29">
        <v>6970</v>
      </c>
      <c r="B1296" s="29">
        <f>IF(Table2[[#This Row],[Volume]]&lt;'Input Data'!$B$9,'Input Data'!$B$9,IF(Table2[[#This Row],[Volume]]&gt;'Input Data'!$B$10,'Input Data'!$B$10,Table2[[#This Row],[Volume]]))</f>
        <v>6970</v>
      </c>
      <c r="C1296" s="30">
        <f>ROUNDDOWN((Table2[[#This Row],[Volume Used]]-'Input Data'!$B$9)/'Input Data'!$B$11,0)*'Input Data'!$B$12</f>
        <v>0.25</v>
      </c>
      <c r="D1296" s="31">
        <f>-(Table2[[#This Row],[Volume]]*(1-Table2[[#This Row],[Discount]])*'Input Data'!$B$2)/Table2[[#This Row],[Volume]]</f>
        <v>375</v>
      </c>
      <c r="E1296" s="29">
        <f>ROUNDUP(Table2[[#This Row],[Volume]]/'Input Data'!$B$13,0)</f>
        <v>7</v>
      </c>
      <c r="F1296" s="29">
        <f>-Table2[[#This Row],[Multiplier]]*'Input Data'!$B$3</f>
        <v>350000</v>
      </c>
      <c r="G1296" s="29">
        <f>(1 - (1 / (1 + EXP(-((Table2[[#This Row],[Volume]] / 1000) - 4.25))))) * 0.4 + 0.6</f>
        <v>0.62472138650543541</v>
      </c>
      <c r="H1296" s="29">
        <f>Table2[[#This Row],[Sigmoid]]*'Input Data'!$B$7</f>
        <v>468.54103987907655</v>
      </c>
      <c r="I1296" s="29">
        <f>Table2[[#This Row],[Price]]-Table2[[#This Row],[Variable Cost]]</f>
        <v>93.54103987907655</v>
      </c>
      <c r="J1296" s="29">
        <f>Table2[[#This Row],[CM I (Unit)]]-(Table2[[#This Row],[Fixed Cost]]/Table2[[#This Row],[Volume]])</f>
        <v>43.325831844643261</v>
      </c>
      <c r="K1296" s="29">
        <f>Table2[[#This Row],[CM II Unit)]]-(-'Input Data'!$B$4/Table2[[#This Row],[Volume]])</f>
        <v>7.4578261057623436</v>
      </c>
      <c r="L1296" s="29">
        <f>Table2[[#This Row],[CM I (Unit)]]*Table2[[#This Row],[Volume]]</f>
        <v>651981.04795716354</v>
      </c>
      <c r="M1296" s="29">
        <f>Table2[[#This Row],[CM II Unit)]]*Table2[[#This Row],[Volume]]</f>
        <v>301981.04795716354</v>
      </c>
      <c r="N1296" s="29">
        <f>Table2[[#This Row],[Profit (Unit)]]*Table2[[#This Row],[Volume]]</f>
        <v>51981.047957163537</v>
      </c>
      <c r="O1296" s="29" t="str">
        <f>IF(AND(Table2[[#This Row],[Profit]]&gt;0,N1295&lt;0),MIN(Table2[Profit]),"")</f>
        <v/>
      </c>
    </row>
    <row r="1297" spans="1:15" ht="20.100000000000001" customHeight="1" x14ac:dyDescent="0.25">
      <c r="A1297" s="29">
        <v>6975</v>
      </c>
      <c r="B1297" s="29">
        <f>IF(Table2[[#This Row],[Volume]]&lt;'Input Data'!$B$9,'Input Data'!$B$9,IF(Table2[[#This Row],[Volume]]&gt;'Input Data'!$B$10,'Input Data'!$B$10,Table2[[#This Row],[Volume]]))</f>
        <v>6975</v>
      </c>
      <c r="C1297" s="30">
        <f>ROUNDDOWN((Table2[[#This Row],[Volume Used]]-'Input Data'!$B$9)/'Input Data'!$B$11,0)*'Input Data'!$B$12</f>
        <v>0.25</v>
      </c>
      <c r="D1297" s="31">
        <f>-(Table2[[#This Row],[Volume]]*(1-Table2[[#This Row],[Discount]])*'Input Data'!$B$2)/Table2[[#This Row],[Volume]]</f>
        <v>375</v>
      </c>
      <c r="E1297" s="29">
        <f>ROUNDUP(Table2[[#This Row],[Volume]]/'Input Data'!$B$13,0)</f>
        <v>7</v>
      </c>
      <c r="F1297" s="29">
        <f>-Table2[[#This Row],[Multiplier]]*'Input Data'!$B$3</f>
        <v>350000</v>
      </c>
      <c r="G1297" s="29">
        <f>(1 - (1 / (1 + EXP(-((Table2[[#This Row],[Volume]] / 1000) - 4.25))))) * 0.4 + 0.6</f>
        <v>0.62460567267785383</v>
      </c>
      <c r="H1297" s="29">
        <f>Table2[[#This Row],[Sigmoid]]*'Input Data'!$B$7</f>
        <v>468.45425450839036</v>
      </c>
      <c r="I1297" s="29">
        <f>Table2[[#This Row],[Price]]-Table2[[#This Row],[Variable Cost]]</f>
        <v>93.454254508390363</v>
      </c>
      <c r="J1297" s="29">
        <f>Table2[[#This Row],[CM I (Unit)]]-(Table2[[#This Row],[Fixed Cost]]/Table2[[#This Row],[Volume]])</f>
        <v>43.27504303885631</v>
      </c>
      <c r="K1297" s="29">
        <f>Table2[[#This Row],[CM II Unit)]]-(-'Input Data'!$B$4/Table2[[#This Row],[Volume]])</f>
        <v>7.4327491320462755</v>
      </c>
      <c r="L1297" s="29">
        <f>Table2[[#This Row],[CM I (Unit)]]*Table2[[#This Row],[Volume]]</f>
        <v>651843.42519602273</v>
      </c>
      <c r="M1297" s="29">
        <f>Table2[[#This Row],[CM II Unit)]]*Table2[[#This Row],[Volume]]</f>
        <v>301843.42519602278</v>
      </c>
      <c r="N1297" s="29">
        <f>Table2[[#This Row],[Profit (Unit)]]*Table2[[#This Row],[Volume]]</f>
        <v>51843.42519602277</v>
      </c>
      <c r="O1297" s="29" t="str">
        <f>IF(AND(Table2[[#This Row],[Profit]]&gt;0,N1296&lt;0),MIN(Table2[Profit]),"")</f>
        <v/>
      </c>
    </row>
    <row r="1298" spans="1:15" ht="20.100000000000001" customHeight="1" x14ac:dyDescent="0.25">
      <c r="A1298" s="29">
        <v>6980</v>
      </c>
      <c r="B1298" s="29">
        <f>IF(Table2[[#This Row],[Volume]]&lt;'Input Data'!$B$9,'Input Data'!$B$9,IF(Table2[[#This Row],[Volume]]&gt;'Input Data'!$B$10,'Input Data'!$B$10,Table2[[#This Row],[Volume]]))</f>
        <v>6980</v>
      </c>
      <c r="C1298" s="30">
        <f>ROUNDDOWN((Table2[[#This Row],[Volume Used]]-'Input Data'!$B$9)/'Input Data'!$B$11,0)*'Input Data'!$B$12</f>
        <v>0.25</v>
      </c>
      <c r="D1298" s="31">
        <f>-(Table2[[#This Row],[Volume]]*(1-Table2[[#This Row],[Discount]])*'Input Data'!$B$2)/Table2[[#This Row],[Volume]]</f>
        <v>375</v>
      </c>
      <c r="E1298" s="29">
        <f>ROUNDUP(Table2[[#This Row],[Volume]]/'Input Data'!$B$13,0)</f>
        <v>7</v>
      </c>
      <c r="F1298" s="29">
        <f>-Table2[[#This Row],[Multiplier]]*'Input Data'!$B$3</f>
        <v>350000</v>
      </c>
      <c r="G1298" s="29">
        <f>(1 - (1 / (1 + EXP(-((Table2[[#This Row],[Volume]] / 1000) - 4.25))))) * 0.4 + 0.6</f>
        <v>0.62449046512796313</v>
      </c>
      <c r="H1298" s="29">
        <f>Table2[[#This Row],[Sigmoid]]*'Input Data'!$B$7</f>
        <v>468.36784884597233</v>
      </c>
      <c r="I1298" s="29">
        <f>Table2[[#This Row],[Price]]-Table2[[#This Row],[Variable Cost]]</f>
        <v>93.367848845972333</v>
      </c>
      <c r="J1298" s="29">
        <f>Table2[[#This Row],[CM I (Unit)]]-(Table2[[#This Row],[Fixed Cost]]/Table2[[#This Row],[Volume]])</f>
        <v>43.224582370327632</v>
      </c>
      <c r="K1298" s="29">
        <f>Table2[[#This Row],[CM II Unit)]]-(-'Input Data'!$B$4/Table2[[#This Row],[Volume]])</f>
        <v>7.407963459152846</v>
      </c>
      <c r="L1298" s="29">
        <f>Table2[[#This Row],[CM I (Unit)]]*Table2[[#This Row],[Volume]]</f>
        <v>651707.58494488685</v>
      </c>
      <c r="M1298" s="29">
        <f>Table2[[#This Row],[CM II Unit)]]*Table2[[#This Row],[Volume]]</f>
        <v>301707.58494488685</v>
      </c>
      <c r="N1298" s="29">
        <f>Table2[[#This Row],[Profit (Unit)]]*Table2[[#This Row],[Volume]]</f>
        <v>51707.584944886868</v>
      </c>
      <c r="O1298" s="29" t="str">
        <f>IF(AND(Table2[[#This Row],[Profit]]&gt;0,N1297&lt;0),MIN(Table2[Profit]),"")</f>
        <v/>
      </c>
    </row>
    <row r="1299" spans="1:15" ht="20.100000000000001" customHeight="1" x14ac:dyDescent="0.25">
      <c r="A1299" s="29">
        <v>6985</v>
      </c>
      <c r="B1299" s="29">
        <f>IF(Table2[[#This Row],[Volume]]&lt;'Input Data'!$B$9,'Input Data'!$B$9,IF(Table2[[#This Row],[Volume]]&gt;'Input Data'!$B$10,'Input Data'!$B$10,Table2[[#This Row],[Volume]]))</f>
        <v>6985</v>
      </c>
      <c r="C1299" s="30">
        <f>ROUNDDOWN((Table2[[#This Row],[Volume Used]]-'Input Data'!$B$9)/'Input Data'!$B$11,0)*'Input Data'!$B$12</f>
        <v>0.25</v>
      </c>
      <c r="D1299" s="31">
        <f>-(Table2[[#This Row],[Volume]]*(1-Table2[[#This Row],[Discount]])*'Input Data'!$B$2)/Table2[[#This Row],[Volume]]</f>
        <v>375</v>
      </c>
      <c r="E1299" s="29">
        <f>ROUNDUP(Table2[[#This Row],[Volume]]/'Input Data'!$B$13,0)</f>
        <v>7</v>
      </c>
      <c r="F1299" s="29">
        <f>-Table2[[#This Row],[Multiplier]]*'Input Data'!$B$3</f>
        <v>350000</v>
      </c>
      <c r="G1299" s="29">
        <f>(1 - (1 / (1 + EXP(-((Table2[[#This Row],[Volume]] / 1000) - 4.25))))) * 0.4 + 0.6</f>
        <v>0.62437576197103695</v>
      </c>
      <c r="H1299" s="29">
        <f>Table2[[#This Row],[Sigmoid]]*'Input Data'!$B$7</f>
        <v>468.28182147827772</v>
      </c>
      <c r="I1299" s="29">
        <f>Table2[[#This Row],[Price]]-Table2[[#This Row],[Variable Cost]]</f>
        <v>93.28182147827772</v>
      </c>
      <c r="J1299" s="29">
        <f>Table2[[#This Row],[CM I (Unit)]]-(Table2[[#This Row],[Fixed Cost]]/Table2[[#This Row],[Volume]])</f>
        <v>43.174448536259106</v>
      </c>
      <c r="K1299" s="29">
        <f>Table2[[#This Row],[CM II Unit)]]-(-'Input Data'!$B$4/Table2[[#This Row],[Volume]])</f>
        <v>7.3834678633886668</v>
      </c>
      <c r="L1299" s="29">
        <f>Table2[[#This Row],[CM I (Unit)]]*Table2[[#This Row],[Volume]]</f>
        <v>651573.52302576986</v>
      </c>
      <c r="M1299" s="29">
        <f>Table2[[#This Row],[CM II Unit)]]*Table2[[#This Row],[Volume]]</f>
        <v>301573.52302576986</v>
      </c>
      <c r="N1299" s="29">
        <f>Table2[[#This Row],[Profit (Unit)]]*Table2[[#This Row],[Volume]]</f>
        <v>51573.523025769835</v>
      </c>
      <c r="O1299" s="29" t="str">
        <f>IF(AND(Table2[[#This Row],[Profit]]&gt;0,N1298&lt;0),MIN(Table2[Profit]),"")</f>
        <v/>
      </c>
    </row>
    <row r="1300" spans="1:15" ht="20.100000000000001" customHeight="1" x14ac:dyDescent="0.25">
      <c r="A1300" s="29">
        <v>6990</v>
      </c>
      <c r="B1300" s="29">
        <f>IF(Table2[[#This Row],[Volume]]&lt;'Input Data'!$B$9,'Input Data'!$B$9,IF(Table2[[#This Row],[Volume]]&gt;'Input Data'!$B$10,'Input Data'!$B$10,Table2[[#This Row],[Volume]]))</f>
        <v>6990</v>
      </c>
      <c r="C1300" s="30">
        <f>ROUNDDOWN((Table2[[#This Row],[Volume Used]]-'Input Data'!$B$9)/'Input Data'!$B$11,0)*'Input Data'!$B$12</f>
        <v>0.25</v>
      </c>
      <c r="D1300" s="31">
        <f>-(Table2[[#This Row],[Volume]]*(1-Table2[[#This Row],[Discount]])*'Input Data'!$B$2)/Table2[[#This Row],[Volume]]</f>
        <v>375</v>
      </c>
      <c r="E1300" s="29">
        <f>ROUNDUP(Table2[[#This Row],[Volume]]/'Input Data'!$B$13,0)</f>
        <v>7</v>
      </c>
      <c r="F1300" s="29">
        <f>-Table2[[#This Row],[Multiplier]]*'Input Data'!$B$3</f>
        <v>350000</v>
      </c>
      <c r="G1300" s="29">
        <f>(1 - (1 / (1 + EXP(-((Table2[[#This Row],[Volume]] / 1000) - 4.25))))) * 0.4 + 0.6</f>
        <v>0.62426156132626087</v>
      </c>
      <c r="H1300" s="29">
        <f>Table2[[#This Row],[Sigmoid]]*'Input Data'!$B$7</f>
        <v>468.19617099469565</v>
      </c>
      <c r="I1300" s="29">
        <f>Table2[[#This Row],[Price]]-Table2[[#This Row],[Variable Cost]]</f>
        <v>93.196170994695649</v>
      </c>
      <c r="J1300" s="29">
        <f>Table2[[#This Row],[CM I (Unit)]]-(Table2[[#This Row],[Fixed Cost]]/Table2[[#This Row],[Volume]])</f>
        <v>43.12464023646961</v>
      </c>
      <c r="K1300" s="29">
        <f>Table2[[#This Row],[CM II Unit)]]-(-'Input Data'!$B$4/Table2[[#This Row],[Volume]])</f>
        <v>7.359261123451013</v>
      </c>
      <c r="L1300" s="29">
        <f>Table2[[#This Row],[CM I (Unit)]]*Table2[[#This Row],[Volume]]</f>
        <v>651441.23525292263</v>
      </c>
      <c r="M1300" s="29">
        <f>Table2[[#This Row],[CM II Unit)]]*Table2[[#This Row],[Volume]]</f>
        <v>301441.23525292258</v>
      </c>
      <c r="N1300" s="29">
        <f>Table2[[#This Row],[Profit (Unit)]]*Table2[[#This Row],[Volume]]</f>
        <v>51441.235252922583</v>
      </c>
      <c r="O1300" s="29" t="str">
        <f>IF(AND(Table2[[#This Row],[Profit]]&gt;0,N1299&lt;0),MIN(Table2[Profit]),"")</f>
        <v/>
      </c>
    </row>
    <row r="1301" spans="1:15" ht="20.100000000000001" customHeight="1" x14ac:dyDescent="0.25">
      <c r="A1301" s="29">
        <v>6995</v>
      </c>
      <c r="B1301" s="29">
        <f>IF(Table2[[#This Row],[Volume]]&lt;'Input Data'!$B$9,'Input Data'!$B$9,IF(Table2[[#This Row],[Volume]]&gt;'Input Data'!$B$10,'Input Data'!$B$10,Table2[[#This Row],[Volume]]))</f>
        <v>6995</v>
      </c>
      <c r="C1301" s="30">
        <f>ROUNDDOWN((Table2[[#This Row],[Volume Used]]-'Input Data'!$B$9)/'Input Data'!$B$11,0)*'Input Data'!$B$12</f>
        <v>0.25</v>
      </c>
      <c r="D1301" s="31">
        <f>-(Table2[[#This Row],[Volume]]*(1-Table2[[#This Row],[Discount]])*'Input Data'!$B$2)/Table2[[#This Row],[Volume]]</f>
        <v>375</v>
      </c>
      <c r="E1301" s="29">
        <f>ROUNDUP(Table2[[#This Row],[Volume]]/'Input Data'!$B$13,0)</f>
        <v>7</v>
      </c>
      <c r="F1301" s="29">
        <f>-Table2[[#This Row],[Multiplier]]*'Input Data'!$B$3</f>
        <v>350000</v>
      </c>
      <c r="G1301" s="29">
        <f>(1 - (1 / (1 + EXP(-((Table2[[#This Row],[Volume]] / 1000) - 4.25))))) * 0.4 + 0.6</f>
        <v>0.62414786131675615</v>
      </c>
      <c r="H1301" s="29">
        <f>Table2[[#This Row],[Sigmoid]]*'Input Data'!$B$7</f>
        <v>468.11089598756712</v>
      </c>
      <c r="I1301" s="29">
        <f>Table2[[#This Row],[Price]]-Table2[[#This Row],[Variable Cost]]</f>
        <v>93.110895987567119</v>
      </c>
      <c r="J1301" s="29">
        <f>Table2[[#This Row],[CM I (Unit)]]-(Table2[[#This Row],[Fixed Cost]]/Table2[[#This Row],[Volume]])</f>
        <v>43.07515617341415</v>
      </c>
      <c r="K1301" s="29">
        <f>Table2[[#This Row],[CM II Unit)]]-(-'Input Data'!$B$4/Table2[[#This Row],[Volume]])</f>
        <v>7.3353420204477473</v>
      </c>
      <c r="L1301" s="29">
        <f>Table2[[#This Row],[CM I (Unit)]]*Table2[[#This Row],[Volume]]</f>
        <v>651310.717433032</v>
      </c>
      <c r="M1301" s="29">
        <f>Table2[[#This Row],[CM II Unit)]]*Table2[[#This Row],[Volume]]</f>
        <v>301310.717433032</v>
      </c>
      <c r="N1301" s="29">
        <f>Table2[[#This Row],[Profit (Unit)]]*Table2[[#This Row],[Volume]]</f>
        <v>51310.71743303199</v>
      </c>
      <c r="O1301" s="29" t="str">
        <f>IF(AND(Table2[[#This Row],[Profit]]&gt;0,N1300&lt;0),MIN(Table2[Profit]),"")</f>
        <v/>
      </c>
    </row>
    <row r="1302" spans="1:15" ht="20.100000000000001" customHeight="1" x14ac:dyDescent="0.25">
      <c r="A1302" s="29">
        <v>7000</v>
      </c>
      <c r="B1302" s="29">
        <f>IF(Table2[[#This Row],[Volume]]&lt;'Input Data'!$B$9,'Input Data'!$B$9,IF(Table2[[#This Row],[Volume]]&gt;'Input Data'!$B$10,'Input Data'!$B$10,Table2[[#This Row],[Volume]]))</f>
        <v>7000</v>
      </c>
      <c r="C1302" s="30">
        <f>ROUNDDOWN((Table2[[#This Row],[Volume Used]]-'Input Data'!$B$9)/'Input Data'!$B$11,0)*'Input Data'!$B$12</f>
        <v>0.25</v>
      </c>
      <c r="D1302" s="31">
        <f>-(Table2[[#This Row],[Volume]]*(1-Table2[[#This Row],[Discount]])*'Input Data'!$B$2)/Table2[[#This Row],[Volume]]</f>
        <v>375</v>
      </c>
      <c r="E1302" s="29">
        <f>ROUNDUP(Table2[[#This Row],[Volume]]/'Input Data'!$B$13,0)</f>
        <v>7</v>
      </c>
      <c r="F1302" s="29">
        <f>-Table2[[#This Row],[Multiplier]]*'Input Data'!$B$3</f>
        <v>350000</v>
      </c>
      <c r="G1302" s="29">
        <f>(1 - (1 / (1 + EXP(-((Table2[[#This Row],[Volume]] / 1000) - 4.25))))) * 0.4 + 0.6</f>
        <v>0.62403466006960306</v>
      </c>
      <c r="H1302" s="29">
        <f>Table2[[#This Row],[Sigmoid]]*'Input Data'!$B$7</f>
        <v>468.02599505220229</v>
      </c>
      <c r="I1302" s="29">
        <f>Table2[[#This Row],[Price]]-Table2[[#This Row],[Variable Cost]]</f>
        <v>93.02599505220229</v>
      </c>
      <c r="J1302" s="29">
        <f>Table2[[#This Row],[CM I (Unit)]]-(Table2[[#This Row],[Fixed Cost]]/Table2[[#This Row],[Volume]])</f>
        <v>43.02599505220229</v>
      </c>
      <c r="K1302" s="29">
        <f>Table2[[#This Row],[CM II Unit)]]-(-'Input Data'!$B$4/Table2[[#This Row],[Volume]])</f>
        <v>7.3117093379165752</v>
      </c>
      <c r="L1302" s="29">
        <f>Table2[[#This Row],[CM I (Unit)]]*Table2[[#This Row],[Volume]]</f>
        <v>651181.96536541602</v>
      </c>
      <c r="M1302" s="29">
        <f>Table2[[#This Row],[CM II Unit)]]*Table2[[#This Row],[Volume]]</f>
        <v>301181.96536541602</v>
      </c>
      <c r="N1302" s="29">
        <f>Table2[[#This Row],[Profit (Unit)]]*Table2[[#This Row],[Volume]]</f>
        <v>51181.965365416028</v>
      </c>
      <c r="O1302" s="29" t="str">
        <f>IF(AND(Table2[[#This Row],[Profit]]&gt;0,N1301&lt;0),MIN(Table2[Profit]),"")</f>
        <v/>
      </c>
    </row>
    <row r="1303" spans="1:15" ht="20.100000000000001" customHeight="1" x14ac:dyDescent="0.25">
      <c r="A1303" s="29">
        <v>7005</v>
      </c>
      <c r="B1303" s="29">
        <f>IF(Table2[[#This Row],[Volume]]&lt;'Input Data'!$B$9,'Input Data'!$B$9,IF(Table2[[#This Row],[Volume]]&gt;'Input Data'!$B$10,'Input Data'!$B$10,Table2[[#This Row],[Volume]]))</f>
        <v>7005</v>
      </c>
      <c r="C1303" s="30">
        <f>ROUNDDOWN((Table2[[#This Row],[Volume Used]]-'Input Data'!$B$9)/'Input Data'!$B$11,0)*'Input Data'!$B$12</f>
        <v>0.25</v>
      </c>
      <c r="D1303" s="31">
        <f>-(Table2[[#This Row],[Volume]]*(1-Table2[[#This Row],[Discount]])*'Input Data'!$B$2)/Table2[[#This Row],[Volume]]</f>
        <v>375</v>
      </c>
      <c r="E1303" s="29">
        <f>ROUNDUP(Table2[[#This Row],[Volume]]/'Input Data'!$B$13,0)</f>
        <v>8</v>
      </c>
      <c r="F1303" s="29">
        <f>-Table2[[#This Row],[Multiplier]]*'Input Data'!$B$3</f>
        <v>400000</v>
      </c>
      <c r="G1303" s="29">
        <f>(1 - (1 / (1 + EXP(-((Table2[[#This Row],[Volume]] / 1000) - 4.25))))) * 0.4 + 0.6</f>
        <v>0.62392195571586284</v>
      </c>
      <c r="H1303" s="29">
        <f>Table2[[#This Row],[Sigmoid]]*'Input Data'!$B$7</f>
        <v>467.94146678689714</v>
      </c>
      <c r="I1303" s="29">
        <f>Table2[[#This Row],[Price]]-Table2[[#This Row],[Variable Cost]]</f>
        <v>92.941466786897138</v>
      </c>
      <c r="J1303" s="29">
        <f>Table2[[#This Row],[CM I (Unit)]]-(Table2[[#This Row],[Fixed Cost]]/Table2[[#This Row],[Volume]])</f>
        <v>35.839396836861447</v>
      </c>
      <c r="K1303" s="29">
        <f>Table2[[#This Row],[CM II Unit)]]-(-'Input Data'!$B$4/Table2[[#This Row],[Volume]])</f>
        <v>0.15060311808914406</v>
      </c>
      <c r="L1303" s="29">
        <f>Table2[[#This Row],[CM I (Unit)]]*Table2[[#This Row],[Volume]]</f>
        <v>651054.97484221449</v>
      </c>
      <c r="M1303" s="29">
        <f>Table2[[#This Row],[CM II Unit)]]*Table2[[#This Row],[Volume]]</f>
        <v>251054.97484221443</v>
      </c>
      <c r="N1303" s="29">
        <f>Table2[[#This Row],[Profit (Unit)]]*Table2[[#This Row],[Volume]]</f>
        <v>1054.9748422144542</v>
      </c>
      <c r="O1303" s="29" t="str">
        <f>IF(AND(Table2[[#This Row],[Profit]]&gt;0,N1302&lt;0),MIN(Table2[Profit]),"")</f>
        <v/>
      </c>
    </row>
    <row r="1304" spans="1:15" ht="20.100000000000001" customHeight="1" x14ac:dyDescent="0.25">
      <c r="A1304" s="29">
        <v>7010</v>
      </c>
      <c r="B1304" s="29">
        <f>IF(Table2[[#This Row],[Volume]]&lt;'Input Data'!$B$9,'Input Data'!$B$9,IF(Table2[[#This Row],[Volume]]&gt;'Input Data'!$B$10,'Input Data'!$B$10,Table2[[#This Row],[Volume]]))</f>
        <v>7010</v>
      </c>
      <c r="C1304" s="30">
        <f>ROUNDDOWN((Table2[[#This Row],[Volume Used]]-'Input Data'!$B$9)/'Input Data'!$B$11,0)*'Input Data'!$B$12</f>
        <v>0.25</v>
      </c>
      <c r="D1304" s="31">
        <f>-(Table2[[#This Row],[Volume]]*(1-Table2[[#This Row],[Discount]])*'Input Data'!$B$2)/Table2[[#This Row],[Volume]]</f>
        <v>375</v>
      </c>
      <c r="E1304" s="29">
        <f>ROUNDUP(Table2[[#This Row],[Volume]]/'Input Data'!$B$13,0)</f>
        <v>8</v>
      </c>
      <c r="F1304" s="29">
        <f>-Table2[[#This Row],[Multiplier]]*'Input Data'!$B$3</f>
        <v>400000</v>
      </c>
      <c r="G1304" s="29">
        <f>(1 - (1 / (1 + EXP(-((Table2[[#This Row],[Volume]] / 1000) - 4.25))))) * 0.4 + 0.6</f>
        <v>0.62380974639060061</v>
      </c>
      <c r="H1304" s="29">
        <f>Table2[[#This Row],[Sigmoid]]*'Input Data'!$B$7</f>
        <v>467.85730979295045</v>
      </c>
      <c r="I1304" s="29">
        <f>Table2[[#This Row],[Price]]-Table2[[#This Row],[Variable Cost]]</f>
        <v>92.857309792950446</v>
      </c>
      <c r="J1304" s="29">
        <f>Table2[[#This Row],[CM I (Unit)]]-(Table2[[#This Row],[Fixed Cost]]/Table2[[#This Row],[Volume]])</f>
        <v>35.795968851438317</v>
      </c>
      <c r="K1304" s="29">
        <f>Table2[[#This Row],[CM II Unit)]]-(-'Input Data'!$B$4/Table2[[#This Row],[Volume]])</f>
        <v>0.13263076299323728</v>
      </c>
      <c r="L1304" s="29">
        <f>Table2[[#This Row],[CM I (Unit)]]*Table2[[#This Row],[Volume]]</f>
        <v>650929.74164858263</v>
      </c>
      <c r="M1304" s="29">
        <f>Table2[[#This Row],[CM II Unit)]]*Table2[[#This Row],[Volume]]</f>
        <v>250929.7416485826</v>
      </c>
      <c r="N1304" s="29">
        <f>Table2[[#This Row],[Profit (Unit)]]*Table2[[#This Row],[Volume]]</f>
        <v>929.74164858259337</v>
      </c>
      <c r="O1304" s="29" t="str">
        <f>IF(AND(Table2[[#This Row],[Profit]]&gt;0,N1303&lt;0),MIN(Table2[Profit]),"")</f>
        <v/>
      </c>
    </row>
    <row r="1305" spans="1:15" ht="20.100000000000001" customHeight="1" x14ac:dyDescent="0.25">
      <c r="A1305" s="29">
        <v>7015</v>
      </c>
      <c r="B1305" s="29">
        <f>IF(Table2[[#This Row],[Volume]]&lt;'Input Data'!$B$9,'Input Data'!$B$9,IF(Table2[[#This Row],[Volume]]&gt;'Input Data'!$B$10,'Input Data'!$B$10,Table2[[#This Row],[Volume]]))</f>
        <v>7015</v>
      </c>
      <c r="C1305" s="30">
        <f>ROUNDDOWN((Table2[[#This Row],[Volume Used]]-'Input Data'!$B$9)/'Input Data'!$B$11,0)*'Input Data'!$B$12</f>
        <v>0.25</v>
      </c>
      <c r="D1305" s="31">
        <f>-(Table2[[#This Row],[Volume]]*(1-Table2[[#This Row],[Discount]])*'Input Data'!$B$2)/Table2[[#This Row],[Volume]]</f>
        <v>375</v>
      </c>
      <c r="E1305" s="29">
        <f>ROUNDUP(Table2[[#This Row],[Volume]]/'Input Data'!$B$13,0)</f>
        <v>8</v>
      </c>
      <c r="F1305" s="29">
        <f>-Table2[[#This Row],[Multiplier]]*'Input Data'!$B$3</f>
        <v>400000</v>
      </c>
      <c r="G1305" s="29">
        <f>(1 - (1 / (1 + EXP(-((Table2[[#This Row],[Volume]] / 1000) - 4.25))))) * 0.4 + 0.6</f>
        <v>0.62369803023290626</v>
      </c>
      <c r="H1305" s="29">
        <f>Table2[[#This Row],[Sigmoid]]*'Input Data'!$B$7</f>
        <v>467.77352267467973</v>
      </c>
      <c r="I1305" s="29">
        <f>Table2[[#This Row],[Price]]-Table2[[#This Row],[Variable Cost]]</f>
        <v>92.773522674679725</v>
      </c>
      <c r="J1305" s="29">
        <f>Table2[[#This Row],[CM I (Unit)]]-(Table2[[#This Row],[Fixed Cost]]/Table2[[#This Row],[Volume]])</f>
        <v>35.752852681807312</v>
      </c>
      <c r="K1305" s="29">
        <f>Table2[[#This Row],[CM II Unit)]]-(-'Input Data'!$B$4/Table2[[#This Row],[Volume]])</f>
        <v>0.11493393626205517</v>
      </c>
      <c r="L1305" s="29">
        <f>Table2[[#This Row],[CM I (Unit)]]*Table2[[#This Row],[Volume]]</f>
        <v>650806.26156287827</v>
      </c>
      <c r="M1305" s="29">
        <f>Table2[[#This Row],[CM II Unit)]]*Table2[[#This Row],[Volume]]</f>
        <v>250806.2615628783</v>
      </c>
      <c r="N1305" s="29">
        <f>Table2[[#This Row],[Profit (Unit)]]*Table2[[#This Row],[Volume]]</f>
        <v>806.26156287831702</v>
      </c>
      <c r="O1305" s="29" t="str">
        <f>IF(AND(Table2[[#This Row],[Profit]]&gt;0,N1304&lt;0),MIN(Table2[Profit]),"")</f>
        <v/>
      </c>
    </row>
    <row r="1306" spans="1:15" ht="20.100000000000001" customHeight="1" x14ac:dyDescent="0.25">
      <c r="A1306" s="29">
        <v>7020</v>
      </c>
      <c r="B1306" s="29">
        <f>IF(Table2[[#This Row],[Volume]]&lt;'Input Data'!$B$9,'Input Data'!$B$9,IF(Table2[[#This Row],[Volume]]&gt;'Input Data'!$B$10,'Input Data'!$B$10,Table2[[#This Row],[Volume]]))</f>
        <v>7020</v>
      </c>
      <c r="C1306" s="30">
        <f>ROUNDDOWN((Table2[[#This Row],[Volume Used]]-'Input Data'!$B$9)/'Input Data'!$B$11,0)*'Input Data'!$B$12</f>
        <v>0.25</v>
      </c>
      <c r="D1306" s="31">
        <f>-(Table2[[#This Row],[Volume]]*(1-Table2[[#This Row],[Discount]])*'Input Data'!$B$2)/Table2[[#This Row],[Volume]]</f>
        <v>375</v>
      </c>
      <c r="E1306" s="29">
        <f>ROUNDUP(Table2[[#This Row],[Volume]]/'Input Data'!$B$13,0)</f>
        <v>8</v>
      </c>
      <c r="F1306" s="29">
        <f>-Table2[[#This Row],[Multiplier]]*'Input Data'!$B$3</f>
        <v>400000</v>
      </c>
      <c r="G1306" s="29">
        <f>(1 - (1 / (1 + EXP(-((Table2[[#This Row],[Volume]] / 1000) - 4.25))))) * 0.4 + 0.6</f>
        <v>0.62358680538591671</v>
      </c>
      <c r="H1306" s="29">
        <f>Table2[[#This Row],[Sigmoid]]*'Input Data'!$B$7</f>
        <v>467.69010403943753</v>
      </c>
      <c r="I1306" s="29">
        <f>Table2[[#This Row],[Price]]-Table2[[#This Row],[Variable Cost]]</f>
        <v>92.690104039437529</v>
      </c>
      <c r="J1306" s="29">
        <f>Table2[[#This Row],[CM I (Unit)]]-(Table2[[#This Row],[Fixed Cost]]/Table2[[#This Row],[Volume]])</f>
        <v>35.71004705938055</v>
      </c>
      <c r="K1306" s="29">
        <f>Table2[[#This Row],[CM II Unit)]]-(-'Input Data'!$B$4/Table2[[#This Row],[Volume]])</f>
        <v>9.7511446844940508E-2</v>
      </c>
      <c r="L1306" s="29">
        <f>Table2[[#This Row],[CM I (Unit)]]*Table2[[#This Row],[Volume]]</f>
        <v>650684.53035685141</v>
      </c>
      <c r="M1306" s="29">
        <f>Table2[[#This Row],[CM II Unit)]]*Table2[[#This Row],[Volume]]</f>
        <v>250684.53035685146</v>
      </c>
      <c r="N1306" s="29">
        <f>Table2[[#This Row],[Profit (Unit)]]*Table2[[#This Row],[Volume]]</f>
        <v>684.53035685148234</v>
      </c>
      <c r="O1306" s="29" t="str">
        <f>IF(AND(Table2[[#This Row],[Profit]]&gt;0,N1305&lt;0),MIN(Table2[Profit]),"")</f>
        <v/>
      </c>
    </row>
    <row r="1307" spans="1:15" ht="20.100000000000001" customHeight="1" x14ac:dyDescent="0.25">
      <c r="A1307" s="29">
        <v>7025</v>
      </c>
      <c r="B1307" s="29">
        <f>IF(Table2[[#This Row],[Volume]]&lt;'Input Data'!$B$9,'Input Data'!$B$9,IF(Table2[[#This Row],[Volume]]&gt;'Input Data'!$B$10,'Input Data'!$B$10,Table2[[#This Row],[Volume]]))</f>
        <v>7025</v>
      </c>
      <c r="C1307" s="30">
        <f>ROUNDDOWN((Table2[[#This Row],[Volume Used]]-'Input Data'!$B$9)/'Input Data'!$B$11,0)*'Input Data'!$B$12</f>
        <v>0.25</v>
      </c>
      <c r="D1307" s="31">
        <f>-(Table2[[#This Row],[Volume]]*(1-Table2[[#This Row],[Discount]])*'Input Data'!$B$2)/Table2[[#This Row],[Volume]]</f>
        <v>375</v>
      </c>
      <c r="E1307" s="29">
        <f>ROUNDUP(Table2[[#This Row],[Volume]]/'Input Data'!$B$13,0)</f>
        <v>8</v>
      </c>
      <c r="F1307" s="29">
        <f>-Table2[[#This Row],[Multiplier]]*'Input Data'!$B$3</f>
        <v>400000</v>
      </c>
      <c r="G1307" s="29">
        <f>(1 - (1 / (1 + EXP(-((Table2[[#This Row],[Volume]] / 1000) - 4.25))))) * 0.4 + 0.6</f>
        <v>0.62347606999683647</v>
      </c>
      <c r="H1307" s="29">
        <f>Table2[[#This Row],[Sigmoid]]*'Input Data'!$B$7</f>
        <v>467.60705249762736</v>
      </c>
      <c r="I1307" s="29">
        <f>Table2[[#This Row],[Price]]-Table2[[#This Row],[Variable Cost]]</f>
        <v>92.607052497627365</v>
      </c>
      <c r="J1307" s="29">
        <f>Table2[[#This Row],[CM I (Unit)]]-(Table2[[#This Row],[Fixed Cost]]/Table2[[#This Row],[Volume]])</f>
        <v>35.667550718267933</v>
      </c>
      <c r="K1307" s="29">
        <f>Table2[[#This Row],[CM II Unit)]]-(-'Input Data'!$B$4/Table2[[#This Row],[Volume]])</f>
        <v>8.0362106168287539E-2</v>
      </c>
      <c r="L1307" s="29">
        <f>Table2[[#This Row],[CM I (Unit)]]*Table2[[#This Row],[Volume]]</f>
        <v>650564.5437958322</v>
      </c>
      <c r="M1307" s="29">
        <f>Table2[[#This Row],[CM II Unit)]]*Table2[[#This Row],[Volume]]</f>
        <v>250564.54379583223</v>
      </c>
      <c r="N1307" s="29">
        <f>Table2[[#This Row],[Profit (Unit)]]*Table2[[#This Row],[Volume]]</f>
        <v>564.54379583221998</v>
      </c>
      <c r="O1307" s="29" t="str">
        <f>IF(AND(Table2[[#This Row],[Profit]]&gt;0,N1306&lt;0),MIN(Table2[Profit]),"")</f>
        <v/>
      </c>
    </row>
    <row r="1308" spans="1:15" ht="20.100000000000001" customHeight="1" x14ac:dyDescent="0.25">
      <c r="A1308" s="29">
        <v>7030</v>
      </c>
      <c r="B1308" s="29">
        <f>IF(Table2[[#This Row],[Volume]]&lt;'Input Data'!$B$9,'Input Data'!$B$9,IF(Table2[[#This Row],[Volume]]&gt;'Input Data'!$B$10,'Input Data'!$B$10,Table2[[#This Row],[Volume]]))</f>
        <v>7030</v>
      </c>
      <c r="C1308" s="30">
        <f>ROUNDDOWN((Table2[[#This Row],[Volume Used]]-'Input Data'!$B$9)/'Input Data'!$B$11,0)*'Input Data'!$B$12</f>
        <v>0.25</v>
      </c>
      <c r="D1308" s="31">
        <f>-(Table2[[#This Row],[Volume]]*(1-Table2[[#This Row],[Discount]])*'Input Data'!$B$2)/Table2[[#This Row],[Volume]]</f>
        <v>375</v>
      </c>
      <c r="E1308" s="29">
        <f>ROUNDUP(Table2[[#This Row],[Volume]]/'Input Data'!$B$13,0)</f>
        <v>8</v>
      </c>
      <c r="F1308" s="29">
        <f>-Table2[[#This Row],[Multiplier]]*'Input Data'!$B$3</f>
        <v>400000</v>
      </c>
      <c r="G1308" s="29">
        <f>(1 - (1 / (1 + EXP(-((Table2[[#This Row],[Volume]] / 1000) - 4.25))))) * 0.4 + 0.6</f>
        <v>0.62336582221695847</v>
      </c>
      <c r="H1308" s="29">
        <f>Table2[[#This Row],[Sigmoid]]*'Input Data'!$B$7</f>
        <v>467.52436666271888</v>
      </c>
      <c r="I1308" s="29">
        <f>Table2[[#This Row],[Price]]-Table2[[#This Row],[Variable Cost]]</f>
        <v>92.524366662718876</v>
      </c>
      <c r="J1308" s="29">
        <f>Table2[[#This Row],[CM I (Unit)]]-(Table2[[#This Row],[Fixed Cost]]/Table2[[#This Row],[Volume]])</f>
        <v>35.625362395293557</v>
      </c>
      <c r="K1308" s="29">
        <f>Table2[[#This Row],[CM II Unit)]]-(-'Input Data'!$B$4/Table2[[#This Row],[Volume]])</f>
        <v>6.3484728152729986E-2</v>
      </c>
      <c r="L1308" s="29">
        <f>Table2[[#This Row],[CM I (Unit)]]*Table2[[#This Row],[Volume]]</f>
        <v>650446.29763891373</v>
      </c>
      <c r="M1308" s="29">
        <f>Table2[[#This Row],[CM II Unit)]]*Table2[[#This Row],[Volume]]</f>
        <v>250446.2976389137</v>
      </c>
      <c r="N1308" s="29">
        <f>Table2[[#This Row],[Profit (Unit)]]*Table2[[#This Row],[Volume]]</f>
        <v>446.2976389136918</v>
      </c>
      <c r="O1308" s="29" t="str">
        <f>IF(AND(Table2[[#This Row],[Profit]]&gt;0,N1307&lt;0),MIN(Table2[Profit]),"")</f>
        <v/>
      </c>
    </row>
    <row r="1309" spans="1:15" ht="20.100000000000001" customHeight="1" x14ac:dyDescent="0.25">
      <c r="A1309" s="29">
        <v>7035</v>
      </c>
      <c r="B1309" s="29">
        <f>IF(Table2[[#This Row],[Volume]]&lt;'Input Data'!$B$9,'Input Data'!$B$9,IF(Table2[[#This Row],[Volume]]&gt;'Input Data'!$B$10,'Input Data'!$B$10,Table2[[#This Row],[Volume]]))</f>
        <v>7035</v>
      </c>
      <c r="C1309" s="30">
        <f>ROUNDDOWN((Table2[[#This Row],[Volume Used]]-'Input Data'!$B$9)/'Input Data'!$B$11,0)*'Input Data'!$B$12</f>
        <v>0.25</v>
      </c>
      <c r="D1309" s="31">
        <f>-(Table2[[#This Row],[Volume]]*(1-Table2[[#This Row],[Discount]])*'Input Data'!$B$2)/Table2[[#This Row],[Volume]]</f>
        <v>375</v>
      </c>
      <c r="E1309" s="29">
        <f>ROUNDUP(Table2[[#This Row],[Volume]]/'Input Data'!$B$13,0)</f>
        <v>8</v>
      </c>
      <c r="F1309" s="29">
        <f>-Table2[[#This Row],[Multiplier]]*'Input Data'!$B$3</f>
        <v>400000</v>
      </c>
      <c r="G1309" s="29">
        <f>(1 - (1 / (1 + EXP(-((Table2[[#This Row],[Volume]] / 1000) - 4.25))))) * 0.4 + 0.6</f>
        <v>0.62325606020168434</v>
      </c>
      <c r="H1309" s="29">
        <f>Table2[[#This Row],[Sigmoid]]*'Input Data'!$B$7</f>
        <v>467.44204515126324</v>
      </c>
      <c r="I1309" s="29">
        <f>Table2[[#This Row],[Price]]-Table2[[#This Row],[Variable Cost]]</f>
        <v>92.442045151263244</v>
      </c>
      <c r="J1309" s="29">
        <f>Table2[[#This Row],[CM I (Unit)]]-(Table2[[#This Row],[Fixed Cost]]/Table2[[#This Row],[Volume]])</f>
        <v>35.583480830012356</v>
      </c>
      <c r="K1309" s="29">
        <f>Table2[[#This Row],[CM II Unit)]]-(-'Input Data'!$B$4/Table2[[#This Row],[Volume]])</f>
        <v>4.6878129230549348E-2</v>
      </c>
      <c r="L1309" s="29">
        <f>Table2[[#This Row],[CM I (Unit)]]*Table2[[#This Row],[Volume]]</f>
        <v>650329.78763913689</v>
      </c>
      <c r="M1309" s="29">
        <f>Table2[[#This Row],[CM II Unit)]]*Table2[[#This Row],[Volume]]</f>
        <v>250329.78763913692</v>
      </c>
      <c r="N1309" s="29">
        <f>Table2[[#This Row],[Profit (Unit)]]*Table2[[#This Row],[Volume]]</f>
        <v>329.78763913691466</v>
      </c>
      <c r="O1309" s="29" t="str">
        <f>IF(AND(Table2[[#This Row],[Profit]]&gt;0,N1308&lt;0),MIN(Table2[Profit]),"")</f>
        <v/>
      </c>
    </row>
    <row r="1310" spans="1:15" ht="20.100000000000001" customHeight="1" x14ac:dyDescent="0.25">
      <c r="A1310" s="29">
        <v>7040</v>
      </c>
      <c r="B1310" s="29">
        <f>IF(Table2[[#This Row],[Volume]]&lt;'Input Data'!$B$9,'Input Data'!$B$9,IF(Table2[[#This Row],[Volume]]&gt;'Input Data'!$B$10,'Input Data'!$B$10,Table2[[#This Row],[Volume]]))</f>
        <v>7040</v>
      </c>
      <c r="C1310" s="30">
        <f>ROUNDDOWN((Table2[[#This Row],[Volume Used]]-'Input Data'!$B$9)/'Input Data'!$B$11,0)*'Input Data'!$B$12</f>
        <v>0.25</v>
      </c>
      <c r="D1310" s="31">
        <f>-(Table2[[#This Row],[Volume]]*(1-Table2[[#This Row],[Discount]])*'Input Data'!$B$2)/Table2[[#This Row],[Volume]]</f>
        <v>375</v>
      </c>
      <c r="E1310" s="29">
        <f>ROUNDUP(Table2[[#This Row],[Volume]]/'Input Data'!$B$13,0)</f>
        <v>8</v>
      </c>
      <c r="F1310" s="29">
        <f>-Table2[[#This Row],[Multiplier]]*'Input Data'!$B$3</f>
        <v>400000</v>
      </c>
      <c r="G1310" s="29">
        <f>(1 - (1 / (1 + EXP(-((Table2[[#This Row],[Volume]] / 1000) - 4.25))))) * 0.4 + 0.6</f>
        <v>0.62314678211054442</v>
      </c>
      <c r="H1310" s="29">
        <f>Table2[[#This Row],[Sigmoid]]*'Input Data'!$B$7</f>
        <v>467.36008658290831</v>
      </c>
      <c r="I1310" s="29">
        <f>Table2[[#This Row],[Price]]-Table2[[#This Row],[Variable Cost]]</f>
        <v>92.360086582908309</v>
      </c>
      <c r="J1310" s="29">
        <f>Table2[[#This Row],[CM I (Unit)]]-(Table2[[#This Row],[Fixed Cost]]/Table2[[#This Row],[Volume]])</f>
        <v>35.541904764726489</v>
      </c>
      <c r="K1310" s="29">
        <f>Table2[[#This Row],[CM II Unit)]]-(-'Input Data'!$B$4/Table2[[#This Row],[Volume]])</f>
        <v>3.0541128362855829E-2</v>
      </c>
      <c r="L1310" s="29">
        <f>Table2[[#This Row],[CM I (Unit)]]*Table2[[#This Row],[Volume]]</f>
        <v>650215.00954367453</v>
      </c>
      <c r="M1310" s="29">
        <f>Table2[[#This Row],[CM II Unit)]]*Table2[[#This Row],[Volume]]</f>
        <v>250215.00954367447</v>
      </c>
      <c r="N1310" s="29">
        <f>Table2[[#This Row],[Profit (Unit)]]*Table2[[#This Row],[Volume]]</f>
        <v>215.00954367450504</v>
      </c>
      <c r="O1310" s="29" t="str">
        <f>IF(AND(Table2[[#This Row],[Profit]]&gt;0,N1309&lt;0),MIN(Table2[Profit]),"")</f>
        <v/>
      </c>
    </row>
    <row r="1311" spans="1:15" ht="20.100000000000001" customHeight="1" x14ac:dyDescent="0.25">
      <c r="A1311" s="29">
        <v>7045</v>
      </c>
      <c r="B1311" s="29">
        <f>IF(Table2[[#This Row],[Volume]]&lt;'Input Data'!$B$9,'Input Data'!$B$9,IF(Table2[[#This Row],[Volume]]&gt;'Input Data'!$B$10,'Input Data'!$B$10,Table2[[#This Row],[Volume]]))</f>
        <v>7045</v>
      </c>
      <c r="C1311" s="30">
        <f>ROUNDDOWN((Table2[[#This Row],[Volume Used]]-'Input Data'!$B$9)/'Input Data'!$B$11,0)*'Input Data'!$B$12</f>
        <v>0.25</v>
      </c>
      <c r="D1311" s="31">
        <f>-(Table2[[#This Row],[Volume]]*(1-Table2[[#This Row],[Discount]])*'Input Data'!$B$2)/Table2[[#This Row],[Volume]]</f>
        <v>375</v>
      </c>
      <c r="E1311" s="29">
        <f>ROUNDUP(Table2[[#This Row],[Volume]]/'Input Data'!$B$13,0)</f>
        <v>8</v>
      </c>
      <c r="F1311" s="29">
        <f>-Table2[[#This Row],[Multiplier]]*'Input Data'!$B$3</f>
        <v>400000</v>
      </c>
      <c r="G1311" s="29">
        <f>(1 - (1 / (1 + EXP(-((Table2[[#This Row],[Volume]] / 1000) - 4.25))))) * 0.4 + 0.6</f>
        <v>0.62303798610721683</v>
      </c>
      <c r="H1311" s="29">
        <f>Table2[[#This Row],[Sigmoid]]*'Input Data'!$B$7</f>
        <v>467.27848958041261</v>
      </c>
      <c r="I1311" s="29">
        <f>Table2[[#This Row],[Price]]-Table2[[#This Row],[Variable Cost]]</f>
        <v>92.278489580412611</v>
      </c>
      <c r="J1311" s="29">
        <f>Table2[[#This Row],[CM I (Unit)]]-(Table2[[#This Row],[Fixed Cost]]/Table2[[#This Row],[Volume]])</f>
        <v>35.500632944500616</v>
      </c>
      <c r="K1311" s="29">
        <f>Table2[[#This Row],[CM II Unit)]]-(-'Input Data'!$B$4/Table2[[#This Row],[Volume]])</f>
        <v>1.4472547055618179E-2</v>
      </c>
      <c r="L1311" s="29">
        <f>Table2[[#This Row],[CM I (Unit)]]*Table2[[#This Row],[Volume]]</f>
        <v>650101.9590940068</v>
      </c>
      <c r="M1311" s="29">
        <f>Table2[[#This Row],[CM II Unit)]]*Table2[[#This Row],[Volume]]</f>
        <v>250101.95909400683</v>
      </c>
      <c r="N1311" s="29">
        <f>Table2[[#This Row],[Profit (Unit)]]*Table2[[#This Row],[Volume]]</f>
        <v>101.95909400683007</v>
      </c>
      <c r="O1311" s="29" t="str">
        <f>IF(AND(Table2[[#This Row],[Profit]]&gt;0,N1310&lt;0),MIN(Table2[Profit]),"")</f>
        <v/>
      </c>
    </row>
    <row r="1312" spans="1:15" ht="20.100000000000001" customHeight="1" x14ac:dyDescent="0.25">
      <c r="A1312" s="29">
        <v>7050</v>
      </c>
      <c r="B1312" s="29">
        <f>IF(Table2[[#This Row],[Volume]]&lt;'Input Data'!$B$9,'Input Data'!$B$9,IF(Table2[[#This Row],[Volume]]&gt;'Input Data'!$B$10,'Input Data'!$B$10,Table2[[#This Row],[Volume]]))</f>
        <v>7050</v>
      </c>
      <c r="C1312" s="30">
        <f>ROUNDDOWN((Table2[[#This Row],[Volume Used]]-'Input Data'!$B$9)/'Input Data'!$B$11,0)*'Input Data'!$B$12</f>
        <v>0.25</v>
      </c>
      <c r="D1312" s="31">
        <f>-(Table2[[#This Row],[Volume]]*(1-Table2[[#This Row],[Discount]])*'Input Data'!$B$2)/Table2[[#This Row],[Volume]]</f>
        <v>375</v>
      </c>
      <c r="E1312" s="29">
        <f>ROUNDUP(Table2[[#This Row],[Volume]]/'Input Data'!$B$13,0)</f>
        <v>8</v>
      </c>
      <c r="F1312" s="29">
        <f>-Table2[[#This Row],[Multiplier]]*'Input Data'!$B$3</f>
        <v>400000</v>
      </c>
      <c r="G1312" s="29">
        <f>(1 - (1 / (1 + EXP(-((Table2[[#This Row],[Volume]] / 1000) - 4.25))))) * 0.4 + 0.6</f>
        <v>0.62292967035954749</v>
      </c>
      <c r="H1312" s="29">
        <f>Table2[[#This Row],[Sigmoid]]*'Input Data'!$B$7</f>
        <v>467.19725276966062</v>
      </c>
      <c r="I1312" s="29">
        <f>Table2[[#This Row],[Price]]-Table2[[#This Row],[Variable Cost]]</f>
        <v>92.197252769660622</v>
      </c>
      <c r="J1312" s="29">
        <f>Table2[[#This Row],[CM I (Unit)]]-(Table2[[#This Row],[Fixed Cost]]/Table2[[#This Row],[Volume]])</f>
        <v>35.459664117178356</v>
      </c>
      <c r="K1312" s="29">
        <f>Table2[[#This Row],[CM II Unit)]]-(-'Input Data'!$B$4/Table2[[#This Row],[Volume]])</f>
        <v>-1.3287906230630142E-3</v>
      </c>
      <c r="L1312" s="29">
        <f>Table2[[#This Row],[CM I (Unit)]]*Table2[[#This Row],[Volume]]</f>
        <v>649990.6320261074</v>
      </c>
      <c r="M1312" s="29">
        <f>Table2[[#This Row],[CM II Unit)]]*Table2[[#This Row],[Volume]]</f>
        <v>249990.6320261074</v>
      </c>
      <c r="N1312" s="29">
        <f>Table2[[#This Row],[Profit (Unit)]]*Table2[[#This Row],[Volume]]</f>
        <v>-9.3679738925942502</v>
      </c>
      <c r="O1312" s="29" t="str">
        <f>IF(AND(Table2[[#This Row],[Profit]]&gt;0,N1311&lt;0),MIN(Table2[Profit]),"")</f>
        <v/>
      </c>
    </row>
    <row r="1313" spans="1:15" ht="20.100000000000001" customHeight="1" x14ac:dyDescent="0.25">
      <c r="A1313" s="29">
        <v>7055</v>
      </c>
      <c r="B1313" s="29">
        <f>IF(Table2[[#This Row],[Volume]]&lt;'Input Data'!$B$9,'Input Data'!$B$9,IF(Table2[[#This Row],[Volume]]&gt;'Input Data'!$B$10,'Input Data'!$B$10,Table2[[#This Row],[Volume]]))</f>
        <v>7055</v>
      </c>
      <c r="C1313" s="30">
        <f>ROUNDDOWN((Table2[[#This Row],[Volume Used]]-'Input Data'!$B$9)/'Input Data'!$B$11,0)*'Input Data'!$B$12</f>
        <v>0.25</v>
      </c>
      <c r="D1313" s="31">
        <f>-(Table2[[#This Row],[Volume]]*(1-Table2[[#This Row],[Discount]])*'Input Data'!$B$2)/Table2[[#This Row],[Volume]]</f>
        <v>375</v>
      </c>
      <c r="E1313" s="29">
        <f>ROUNDUP(Table2[[#This Row],[Volume]]/'Input Data'!$B$13,0)</f>
        <v>8</v>
      </c>
      <c r="F1313" s="29">
        <f>-Table2[[#This Row],[Multiplier]]*'Input Data'!$B$3</f>
        <v>400000</v>
      </c>
      <c r="G1313" s="29">
        <f>(1 - (1 / (1 + EXP(-((Table2[[#This Row],[Volume]] / 1000) - 4.25))))) * 0.4 + 0.6</f>
        <v>0.62282183303956817</v>
      </c>
      <c r="H1313" s="29">
        <f>Table2[[#This Row],[Sigmoid]]*'Input Data'!$B$7</f>
        <v>467.11637477967611</v>
      </c>
      <c r="I1313" s="29">
        <f>Table2[[#This Row],[Price]]-Table2[[#This Row],[Variable Cost]]</f>
        <v>92.116374779676107</v>
      </c>
      <c r="J1313" s="29">
        <f>Table2[[#This Row],[CM I (Unit)]]-(Table2[[#This Row],[Fixed Cost]]/Table2[[#This Row],[Volume]])</f>
        <v>35.41899703339687</v>
      </c>
      <c r="K1313" s="29">
        <f>Table2[[#This Row],[CM II Unit)]]-(-'Input Data'!$B$4/Table2[[#This Row],[Volume]])</f>
        <v>-1.6864058027650231E-2</v>
      </c>
      <c r="L1313" s="29">
        <f>Table2[[#This Row],[CM I (Unit)]]*Table2[[#This Row],[Volume]]</f>
        <v>649881.02407061495</v>
      </c>
      <c r="M1313" s="29">
        <f>Table2[[#This Row],[CM II Unit)]]*Table2[[#This Row],[Volume]]</f>
        <v>249881.02407061492</v>
      </c>
      <c r="N1313" s="29">
        <f>Table2[[#This Row],[Profit (Unit)]]*Table2[[#This Row],[Volume]]</f>
        <v>-118.97592938507238</v>
      </c>
      <c r="O1313" s="29" t="str">
        <f>IF(AND(Table2[[#This Row],[Profit]]&gt;0,N1312&lt;0),MIN(Table2[Profit]),"")</f>
        <v/>
      </c>
    </row>
    <row r="1314" spans="1:15" ht="20.100000000000001" customHeight="1" x14ac:dyDescent="0.25">
      <c r="A1314" s="29">
        <v>7060</v>
      </c>
      <c r="B1314" s="29">
        <f>IF(Table2[[#This Row],[Volume]]&lt;'Input Data'!$B$9,'Input Data'!$B$9,IF(Table2[[#This Row],[Volume]]&gt;'Input Data'!$B$10,'Input Data'!$B$10,Table2[[#This Row],[Volume]]))</f>
        <v>7060</v>
      </c>
      <c r="C1314" s="30">
        <f>ROUNDDOWN((Table2[[#This Row],[Volume Used]]-'Input Data'!$B$9)/'Input Data'!$B$11,0)*'Input Data'!$B$12</f>
        <v>0.25</v>
      </c>
      <c r="D1314" s="31">
        <f>-(Table2[[#This Row],[Volume]]*(1-Table2[[#This Row],[Discount]])*'Input Data'!$B$2)/Table2[[#This Row],[Volume]]</f>
        <v>375</v>
      </c>
      <c r="E1314" s="29">
        <f>ROUNDUP(Table2[[#This Row],[Volume]]/'Input Data'!$B$13,0)</f>
        <v>8</v>
      </c>
      <c r="F1314" s="29">
        <f>-Table2[[#This Row],[Multiplier]]*'Input Data'!$B$3</f>
        <v>400000</v>
      </c>
      <c r="G1314" s="29">
        <f>(1 - (1 / (1 + EXP(-((Table2[[#This Row],[Volume]] / 1000) - 4.25))))) * 0.4 + 0.6</f>
        <v>0.6227144723235154</v>
      </c>
      <c r="H1314" s="29">
        <f>Table2[[#This Row],[Sigmoid]]*'Input Data'!$B$7</f>
        <v>467.03585424263656</v>
      </c>
      <c r="I1314" s="29">
        <f>Table2[[#This Row],[Price]]-Table2[[#This Row],[Variable Cost]]</f>
        <v>92.03585424263656</v>
      </c>
      <c r="J1314" s="29">
        <f>Table2[[#This Row],[CM I (Unit)]]-(Table2[[#This Row],[Fixed Cost]]/Table2[[#This Row],[Volume]])</f>
        <v>35.378630446602564</v>
      </c>
      <c r="K1314" s="29">
        <f>Table2[[#This Row],[CM II Unit)]]-(-'Input Data'!$B$4/Table2[[#This Row],[Volume]])</f>
        <v>-3.2134425918684428E-2</v>
      </c>
      <c r="L1314" s="29">
        <f>Table2[[#This Row],[CM I (Unit)]]*Table2[[#This Row],[Volume]]</f>
        <v>649773.13095301413</v>
      </c>
      <c r="M1314" s="29">
        <f>Table2[[#This Row],[CM II Unit)]]*Table2[[#This Row],[Volume]]</f>
        <v>249773.1309530141</v>
      </c>
      <c r="N1314" s="29">
        <f>Table2[[#This Row],[Profit (Unit)]]*Table2[[#This Row],[Volume]]</f>
        <v>-226.86904698591206</v>
      </c>
      <c r="O1314" s="29" t="str">
        <f>IF(AND(Table2[[#This Row],[Profit]]&gt;0,N1313&lt;0),MIN(Table2[Profit]),"")</f>
        <v/>
      </c>
    </row>
    <row r="1315" spans="1:15" ht="20.100000000000001" customHeight="1" x14ac:dyDescent="0.25">
      <c r="A1315" s="29">
        <v>7065</v>
      </c>
      <c r="B1315" s="29">
        <f>IF(Table2[[#This Row],[Volume]]&lt;'Input Data'!$B$9,'Input Data'!$B$9,IF(Table2[[#This Row],[Volume]]&gt;'Input Data'!$B$10,'Input Data'!$B$10,Table2[[#This Row],[Volume]]))</f>
        <v>7065</v>
      </c>
      <c r="C1315" s="30">
        <f>ROUNDDOWN((Table2[[#This Row],[Volume Used]]-'Input Data'!$B$9)/'Input Data'!$B$11,0)*'Input Data'!$B$12</f>
        <v>0.25</v>
      </c>
      <c r="D1315" s="31">
        <f>-(Table2[[#This Row],[Volume]]*(1-Table2[[#This Row],[Discount]])*'Input Data'!$B$2)/Table2[[#This Row],[Volume]]</f>
        <v>375</v>
      </c>
      <c r="E1315" s="29">
        <f>ROUNDUP(Table2[[#This Row],[Volume]]/'Input Data'!$B$13,0)</f>
        <v>8</v>
      </c>
      <c r="F1315" s="29">
        <f>-Table2[[#This Row],[Multiplier]]*'Input Data'!$B$3</f>
        <v>400000</v>
      </c>
      <c r="G1315" s="29">
        <f>(1 - (1 / (1 + EXP(-((Table2[[#This Row],[Volume]] / 1000) - 4.25))))) * 0.4 + 0.6</f>
        <v>0.62260758639184832</v>
      </c>
      <c r="H1315" s="29">
        <f>Table2[[#This Row],[Sigmoid]]*'Input Data'!$B$7</f>
        <v>466.95568979388622</v>
      </c>
      <c r="I1315" s="29">
        <f>Table2[[#This Row],[Price]]-Table2[[#This Row],[Variable Cost]]</f>
        <v>91.955689793886222</v>
      </c>
      <c r="J1315" s="29">
        <f>Table2[[#This Row],[CM I (Unit)]]-(Table2[[#This Row],[Fixed Cost]]/Table2[[#This Row],[Volume]])</f>
        <v>35.338563113065277</v>
      </c>
      <c r="K1315" s="29">
        <f>Table2[[#This Row],[CM II Unit)]]-(-'Input Data'!$B$4/Table2[[#This Row],[Volume]])</f>
        <v>-4.7141062447813908E-2</v>
      </c>
      <c r="L1315" s="29">
        <f>Table2[[#This Row],[CM I (Unit)]]*Table2[[#This Row],[Volume]]</f>
        <v>649666.94839380612</v>
      </c>
      <c r="M1315" s="29">
        <f>Table2[[#This Row],[CM II Unit)]]*Table2[[#This Row],[Volume]]</f>
        <v>249666.94839380617</v>
      </c>
      <c r="N1315" s="29">
        <f>Table2[[#This Row],[Profit (Unit)]]*Table2[[#This Row],[Volume]]</f>
        <v>-333.05160619380524</v>
      </c>
      <c r="O1315" s="29" t="str">
        <f>IF(AND(Table2[[#This Row],[Profit]]&gt;0,N1314&lt;0),MIN(Table2[Profit]),"")</f>
        <v/>
      </c>
    </row>
    <row r="1316" spans="1:15" ht="20.100000000000001" customHeight="1" x14ac:dyDescent="0.25">
      <c r="A1316" s="29">
        <v>7070</v>
      </c>
      <c r="B1316" s="29">
        <f>IF(Table2[[#This Row],[Volume]]&lt;'Input Data'!$B$9,'Input Data'!$B$9,IF(Table2[[#This Row],[Volume]]&gt;'Input Data'!$B$10,'Input Data'!$B$10,Table2[[#This Row],[Volume]]))</f>
        <v>7070</v>
      </c>
      <c r="C1316" s="30">
        <f>ROUNDDOWN((Table2[[#This Row],[Volume Used]]-'Input Data'!$B$9)/'Input Data'!$B$11,0)*'Input Data'!$B$12</f>
        <v>0.25</v>
      </c>
      <c r="D1316" s="31">
        <f>-(Table2[[#This Row],[Volume]]*(1-Table2[[#This Row],[Discount]])*'Input Data'!$B$2)/Table2[[#This Row],[Volume]]</f>
        <v>375</v>
      </c>
      <c r="E1316" s="29">
        <f>ROUNDUP(Table2[[#This Row],[Volume]]/'Input Data'!$B$13,0)</f>
        <v>8</v>
      </c>
      <c r="F1316" s="29">
        <f>-Table2[[#This Row],[Multiplier]]*'Input Data'!$B$3</f>
        <v>400000</v>
      </c>
      <c r="G1316" s="29">
        <f>(1 - (1 / (1 + EXP(-((Table2[[#This Row],[Volume]] / 1000) - 4.25))))) * 0.4 + 0.6</f>
        <v>0.62250117342926692</v>
      </c>
      <c r="H1316" s="29">
        <f>Table2[[#This Row],[Sigmoid]]*'Input Data'!$B$7</f>
        <v>466.87588007195018</v>
      </c>
      <c r="I1316" s="29">
        <f>Table2[[#This Row],[Price]]-Table2[[#This Row],[Variable Cost]]</f>
        <v>91.875880071950178</v>
      </c>
      <c r="J1316" s="29">
        <f>Table2[[#This Row],[CM I (Unit)]]-(Table2[[#This Row],[Fixed Cost]]/Table2[[#This Row],[Volume]])</f>
        <v>35.298793791893601</v>
      </c>
      <c r="K1316" s="29">
        <f>Table2[[#This Row],[CM II Unit)]]-(-'Input Data'!$B$4/Table2[[#This Row],[Volume]])</f>
        <v>-6.1885133141757365E-2</v>
      </c>
      <c r="L1316" s="29">
        <f>Table2[[#This Row],[CM I (Unit)]]*Table2[[#This Row],[Volume]]</f>
        <v>649562.47210868774</v>
      </c>
      <c r="M1316" s="29">
        <f>Table2[[#This Row],[CM II Unit)]]*Table2[[#This Row],[Volume]]</f>
        <v>249562.47210868777</v>
      </c>
      <c r="N1316" s="29">
        <f>Table2[[#This Row],[Profit (Unit)]]*Table2[[#This Row],[Volume]]</f>
        <v>-437.5278913122246</v>
      </c>
      <c r="O1316" s="29" t="str">
        <f>IF(AND(Table2[[#This Row],[Profit]]&gt;0,N1315&lt;0),MIN(Table2[Profit]),"")</f>
        <v/>
      </c>
    </row>
    <row r="1317" spans="1:15" ht="20.100000000000001" customHeight="1" x14ac:dyDescent="0.25">
      <c r="A1317" s="29">
        <v>7075</v>
      </c>
      <c r="B1317" s="29">
        <f>IF(Table2[[#This Row],[Volume]]&lt;'Input Data'!$B$9,'Input Data'!$B$9,IF(Table2[[#This Row],[Volume]]&gt;'Input Data'!$B$10,'Input Data'!$B$10,Table2[[#This Row],[Volume]]))</f>
        <v>7075</v>
      </c>
      <c r="C1317" s="30">
        <f>ROUNDDOWN((Table2[[#This Row],[Volume Used]]-'Input Data'!$B$9)/'Input Data'!$B$11,0)*'Input Data'!$B$12</f>
        <v>0.25</v>
      </c>
      <c r="D1317" s="31">
        <f>-(Table2[[#This Row],[Volume]]*(1-Table2[[#This Row],[Discount]])*'Input Data'!$B$2)/Table2[[#This Row],[Volume]]</f>
        <v>375</v>
      </c>
      <c r="E1317" s="29">
        <f>ROUNDUP(Table2[[#This Row],[Volume]]/'Input Data'!$B$13,0)</f>
        <v>8</v>
      </c>
      <c r="F1317" s="29">
        <f>-Table2[[#This Row],[Multiplier]]*'Input Data'!$B$3</f>
        <v>400000</v>
      </c>
      <c r="G1317" s="29">
        <f>(1 - (1 / (1 + EXP(-((Table2[[#This Row],[Volume]] / 1000) - 4.25))))) * 0.4 + 0.6</f>
        <v>0.62239523162472865</v>
      </c>
      <c r="H1317" s="29">
        <f>Table2[[#This Row],[Sigmoid]]*'Input Data'!$B$7</f>
        <v>466.79642371854646</v>
      </c>
      <c r="I1317" s="29">
        <f>Table2[[#This Row],[Price]]-Table2[[#This Row],[Variable Cost]]</f>
        <v>91.796423718546464</v>
      </c>
      <c r="J1317" s="29">
        <f>Table2[[#This Row],[CM I (Unit)]]-(Table2[[#This Row],[Fixed Cost]]/Table2[[#This Row],[Volume]])</f>
        <v>35.259321245048234</v>
      </c>
      <c r="K1317" s="29">
        <f>Table2[[#This Row],[CM II Unit)]]-(-'Input Data'!$B$4/Table2[[#This Row],[Volume]])</f>
        <v>-7.6367800888164084E-2</v>
      </c>
      <c r="L1317" s="29">
        <f>Table2[[#This Row],[CM I (Unit)]]*Table2[[#This Row],[Volume]]</f>
        <v>649459.69780871621</v>
      </c>
      <c r="M1317" s="29">
        <f>Table2[[#This Row],[CM II Unit)]]*Table2[[#This Row],[Volume]]</f>
        <v>249459.69780871624</v>
      </c>
      <c r="N1317" s="29">
        <f>Table2[[#This Row],[Profit (Unit)]]*Table2[[#This Row],[Volume]]</f>
        <v>-540.30219128376086</v>
      </c>
      <c r="O1317" s="29" t="str">
        <f>IF(AND(Table2[[#This Row],[Profit]]&gt;0,N1316&lt;0),MIN(Table2[Profit]),"")</f>
        <v/>
      </c>
    </row>
    <row r="1318" spans="1:15" ht="20.100000000000001" customHeight="1" x14ac:dyDescent="0.25">
      <c r="A1318" s="29">
        <v>7080</v>
      </c>
      <c r="B1318" s="29">
        <f>IF(Table2[[#This Row],[Volume]]&lt;'Input Data'!$B$9,'Input Data'!$B$9,IF(Table2[[#This Row],[Volume]]&gt;'Input Data'!$B$10,'Input Data'!$B$10,Table2[[#This Row],[Volume]]))</f>
        <v>7080</v>
      </c>
      <c r="C1318" s="30">
        <f>ROUNDDOWN((Table2[[#This Row],[Volume Used]]-'Input Data'!$B$9)/'Input Data'!$B$11,0)*'Input Data'!$B$12</f>
        <v>0.25</v>
      </c>
      <c r="D1318" s="31">
        <f>-(Table2[[#This Row],[Volume]]*(1-Table2[[#This Row],[Discount]])*'Input Data'!$B$2)/Table2[[#This Row],[Volume]]</f>
        <v>375</v>
      </c>
      <c r="E1318" s="29">
        <f>ROUNDUP(Table2[[#This Row],[Volume]]/'Input Data'!$B$13,0)</f>
        <v>8</v>
      </c>
      <c r="F1318" s="29">
        <f>-Table2[[#This Row],[Multiplier]]*'Input Data'!$B$3</f>
        <v>400000</v>
      </c>
      <c r="G1318" s="29">
        <f>(1 - (1 / (1 + EXP(-((Table2[[#This Row],[Volume]] / 1000) - 4.25))))) * 0.4 + 0.6</f>
        <v>0.62228975917146612</v>
      </c>
      <c r="H1318" s="29">
        <f>Table2[[#This Row],[Sigmoid]]*'Input Data'!$B$7</f>
        <v>466.7173193785996</v>
      </c>
      <c r="I1318" s="29">
        <f>Table2[[#This Row],[Price]]-Table2[[#This Row],[Variable Cost]]</f>
        <v>91.717319378599598</v>
      </c>
      <c r="J1318" s="29">
        <f>Table2[[#This Row],[CM I (Unit)]]-(Table2[[#This Row],[Fixed Cost]]/Table2[[#This Row],[Volume]])</f>
        <v>35.220144237356656</v>
      </c>
      <c r="K1318" s="29">
        <f>Table2[[#This Row],[CM II Unit)]]-(-'Input Data'!$B$4/Table2[[#This Row],[Volume]])</f>
        <v>-9.0590225920180956E-2</v>
      </c>
      <c r="L1318" s="29">
        <f>Table2[[#This Row],[CM I (Unit)]]*Table2[[#This Row],[Volume]]</f>
        <v>649358.62120048515</v>
      </c>
      <c r="M1318" s="29">
        <f>Table2[[#This Row],[CM II Unit)]]*Table2[[#This Row],[Volume]]</f>
        <v>249358.62120048513</v>
      </c>
      <c r="N1318" s="29">
        <f>Table2[[#This Row],[Profit (Unit)]]*Table2[[#This Row],[Volume]]</f>
        <v>-641.37879951488117</v>
      </c>
      <c r="O1318" s="29" t="str">
        <f>IF(AND(Table2[[#This Row],[Profit]]&gt;0,N1317&lt;0),MIN(Table2[Profit]),"")</f>
        <v/>
      </c>
    </row>
    <row r="1319" spans="1:15" ht="20.100000000000001" customHeight="1" x14ac:dyDescent="0.25">
      <c r="A1319" s="29">
        <v>7085</v>
      </c>
      <c r="B1319" s="29">
        <f>IF(Table2[[#This Row],[Volume]]&lt;'Input Data'!$B$9,'Input Data'!$B$9,IF(Table2[[#This Row],[Volume]]&gt;'Input Data'!$B$10,'Input Data'!$B$10,Table2[[#This Row],[Volume]]))</f>
        <v>7085</v>
      </c>
      <c r="C1319" s="30">
        <f>ROUNDDOWN((Table2[[#This Row],[Volume Used]]-'Input Data'!$B$9)/'Input Data'!$B$11,0)*'Input Data'!$B$12</f>
        <v>0.25</v>
      </c>
      <c r="D1319" s="31">
        <f>-(Table2[[#This Row],[Volume]]*(1-Table2[[#This Row],[Discount]])*'Input Data'!$B$2)/Table2[[#This Row],[Volume]]</f>
        <v>375</v>
      </c>
      <c r="E1319" s="29">
        <f>ROUNDUP(Table2[[#This Row],[Volume]]/'Input Data'!$B$13,0)</f>
        <v>8</v>
      </c>
      <c r="F1319" s="29">
        <f>-Table2[[#This Row],[Multiplier]]*'Input Data'!$B$3</f>
        <v>400000</v>
      </c>
      <c r="G1319" s="29">
        <f>(1 - (1 / (1 + EXP(-((Table2[[#This Row],[Volume]] / 1000) - 4.25))))) * 0.4 + 0.6</f>
        <v>0.6221847542670037</v>
      </c>
      <c r="H1319" s="29">
        <f>Table2[[#This Row],[Sigmoid]]*'Input Data'!$B$7</f>
        <v>466.6385657002528</v>
      </c>
      <c r="I1319" s="29">
        <f>Table2[[#This Row],[Price]]-Table2[[#This Row],[Variable Cost]]</f>
        <v>91.638565700252798</v>
      </c>
      <c r="J1319" s="29">
        <f>Table2[[#This Row],[CM I (Unit)]]-(Table2[[#This Row],[Fixed Cost]]/Table2[[#This Row],[Volume]])</f>
        <v>35.181261536526613</v>
      </c>
      <c r="K1319" s="29">
        <f>Table2[[#This Row],[CM II Unit)]]-(-'Input Data'!$B$4/Table2[[#This Row],[Volume]])</f>
        <v>-0.10455356580224873</v>
      </c>
      <c r="L1319" s="29">
        <f>Table2[[#This Row],[CM I (Unit)]]*Table2[[#This Row],[Volume]]</f>
        <v>649259.23798629106</v>
      </c>
      <c r="M1319" s="29">
        <f>Table2[[#This Row],[CM II Unit)]]*Table2[[#This Row],[Volume]]</f>
        <v>249259.23798629106</v>
      </c>
      <c r="N1319" s="29">
        <f>Table2[[#This Row],[Profit (Unit)]]*Table2[[#This Row],[Volume]]</f>
        <v>-740.76201370893227</v>
      </c>
      <c r="O1319" s="29" t="str">
        <f>IF(AND(Table2[[#This Row],[Profit]]&gt;0,N1318&lt;0),MIN(Table2[Profit]),"")</f>
        <v/>
      </c>
    </row>
    <row r="1320" spans="1:15" ht="20.100000000000001" customHeight="1" x14ac:dyDescent="0.25">
      <c r="A1320" s="29">
        <v>7090</v>
      </c>
      <c r="B1320" s="29">
        <f>IF(Table2[[#This Row],[Volume]]&lt;'Input Data'!$B$9,'Input Data'!$B$9,IF(Table2[[#This Row],[Volume]]&gt;'Input Data'!$B$10,'Input Data'!$B$10,Table2[[#This Row],[Volume]]))</f>
        <v>7090</v>
      </c>
      <c r="C1320" s="30">
        <f>ROUNDDOWN((Table2[[#This Row],[Volume Used]]-'Input Data'!$B$9)/'Input Data'!$B$11,0)*'Input Data'!$B$12</f>
        <v>0.25</v>
      </c>
      <c r="D1320" s="31">
        <f>-(Table2[[#This Row],[Volume]]*(1-Table2[[#This Row],[Discount]])*'Input Data'!$B$2)/Table2[[#This Row],[Volume]]</f>
        <v>375</v>
      </c>
      <c r="E1320" s="29">
        <f>ROUNDUP(Table2[[#This Row],[Volume]]/'Input Data'!$B$13,0)</f>
        <v>8</v>
      </c>
      <c r="F1320" s="29">
        <f>-Table2[[#This Row],[Multiplier]]*'Input Data'!$B$3</f>
        <v>400000</v>
      </c>
      <c r="G1320" s="29">
        <f>(1 - (1 / (1 + EXP(-((Table2[[#This Row],[Volume]] / 1000) - 4.25))))) * 0.4 + 0.6</f>
        <v>0.62208021511317368</v>
      </c>
      <c r="H1320" s="29">
        <f>Table2[[#This Row],[Sigmoid]]*'Input Data'!$B$7</f>
        <v>466.56016133488026</v>
      </c>
      <c r="I1320" s="29">
        <f>Table2[[#This Row],[Price]]-Table2[[#This Row],[Variable Cost]]</f>
        <v>91.560161334880263</v>
      </c>
      <c r="J1320" s="29">
        <f>Table2[[#This Row],[CM I (Unit)]]-(Table2[[#This Row],[Fixed Cost]]/Table2[[#This Row],[Volume]])</f>
        <v>35.142671913159532</v>
      </c>
      <c r="K1320" s="29">
        <f>Table2[[#This Row],[CM II Unit)]]-(-'Input Data'!$B$4/Table2[[#This Row],[Volume]])</f>
        <v>-0.11825897541592667</v>
      </c>
      <c r="L1320" s="29">
        <f>Table2[[#This Row],[CM I (Unit)]]*Table2[[#This Row],[Volume]]</f>
        <v>649161.54386430106</v>
      </c>
      <c r="M1320" s="29">
        <f>Table2[[#This Row],[CM II Unit)]]*Table2[[#This Row],[Volume]]</f>
        <v>249161.54386430109</v>
      </c>
      <c r="N1320" s="29">
        <f>Table2[[#This Row],[Profit (Unit)]]*Table2[[#This Row],[Volume]]</f>
        <v>-838.45613569892009</v>
      </c>
      <c r="O1320" s="29" t="str">
        <f>IF(AND(Table2[[#This Row],[Profit]]&gt;0,N1319&lt;0),MIN(Table2[Profit]),"")</f>
        <v/>
      </c>
    </row>
    <row r="1321" spans="1:15" ht="20.100000000000001" customHeight="1" x14ac:dyDescent="0.25">
      <c r="A1321" s="29">
        <v>7095</v>
      </c>
      <c r="B1321" s="29">
        <f>IF(Table2[[#This Row],[Volume]]&lt;'Input Data'!$B$9,'Input Data'!$B$9,IF(Table2[[#This Row],[Volume]]&gt;'Input Data'!$B$10,'Input Data'!$B$10,Table2[[#This Row],[Volume]]))</f>
        <v>7095</v>
      </c>
      <c r="C1321" s="30">
        <f>ROUNDDOWN((Table2[[#This Row],[Volume Used]]-'Input Data'!$B$9)/'Input Data'!$B$11,0)*'Input Data'!$B$12</f>
        <v>0.25</v>
      </c>
      <c r="D1321" s="31">
        <f>-(Table2[[#This Row],[Volume]]*(1-Table2[[#This Row],[Discount]])*'Input Data'!$B$2)/Table2[[#This Row],[Volume]]</f>
        <v>375</v>
      </c>
      <c r="E1321" s="29">
        <f>ROUNDUP(Table2[[#This Row],[Volume]]/'Input Data'!$B$13,0)</f>
        <v>8</v>
      </c>
      <c r="F1321" s="29">
        <f>-Table2[[#This Row],[Multiplier]]*'Input Data'!$B$3</f>
        <v>400000</v>
      </c>
      <c r="G1321" s="29">
        <f>(1 - (1 / (1 + EXP(-((Table2[[#This Row],[Volume]] / 1000) - 4.25))))) * 0.4 + 0.6</f>
        <v>0.62197613991613243</v>
      </c>
      <c r="H1321" s="29">
        <f>Table2[[#This Row],[Sigmoid]]*'Input Data'!$B$7</f>
        <v>466.48210493709934</v>
      </c>
      <c r="I1321" s="29">
        <f>Table2[[#This Row],[Price]]-Table2[[#This Row],[Variable Cost]]</f>
        <v>91.482104937099336</v>
      </c>
      <c r="J1321" s="29">
        <f>Table2[[#This Row],[CM I (Unit)]]-(Table2[[#This Row],[Fixed Cost]]/Table2[[#This Row],[Volume]])</f>
        <v>35.104374140763888</v>
      </c>
      <c r="K1321" s="29">
        <f>Table2[[#This Row],[CM II Unit)]]-(-'Input Data'!$B$4/Table2[[#This Row],[Volume]])</f>
        <v>-0.131707606945767</v>
      </c>
      <c r="L1321" s="29">
        <f>Table2[[#This Row],[CM I (Unit)]]*Table2[[#This Row],[Volume]]</f>
        <v>649065.53452871984</v>
      </c>
      <c r="M1321" s="29">
        <f>Table2[[#This Row],[CM II Unit)]]*Table2[[#This Row],[Volume]]</f>
        <v>249065.53452871979</v>
      </c>
      <c r="N1321" s="29">
        <f>Table2[[#This Row],[Profit (Unit)]]*Table2[[#This Row],[Volume]]</f>
        <v>-934.46547128021689</v>
      </c>
      <c r="O1321" s="29" t="str">
        <f>IF(AND(Table2[[#This Row],[Profit]]&gt;0,N1320&lt;0),MIN(Table2[Profit]),"")</f>
        <v/>
      </c>
    </row>
    <row r="1322" spans="1:15" ht="20.100000000000001" customHeight="1" x14ac:dyDescent="0.25">
      <c r="A1322" s="29">
        <v>7100</v>
      </c>
      <c r="B1322" s="29">
        <f>IF(Table2[[#This Row],[Volume]]&lt;'Input Data'!$B$9,'Input Data'!$B$9,IF(Table2[[#This Row],[Volume]]&gt;'Input Data'!$B$10,'Input Data'!$B$10,Table2[[#This Row],[Volume]]))</f>
        <v>7100</v>
      </c>
      <c r="C1322" s="30">
        <f>ROUNDDOWN((Table2[[#This Row],[Volume Used]]-'Input Data'!$B$9)/'Input Data'!$B$11,0)*'Input Data'!$B$12</f>
        <v>0.25</v>
      </c>
      <c r="D1322" s="31">
        <f>-(Table2[[#This Row],[Volume]]*(1-Table2[[#This Row],[Discount]])*'Input Data'!$B$2)/Table2[[#This Row],[Volume]]</f>
        <v>375</v>
      </c>
      <c r="E1322" s="29">
        <f>ROUNDUP(Table2[[#This Row],[Volume]]/'Input Data'!$B$13,0)</f>
        <v>8</v>
      </c>
      <c r="F1322" s="29">
        <f>-Table2[[#This Row],[Multiplier]]*'Input Data'!$B$3</f>
        <v>400000</v>
      </c>
      <c r="G1322" s="29">
        <f>(1 - (1 / (1 + EXP(-((Table2[[#This Row],[Volume]] / 1000) - 4.25))))) * 0.4 + 0.6</f>
        <v>0.62187252688637629</v>
      </c>
      <c r="H1322" s="29">
        <f>Table2[[#This Row],[Sigmoid]]*'Input Data'!$B$7</f>
        <v>466.40439516478222</v>
      </c>
      <c r="I1322" s="29">
        <f>Table2[[#This Row],[Price]]-Table2[[#This Row],[Variable Cost]]</f>
        <v>91.404395164782215</v>
      </c>
      <c r="J1322" s="29">
        <f>Table2[[#This Row],[CM I (Unit)]]-(Table2[[#This Row],[Fixed Cost]]/Table2[[#This Row],[Volume]])</f>
        <v>35.066366995768128</v>
      </c>
      <c r="K1322" s="29">
        <f>Table2[[#This Row],[CM II Unit)]]-(-'Input Data'!$B$4/Table2[[#This Row],[Volume]])</f>
        <v>-0.14490060986567244</v>
      </c>
      <c r="L1322" s="29">
        <f>Table2[[#This Row],[CM I (Unit)]]*Table2[[#This Row],[Volume]]</f>
        <v>648971.20566995372</v>
      </c>
      <c r="M1322" s="29">
        <f>Table2[[#This Row],[CM II Unit)]]*Table2[[#This Row],[Volume]]</f>
        <v>248971.20566995372</v>
      </c>
      <c r="N1322" s="29">
        <f>Table2[[#This Row],[Profit (Unit)]]*Table2[[#This Row],[Volume]]</f>
        <v>-1028.7943300462744</v>
      </c>
      <c r="O1322" s="29" t="str">
        <f>IF(AND(Table2[[#This Row],[Profit]]&gt;0,N1321&lt;0),MIN(Table2[Profit]),"")</f>
        <v/>
      </c>
    </row>
    <row r="1323" spans="1:15" ht="20.100000000000001" customHeight="1" x14ac:dyDescent="0.25">
      <c r="A1323" s="29">
        <v>7105</v>
      </c>
      <c r="B1323" s="29">
        <f>IF(Table2[[#This Row],[Volume]]&lt;'Input Data'!$B$9,'Input Data'!$B$9,IF(Table2[[#This Row],[Volume]]&gt;'Input Data'!$B$10,'Input Data'!$B$10,Table2[[#This Row],[Volume]]))</f>
        <v>7105</v>
      </c>
      <c r="C1323" s="30">
        <f>ROUNDDOWN((Table2[[#This Row],[Volume Used]]-'Input Data'!$B$9)/'Input Data'!$B$11,0)*'Input Data'!$B$12</f>
        <v>0.25</v>
      </c>
      <c r="D1323" s="31">
        <f>-(Table2[[#This Row],[Volume]]*(1-Table2[[#This Row],[Discount]])*'Input Data'!$B$2)/Table2[[#This Row],[Volume]]</f>
        <v>375</v>
      </c>
      <c r="E1323" s="29">
        <f>ROUNDUP(Table2[[#This Row],[Volume]]/'Input Data'!$B$13,0)</f>
        <v>8</v>
      </c>
      <c r="F1323" s="29">
        <f>-Table2[[#This Row],[Multiplier]]*'Input Data'!$B$3</f>
        <v>400000</v>
      </c>
      <c r="G1323" s="29">
        <f>(1 - (1 / (1 + EXP(-((Table2[[#This Row],[Volume]] / 1000) - 4.25))))) * 0.4 + 0.6</f>
        <v>0.62176937423875633</v>
      </c>
      <c r="H1323" s="29">
        <f>Table2[[#This Row],[Sigmoid]]*'Input Data'!$B$7</f>
        <v>466.32703067906726</v>
      </c>
      <c r="I1323" s="29">
        <f>Table2[[#This Row],[Price]]-Table2[[#This Row],[Variable Cost]]</f>
        <v>91.327030679067263</v>
      </c>
      <c r="J1323" s="29">
        <f>Table2[[#This Row],[CM I (Unit)]]-(Table2[[#This Row],[Fixed Cost]]/Table2[[#This Row],[Volume]])</f>
        <v>35.028649257533132</v>
      </c>
      <c r="K1323" s="29">
        <f>Table2[[#This Row],[CM II Unit)]]-(-'Input Data'!$B$4/Table2[[#This Row],[Volume]])</f>
        <v>-0.15783913092570145</v>
      </c>
      <c r="L1323" s="29">
        <f>Table2[[#This Row],[CM I (Unit)]]*Table2[[#This Row],[Volume]]</f>
        <v>648878.55297477287</v>
      </c>
      <c r="M1323" s="29">
        <f>Table2[[#This Row],[CM II Unit)]]*Table2[[#This Row],[Volume]]</f>
        <v>248878.5529747729</v>
      </c>
      <c r="N1323" s="29">
        <f>Table2[[#This Row],[Profit (Unit)]]*Table2[[#This Row],[Volume]]</f>
        <v>-1121.4470252271087</v>
      </c>
      <c r="O1323" s="29" t="str">
        <f>IF(AND(Table2[[#This Row],[Profit]]&gt;0,N1322&lt;0),MIN(Table2[Profit]),"")</f>
        <v/>
      </c>
    </row>
    <row r="1324" spans="1:15" ht="20.100000000000001" customHeight="1" x14ac:dyDescent="0.25">
      <c r="A1324" s="29">
        <v>7110</v>
      </c>
      <c r="B1324" s="29">
        <f>IF(Table2[[#This Row],[Volume]]&lt;'Input Data'!$B$9,'Input Data'!$B$9,IF(Table2[[#This Row],[Volume]]&gt;'Input Data'!$B$10,'Input Data'!$B$10,Table2[[#This Row],[Volume]]))</f>
        <v>7110</v>
      </c>
      <c r="C1324" s="30">
        <f>ROUNDDOWN((Table2[[#This Row],[Volume Used]]-'Input Data'!$B$9)/'Input Data'!$B$11,0)*'Input Data'!$B$12</f>
        <v>0.25</v>
      </c>
      <c r="D1324" s="31">
        <f>-(Table2[[#This Row],[Volume]]*(1-Table2[[#This Row],[Discount]])*'Input Data'!$B$2)/Table2[[#This Row],[Volume]]</f>
        <v>375</v>
      </c>
      <c r="E1324" s="29">
        <f>ROUNDUP(Table2[[#This Row],[Volume]]/'Input Data'!$B$13,0)</f>
        <v>8</v>
      </c>
      <c r="F1324" s="29">
        <f>-Table2[[#This Row],[Multiplier]]*'Input Data'!$B$3</f>
        <v>400000</v>
      </c>
      <c r="G1324" s="29">
        <f>(1 - (1 / (1 + EXP(-((Table2[[#This Row],[Volume]] / 1000) - 4.25))))) * 0.4 + 0.6</f>
        <v>0.62166668019249438</v>
      </c>
      <c r="H1324" s="29">
        <f>Table2[[#This Row],[Sigmoid]]*'Input Data'!$B$7</f>
        <v>466.25001014437078</v>
      </c>
      <c r="I1324" s="29">
        <f>Table2[[#This Row],[Price]]-Table2[[#This Row],[Variable Cost]]</f>
        <v>91.250010144370776</v>
      </c>
      <c r="J1324" s="29">
        <f>Table2[[#This Row],[CM I (Unit)]]-(Table2[[#This Row],[Fixed Cost]]/Table2[[#This Row],[Volume]])</f>
        <v>34.991219708365151</v>
      </c>
      <c r="K1324" s="29">
        <f>Table2[[#This Row],[CM II Unit)]]-(-'Input Data'!$B$4/Table2[[#This Row],[Volume]])</f>
        <v>-0.17052431413836899</v>
      </c>
      <c r="L1324" s="29">
        <f>Table2[[#This Row],[CM I (Unit)]]*Table2[[#This Row],[Volume]]</f>
        <v>648787.57212647621</v>
      </c>
      <c r="M1324" s="29">
        <f>Table2[[#This Row],[CM II Unit)]]*Table2[[#This Row],[Volume]]</f>
        <v>248787.57212647621</v>
      </c>
      <c r="N1324" s="29">
        <f>Table2[[#This Row],[Profit (Unit)]]*Table2[[#This Row],[Volume]]</f>
        <v>-1212.4278735238036</v>
      </c>
      <c r="O1324" s="29" t="str">
        <f>IF(AND(Table2[[#This Row],[Profit]]&gt;0,N1323&lt;0),MIN(Table2[Profit]),"")</f>
        <v/>
      </c>
    </row>
    <row r="1325" spans="1:15" ht="20.100000000000001" customHeight="1" x14ac:dyDescent="0.25">
      <c r="A1325" s="29">
        <v>7115</v>
      </c>
      <c r="B1325" s="29">
        <f>IF(Table2[[#This Row],[Volume]]&lt;'Input Data'!$B$9,'Input Data'!$B$9,IF(Table2[[#This Row],[Volume]]&gt;'Input Data'!$B$10,'Input Data'!$B$10,Table2[[#This Row],[Volume]]))</f>
        <v>7115</v>
      </c>
      <c r="C1325" s="30">
        <f>ROUNDDOWN((Table2[[#This Row],[Volume Used]]-'Input Data'!$B$9)/'Input Data'!$B$11,0)*'Input Data'!$B$12</f>
        <v>0.25</v>
      </c>
      <c r="D1325" s="31">
        <f>-(Table2[[#This Row],[Volume]]*(1-Table2[[#This Row],[Discount]])*'Input Data'!$B$2)/Table2[[#This Row],[Volume]]</f>
        <v>375</v>
      </c>
      <c r="E1325" s="29">
        <f>ROUNDUP(Table2[[#This Row],[Volume]]/'Input Data'!$B$13,0)</f>
        <v>8</v>
      </c>
      <c r="F1325" s="29">
        <f>-Table2[[#This Row],[Multiplier]]*'Input Data'!$B$3</f>
        <v>400000</v>
      </c>
      <c r="G1325" s="29">
        <f>(1 - (1 / (1 + EXP(-((Table2[[#This Row],[Volume]] / 1000) - 4.25))))) * 0.4 + 0.6</f>
        <v>0.62156444297119662</v>
      </c>
      <c r="H1325" s="29">
        <f>Table2[[#This Row],[Sigmoid]]*'Input Data'!$B$7</f>
        <v>466.17333222839744</v>
      </c>
      <c r="I1325" s="29">
        <f>Table2[[#This Row],[Price]]-Table2[[#This Row],[Variable Cost]]</f>
        <v>91.173332228397442</v>
      </c>
      <c r="J1325" s="29">
        <f>Table2[[#This Row],[CM I (Unit)]]-(Table2[[#This Row],[Fixed Cost]]/Table2[[#This Row],[Volume]])</f>
        <v>34.954077133527448</v>
      </c>
      <c r="K1325" s="29">
        <f>Table2[[#This Row],[CM II Unit)]]-(-'Input Data'!$B$4/Table2[[#This Row],[Volume]])</f>
        <v>-0.18295730076629724</v>
      </c>
      <c r="L1325" s="29">
        <f>Table2[[#This Row],[CM I (Unit)]]*Table2[[#This Row],[Volume]]</f>
        <v>648698.25880504784</v>
      </c>
      <c r="M1325" s="29">
        <f>Table2[[#This Row],[CM II Unit)]]*Table2[[#This Row],[Volume]]</f>
        <v>248698.25880504781</v>
      </c>
      <c r="N1325" s="29">
        <f>Table2[[#This Row],[Profit (Unit)]]*Table2[[#This Row],[Volume]]</f>
        <v>-1301.7411949522048</v>
      </c>
      <c r="O1325" s="29" t="str">
        <f>IF(AND(Table2[[#This Row],[Profit]]&gt;0,N1324&lt;0),MIN(Table2[Profit]),"")</f>
        <v/>
      </c>
    </row>
    <row r="1326" spans="1:15" ht="20.100000000000001" customHeight="1" x14ac:dyDescent="0.25">
      <c r="A1326" s="29">
        <v>7120</v>
      </c>
      <c r="B1326" s="29">
        <f>IF(Table2[[#This Row],[Volume]]&lt;'Input Data'!$B$9,'Input Data'!$B$9,IF(Table2[[#This Row],[Volume]]&gt;'Input Data'!$B$10,'Input Data'!$B$10,Table2[[#This Row],[Volume]]))</f>
        <v>7120</v>
      </c>
      <c r="C1326" s="30">
        <f>ROUNDDOWN((Table2[[#This Row],[Volume Used]]-'Input Data'!$B$9)/'Input Data'!$B$11,0)*'Input Data'!$B$12</f>
        <v>0.25</v>
      </c>
      <c r="D1326" s="31">
        <f>-(Table2[[#This Row],[Volume]]*(1-Table2[[#This Row],[Discount]])*'Input Data'!$B$2)/Table2[[#This Row],[Volume]]</f>
        <v>375</v>
      </c>
      <c r="E1326" s="29">
        <f>ROUNDUP(Table2[[#This Row],[Volume]]/'Input Data'!$B$13,0)</f>
        <v>8</v>
      </c>
      <c r="F1326" s="29">
        <f>-Table2[[#This Row],[Multiplier]]*'Input Data'!$B$3</f>
        <v>400000</v>
      </c>
      <c r="G1326" s="29">
        <f>(1 - (1 / (1 + EXP(-((Table2[[#This Row],[Volume]] / 1000) - 4.25))))) * 0.4 + 0.6</f>
        <v>0.62146266080286872</v>
      </c>
      <c r="H1326" s="29">
        <f>Table2[[#This Row],[Sigmoid]]*'Input Data'!$B$7</f>
        <v>466.09699560215154</v>
      </c>
      <c r="I1326" s="29">
        <f>Table2[[#This Row],[Price]]-Table2[[#This Row],[Variable Cost]]</f>
        <v>91.096995602151537</v>
      </c>
      <c r="J1326" s="29">
        <f>Table2[[#This Row],[CM I (Unit)]]-(Table2[[#This Row],[Fixed Cost]]/Table2[[#This Row],[Volume]])</f>
        <v>34.917220321252664</v>
      </c>
      <c r="K1326" s="29">
        <f>Table2[[#This Row],[CM II Unit)]]-(-'Input Data'!$B$4/Table2[[#This Row],[Volume]])</f>
        <v>-0.19513922930913452</v>
      </c>
      <c r="L1326" s="29">
        <f>Table2[[#This Row],[CM I (Unit)]]*Table2[[#This Row],[Volume]]</f>
        <v>648610.60868731898</v>
      </c>
      <c r="M1326" s="29">
        <f>Table2[[#This Row],[CM II Unit)]]*Table2[[#This Row],[Volume]]</f>
        <v>248610.60868731898</v>
      </c>
      <c r="N1326" s="29">
        <f>Table2[[#This Row],[Profit (Unit)]]*Table2[[#This Row],[Volume]]</f>
        <v>-1389.3913126810378</v>
      </c>
      <c r="O1326" s="29" t="str">
        <f>IF(AND(Table2[[#This Row],[Profit]]&gt;0,N1325&lt;0),MIN(Table2[Profit]),"")</f>
        <v/>
      </c>
    </row>
    <row r="1327" spans="1:15" ht="20.100000000000001" customHeight="1" x14ac:dyDescent="0.25">
      <c r="A1327" s="29">
        <v>7125</v>
      </c>
      <c r="B1327" s="29">
        <f>IF(Table2[[#This Row],[Volume]]&lt;'Input Data'!$B$9,'Input Data'!$B$9,IF(Table2[[#This Row],[Volume]]&gt;'Input Data'!$B$10,'Input Data'!$B$10,Table2[[#This Row],[Volume]]))</f>
        <v>7125</v>
      </c>
      <c r="C1327" s="30">
        <f>ROUNDDOWN((Table2[[#This Row],[Volume Used]]-'Input Data'!$B$9)/'Input Data'!$B$11,0)*'Input Data'!$B$12</f>
        <v>0.25</v>
      </c>
      <c r="D1327" s="31">
        <f>-(Table2[[#This Row],[Volume]]*(1-Table2[[#This Row],[Discount]])*'Input Data'!$B$2)/Table2[[#This Row],[Volume]]</f>
        <v>375</v>
      </c>
      <c r="E1327" s="29">
        <f>ROUNDUP(Table2[[#This Row],[Volume]]/'Input Data'!$B$13,0)</f>
        <v>8</v>
      </c>
      <c r="F1327" s="29">
        <f>-Table2[[#This Row],[Multiplier]]*'Input Data'!$B$3</f>
        <v>400000</v>
      </c>
      <c r="G1327" s="29">
        <f>(1 - (1 / (1 + EXP(-((Table2[[#This Row],[Volume]] / 1000) - 4.25))))) * 0.4 + 0.6</f>
        <v>0.6213613319199297</v>
      </c>
      <c r="H1327" s="29">
        <f>Table2[[#This Row],[Sigmoid]]*'Input Data'!$B$7</f>
        <v>466.02099893994728</v>
      </c>
      <c r="I1327" s="29">
        <f>Table2[[#This Row],[Price]]-Table2[[#This Row],[Variable Cost]]</f>
        <v>91.020998939947276</v>
      </c>
      <c r="J1327" s="29">
        <f>Table2[[#This Row],[CM I (Unit)]]-(Table2[[#This Row],[Fixed Cost]]/Table2[[#This Row],[Volume]])</f>
        <v>34.880648062754297</v>
      </c>
      <c r="K1327" s="29">
        <f>Table2[[#This Row],[CM II Unit)]]-(-'Input Data'!$B$4/Table2[[#This Row],[Volume]])</f>
        <v>-0.20707123549131978</v>
      </c>
      <c r="L1327" s="29">
        <f>Table2[[#This Row],[CM I (Unit)]]*Table2[[#This Row],[Volume]]</f>
        <v>648524.61744712433</v>
      </c>
      <c r="M1327" s="29">
        <f>Table2[[#This Row],[CM II Unit)]]*Table2[[#This Row],[Volume]]</f>
        <v>248524.61744712436</v>
      </c>
      <c r="N1327" s="29">
        <f>Table2[[#This Row],[Profit (Unit)]]*Table2[[#This Row],[Volume]]</f>
        <v>-1475.3825528756533</v>
      </c>
      <c r="O1327" s="29" t="str">
        <f>IF(AND(Table2[[#This Row],[Profit]]&gt;0,N1326&lt;0),MIN(Table2[Profit]),"")</f>
        <v/>
      </c>
    </row>
    <row r="1328" spans="1:15" ht="20.100000000000001" customHeight="1" x14ac:dyDescent="0.25">
      <c r="A1328" s="29">
        <v>7130</v>
      </c>
      <c r="B1328" s="29">
        <f>IF(Table2[[#This Row],[Volume]]&lt;'Input Data'!$B$9,'Input Data'!$B$9,IF(Table2[[#This Row],[Volume]]&gt;'Input Data'!$B$10,'Input Data'!$B$10,Table2[[#This Row],[Volume]]))</f>
        <v>7130</v>
      </c>
      <c r="C1328" s="30">
        <f>ROUNDDOWN((Table2[[#This Row],[Volume Used]]-'Input Data'!$B$9)/'Input Data'!$B$11,0)*'Input Data'!$B$12</f>
        <v>0.25</v>
      </c>
      <c r="D1328" s="31">
        <f>-(Table2[[#This Row],[Volume]]*(1-Table2[[#This Row],[Discount]])*'Input Data'!$B$2)/Table2[[#This Row],[Volume]]</f>
        <v>375</v>
      </c>
      <c r="E1328" s="29">
        <f>ROUNDUP(Table2[[#This Row],[Volume]]/'Input Data'!$B$13,0)</f>
        <v>8</v>
      </c>
      <c r="F1328" s="29">
        <f>-Table2[[#This Row],[Multiplier]]*'Input Data'!$B$3</f>
        <v>400000</v>
      </c>
      <c r="G1328" s="29">
        <f>(1 - (1 / (1 + EXP(-((Table2[[#This Row],[Volume]] / 1000) - 4.25))))) * 0.4 + 0.6</f>
        <v>0.62126045455922552</v>
      </c>
      <c r="H1328" s="29">
        <f>Table2[[#This Row],[Sigmoid]]*'Input Data'!$B$7</f>
        <v>465.94534091941915</v>
      </c>
      <c r="I1328" s="29">
        <f>Table2[[#This Row],[Price]]-Table2[[#This Row],[Variable Cost]]</f>
        <v>90.945340919419152</v>
      </c>
      <c r="J1328" s="29">
        <f>Table2[[#This Row],[CM I (Unit)]]-(Table2[[#This Row],[Fixed Cost]]/Table2[[#This Row],[Volume]])</f>
        <v>34.844359152238226</v>
      </c>
      <c r="K1328" s="29">
        <f>Table2[[#This Row],[CM II Unit)]]-(-'Input Data'!$B$4/Table2[[#This Row],[Volume]])</f>
        <v>-0.21875445224985413</v>
      </c>
      <c r="L1328" s="29">
        <f>Table2[[#This Row],[CM I (Unit)]]*Table2[[#This Row],[Volume]]</f>
        <v>648440.28075545852</v>
      </c>
      <c r="M1328" s="29">
        <f>Table2[[#This Row],[CM II Unit)]]*Table2[[#This Row],[Volume]]</f>
        <v>248440.28075545855</v>
      </c>
      <c r="N1328" s="29">
        <f>Table2[[#This Row],[Profit (Unit)]]*Table2[[#This Row],[Volume]]</f>
        <v>-1559.7192445414598</v>
      </c>
      <c r="O1328" s="29" t="str">
        <f>IF(AND(Table2[[#This Row],[Profit]]&gt;0,N1327&lt;0),MIN(Table2[Profit]),"")</f>
        <v/>
      </c>
    </row>
    <row r="1329" spans="1:15" ht="20.100000000000001" customHeight="1" x14ac:dyDescent="0.25">
      <c r="A1329" s="29">
        <v>7135</v>
      </c>
      <c r="B1329" s="29">
        <f>IF(Table2[[#This Row],[Volume]]&lt;'Input Data'!$B$9,'Input Data'!$B$9,IF(Table2[[#This Row],[Volume]]&gt;'Input Data'!$B$10,'Input Data'!$B$10,Table2[[#This Row],[Volume]]))</f>
        <v>7135</v>
      </c>
      <c r="C1329" s="30">
        <f>ROUNDDOWN((Table2[[#This Row],[Volume Used]]-'Input Data'!$B$9)/'Input Data'!$B$11,0)*'Input Data'!$B$12</f>
        <v>0.25</v>
      </c>
      <c r="D1329" s="31">
        <f>-(Table2[[#This Row],[Volume]]*(1-Table2[[#This Row],[Discount]])*'Input Data'!$B$2)/Table2[[#This Row],[Volume]]</f>
        <v>375</v>
      </c>
      <c r="E1329" s="29">
        <f>ROUNDUP(Table2[[#This Row],[Volume]]/'Input Data'!$B$13,0)</f>
        <v>8</v>
      </c>
      <c r="F1329" s="29">
        <f>-Table2[[#This Row],[Multiplier]]*'Input Data'!$B$3</f>
        <v>400000</v>
      </c>
      <c r="G1329" s="29">
        <f>(1 - (1 / (1 + EXP(-((Table2[[#This Row],[Volume]] / 1000) - 4.25))))) * 0.4 + 0.6</f>
        <v>0.62116002696204264</v>
      </c>
      <c r="H1329" s="29">
        <f>Table2[[#This Row],[Sigmoid]]*'Input Data'!$B$7</f>
        <v>465.870020221532</v>
      </c>
      <c r="I1329" s="29">
        <f>Table2[[#This Row],[Price]]-Table2[[#This Row],[Variable Cost]]</f>
        <v>90.870020221532002</v>
      </c>
      <c r="J1329" s="29">
        <f>Table2[[#This Row],[CM I (Unit)]]-(Table2[[#This Row],[Fixed Cost]]/Table2[[#This Row],[Volume]])</f>
        <v>34.808352386913924</v>
      </c>
      <c r="K1329" s="29">
        <f>Table2[[#This Row],[CM II Unit)]]-(-'Input Data'!$B$4/Table2[[#This Row],[Volume]])</f>
        <v>-0.23019000972237791</v>
      </c>
      <c r="L1329" s="29">
        <f>Table2[[#This Row],[CM I (Unit)]]*Table2[[#This Row],[Volume]]</f>
        <v>648357.59428063082</v>
      </c>
      <c r="M1329" s="29">
        <f>Table2[[#This Row],[CM II Unit)]]*Table2[[#This Row],[Volume]]</f>
        <v>248357.59428063084</v>
      </c>
      <c r="N1329" s="29">
        <f>Table2[[#This Row],[Profit (Unit)]]*Table2[[#This Row],[Volume]]</f>
        <v>-1642.4057193691665</v>
      </c>
      <c r="O1329" s="29" t="str">
        <f>IF(AND(Table2[[#This Row],[Profit]]&gt;0,N1328&lt;0),MIN(Table2[Profit]),"")</f>
        <v/>
      </c>
    </row>
    <row r="1330" spans="1:15" ht="20.100000000000001" customHeight="1" x14ac:dyDescent="0.25">
      <c r="A1330" s="29">
        <v>7140</v>
      </c>
      <c r="B1330" s="29">
        <f>IF(Table2[[#This Row],[Volume]]&lt;'Input Data'!$B$9,'Input Data'!$B$9,IF(Table2[[#This Row],[Volume]]&gt;'Input Data'!$B$10,'Input Data'!$B$10,Table2[[#This Row],[Volume]]))</f>
        <v>7140</v>
      </c>
      <c r="C1330" s="30">
        <f>ROUNDDOWN((Table2[[#This Row],[Volume Used]]-'Input Data'!$B$9)/'Input Data'!$B$11,0)*'Input Data'!$B$12</f>
        <v>0.25</v>
      </c>
      <c r="D1330" s="31">
        <f>-(Table2[[#This Row],[Volume]]*(1-Table2[[#This Row],[Discount]])*'Input Data'!$B$2)/Table2[[#This Row],[Volume]]</f>
        <v>375</v>
      </c>
      <c r="E1330" s="29">
        <f>ROUNDUP(Table2[[#This Row],[Volume]]/'Input Data'!$B$13,0)</f>
        <v>8</v>
      </c>
      <c r="F1330" s="29">
        <f>-Table2[[#This Row],[Multiplier]]*'Input Data'!$B$3</f>
        <v>400000</v>
      </c>
      <c r="G1330" s="29">
        <f>(1 - (1 / (1 + EXP(-((Table2[[#This Row],[Volume]] / 1000) - 4.25))))) * 0.4 + 0.6</f>
        <v>0.62106004737412113</v>
      </c>
      <c r="H1330" s="29">
        <f>Table2[[#This Row],[Sigmoid]]*'Input Data'!$B$7</f>
        <v>465.79503553059084</v>
      </c>
      <c r="I1330" s="29">
        <f>Table2[[#This Row],[Price]]-Table2[[#This Row],[Variable Cost]]</f>
        <v>90.795035530590837</v>
      </c>
      <c r="J1330" s="29">
        <f>Table2[[#This Row],[CM I (Unit)]]-(Table2[[#This Row],[Fixed Cost]]/Table2[[#This Row],[Volume]])</f>
        <v>34.772626567005403</v>
      </c>
      <c r="K1330" s="29">
        <f>Table2[[#This Row],[CM II Unit)]]-(-'Input Data'!$B$4/Table2[[#This Row],[Volume]])</f>
        <v>-0.24137903523549653</v>
      </c>
      <c r="L1330" s="29">
        <f>Table2[[#This Row],[CM I (Unit)]]*Table2[[#This Row],[Volume]]</f>
        <v>648276.55368841859</v>
      </c>
      <c r="M1330" s="29">
        <f>Table2[[#This Row],[CM II Unit)]]*Table2[[#This Row],[Volume]]</f>
        <v>248276.55368841859</v>
      </c>
      <c r="N1330" s="29">
        <f>Table2[[#This Row],[Profit (Unit)]]*Table2[[#This Row],[Volume]]</f>
        <v>-1723.4463115814451</v>
      </c>
      <c r="O1330" s="29" t="str">
        <f>IF(AND(Table2[[#This Row],[Profit]]&gt;0,N1329&lt;0),MIN(Table2[Profit]),"")</f>
        <v/>
      </c>
    </row>
    <row r="1331" spans="1:15" ht="20.100000000000001" customHeight="1" x14ac:dyDescent="0.25">
      <c r="A1331" s="29">
        <v>7145</v>
      </c>
      <c r="B1331" s="29">
        <f>IF(Table2[[#This Row],[Volume]]&lt;'Input Data'!$B$9,'Input Data'!$B$9,IF(Table2[[#This Row],[Volume]]&gt;'Input Data'!$B$10,'Input Data'!$B$10,Table2[[#This Row],[Volume]]))</f>
        <v>7145</v>
      </c>
      <c r="C1331" s="30">
        <f>ROUNDDOWN((Table2[[#This Row],[Volume Used]]-'Input Data'!$B$9)/'Input Data'!$B$11,0)*'Input Data'!$B$12</f>
        <v>0.25</v>
      </c>
      <c r="D1331" s="31">
        <f>-(Table2[[#This Row],[Volume]]*(1-Table2[[#This Row],[Discount]])*'Input Data'!$B$2)/Table2[[#This Row],[Volume]]</f>
        <v>375</v>
      </c>
      <c r="E1331" s="29">
        <f>ROUNDUP(Table2[[#This Row],[Volume]]/'Input Data'!$B$13,0)</f>
        <v>8</v>
      </c>
      <c r="F1331" s="29">
        <f>-Table2[[#This Row],[Multiplier]]*'Input Data'!$B$3</f>
        <v>400000</v>
      </c>
      <c r="G1331" s="29">
        <f>(1 - (1 / (1 + EXP(-((Table2[[#This Row],[Volume]] / 1000) - 4.25))))) * 0.4 + 0.6</f>
        <v>0.62096051404566754</v>
      </c>
      <c r="H1331" s="29">
        <f>Table2[[#This Row],[Sigmoid]]*'Input Data'!$B$7</f>
        <v>465.72038553425068</v>
      </c>
      <c r="I1331" s="29">
        <f>Table2[[#This Row],[Price]]-Table2[[#This Row],[Variable Cost]]</f>
        <v>90.720385534250681</v>
      </c>
      <c r="J1331" s="29">
        <f>Table2[[#This Row],[CM I (Unit)]]-(Table2[[#This Row],[Fixed Cost]]/Table2[[#This Row],[Volume]])</f>
        <v>34.737180495762225</v>
      </c>
      <c r="K1331" s="29">
        <f>Table2[[#This Row],[CM II Unit)]]-(-'Input Data'!$B$4/Table2[[#This Row],[Volume]])</f>
        <v>-0.25232265329305648</v>
      </c>
      <c r="L1331" s="29">
        <f>Table2[[#This Row],[CM I (Unit)]]*Table2[[#This Row],[Volume]]</f>
        <v>648197.15464222117</v>
      </c>
      <c r="M1331" s="29">
        <f>Table2[[#This Row],[CM II Unit)]]*Table2[[#This Row],[Volume]]</f>
        <v>248197.15464222108</v>
      </c>
      <c r="N1331" s="29">
        <f>Table2[[#This Row],[Profit (Unit)]]*Table2[[#This Row],[Volume]]</f>
        <v>-1802.8453577788885</v>
      </c>
      <c r="O1331" s="29" t="str">
        <f>IF(AND(Table2[[#This Row],[Profit]]&gt;0,N1330&lt;0),MIN(Table2[Profit]),"")</f>
        <v/>
      </c>
    </row>
    <row r="1332" spans="1:15" ht="20.100000000000001" customHeight="1" x14ac:dyDescent="0.25">
      <c r="A1332" s="29">
        <v>7150</v>
      </c>
      <c r="B1332" s="29">
        <f>IF(Table2[[#This Row],[Volume]]&lt;'Input Data'!$B$9,'Input Data'!$B$9,IF(Table2[[#This Row],[Volume]]&gt;'Input Data'!$B$10,'Input Data'!$B$10,Table2[[#This Row],[Volume]]))</f>
        <v>7150</v>
      </c>
      <c r="C1332" s="30">
        <f>ROUNDDOWN((Table2[[#This Row],[Volume Used]]-'Input Data'!$B$9)/'Input Data'!$B$11,0)*'Input Data'!$B$12</f>
        <v>0.25</v>
      </c>
      <c r="D1332" s="31">
        <f>-(Table2[[#This Row],[Volume]]*(1-Table2[[#This Row],[Discount]])*'Input Data'!$B$2)/Table2[[#This Row],[Volume]]</f>
        <v>375</v>
      </c>
      <c r="E1332" s="29">
        <f>ROUNDUP(Table2[[#This Row],[Volume]]/'Input Data'!$B$13,0)</f>
        <v>8</v>
      </c>
      <c r="F1332" s="29">
        <f>-Table2[[#This Row],[Multiplier]]*'Input Data'!$B$3</f>
        <v>400000</v>
      </c>
      <c r="G1332" s="29">
        <f>(1 - (1 / (1 + EXP(-((Table2[[#This Row],[Volume]] / 1000) - 4.25))))) * 0.4 + 0.6</f>
        <v>0.620861425231367</v>
      </c>
      <c r="H1332" s="29">
        <f>Table2[[#This Row],[Sigmoid]]*'Input Data'!$B$7</f>
        <v>465.64606892352526</v>
      </c>
      <c r="I1332" s="29">
        <f>Table2[[#This Row],[Price]]-Table2[[#This Row],[Variable Cost]]</f>
        <v>90.646068923525263</v>
      </c>
      <c r="J1332" s="29">
        <f>Table2[[#This Row],[CM I (Unit)]]-(Table2[[#This Row],[Fixed Cost]]/Table2[[#This Row],[Volume]])</f>
        <v>34.702012979469316</v>
      </c>
      <c r="K1332" s="29">
        <f>Table2[[#This Row],[CM II Unit)]]-(-'Input Data'!$B$4/Table2[[#This Row],[Volume]])</f>
        <v>-0.2630219855656506</v>
      </c>
      <c r="L1332" s="29">
        <f>Table2[[#This Row],[CM I (Unit)]]*Table2[[#This Row],[Volume]]</f>
        <v>648119.39280320564</v>
      </c>
      <c r="M1332" s="29">
        <f>Table2[[#This Row],[CM II Unit)]]*Table2[[#This Row],[Volume]]</f>
        <v>248119.39280320561</v>
      </c>
      <c r="N1332" s="29">
        <f>Table2[[#This Row],[Profit (Unit)]]*Table2[[#This Row],[Volume]]</f>
        <v>-1880.6071967944017</v>
      </c>
      <c r="O1332" s="29" t="str">
        <f>IF(AND(Table2[[#This Row],[Profit]]&gt;0,N1331&lt;0),MIN(Table2[Profit]),"")</f>
        <v/>
      </c>
    </row>
    <row r="1333" spans="1:15" ht="20.100000000000001" customHeight="1" x14ac:dyDescent="0.25">
      <c r="A1333" s="29">
        <v>7155</v>
      </c>
      <c r="B1333" s="29">
        <f>IF(Table2[[#This Row],[Volume]]&lt;'Input Data'!$B$9,'Input Data'!$B$9,IF(Table2[[#This Row],[Volume]]&gt;'Input Data'!$B$10,'Input Data'!$B$10,Table2[[#This Row],[Volume]]))</f>
        <v>7155</v>
      </c>
      <c r="C1333" s="30">
        <f>ROUNDDOWN((Table2[[#This Row],[Volume Used]]-'Input Data'!$B$9)/'Input Data'!$B$11,0)*'Input Data'!$B$12</f>
        <v>0.25</v>
      </c>
      <c r="D1333" s="31">
        <f>-(Table2[[#This Row],[Volume]]*(1-Table2[[#This Row],[Discount]])*'Input Data'!$B$2)/Table2[[#This Row],[Volume]]</f>
        <v>375</v>
      </c>
      <c r="E1333" s="29">
        <f>ROUNDUP(Table2[[#This Row],[Volume]]/'Input Data'!$B$13,0)</f>
        <v>8</v>
      </c>
      <c r="F1333" s="29">
        <f>-Table2[[#This Row],[Multiplier]]*'Input Data'!$B$3</f>
        <v>400000</v>
      </c>
      <c r="G1333" s="29">
        <f>(1 - (1 / (1 + EXP(-((Table2[[#This Row],[Volume]] / 1000) - 4.25))))) * 0.4 + 0.6</f>
        <v>0.62076277919039613</v>
      </c>
      <c r="H1333" s="29">
        <f>Table2[[#This Row],[Sigmoid]]*'Input Data'!$B$7</f>
        <v>465.57208439279708</v>
      </c>
      <c r="I1333" s="29">
        <f>Table2[[#This Row],[Price]]-Table2[[#This Row],[Variable Cost]]</f>
        <v>90.57208439279708</v>
      </c>
      <c r="J1333" s="29">
        <f>Table2[[#This Row],[CM I (Unit)]]-(Table2[[#This Row],[Fixed Cost]]/Table2[[#This Row],[Volume]])</f>
        <v>34.667122827458158</v>
      </c>
      <c r="K1333" s="29">
        <f>Table2[[#This Row],[CM II Unit)]]-(-'Input Data'!$B$4/Table2[[#This Row],[Volume]])</f>
        <v>-0.27347815087866678</v>
      </c>
      <c r="L1333" s="29">
        <f>Table2[[#This Row],[CM I (Unit)]]*Table2[[#This Row],[Volume]]</f>
        <v>648043.26383046305</v>
      </c>
      <c r="M1333" s="29">
        <f>Table2[[#This Row],[CM II Unit)]]*Table2[[#This Row],[Volume]]</f>
        <v>248043.26383046311</v>
      </c>
      <c r="N1333" s="29">
        <f>Table2[[#This Row],[Profit (Unit)]]*Table2[[#This Row],[Volume]]</f>
        <v>-1956.7361695368609</v>
      </c>
      <c r="O1333" s="29" t="str">
        <f>IF(AND(Table2[[#This Row],[Profit]]&gt;0,N1332&lt;0),MIN(Table2[Profit]),"")</f>
        <v/>
      </c>
    </row>
    <row r="1334" spans="1:15" ht="20.100000000000001" customHeight="1" x14ac:dyDescent="0.25">
      <c r="A1334" s="29">
        <v>7160</v>
      </c>
      <c r="B1334" s="29">
        <f>IF(Table2[[#This Row],[Volume]]&lt;'Input Data'!$B$9,'Input Data'!$B$9,IF(Table2[[#This Row],[Volume]]&gt;'Input Data'!$B$10,'Input Data'!$B$10,Table2[[#This Row],[Volume]]))</f>
        <v>7160</v>
      </c>
      <c r="C1334" s="30">
        <f>ROUNDDOWN((Table2[[#This Row],[Volume Used]]-'Input Data'!$B$9)/'Input Data'!$B$11,0)*'Input Data'!$B$12</f>
        <v>0.25</v>
      </c>
      <c r="D1334" s="31">
        <f>-(Table2[[#This Row],[Volume]]*(1-Table2[[#This Row],[Discount]])*'Input Data'!$B$2)/Table2[[#This Row],[Volume]]</f>
        <v>375</v>
      </c>
      <c r="E1334" s="29">
        <f>ROUNDUP(Table2[[#This Row],[Volume]]/'Input Data'!$B$13,0)</f>
        <v>8</v>
      </c>
      <c r="F1334" s="29">
        <f>-Table2[[#This Row],[Multiplier]]*'Input Data'!$B$3</f>
        <v>400000</v>
      </c>
      <c r="G1334" s="29">
        <f>(1 - (1 / (1 + EXP(-((Table2[[#This Row],[Volume]] / 1000) - 4.25))))) * 0.4 + 0.6</f>
        <v>0.62066457418643395</v>
      </c>
      <c r="H1334" s="29">
        <f>Table2[[#This Row],[Sigmoid]]*'Input Data'!$B$7</f>
        <v>465.49843063982547</v>
      </c>
      <c r="I1334" s="29">
        <f>Table2[[#This Row],[Price]]-Table2[[#This Row],[Variable Cost]]</f>
        <v>90.498430639825472</v>
      </c>
      <c r="J1334" s="29">
        <f>Table2[[#This Row],[CM I (Unit)]]-(Table2[[#This Row],[Fixed Cost]]/Table2[[#This Row],[Volume]])</f>
        <v>34.632508852115976</v>
      </c>
      <c r="K1334" s="29">
        <f>Table2[[#This Row],[CM II Unit)]]-(-'Input Data'!$B$4/Table2[[#This Row],[Volume]])</f>
        <v>-0.28369226520246116</v>
      </c>
      <c r="L1334" s="29">
        <f>Table2[[#This Row],[CM I (Unit)]]*Table2[[#This Row],[Volume]]</f>
        <v>647968.76338115043</v>
      </c>
      <c r="M1334" s="29">
        <f>Table2[[#This Row],[CM II Unit)]]*Table2[[#This Row],[Volume]]</f>
        <v>247968.76338115038</v>
      </c>
      <c r="N1334" s="29">
        <f>Table2[[#This Row],[Profit (Unit)]]*Table2[[#This Row],[Volume]]</f>
        <v>-2031.2366188496219</v>
      </c>
      <c r="O1334" s="29" t="str">
        <f>IF(AND(Table2[[#This Row],[Profit]]&gt;0,N1333&lt;0),MIN(Table2[Profit]),"")</f>
        <v/>
      </c>
    </row>
    <row r="1335" spans="1:15" ht="20.100000000000001" customHeight="1" x14ac:dyDescent="0.25">
      <c r="A1335" s="29">
        <v>7165</v>
      </c>
      <c r="B1335" s="29">
        <f>IF(Table2[[#This Row],[Volume]]&lt;'Input Data'!$B$9,'Input Data'!$B$9,IF(Table2[[#This Row],[Volume]]&gt;'Input Data'!$B$10,'Input Data'!$B$10,Table2[[#This Row],[Volume]]))</f>
        <v>7165</v>
      </c>
      <c r="C1335" s="30">
        <f>ROUNDDOWN((Table2[[#This Row],[Volume Used]]-'Input Data'!$B$9)/'Input Data'!$B$11,0)*'Input Data'!$B$12</f>
        <v>0.25</v>
      </c>
      <c r="D1335" s="31">
        <f>-(Table2[[#This Row],[Volume]]*(1-Table2[[#This Row],[Discount]])*'Input Data'!$B$2)/Table2[[#This Row],[Volume]]</f>
        <v>375</v>
      </c>
      <c r="E1335" s="29">
        <f>ROUNDUP(Table2[[#This Row],[Volume]]/'Input Data'!$B$13,0)</f>
        <v>8</v>
      </c>
      <c r="F1335" s="29">
        <f>-Table2[[#This Row],[Multiplier]]*'Input Data'!$B$3</f>
        <v>400000</v>
      </c>
      <c r="G1335" s="29">
        <f>(1 - (1 / (1 + EXP(-((Table2[[#This Row],[Volume]] / 1000) - 4.25))))) * 0.4 + 0.6</f>
        <v>0.6205668084876742</v>
      </c>
      <c r="H1335" s="29">
        <f>Table2[[#This Row],[Sigmoid]]*'Input Data'!$B$7</f>
        <v>465.42510636575565</v>
      </c>
      <c r="I1335" s="29">
        <f>Table2[[#This Row],[Price]]-Table2[[#This Row],[Variable Cost]]</f>
        <v>90.425106365755653</v>
      </c>
      <c r="J1335" s="29">
        <f>Table2[[#This Row],[CM I (Unit)]]-(Table2[[#This Row],[Fixed Cost]]/Table2[[#This Row],[Volume]])</f>
        <v>34.598169868895916</v>
      </c>
      <c r="K1335" s="29">
        <f>Table2[[#This Row],[CM II Unit)]]-(-'Input Data'!$B$4/Table2[[#This Row],[Volume]])</f>
        <v>-0.29366544164141573</v>
      </c>
      <c r="L1335" s="29">
        <f>Table2[[#This Row],[CM I (Unit)]]*Table2[[#This Row],[Volume]]</f>
        <v>647895.88711063925</v>
      </c>
      <c r="M1335" s="29">
        <f>Table2[[#This Row],[CM II Unit)]]*Table2[[#This Row],[Volume]]</f>
        <v>247895.88711063925</v>
      </c>
      <c r="N1335" s="29">
        <f>Table2[[#This Row],[Profit (Unit)]]*Table2[[#This Row],[Volume]]</f>
        <v>-2104.1128893607438</v>
      </c>
      <c r="O1335" s="29" t="str">
        <f>IF(AND(Table2[[#This Row],[Profit]]&gt;0,N1334&lt;0),MIN(Table2[Profit]),"")</f>
        <v/>
      </c>
    </row>
    <row r="1336" spans="1:15" ht="20.100000000000001" customHeight="1" x14ac:dyDescent="0.25">
      <c r="A1336" s="29">
        <v>7170</v>
      </c>
      <c r="B1336" s="29">
        <f>IF(Table2[[#This Row],[Volume]]&lt;'Input Data'!$B$9,'Input Data'!$B$9,IF(Table2[[#This Row],[Volume]]&gt;'Input Data'!$B$10,'Input Data'!$B$10,Table2[[#This Row],[Volume]]))</f>
        <v>7170</v>
      </c>
      <c r="C1336" s="30">
        <f>ROUNDDOWN((Table2[[#This Row],[Volume Used]]-'Input Data'!$B$9)/'Input Data'!$B$11,0)*'Input Data'!$B$12</f>
        <v>0.25</v>
      </c>
      <c r="D1336" s="31">
        <f>-(Table2[[#This Row],[Volume]]*(1-Table2[[#This Row],[Discount]])*'Input Data'!$B$2)/Table2[[#This Row],[Volume]]</f>
        <v>375</v>
      </c>
      <c r="E1336" s="29">
        <f>ROUNDUP(Table2[[#This Row],[Volume]]/'Input Data'!$B$13,0)</f>
        <v>8</v>
      </c>
      <c r="F1336" s="29">
        <f>-Table2[[#This Row],[Multiplier]]*'Input Data'!$B$3</f>
        <v>400000</v>
      </c>
      <c r="G1336" s="29">
        <f>(1 - (1 / (1 + EXP(-((Table2[[#This Row],[Volume]] / 1000) - 4.25))))) * 0.4 + 0.6</f>
        <v>0.62046948036683658</v>
      </c>
      <c r="H1336" s="29">
        <f>Table2[[#This Row],[Sigmoid]]*'Input Data'!$B$7</f>
        <v>465.35211027512742</v>
      </c>
      <c r="I1336" s="29">
        <f>Table2[[#This Row],[Price]]-Table2[[#This Row],[Variable Cost]]</f>
        <v>90.352110275127416</v>
      </c>
      <c r="J1336" s="29">
        <f>Table2[[#This Row],[CM I (Unit)]]-(Table2[[#This Row],[Fixed Cost]]/Table2[[#This Row],[Volume]])</f>
        <v>34.564104696326858</v>
      </c>
      <c r="K1336" s="29">
        <f>Table2[[#This Row],[CM II Unit)]]-(-'Input Data'!$B$4/Table2[[#This Row],[Volume]])</f>
        <v>-0.30339879042349338</v>
      </c>
      <c r="L1336" s="29">
        <f>Table2[[#This Row],[CM I (Unit)]]*Table2[[#This Row],[Volume]]</f>
        <v>647824.63067266357</v>
      </c>
      <c r="M1336" s="29">
        <f>Table2[[#This Row],[CM II Unit)]]*Table2[[#This Row],[Volume]]</f>
        <v>247824.63067266357</v>
      </c>
      <c r="N1336" s="29">
        <f>Table2[[#This Row],[Profit (Unit)]]*Table2[[#This Row],[Volume]]</f>
        <v>-2175.3693273364474</v>
      </c>
      <c r="O1336" s="29" t="str">
        <f>IF(AND(Table2[[#This Row],[Profit]]&gt;0,N1335&lt;0),MIN(Table2[Profit]),"")</f>
        <v/>
      </c>
    </row>
    <row r="1337" spans="1:15" ht="20.100000000000001" customHeight="1" x14ac:dyDescent="0.25">
      <c r="A1337" s="29">
        <v>7175</v>
      </c>
      <c r="B1337" s="29">
        <f>IF(Table2[[#This Row],[Volume]]&lt;'Input Data'!$B$9,'Input Data'!$B$9,IF(Table2[[#This Row],[Volume]]&gt;'Input Data'!$B$10,'Input Data'!$B$10,Table2[[#This Row],[Volume]]))</f>
        <v>7175</v>
      </c>
      <c r="C1337" s="30">
        <f>ROUNDDOWN((Table2[[#This Row],[Volume Used]]-'Input Data'!$B$9)/'Input Data'!$B$11,0)*'Input Data'!$B$12</f>
        <v>0.25</v>
      </c>
      <c r="D1337" s="31">
        <f>-(Table2[[#This Row],[Volume]]*(1-Table2[[#This Row],[Discount]])*'Input Data'!$B$2)/Table2[[#This Row],[Volume]]</f>
        <v>375</v>
      </c>
      <c r="E1337" s="29">
        <f>ROUNDUP(Table2[[#This Row],[Volume]]/'Input Data'!$B$13,0)</f>
        <v>8</v>
      </c>
      <c r="F1337" s="29">
        <f>-Table2[[#This Row],[Multiplier]]*'Input Data'!$B$3</f>
        <v>400000</v>
      </c>
      <c r="G1337" s="29">
        <f>(1 - (1 / (1 + EXP(-((Table2[[#This Row],[Volume]] / 1000) - 4.25))))) * 0.4 + 0.6</f>
        <v>0.62037258810117735</v>
      </c>
      <c r="H1337" s="29">
        <f>Table2[[#This Row],[Sigmoid]]*'Input Data'!$B$7</f>
        <v>465.27944107588303</v>
      </c>
      <c r="I1337" s="29">
        <f>Table2[[#This Row],[Price]]-Table2[[#This Row],[Variable Cost]]</f>
        <v>90.279441075883028</v>
      </c>
      <c r="J1337" s="29">
        <f>Table2[[#This Row],[CM I (Unit)]]-(Table2[[#This Row],[Fixed Cost]]/Table2[[#This Row],[Volume]])</f>
        <v>34.530312156022404</v>
      </c>
      <c r="K1337" s="29">
        <f>Table2[[#This Row],[CM II Unit)]]-(-'Input Data'!$B$4/Table2[[#This Row],[Volume]])</f>
        <v>-0.31289341889048927</v>
      </c>
      <c r="L1337" s="29">
        <f>Table2[[#This Row],[CM I (Unit)]]*Table2[[#This Row],[Volume]]</f>
        <v>647754.98971946072</v>
      </c>
      <c r="M1337" s="29">
        <f>Table2[[#This Row],[CM II Unit)]]*Table2[[#This Row],[Volume]]</f>
        <v>247754.98971946075</v>
      </c>
      <c r="N1337" s="29">
        <f>Table2[[#This Row],[Profit (Unit)]]*Table2[[#This Row],[Volume]]</f>
        <v>-2245.0102805392607</v>
      </c>
      <c r="O1337" s="29" t="str">
        <f>IF(AND(Table2[[#This Row],[Profit]]&gt;0,N1336&lt;0),MIN(Table2[Profit]),"")</f>
        <v/>
      </c>
    </row>
    <row r="1338" spans="1:15" ht="20.100000000000001" customHeight="1" x14ac:dyDescent="0.25">
      <c r="A1338" s="29">
        <v>7180</v>
      </c>
      <c r="B1338" s="29">
        <f>IF(Table2[[#This Row],[Volume]]&lt;'Input Data'!$B$9,'Input Data'!$B$9,IF(Table2[[#This Row],[Volume]]&gt;'Input Data'!$B$10,'Input Data'!$B$10,Table2[[#This Row],[Volume]]))</f>
        <v>7180</v>
      </c>
      <c r="C1338" s="30">
        <f>ROUNDDOWN((Table2[[#This Row],[Volume Used]]-'Input Data'!$B$9)/'Input Data'!$B$11,0)*'Input Data'!$B$12</f>
        <v>0.25</v>
      </c>
      <c r="D1338" s="31">
        <f>-(Table2[[#This Row],[Volume]]*(1-Table2[[#This Row],[Discount]])*'Input Data'!$B$2)/Table2[[#This Row],[Volume]]</f>
        <v>375</v>
      </c>
      <c r="E1338" s="29">
        <f>ROUNDUP(Table2[[#This Row],[Volume]]/'Input Data'!$B$13,0)</f>
        <v>8</v>
      </c>
      <c r="F1338" s="29">
        <f>-Table2[[#This Row],[Multiplier]]*'Input Data'!$B$3</f>
        <v>400000</v>
      </c>
      <c r="G1338" s="29">
        <f>(1 - (1 / (1 + EXP(-((Table2[[#This Row],[Volume]] / 1000) - 4.25))))) * 0.4 + 0.6</f>
        <v>0.62027612997250026</v>
      </c>
      <c r="H1338" s="29">
        <f>Table2[[#This Row],[Sigmoid]]*'Input Data'!$B$7</f>
        <v>465.20709747937519</v>
      </c>
      <c r="I1338" s="29">
        <f>Table2[[#This Row],[Price]]-Table2[[#This Row],[Variable Cost]]</f>
        <v>90.207097479375193</v>
      </c>
      <c r="J1338" s="29">
        <f>Table2[[#This Row],[CM I (Unit)]]-(Table2[[#This Row],[Fixed Cost]]/Table2[[#This Row],[Volume]])</f>
        <v>34.496791072689959</v>
      </c>
      <c r="K1338" s="29">
        <f>Table2[[#This Row],[CM II Unit)]]-(-'Input Data'!$B$4/Table2[[#This Row],[Volume]])</f>
        <v>-0.32215043148831057</v>
      </c>
      <c r="L1338" s="29">
        <f>Table2[[#This Row],[CM I (Unit)]]*Table2[[#This Row],[Volume]]</f>
        <v>647686.95990191388</v>
      </c>
      <c r="M1338" s="29">
        <f>Table2[[#This Row],[CM II Unit)]]*Table2[[#This Row],[Volume]]</f>
        <v>247686.95990191391</v>
      </c>
      <c r="N1338" s="29">
        <f>Table2[[#This Row],[Profit (Unit)]]*Table2[[#This Row],[Volume]]</f>
        <v>-2313.04009808607</v>
      </c>
      <c r="O1338" s="29" t="str">
        <f>IF(AND(Table2[[#This Row],[Profit]]&gt;0,N1337&lt;0),MIN(Table2[Profit]),"")</f>
        <v/>
      </c>
    </row>
    <row r="1339" spans="1:15" ht="20.100000000000001" customHeight="1" x14ac:dyDescent="0.25">
      <c r="A1339" s="29">
        <v>7185</v>
      </c>
      <c r="B1339" s="29">
        <f>IF(Table2[[#This Row],[Volume]]&lt;'Input Data'!$B$9,'Input Data'!$B$9,IF(Table2[[#This Row],[Volume]]&gt;'Input Data'!$B$10,'Input Data'!$B$10,Table2[[#This Row],[Volume]]))</f>
        <v>7185</v>
      </c>
      <c r="C1339" s="30">
        <f>ROUNDDOWN((Table2[[#This Row],[Volume Used]]-'Input Data'!$B$9)/'Input Data'!$B$11,0)*'Input Data'!$B$12</f>
        <v>0.25</v>
      </c>
      <c r="D1339" s="31">
        <f>-(Table2[[#This Row],[Volume]]*(1-Table2[[#This Row],[Discount]])*'Input Data'!$B$2)/Table2[[#This Row],[Volume]]</f>
        <v>375</v>
      </c>
      <c r="E1339" s="29">
        <f>ROUNDUP(Table2[[#This Row],[Volume]]/'Input Data'!$B$13,0)</f>
        <v>8</v>
      </c>
      <c r="F1339" s="29">
        <f>-Table2[[#This Row],[Multiplier]]*'Input Data'!$B$3</f>
        <v>400000</v>
      </c>
      <c r="G1339" s="29">
        <f>(1 - (1 / (1 + EXP(-((Table2[[#This Row],[Volume]] / 1000) - 4.25))))) * 0.4 + 0.6</f>
        <v>0.62018010426716674</v>
      </c>
      <c r="H1339" s="29">
        <f>Table2[[#This Row],[Sigmoid]]*'Input Data'!$B$7</f>
        <v>465.13507820037506</v>
      </c>
      <c r="I1339" s="29">
        <f>Table2[[#This Row],[Price]]-Table2[[#This Row],[Variable Cost]]</f>
        <v>90.135078200375062</v>
      </c>
      <c r="J1339" s="29">
        <f>Table2[[#This Row],[CM I (Unit)]]-(Table2[[#This Row],[Fixed Cost]]/Table2[[#This Row],[Volume]])</f>
        <v>34.463540274139852</v>
      </c>
      <c r="K1339" s="29">
        <f>Table2[[#This Row],[CM II Unit)]]-(-'Input Data'!$B$4/Table2[[#This Row],[Volume]])</f>
        <v>-0.33117092975715678</v>
      </c>
      <c r="L1339" s="29">
        <f>Table2[[#This Row],[CM I (Unit)]]*Table2[[#This Row],[Volume]]</f>
        <v>647620.53686969483</v>
      </c>
      <c r="M1339" s="29">
        <f>Table2[[#This Row],[CM II Unit)]]*Table2[[#This Row],[Volume]]</f>
        <v>247620.53686969483</v>
      </c>
      <c r="N1339" s="29">
        <f>Table2[[#This Row],[Profit (Unit)]]*Table2[[#This Row],[Volume]]</f>
        <v>-2379.4631303051715</v>
      </c>
      <c r="O1339" s="29" t="str">
        <f>IF(AND(Table2[[#This Row],[Profit]]&gt;0,N1338&lt;0),MIN(Table2[Profit]),"")</f>
        <v/>
      </c>
    </row>
    <row r="1340" spans="1:15" ht="20.100000000000001" customHeight="1" x14ac:dyDescent="0.25">
      <c r="A1340" s="29">
        <v>7190</v>
      </c>
      <c r="B1340" s="29">
        <f>IF(Table2[[#This Row],[Volume]]&lt;'Input Data'!$B$9,'Input Data'!$B$9,IF(Table2[[#This Row],[Volume]]&gt;'Input Data'!$B$10,'Input Data'!$B$10,Table2[[#This Row],[Volume]]))</f>
        <v>7190</v>
      </c>
      <c r="C1340" s="30">
        <f>ROUNDDOWN((Table2[[#This Row],[Volume Used]]-'Input Data'!$B$9)/'Input Data'!$B$11,0)*'Input Data'!$B$12</f>
        <v>0.25</v>
      </c>
      <c r="D1340" s="31">
        <f>-(Table2[[#This Row],[Volume]]*(1-Table2[[#This Row],[Discount]])*'Input Data'!$B$2)/Table2[[#This Row],[Volume]]</f>
        <v>375</v>
      </c>
      <c r="E1340" s="29">
        <f>ROUNDUP(Table2[[#This Row],[Volume]]/'Input Data'!$B$13,0)</f>
        <v>8</v>
      </c>
      <c r="F1340" s="29">
        <f>-Table2[[#This Row],[Multiplier]]*'Input Data'!$B$3</f>
        <v>400000</v>
      </c>
      <c r="G1340" s="29">
        <f>(1 - (1 / (1 + EXP(-((Table2[[#This Row],[Volume]] / 1000) - 4.25))))) * 0.4 + 0.6</f>
        <v>0.62008450927610659</v>
      </c>
      <c r="H1340" s="29">
        <f>Table2[[#This Row],[Sigmoid]]*'Input Data'!$B$7</f>
        <v>465.06338195707997</v>
      </c>
      <c r="I1340" s="29">
        <f>Table2[[#This Row],[Price]]-Table2[[#This Row],[Variable Cost]]</f>
        <v>90.063381957079969</v>
      </c>
      <c r="J1340" s="29">
        <f>Table2[[#This Row],[CM I (Unit)]]-(Table2[[#This Row],[Fixed Cost]]/Table2[[#This Row],[Volume]])</f>
        <v>34.430558591294158</v>
      </c>
      <c r="K1340" s="29">
        <f>Table2[[#This Row],[CM II Unit)]]-(-'Input Data'!$B$4/Table2[[#This Row],[Volume]])</f>
        <v>-0.33995601232197714</v>
      </c>
      <c r="L1340" s="29">
        <f>Table2[[#This Row],[CM I (Unit)]]*Table2[[#This Row],[Volume]]</f>
        <v>647555.71627140499</v>
      </c>
      <c r="M1340" s="29">
        <f>Table2[[#This Row],[CM II Unit)]]*Table2[[#This Row],[Volume]]</f>
        <v>247555.71627140499</v>
      </c>
      <c r="N1340" s="29">
        <f>Table2[[#This Row],[Profit (Unit)]]*Table2[[#This Row],[Volume]]</f>
        <v>-2444.2837285950154</v>
      </c>
      <c r="O1340" s="29" t="str">
        <f>IF(AND(Table2[[#This Row],[Profit]]&gt;0,N1339&lt;0),MIN(Table2[Profit]),"")</f>
        <v/>
      </c>
    </row>
    <row r="1341" spans="1:15" ht="20.100000000000001" customHeight="1" x14ac:dyDescent="0.25">
      <c r="A1341" s="29">
        <v>7195</v>
      </c>
      <c r="B1341" s="29">
        <f>IF(Table2[[#This Row],[Volume]]&lt;'Input Data'!$B$9,'Input Data'!$B$9,IF(Table2[[#This Row],[Volume]]&gt;'Input Data'!$B$10,'Input Data'!$B$10,Table2[[#This Row],[Volume]]))</f>
        <v>7195</v>
      </c>
      <c r="C1341" s="30">
        <f>ROUNDDOWN((Table2[[#This Row],[Volume Used]]-'Input Data'!$B$9)/'Input Data'!$B$11,0)*'Input Data'!$B$12</f>
        <v>0.25</v>
      </c>
      <c r="D1341" s="31">
        <f>-(Table2[[#This Row],[Volume]]*(1-Table2[[#This Row],[Discount]])*'Input Data'!$B$2)/Table2[[#This Row],[Volume]]</f>
        <v>375</v>
      </c>
      <c r="E1341" s="29">
        <f>ROUNDUP(Table2[[#This Row],[Volume]]/'Input Data'!$B$13,0)</f>
        <v>8</v>
      </c>
      <c r="F1341" s="29">
        <f>-Table2[[#This Row],[Multiplier]]*'Input Data'!$B$3</f>
        <v>400000</v>
      </c>
      <c r="G1341" s="29">
        <f>(1 - (1 / (1 + EXP(-((Table2[[#This Row],[Volume]] / 1000) - 4.25))))) * 0.4 + 0.6</f>
        <v>0.61998934329482702</v>
      </c>
      <c r="H1341" s="29">
        <f>Table2[[#This Row],[Sigmoid]]*'Input Data'!$B$7</f>
        <v>464.99200747112025</v>
      </c>
      <c r="I1341" s="29">
        <f>Table2[[#This Row],[Price]]-Table2[[#This Row],[Variable Cost]]</f>
        <v>89.992007471120246</v>
      </c>
      <c r="J1341" s="29">
        <f>Table2[[#This Row],[CM I (Unit)]]-(Table2[[#This Row],[Fixed Cost]]/Table2[[#This Row],[Volume]])</f>
        <v>34.397844858194603</v>
      </c>
      <c r="K1341" s="29">
        <f>Table2[[#This Row],[CM II Unit)]]-(-'Input Data'!$B$4/Table2[[#This Row],[Volume]])</f>
        <v>-0.34850677488392279</v>
      </c>
      <c r="L1341" s="29">
        <f>Table2[[#This Row],[CM I (Unit)]]*Table2[[#This Row],[Volume]]</f>
        <v>647492.49375471019</v>
      </c>
      <c r="M1341" s="29">
        <f>Table2[[#This Row],[CM II Unit)]]*Table2[[#This Row],[Volume]]</f>
        <v>247492.49375471016</v>
      </c>
      <c r="N1341" s="29">
        <f>Table2[[#This Row],[Profit (Unit)]]*Table2[[#This Row],[Volume]]</f>
        <v>-2507.5062452898246</v>
      </c>
      <c r="O1341" s="29" t="str">
        <f>IF(AND(Table2[[#This Row],[Profit]]&gt;0,N1340&lt;0),MIN(Table2[Profit]),"")</f>
        <v/>
      </c>
    </row>
    <row r="1342" spans="1:15" ht="20.100000000000001" customHeight="1" x14ac:dyDescent="0.25">
      <c r="A1342" s="29">
        <v>7200</v>
      </c>
      <c r="B1342" s="29">
        <f>IF(Table2[[#This Row],[Volume]]&lt;'Input Data'!$B$9,'Input Data'!$B$9,IF(Table2[[#This Row],[Volume]]&gt;'Input Data'!$B$10,'Input Data'!$B$10,Table2[[#This Row],[Volume]]))</f>
        <v>7200</v>
      </c>
      <c r="C1342" s="30">
        <f>ROUNDDOWN((Table2[[#This Row],[Volume Used]]-'Input Data'!$B$9)/'Input Data'!$B$11,0)*'Input Data'!$B$12</f>
        <v>0.25</v>
      </c>
      <c r="D1342" s="31">
        <f>-(Table2[[#This Row],[Volume]]*(1-Table2[[#This Row],[Discount]])*'Input Data'!$B$2)/Table2[[#This Row],[Volume]]</f>
        <v>375</v>
      </c>
      <c r="E1342" s="29">
        <f>ROUNDUP(Table2[[#This Row],[Volume]]/'Input Data'!$B$13,0)</f>
        <v>8</v>
      </c>
      <c r="F1342" s="29">
        <f>-Table2[[#This Row],[Multiplier]]*'Input Data'!$B$3</f>
        <v>400000</v>
      </c>
      <c r="G1342" s="29">
        <f>(1 - (1 / (1 + EXP(-((Table2[[#This Row],[Volume]] / 1000) - 4.25))))) * 0.4 + 0.6</f>
        <v>0.61989460462342261</v>
      </c>
      <c r="H1342" s="29">
        <f>Table2[[#This Row],[Sigmoid]]*'Input Data'!$B$7</f>
        <v>464.92095346756696</v>
      </c>
      <c r="I1342" s="29">
        <f>Table2[[#This Row],[Price]]-Table2[[#This Row],[Variable Cost]]</f>
        <v>89.92095346756696</v>
      </c>
      <c r="J1342" s="29">
        <f>Table2[[#This Row],[CM I (Unit)]]-(Table2[[#This Row],[Fixed Cost]]/Table2[[#This Row],[Volume]])</f>
        <v>34.365397912011403</v>
      </c>
      <c r="K1342" s="29">
        <f>Table2[[#This Row],[CM II Unit)]]-(-'Input Data'!$B$4/Table2[[#This Row],[Volume]])</f>
        <v>-0.3568243102108184</v>
      </c>
      <c r="L1342" s="29">
        <f>Table2[[#This Row],[CM I (Unit)]]*Table2[[#This Row],[Volume]]</f>
        <v>647430.86496648216</v>
      </c>
      <c r="M1342" s="29">
        <f>Table2[[#This Row],[CM II Unit)]]*Table2[[#This Row],[Volume]]</f>
        <v>247430.8649664821</v>
      </c>
      <c r="N1342" s="29">
        <f>Table2[[#This Row],[Profit (Unit)]]*Table2[[#This Row],[Volume]]</f>
        <v>-2569.1350335178922</v>
      </c>
      <c r="O1342" s="29" t="str">
        <f>IF(AND(Table2[[#This Row],[Profit]]&gt;0,N1341&lt;0),MIN(Table2[Profit]),"")</f>
        <v/>
      </c>
    </row>
    <row r="1343" spans="1:15" ht="20.100000000000001" customHeight="1" x14ac:dyDescent="0.25">
      <c r="A1343" s="29">
        <v>7205</v>
      </c>
      <c r="B1343" s="29">
        <f>IF(Table2[[#This Row],[Volume]]&lt;'Input Data'!$B$9,'Input Data'!$B$9,IF(Table2[[#This Row],[Volume]]&gt;'Input Data'!$B$10,'Input Data'!$B$10,Table2[[#This Row],[Volume]]))</f>
        <v>7205</v>
      </c>
      <c r="C1343" s="30">
        <f>ROUNDDOWN((Table2[[#This Row],[Volume Used]]-'Input Data'!$B$9)/'Input Data'!$B$11,0)*'Input Data'!$B$12</f>
        <v>0.25</v>
      </c>
      <c r="D1343" s="31">
        <f>-(Table2[[#This Row],[Volume]]*(1-Table2[[#This Row],[Discount]])*'Input Data'!$B$2)/Table2[[#This Row],[Volume]]</f>
        <v>375</v>
      </c>
      <c r="E1343" s="29">
        <f>ROUNDUP(Table2[[#This Row],[Volume]]/'Input Data'!$B$13,0)</f>
        <v>8</v>
      </c>
      <c r="F1343" s="29">
        <f>-Table2[[#This Row],[Multiplier]]*'Input Data'!$B$3</f>
        <v>400000</v>
      </c>
      <c r="G1343" s="29">
        <f>(1 - (1 / (1 + EXP(-((Table2[[#This Row],[Volume]] / 1000) - 4.25))))) * 0.4 + 0.6</f>
        <v>0.61980029156658489</v>
      </c>
      <c r="H1343" s="29">
        <f>Table2[[#This Row],[Sigmoid]]*'Input Data'!$B$7</f>
        <v>464.85021867493867</v>
      </c>
      <c r="I1343" s="29">
        <f>Table2[[#This Row],[Price]]-Table2[[#This Row],[Variable Cost]]</f>
        <v>89.850218674938674</v>
      </c>
      <c r="J1343" s="29">
        <f>Table2[[#This Row],[CM I (Unit)]]-(Table2[[#This Row],[Fixed Cost]]/Table2[[#This Row],[Volume]])</f>
        <v>34.333216593051098</v>
      </c>
      <c r="K1343" s="29">
        <f>Table2[[#This Row],[CM II Unit)]]-(-'Input Data'!$B$4/Table2[[#This Row],[Volume]])</f>
        <v>-0.36490970812863566</v>
      </c>
      <c r="L1343" s="29">
        <f>Table2[[#This Row],[CM I (Unit)]]*Table2[[#This Row],[Volume]]</f>
        <v>647370.82555293315</v>
      </c>
      <c r="M1343" s="29">
        <f>Table2[[#This Row],[CM II Unit)]]*Table2[[#This Row],[Volume]]</f>
        <v>247370.82555293315</v>
      </c>
      <c r="N1343" s="29">
        <f>Table2[[#This Row],[Profit (Unit)]]*Table2[[#This Row],[Volume]]</f>
        <v>-2629.17444706682</v>
      </c>
      <c r="O1343" s="29" t="str">
        <f>IF(AND(Table2[[#This Row],[Profit]]&gt;0,N1342&lt;0),MIN(Table2[Profit]),"")</f>
        <v/>
      </c>
    </row>
    <row r="1344" spans="1:15" ht="20.100000000000001" customHeight="1" x14ac:dyDescent="0.25">
      <c r="A1344" s="29">
        <v>7210</v>
      </c>
      <c r="B1344" s="29">
        <f>IF(Table2[[#This Row],[Volume]]&lt;'Input Data'!$B$9,'Input Data'!$B$9,IF(Table2[[#This Row],[Volume]]&gt;'Input Data'!$B$10,'Input Data'!$B$10,Table2[[#This Row],[Volume]]))</f>
        <v>7210</v>
      </c>
      <c r="C1344" s="30">
        <f>ROUNDDOWN((Table2[[#This Row],[Volume Used]]-'Input Data'!$B$9)/'Input Data'!$B$11,0)*'Input Data'!$B$12</f>
        <v>0.25</v>
      </c>
      <c r="D1344" s="31">
        <f>-(Table2[[#This Row],[Volume]]*(1-Table2[[#This Row],[Discount]])*'Input Data'!$B$2)/Table2[[#This Row],[Volume]]</f>
        <v>375</v>
      </c>
      <c r="E1344" s="29">
        <f>ROUNDUP(Table2[[#This Row],[Volume]]/'Input Data'!$B$13,0)</f>
        <v>8</v>
      </c>
      <c r="F1344" s="29">
        <f>-Table2[[#This Row],[Multiplier]]*'Input Data'!$B$3</f>
        <v>400000</v>
      </c>
      <c r="G1344" s="29">
        <f>(1 - (1 / (1 + EXP(-((Table2[[#This Row],[Volume]] / 1000) - 4.25))))) * 0.4 + 0.6</f>
        <v>0.61970640243361064</v>
      </c>
      <c r="H1344" s="29">
        <f>Table2[[#This Row],[Sigmoid]]*'Input Data'!$B$7</f>
        <v>464.77980182520798</v>
      </c>
      <c r="I1344" s="29">
        <f>Table2[[#This Row],[Price]]-Table2[[#This Row],[Variable Cost]]</f>
        <v>89.779801825207983</v>
      </c>
      <c r="J1344" s="29">
        <f>Table2[[#This Row],[CM I (Unit)]]-(Table2[[#This Row],[Fixed Cost]]/Table2[[#This Row],[Volume]])</f>
        <v>34.301299744764158</v>
      </c>
      <c r="K1344" s="29">
        <f>Table2[[#This Row],[CM II Unit)]]-(-'Input Data'!$B$4/Table2[[#This Row],[Volume]])</f>
        <v>-0.37276405551323677</v>
      </c>
      <c r="L1344" s="29">
        <f>Table2[[#This Row],[CM I (Unit)]]*Table2[[#This Row],[Volume]]</f>
        <v>647312.37115974957</v>
      </c>
      <c r="M1344" s="29">
        <f>Table2[[#This Row],[CM II Unit)]]*Table2[[#This Row],[Volume]]</f>
        <v>247312.37115974957</v>
      </c>
      <c r="N1344" s="29">
        <f>Table2[[#This Row],[Profit (Unit)]]*Table2[[#This Row],[Volume]]</f>
        <v>-2687.628840250437</v>
      </c>
      <c r="O1344" s="29" t="str">
        <f>IF(AND(Table2[[#This Row],[Profit]]&gt;0,N1343&lt;0),MIN(Table2[Profit]),"")</f>
        <v/>
      </c>
    </row>
    <row r="1345" spans="1:15" ht="20.100000000000001" customHeight="1" x14ac:dyDescent="0.25">
      <c r="A1345" s="29">
        <v>7215</v>
      </c>
      <c r="B1345" s="29">
        <f>IF(Table2[[#This Row],[Volume]]&lt;'Input Data'!$B$9,'Input Data'!$B$9,IF(Table2[[#This Row],[Volume]]&gt;'Input Data'!$B$10,'Input Data'!$B$10,Table2[[#This Row],[Volume]]))</f>
        <v>7215</v>
      </c>
      <c r="C1345" s="30">
        <f>ROUNDDOWN((Table2[[#This Row],[Volume Used]]-'Input Data'!$B$9)/'Input Data'!$B$11,0)*'Input Data'!$B$12</f>
        <v>0.25</v>
      </c>
      <c r="D1345" s="31">
        <f>-(Table2[[#This Row],[Volume]]*(1-Table2[[#This Row],[Discount]])*'Input Data'!$B$2)/Table2[[#This Row],[Volume]]</f>
        <v>375</v>
      </c>
      <c r="E1345" s="29">
        <f>ROUNDUP(Table2[[#This Row],[Volume]]/'Input Data'!$B$13,0)</f>
        <v>8</v>
      </c>
      <c r="F1345" s="29">
        <f>-Table2[[#This Row],[Multiplier]]*'Input Data'!$B$3</f>
        <v>400000</v>
      </c>
      <c r="G1345" s="29">
        <f>(1 - (1 / (1 + EXP(-((Table2[[#This Row],[Volume]] / 1000) - 4.25))))) * 0.4 + 0.6</f>
        <v>0.61961293553841101</v>
      </c>
      <c r="H1345" s="29">
        <f>Table2[[#This Row],[Sigmoid]]*'Input Data'!$B$7</f>
        <v>464.70970165380828</v>
      </c>
      <c r="I1345" s="29">
        <f>Table2[[#This Row],[Price]]-Table2[[#This Row],[Variable Cost]]</f>
        <v>89.709701653808281</v>
      </c>
      <c r="J1345" s="29">
        <f>Table2[[#This Row],[CM I (Unit)]]-(Table2[[#This Row],[Fixed Cost]]/Table2[[#This Row],[Volume]])</f>
        <v>34.269646213752843</v>
      </c>
      <c r="K1345" s="29">
        <f>Table2[[#This Row],[CM II Unit)]]-(-'Input Data'!$B$4/Table2[[#This Row],[Volume]])</f>
        <v>-0.3803884362818053</v>
      </c>
      <c r="L1345" s="29">
        <f>Table2[[#This Row],[CM I (Unit)]]*Table2[[#This Row],[Volume]]</f>
        <v>647255.49743222678</v>
      </c>
      <c r="M1345" s="29">
        <f>Table2[[#This Row],[CM II Unit)]]*Table2[[#This Row],[Volume]]</f>
        <v>247255.49743222675</v>
      </c>
      <c r="N1345" s="29">
        <f>Table2[[#This Row],[Profit (Unit)]]*Table2[[#This Row],[Volume]]</f>
        <v>-2744.5025677732251</v>
      </c>
      <c r="O1345" s="29" t="str">
        <f>IF(AND(Table2[[#This Row],[Profit]]&gt;0,N1344&lt;0),MIN(Table2[Profit]),"")</f>
        <v/>
      </c>
    </row>
    <row r="1346" spans="1:15" ht="20.100000000000001" customHeight="1" x14ac:dyDescent="0.25">
      <c r="A1346" s="29">
        <v>7220</v>
      </c>
      <c r="B1346" s="29">
        <f>IF(Table2[[#This Row],[Volume]]&lt;'Input Data'!$B$9,'Input Data'!$B$9,IF(Table2[[#This Row],[Volume]]&gt;'Input Data'!$B$10,'Input Data'!$B$10,Table2[[#This Row],[Volume]]))</f>
        <v>7220</v>
      </c>
      <c r="C1346" s="30">
        <f>ROUNDDOWN((Table2[[#This Row],[Volume Used]]-'Input Data'!$B$9)/'Input Data'!$B$11,0)*'Input Data'!$B$12</f>
        <v>0.25</v>
      </c>
      <c r="D1346" s="31">
        <f>-(Table2[[#This Row],[Volume]]*(1-Table2[[#This Row],[Discount]])*'Input Data'!$B$2)/Table2[[#This Row],[Volume]]</f>
        <v>375</v>
      </c>
      <c r="E1346" s="29">
        <f>ROUNDUP(Table2[[#This Row],[Volume]]/'Input Data'!$B$13,0)</f>
        <v>8</v>
      </c>
      <c r="F1346" s="29">
        <f>-Table2[[#This Row],[Multiplier]]*'Input Data'!$B$3</f>
        <v>400000</v>
      </c>
      <c r="G1346" s="29">
        <f>(1 - (1 / (1 + EXP(-((Table2[[#This Row],[Volume]] / 1000) - 4.25))))) * 0.4 + 0.6</f>
        <v>0.61951988919951995</v>
      </c>
      <c r="H1346" s="29">
        <f>Table2[[#This Row],[Sigmoid]]*'Input Data'!$B$7</f>
        <v>464.63991689963996</v>
      </c>
      <c r="I1346" s="29">
        <f>Table2[[#This Row],[Price]]-Table2[[#This Row],[Variable Cost]]</f>
        <v>89.639916899639957</v>
      </c>
      <c r="J1346" s="29">
        <f>Table2[[#This Row],[CM I (Unit)]]-(Table2[[#This Row],[Fixed Cost]]/Table2[[#This Row],[Volume]])</f>
        <v>34.238254849778464</v>
      </c>
      <c r="K1346" s="29">
        <f>Table2[[#This Row],[CM II Unit)]]-(-'Input Data'!$B$4/Table2[[#This Row],[Volume]])</f>
        <v>-0.38778393138497336</v>
      </c>
      <c r="L1346" s="29">
        <f>Table2[[#This Row],[CM I (Unit)]]*Table2[[#This Row],[Volume]]</f>
        <v>647200.20001540054</v>
      </c>
      <c r="M1346" s="29">
        <f>Table2[[#This Row],[CM II Unit)]]*Table2[[#This Row],[Volume]]</f>
        <v>247200.20001540051</v>
      </c>
      <c r="N1346" s="29">
        <f>Table2[[#This Row],[Profit (Unit)]]*Table2[[#This Row],[Volume]]</f>
        <v>-2799.7999845995078</v>
      </c>
      <c r="O1346" s="29" t="str">
        <f>IF(AND(Table2[[#This Row],[Profit]]&gt;0,N1345&lt;0),MIN(Table2[Profit]),"")</f>
        <v/>
      </c>
    </row>
    <row r="1347" spans="1:15" ht="20.100000000000001" customHeight="1" x14ac:dyDescent="0.25">
      <c r="A1347" s="29">
        <v>7225</v>
      </c>
      <c r="B1347" s="29">
        <f>IF(Table2[[#This Row],[Volume]]&lt;'Input Data'!$B$9,'Input Data'!$B$9,IF(Table2[[#This Row],[Volume]]&gt;'Input Data'!$B$10,'Input Data'!$B$10,Table2[[#This Row],[Volume]]))</f>
        <v>7225</v>
      </c>
      <c r="C1347" s="30">
        <f>ROUNDDOWN((Table2[[#This Row],[Volume Used]]-'Input Data'!$B$9)/'Input Data'!$B$11,0)*'Input Data'!$B$12</f>
        <v>0.25</v>
      </c>
      <c r="D1347" s="31">
        <f>-(Table2[[#This Row],[Volume]]*(1-Table2[[#This Row],[Discount]])*'Input Data'!$B$2)/Table2[[#This Row],[Volume]]</f>
        <v>375</v>
      </c>
      <c r="E1347" s="29">
        <f>ROUNDUP(Table2[[#This Row],[Volume]]/'Input Data'!$B$13,0)</f>
        <v>8</v>
      </c>
      <c r="F1347" s="29">
        <f>-Table2[[#This Row],[Multiplier]]*'Input Data'!$B$3</f>
        <v>400000</v>
      </c>
      <c r="G1347" s="29">
        <f>(1 - (1 / (1 + EXP(-((Table2[[#This Row],[Volume]] / 1000) - 4.25))))) * 0.4 + 0.6</f>
        <v>0.61942726174010243</v>
      </c>
      <c r="H1347" s="29">
        <f>Table2[[#This Row],[Sigmoid]]*'Input Data'!$B$7</f>
        <v>464.57044630507681</v>
      </c>
      <c r="I1347" s="29">
        <f>Table2[[#This Row],[Price]]-Table2[[#This Row],[Variable Cost]]</f>
        <v>89.570446305076814</v>
      </c>
      <c r="J1347" s="29">
        <f>Table2[[#This Row],[CM I (Unit)]]-(Table2[[#This Row],[Fixed Cost]]/Table2[[#This Row],[Volume]])</f>
        <v>34.207124505768853</v>
      </c>
      <c r="K1347" s="29">
        <f>Table2[[#This Row],[CM II Unit)]]-(-'Input Data'!$B$4/Table2[[#This Row],[Volume]])</f>
        <v>-0.39495161879862195</v>
      </c>
      <c r="L1347" s="29">
        <f>Table2[[#This Row],[CM I (Unit)]]*Table2[[#This Row],[Volume]]</f>
        <v>647146.47455417993</v>
      </c>
      <c r="M1347" s="29">
        <f>Table2[[#This Row],[CM II Unit)]]*Table2[[#This Row],[Volume]]</f>
        <v>247146.47455417996</v>
      </c>
      <c r="N1347" s="29">
        <f>Table2[[#This Row],[Profit (Unit)]]*Table2[[#This Row],[Volume]]</f>
        <v>-2853.5254458200434</v>
      </c>
      <c r="O1347" s="29" t="str">
        <f>IF(AND(Table2[[#This Row],[Profit]]&gt;0,N1346&lt;0),MIN(Table2[Profit]),"")</f>
        <v/>
      </c>
    </row>
    <row r="1348" spans="1:15" ht="20.100000000000001" customHeight="1" x14ac:dyDescent="0.25">
      <c r="A1348" s="29">
        <v>7230</v>
      </c>
      <c r="B1348" s="29">
        <f>IF(Table2[[#This Row],[Volume]]&lt;'Input Data'!$B$9,'Input Data'!$B$9,IF(Table2[[#This Row],[Volume]]&gt;'Input Data'!$B$10,'Input Data'!$B$10,Table2[[#This Row],[Volume]]))</f>
        <v>7230</v>
      </c>
      <c r="C1348" s="30">
        <f>ROUNDDOWN((Table2[[#This Row],[Volume Used]]-'Input Data'!$B$9)/'Input Data'!$B$11,0)*'Input Data'!$B$12</f>
        <v>0.25</v>
      </c>
      <c r="D1348" s="31">
        <f>-(Table2[[#This Row],[Volume]]*(1-Table2[[#This Row],[Discount]])*'Input Data'!$B$2)/Table2[[#This Row],[Volume]]</f>
        <v>375</v>
      </c>
      <c r="E1348" s="29">
        <f>ROUNDUP(Table2[[#This Row],[Volume]]/'Input Data'!$B$13,0)</f>
        <v>8</v>
      </c>
      <c r="F1348" s="29">
        <f>-Table2[[#This Row],[Multiplier]]*'Input Data'!$B$3</f>
        <v>400000</v>
      </c>
      <c r="G1348" s="29">
        <f>(1 - (1 / (1 + EXP(-((Table2[[#This Row],[Volume]] / 1000) - 4.25))))) * 0.4 + 0.6</f>
        <v>0.61933505148796197</v>
      </c>
      <c r="H1348" s="29">
        <f>Table2[[#This Row],[Sigmoid]]*'Input Data'!$B$7</f>
        <v>464.50128861597148</v>
      </c>
      <c r="I1348" s="29">
        <f>Table2[[#This Row],[Price]]-Table2[[#This Row],[Variable Cost]]</f>
        <v>89.501288615971475</v>
      </c>
      <c r="J1348" s="29">
        <f>Table2[[#This Row],[CM I (Unit)]]-(Table2[[#This Row],[Fixed Cost]]/Table2[[#This Row],[Volume]])</f>
        <v>34.176254037824862</v>
      </c>
      <c r="K1348" s="29">
        <f>Table2[[#This Row],[CM II Unit)]]-(-'Input Data'!$B$4/Table2[[#This Row],[Volume]])</f>
        <v>-0.40189257351676844</v>
      </c>
      <c r="L1348" s="29">
        <f>Table2[[#This Row],[CM I (Unit)]]*Table2[[#This Row],[Volume]]</f>
        <v>647094.31669347372</v>
      </c>
      <c r="M1348" s="29">
        <f>Table2[[#This Row],[CM II Unit)]]*Table2[[#This Row],[Volume]]</f>
        <v>247094.31669347375</v>
      </c>
      <c r="N1348" s="29">
        <f>Table2[[#This Row],[Profit (Unit)]]*Table2[[#This Row],[Volume]]</f>
        <v>-2905.6833065262358</v>
      </c>
      <c r="O1348" s="29" t="str">
        <f>IF(AND(Table2[[#This Row],[Profit]]&gt;0,N1347&lt;0),MIN(Table2[Profit]),"")</f>
        <v/>
      </c>
    </row>
    <row r="1349" spans="1:15" ht="20.100000000000001" customHeight="1" x14ac:dyDescent="0.25">
      <c r="A1349" s="29">
        <v>7235</v>
      </c>
      <c r="B1349" s="29">
        <f>IF(Table2[[#This Row],[Volume]]&lt;'Input Data'!$B$9,'Input Data'!$B$9,IF(Table2[[#This Row],[Volume]]&gt;'Input Data'!$B$10,'Input Data'!$B$10,Table2[[#This Row],[Volume]]))</f>
        <v>7235</v>
      </c>
      <c r="C1349" s="30">
        <f>ROUNDDOWN((Table2[[#This Row],[Volume Used]]-'Input Data'!$B$9)/'Input Data'!$B$11,0)*'Input Data'!$B$12</f>
        <v>0.25</v>
      </c>
      <c r="D1349" s="31">
        <f>-(Table2[[#This Row],[Volume]]*(1-Table2[[#This Row],[Discount]])*'Input Data'!$B$2)/Table2[[#This Row],[Volume]]</f>
        <v>375</v>
      </c>
      <c r="E1349" s="29">
        <f>ROUNDUP(Table2[[#This Row],[Volume]]/'Input Data'!$B$13,0)</f>
        <v>8</v>
      </c>
      <c r="F1349" s="29">
        <f>-Table2[[#This Row],[Multiplier]]*'Input Data'!$B$3</f>
        <v>400000</v>
      </c>
      <c r="G1349" s="29">
        <f>(1 - (1 / (1 + EXP(-((Table2[[#This Row],[Volume]] / 1000) - 4.25))))) * 0.4 + 0.6</f>
        <v>0.61924325677554914</v>
      </c>
      <c r="H1349" s="29">
        <f>Table2[[#This Row],[Sigmoid]]*'Input Data'!$B$7</f>
        <v>464.43244258166186</v>
      </c>
      <c r="I1349" s="29">
        <f>Table2[[#This Row],[Price]]-Table2[[#This Row],[Variable Cost]]</f>
        <v>89.43244258166186</v>
      </c>
      <c r="J1349" s="29">
        <f>Table2[[#This Row],[CM I (Unit)]]-(Table2[[#This Row],[Fixed Cost]]/Table2[[#This Row],[Volume]])</f>
        <v>34.145642305227859</v>
      </c>
      <c r="K1349" s="29">
        <f>Table2[[#This Row],[CM II Unit)]]-(-'Input Data'!$B$4/Table2[[#This Row],[Volume]])</f>
        <v>-0.40860786754338818</v>
      </c>
      <c r="L1349" s="29">
        <f>Table2[[#This Row],[CM I (Unit)]]*Table2[[#This Row],[Volume]]</f>
        <v>647043.7220783236</v>
      </c>
      <c r="M1349" s="29">
        <f>Table2[[#This Row],[CM II Unit)]]*Table2[[#This Row],[Volume]]</f>
        <v>247043.72207832357</v>
      </c>
      <c r="N1349" s="29">
        <f>Table2[[#This Row],[Profit (Unit)]]*Table2[[#This Row],[Volume]]</f>
        <v>-2956.2779216764134</v>
      </c>
      <c r="O1349" s="29" t="str">
        <f>IF(AND(Table2[[#This Row],[Profit]]&gt;0,N1348&lt;0),MIN(Table2[Profit]),"")</f>
        <v/>
      </c>
    </row>
    <row r="1350" spans="1:15" ht="20.100000000000001" customHeight="1" x14ac:dyDescent="0.25">
      <c r="A1350" s="29">
        <v>7240</v>
      </c>
      <c r="B1350" s="29">
        <f>IF(Table2[[#This Row],[Volume]]&lt;'Input Data'!$B$9,'Input Data'!$B$9,IF(Table2[[#This Row],[Volume]]&gt;'Input Data'!$B$10,'Input Data'!$B$10,Table2[[#This Row],[Volume]]))</f>
        <v>7240</v>
      </c>
      <c r="C1350" s="30">
        <f>ROUNDDOWN((Table2[[#This Row],[Volume Used]]-'Input Data'!$B$9)/'Input Data'!$B$11,0)*'Input Data'!$B$12</f>
        <v>0.25</v>
      </c>
      <c r="D1350" s="31">
        <f>-(Table2[[#This Row],[Volume]]*(1-Table2[[#This Row],[Discount]])*'Input Data'!$B$2)/Table2[[#This Row],[Volume]]</f>
        <v>375</v>
      </c>
      <c r="E1350" s="29">
        <f>ROUNDUP(Table2[[#This Row],[Volume]]/'Input Data'!$B$13,0)</f>
        <v>8</v>
      </c>
      <c r="F1350" s="29">
        <f>-Table2[[#This Row],[Multiplier]]*'Input Data'!$B$3</f>
        <v>400000</v>
      </c>
      <c r="G1350" s="29">
        <f>(1 - (1 / (1 + EXP(-((Table2[[#This Row],[Volume]] / 1000) - 4.25))))) * 0.4 + 0.6</f>
        <v>0.61915187593996757</v>
      </c>
      <c r="H1350" s="29">
        <f>Table2[[#This Row],[Sigmoid]]*'Input Data'!$B$7</f>
        <v>464.36390695497568</v>
      </c>
      <c r="I1350" s="29">
        <f>Table2[[#This Row],[Price]]-Table2[[#This Row],[Variable Cost]]</f>
        <v>89.363906954975675</v>
      </c>
      <c r="J1350" s="29">
        <f>Table2[[#This Row],[CM I (Unit)]]-(Table2[[#This Row],[Fixed Cost]]/Table2[[#This Row],[Volume]])</f>
        <v>34.115288170445289</v>
      </c>
      <c r="K1350" s="29">
        <f>Table2[[#This Row],[CM II Unit)]]-(-'Input Data'!$B$4/Table2[[#This Row],[Volume]])</f>
        <v>-0.41509856988620442</v>
      </c>
      <c r="L1350" s="29">
        <f>Table2[[#This Row],[CM I (Unit)]]*Table2[[#This Row],[Volume]]</f>
        <v>646994.68635402387</v>
      </c>
      <c r="M1350" s="29">
        <f>Table2[[#This Row],[CM II Unit)]]*Table2[[#This Row],[Volume]]</f>
        <v>246994.6863540239</v>
      </c>
      <c r="N1350" s="29">
        <f>Table2[[#This Row],[Profit (Unit)]]*Table2[[#This Row],[Volume]]</f>
        <v>-3005.3136459761199</v>
      </c>
      <c r="O1350" s="29" t="str">
        <f>IF(AND(Table2[[#This Row],[Profit]]&gt;0,N1349&lt;0),MIN(Table2[Profit]),"")</f>
        <v/>
      </c>
    </row>
    <row r="1351" spans="1:15" ht="20.100000000000001" customHeight="1" x14ac:dyDescent="0.25">
      <c r="A1351" s="29">
        <v>7245</v>
      </c>
      <c r="B1351" s="29">
        <f>IF(Table2[[#This Row],[Volume]]&lt;'Input Data'!$B$9,'Input Data'!$B$9,IF(Table2[[#This Row],[Volume]]&gt;'Input Data'!$B$10,'Input Data'!$B$10,Table2[[#This Row],[Volume]]))</f>
        <v>7245</v>
      </c>
      <c r="C1351" s="30">
        <f>ROUNDDOWN((Table2[[#This Row],[Volume Used]]-'Input Data'!$B$9)/'Input Data'!$B$11,0)*'Input Data'!$B$12</f>
        <v>0.25</v>
      </c>
      <c r="D1351" s="31">
        <f>-(Table2[[#This Row],[Volume]]*(1-Table2[[#This Row],[Discount]])*'Input Data'!$B$2)/Table2[[#This Row],[Volume]]</f>
        <v>375</v>
      </c>
      <c r="E1351" s="29">
        <f>ROUNDUP(Table2[[#This Row],[Volume]]/'Input Data'!$B$13,0)</f>
        <v>8</v>
      </c>
      <c r="F1351" s="29">
        <f>-Table2[[#This Row],[Multiplier]]*'Input Data'!$B$3</f>
        <v>400000</v>
      </c>
      <c r="G1351" s="29">
        <f>(1 - (1 / (1 + EXP(-((Table2[[#This Row],[Volume]] / 1000) - 4.25))))) * 0.4 + 0.6</f>
        <v>0.61906090732298236</v>
      </c>
      <c r="H1351" s="29">
        <f>Table2[[#This Row],[Sigmoid]]*'Input Data'!$B$7</f>
        <v>464.29568049223678</v>
      </c>
      <c r="I1351" s="29">
        <f>Table2[[#This Row],[Price]]-Table2[[#This Row],[Variable Cost]]</f>
        <v>89.295680492236784</v>
      </c>
      <c r="J1351" s="29">
        <f>Table2[[#This Row],[CM I (Unit)]]-(Table2[[#This Row],[Fixed Cost]]/Table2[[#This Row],[Volume]])</f>
        <v>34.085190499138093</v>
      </c>
      <c r="K1351" s="29">
        <f>Table2[[#This Row],[CM II Unit)]]-(-'Input Data'!$B$4/Table2[[#This Row],[Volume]])</f>
        <v>-0.42136574654858805</v>
      </c>
      <c r="L1351" s="29">
        <f>Table2[[#This Row],[CM I (Unit)]]*Table2[[#This Row],[Volume]]</f>
        <v>646947.20516625547</v>
      </c>
      <c r="M1351" s="29">
        <f>Table2[[#This Row],[CM II Unit)]]*Table2[[#This Row],[Volume]]</f>
        <v>246947.20516625547</v>
      </c>
      <c r="N1351" s="29">
        <f>Table2[[#This Row],[Profit (Unit)]]*Table2[[#This Row],[Volume]]</f>
        <v>-3052.7948337445205</v>
      </c>
      <c r="O1351" s="29" t="str">
        <f>IF(AND(Table2[[#This Row],[Profit]]&gt;0,N1350&lt;0),MIN(Table2[Profit]),"")</f>
        <v/>
      </c>
    </row>
    <row r="1352" spans="1:15" ht="20.100000000000001" customHeight="1" x14ac:dyDescent="0.25">
      <c r="A1352" s="29">
        <v>7250</v>
      </c>
      <c r="B1352" s="29">
        <f>IF(Table2[[#This Row],[Volume]]&lt;'Input Data'!$B$9,'Input Data'!$B$9,IF(Table2[[#This Row],[Volume]]&gt;'Input Data'!$B$10,'Input Data'!$B$10,Table2[[#This Row],[Volume]]))</f>
        <v>7250</v>
      </c>
      <c r="C1352" s="30">
        <f>ROUNDDOWN((Table2[[#This Row],[Volume Used]]-'Input Data'!$B$9)/'Input Data'!$B$11,0)*'Input Data'!$B$12</f>
        <v>0.25</v>
      </c>
      <c r="D1352" s="31">
        <f>-(Table2[[#This Row],[Volume]]*(1-Table2[[#This Row],[Discount]])*'Input Data'!$B$2)/Table2[[#This Row],[Volume]]</f>
        <v>375</v>
      </c>
      <c r="E1352" s="29">
        <f>ROUNDUP(Table2[[#This Row],[Volume]]/'Input Data'!$B$13,0)</f>
        <v>8</v>
      </c>
      <c r="F1352" s="29">
        <f>-Table2[[#This Row],[Multiplier]]*'Input Data'!$B$3</f>
        <v>400000</v>
      </c>
      <c r="G1352" s="29">
        <f>(1 - (1 / (1 + EXP(-((Table2[[#This Row],[Volume]] / 1000) - 4.25))))) * 0.4 + 0.6</f>
        <v>0.61897034927102668</v>
      </c>
      <c r="H1352" s="29">
        <f>Table2[[#This Row],[Sigmoid]]*'Input Data'!$B$7</f>
        <v>464.22776195327003</v>
      </c>
      <c r="I1352" s="29">
        <f>Table2[[#This Row],[Price]]-Table2[[#This Row],[Variable Cost]]</f>
        <v>89.227761953270033</v>
      </c>
      <c r="J1352" s="29">
        <f>Table2[[#This Row],[CM I (Unit)]]-(Table2[[#This Row],[Fixed Cost]]/Table2[[#This Row],[Volume]])</f>
        <v>34.055348160166588</v>
      </c>
      <c r="K1352" s="29">
        <f>Table2[[#This Row],[CM II Unit)]]-(-'Input Data'!$B$4/Table2[[#This Row],[Volume]])</f>
        <v>-0.42741046052307041</v>
      </c>
      <c r="L1352" s="29">
        <f>Table2[[#This Row],[CM I (Unit)]]*Table2[[#This Row],[Volume]]</f>
        <v>646901.27416120772</v>
      </c>
      <c r="M1352" s="29">
        <f>Table2[[#This Row],[CM II Unit)]]*Table2[[#This Row],[Volume]]</f>
        <v>246901.27416120775</v>
      </c>
      <c r="N1352" s="29">
        <f>Table2[[#This Row],[Profit (Unit)]]*Table2[[#This Row],[Volume]]</f>
        <v>-3098.7258387922607</v>
      </c>
      <c r="O1352" s="29" t="str">
        <f>IF(AND(Table2[[#This Row],[Profit]]&gt;0,N1351&lt;0),MIN(Table2[Profit]),"")</f>
        <v/>
      </c>
    </row>
    <row r="1353" spans="1:15" ht="20.100000000000001" customHeight="1" x14ac:dyDescent="0.25">
      <c r="A1353" s="29">
        <v>7255</v>
      </c>
      <c r="B1353" s="29">
        <f>IF(Table2[[#This Row],[Volume]]&lt;'Input Data'!$B$9,'Input Data'!$B$9,IF(Table2[[#This Row],[Volume]]&gt;'Input Data'!$B$10,'Input Data'!$B$10,Table2[[#This Row],[Volume]]))</f>
        <v>7255</v>
      </c>
      <c r="C1353" s="30">
        <f>ROUNDDOWN((Table2[[#This Row],[Volume Used]]-'Input Data'!$B$9)/'Input Data'!$B$11,0)*'Input Data'!$B$12</f>
        <v>0.25</v>
      </c>
      <c r="D1353" s="31">
        <f>-(Table2[[#This Row],[Volume]]*(1-Table2[[#This Row],[Discount]])*'Input Data'!$B$2)/Table2[[#This Row],[Volume]]</f>
        <v>375</v>
      </c>
      <c r="E1353" s="29">
        <f>ROUNDUP(Table2[[#This Row],[Volume]]/'Input Data'!$B$13,0)</f>
        <v>8</v>
      </c>
      <c r="F1353" s="29">
        <f>-Table2[[#This Row],[Multiplier]]*'Input Data'!$B$3</f>
        <v>400000</v>
      </c>
      <c r="G1353" s="29">
        <f>(1 - (1 / (1 + EXP(-((Table2[[#This Row],[Volume]] / 1000) - 4.25))))) * 0.4 + 0.6</f>
        <v>0.61888020013520761</v>
      </c>
      <c r="H1353" s="29">
        <f>Table2[[#This Row],[Sigmoid]]*'Input Data'!$B$7</f>
        <v>464.16015010140569</v>
      </c>
      <c r="I1353" s="29">
        <f>Table2[[#This Row],[Price]]-Table2[[#This Row],[Variable Cost]]</f>
        <v>89.160150101405691</v>
      </c>
      <c r="J1353" s="29">
        <f>Table2[[#This Row],[CM I (Unit)]]-(Table2[[#This Row],[Fixed Cost]]/Table2[[#This Row],[Volume]])</f>
        <v>34.025760025595908</v>
      </c>
      <c r="K1353" s="29">
        <f>Table2[[#This Row],[CM II Unit)]]-(-'Input Data'!$B$4/Table2[[#This Row],[Volume]])</f>
        <v>-0.43323377178521127</v>
      </c>
      <c r="L1353" s="29">
        <f>Table2[[#This Row],[CM I (Unit)]]*Table2[[#This Row],[Volume]]</f>
        <v>646856.88898569834</v>
      </c>
      <c r="M1353" s="29">
        <f>Table2[[#This Row],[CM II Unit)]]*Table2[[#This Row],[Volume]]</f>
        <v>246856.88898569832</v>
      </c>
      <c r="N1353" s="29">
        <f>Table2[[#This Row],[Profit (Unit)]]*Table2[[#This Row],[Volume]]</f>
        <v>-3143.1110143017077</v>
      </c>
      <c r="O1353" s="29" t="str">
        <f>IF(AND(Table2[[#This Row],[Profit]]&gt;0,N1352&lt;0),MIN(Table2[Profit]),"")</f>
        <v/>
      </c>
    </row>
    <row r="1354" spans="1:15" ht="20.100000000000001" customHeight="1" x14ac:dyDescent="0.25">
      <c r="A1354" s="29">
        <v>7260</v>
      </c>
      <c r="B1354" s="29">
        <f>IF(Table2[[#This Row],[Volume]]&lt;'Input Data'!$B$9,'Input Data'!$B$9,IF(Table2[[#This Row],[Volume]]&gt;'Input Data'!$B$10,'Input Data'!$B$10,Table2[[#This Row],[Volume]]))</f>
        <v>7260</v>
      </c>
      <c r="C1354" s="30">
        <f>ROUNDDOWN((Table2[[#This Row],[Volume Used]]-'Input Data'!$B$9)/'Input Data'!$B$11,0)*'Input Data'!$B$12</f>
        <v>0.25</v>
      </c>
      <c r="D1354" s="31">
        <f>-(Table2[[#This Row],[Volume]]*(1-Table2[[#This Row],[Discount]])*'Input Data'!$B$2)/Table2[[#This Row],[Volume]]</f>
        <v>375</v>
      </c>
      <c r="E1354" s="29">
        <f>ROUNDUP(Table2[[#This Row],[Volume]]/'Input Data'!$B$13,0)</f>
        <v>8</v>
      </c>
      <c r="F1354" s="29">
        <f>-Table2[[#This Row],[Multiplier]]*'Input Data'!$B$3</f>
        <v>400000</v>
      </c>
      <c r="G1354" s="29">
        <f>(1 - (1 / (1 + EXP(-((Table2[[#This Row],[Volume]] / 1000) - 4.25))))) * 0.4 + 0.6</f>
        <v>0.6187904582713134</v>
      </c>
      <c r="H1354" s="29">
        <f>Table2[[#This Row],[Sigmoid]]*'Input Data'!$B$7</f>
        <v>464.09284370348507</v>
      </c>
      <c r="I1354" s="29">
        <f>Table2[[#This Row],[Price]]-Table2[[#This Row],[Variable Cost]]</f>
        <v>89.092843703485073</v>
      </c>
      <c r="J1354" s="29">
        <f>Table2[[#This Row],[CM I (Unit)]]-(Table2[[#This Row],[Fixed Cost]]/Table2[[#This Row],[Volume]])</f>
        <v>33.996424970702705</v>
      </c>
      <c r="K1354" s="29">
        <f>Table2[[#This Row],[CM II Unit)]]-(-'Input Data'!$B$4/Table2[[#This Row],[Volume]])</f>
        <v>-0.43883673728627315</v>
      </c>
      <c r="L1354" s="29">
        <f>Table2[[#This Row],[CM I (Unit)]]*Table2[[#This Row],[Volume]]</f>
        <v>646814.04528730165</v>
      </c>
      <c r="M1354" s="29">
        <f>Table2[[#This Row],[CM II Unit)]]*Table2[[#This Row],[Volume]]</f>
        <v>246814.04528730165</v>
      </c>
      <c r="N1354" s="29">
        <f>Table2[[#This Row],[Profit (Unit)]]*Table2[[#This Row],[Volume]]</f>
        <v>-3185.954712698343</v>
      </c>
      <c r="O1354" s="29" t="str">
        <f>IF(AND(Table2[[#This Row],[Profit]]&gt;0,N1353&lt;0),MIN(Table2[Profit]),"")</f>
        <v/>
      </c>
    </row>
    <row r="1355" spans="1:15" ht="20.100000000000001" customHeight="1" x14ac:dyDescent="0.25">
      <c r="A1355" s="29">
        <v>7265</v>
      </c>
      <c r="B1355" s="29">
        <f>IF(Table2[[#This Row],[Volume]]&lt;'Input Data'!$B$9,'Input Data'!$B$9,IF(Table2[[#This Row],[Volume]]&gt;'Input Data'!$B$10,'Input Data'!$B$10,Table2[[#This Row],[Volume]]))</f>
        <v>7265</v>
      </c>
      <c r="C1355" s="30">
        <f>ROUNDDOWN((Table2[[#This Row],[Volume Used]]-'Input Data'!$B$9)/'Input Data'!$B$11,0)*'Input Data'!$B$12</f>
        <v>0.25</v>
      </c>
      <c r="D1355" s="31">
        <f>-(Table2[[#This Row],[Volume]]*(1-Table2[[#This Row],[Discount]])*'Input Data'!$B$2)/Table2[[#This Row],[Volume]]</f>
        <v>375</v>
      </c>
      <c r="E1355" s="29">
        <f>ROUNDUP(Table2[[#This Row],[Volume]]/'Input Data'!$B$13,0)</f>
        <v>8</v>
      </c>
      <c r="F1355" s="29">
        <f>-Table2[[#This Row],[Multiplier]]*'Input Data'!$B$3</f>
        <v>400000</v>
      </c>
      <c r="G1355" s="29">
        <f>(1 - (1 / (1 + EXP(-((Table2[[#This Row],[Volume]] / 1000) - 4.25))))) * 0.4 + 0.6</f>
        <v>0.61870112203981908</v>
      </c>
      <c r="H1355" s="29">
        <f>Table2[[#This Row],[Sigmoid]]*'Input Data'!$B$7</f>
        <v>464.02584152986429</v>
      </c>
      <c r="I1355" s="29">
        <f>Table2[[#This Row],[Price]]-Table2[[#This Row],[Variable Cost]]</f>
        <v>89.025841529864294</v>
      </c>
      <c r="J1355" s="29">
        <f>Table2[[#This Row],[CM I (Unit)]]-(Table2[[#This Row],[Fixed Cost]]/Table2[[#This Row],[Volume]])</f>
        <v>33.967341873979919</v>
      </c>
      <c r="K1355" s="29">
        <f>Table2[[#This Row],[CM II Unit)]]-(-'Input Data'!$B$4/Table2[[#This Row],[Volume]])</f>
        <v>-0.44422041094781406</v>
      </c>
      <c r="L1355" s="29">
        <f>Table2[[#This Row],[CM I (Unit)]]*Table2[[#This Row],[Volume]]</f>
        <v>646772.73871446413</v>
      </c>
      <c r="M1355" s="29">
        <f>Table2[[#This Row],[CM II Unit)]]*Table2[[#This Row],[Volume]]</f>
        <v>246772.73871446413</v>
      </c>
      <c r="N1355" s="29">
        <f>Table2[[#This Row],[Profit (Unit)]]*Table2[[#This Row],[Volume]]</f>
        <v>-3227.2612855358693</v>
      </c>
      <c r="O1355" s="29" t="str">
        <f>IF(AND(Table2[[#This Row],[Profit]]&gt;0,N1354&lt;0),MIN(Table2[Profit]),"")</f>
        <v/>
      </c>
    </row>
    <row r="1356" spans="1:15" ht="20.100000000000001" customHeight="1" x14ac:dyDescent="0.25">
      <c r="A1356" s="29">
        <v>7270</v>
      </c>
      <c r="B1356" s="29">
        <f>IF(Table2[[#This Row],[Volume]]&lt;'Input Data'!$B$9,'Input Data'!$B$9,IF(Table2[[#This Row],[Volume]]&gt;'Input Data'!$B$10,'Input Data'!$B$10,Table2[[#This Row],[Volume]]))</f>
        <v>7270</v>
      </c>
      <c r="C1356" s="30">
        <f>ROUNDDOWN((Table2[[#This Row],[Volume Used]]-'Input Data'!$B$9)/'Input Data'!$B$11,0)*'Input Data'!$B$12</f>
        <v>0.25</v>
      </c>
      <c r="D1356" s="31">
        <f>-(Table2[[#This Row],[Volume]]*(1-Table2[[#This Row],[Discount]])*'Input Data'!$B$2)/Table2[[#This Row],[Volume]]</f>
        <v>375</v>
      </c>
      <c r="E1356" s="29">
        <f>ROUNDUP(Table2[[#This Row],[Volume]]/'Input Data'!$B$13,0)</f>
        <v>8</v>
      </c>
      <c r="F1356" s="29">
        <f>-Table2[[#This Row],[Multiplier]]*'Input Data'!$B$3</f>
        <v>400000</v>
      </c>
      <c r="G1356" s="29">
        <f>(1 - (1 / (1 + EXP(-((Table2[[#This Row],[Volume]] / 1000) - 4.25))))) * 0.4 + 0.6</f>
        <v>0.61861218980589261</v>
      </c>
      <c r="H1356" s="29">
        <f>Table2[[#This Row],[Sigmoid]]*'Input Data'!$B$7</f>
        <v>463.95914235441944</v>
      </c>
      <c r="I1356" s="29">
        <f>Table2[[#This Row],[Price]]-Table2[[#This Row],[Variable Cost]]</f>
        <v>88.959142354419441</v>
      </c>
      <c r="J1356" s="29">
        <f>Table2[[#This Row],[CM I (Unit)]]-(Table2[[#This Row],[Fixed Cost]]/Table2[[#This Row],[Volume]])</f>
        <v>33.938509617142962</v>
      </c>
      <c r="K1356" s="29">
        <f>Table2[[#This Row],[CM II Unit)]]-(-'Input Data'!$B$4/Table2[[#This Row],[Volume]])</f>
        <v>-0.44938584365483791</v>
      </c>
      <c r="L1356" s="29">
        <f>Table2[[#This Row],[CM I (Unit)]]*Table2[[#This Row],[Volume]]</f>
        <v>646732.96491662937</v>
      </c>
      <c r="M1356" s="29">
        <f>Table2[[#This Row],[CM II Unit)]]*Table2[[#This Row],[Volume]]</f>
        <v>246732.96491662934</v>
      </c>
      <c r="N1356" s="29">
        <f>Table2[[#This Row],[Profit (Unit)]]*Table2[[#This Row],[Volume]]</f>
        <v>-3267.0350833706716</v>
      </c>
      <c r="O1356" s="29" t="str">
        <f>IF(AND(Table2[[#This Row],[Profit]]&gt;0,N1355&lt;0),MIN(Table2[Profit]),"")</f>
        <v/>
      </c>
    </row>
    <row r="1357" spans="1:15" ht="20.100000000000001" customHeight="1" x14ac:dyDescent="0.25">
      <c r="A1357" s="29">
        <v>7275</v>
      </c>
      <c r="B1357" s="29">
        <f>IF(Table2[[#This Row],[Volume]]&lt;'Input Data'!$B$9,'Input Data'!$B$9,IF(Table2[[#This Row],[Volume]]&gt;'Input Data'!$B$10,'Input Data'!$B$10,Table2[[#This Row],[Volume]]))</f>
        <v>7275</v>
      </c>
      <c r="C1357" s="30">
        <f>ROUNDDOWN((Table2[[#This Row],[Volume Used]]-'Input Data'!$B$9)/'Input Data'!$B$11,0)*'Input Data'!$B$12</f>
        <v>0.25</v>
      </c>
      <c r="D1357" s="31">
        <f>-(Table2[[#This Row],[Volume]]*(1-Table2[[#This Row],[Discount]])*'Input Data'!$B$2)/Table2[[#This Row],[Volume]]</f>
        <v>375</v>
      </c>
      <c r="E1357" s="29">
        <f>ROUNDUP(Table2[[#This Row],[Volume]]/'Input Data'!$B$13,0)</f>
        <v>8</v>
      </c>
      <c r="F1357" s="29">
        <f>-Table2[[#This Row],[Multiplier]]*'Input Data'!$B$3</f>
        <v>400000</v>
      </c>
      <c r="G1357" s="29">
        <f>(1 - (1 / (1 + EXP(-((Table2[[#This Row],[Volume]] / 1000) - 4.25))))) * 0.4 + 0.6</f>
        <v>0.61852365993940006</v>
      </c>
      <c r="H1357" s="29">
        <f>Table2[[#This Row],[Sigmoid]]*'Input Data'!$B$7</f>
        <v>463.89274495455004</v>
      </c>
      <c r="I1357" s="29">
        <f>Table2[[#This Row],[Price]]-Table2[[#This Row],[Variable Cost]]</f>
        <v>88.892744954550039</v>
      </c>
      <c r="J1357" s="29">
        <f>Table2[[#This Row],[CM I (Unit)]]-(Table2[[#This Row],[Fixed Cost]]/Table2[[#This Row],[Volume]])</f>
        <v>33.909927085134235</v>
      </c>
      <c r="K1357" s="29">
        <f>Table2[[#This Row],[CM II Unit)]]-(-'Input Data'!$B$4/Table2[[#This Row],[Volume]])</f>
        <v>-0.45433408325064306</v>
      </c>
      <c r="L1357" s="29">
        <f>Table2[[#This Row],[CM I (Unit)]]*Table2[[#This Row],[Volume]]</f>
        <v>646694.71954435157</v>
      </c>
      <c r="M1357" s="29">
        <f>Table2[[#This Row],[CM II Unit)]]*Table2[[#This Row],[Volume]]</f>
        <v>246694.71954435157</v>
      </c>
      <c r="N1357" s="29">
        <f>Table2[[#This Row],[Profit (Unit)]]*Table2[[#This Row],[Volume]]</f>
        <v>-3305.2804556484284</v>
      </c>
      <c r="O1357" s="29" t="str">
        <f>IF(AND(Table2[[#This Row],[Profit]]&gt;0,N1356&lt;0),MIN(Table2[Profit]),"")</f>
        <v/>
      </c>
    </row>
    <row r="1358" spans="1:15" ht="20.100000000000001" customHeight="1" x14ac:dyDescent="0.25">
      <c r="A1358" s="29">
        <v>7280</v>
      </c>
      <c r="B1358" s="29">
        <f>IF(Table2[[#This Row],[Volume]]&lt;'Input Data'!$B$9,'Input Data'!$B$9,IF(Table2[[#This Row],[Volume]]&gt;'Input Data'!$B$10,'Input Data'!$B$10,Table2[[#This Row],[Volume]]))</f>
        <v>7280</v>
      </c>
      <c r="C1358" s="30">
        <f>ROUNDDOWN((Table2[[#This Row],[Volume Used]]-'Input Data'!$B$9)/'Input Data'!$B$11,0)*'Input Data'!$B$12</f>
        <v>0.25</v>
      </c>
      <c r="D1358" s="31">
        <f>-(Table2[[#This Row],[Volume]]*(1-Table2[[#This Row],[Discount]])*'Input Data'!$B$2)/Table2[[#This Row],[Volume]]</f>
        <v>375</v>
      </c>
      <c r="E1358" s="29">
        <f>ROUNDUP(Table2[[#This Row],[Volume]]/'Input Data'!$B$13,0)</f>
        <v>8</v>
      </c>
      <c r="F1358" s="29">
        <f>-Table2[[#This Row],[Multiplier]]*'Input Data'!$B$3</f>
        <v>400000</v>
      </c>
      <c r="G1358" s="29">
        <f>(1 - (1 / (1 + EXP(-((Table2[[#This Row],[Volume]] / 1000) - 4.25))))) * 0.4 + 0.6</f>
        <v>0.61843553081491187</v>
      </c>
      <c r="H1358" s="29">
        <f>Table2[[#This Row],[Sigmoid]]*'Input Data'!$B$7</f>
        <v>463.82664811118389</v>
      </c>
      <c r="I1358" s="29">
        <f>Table2[[#This Row],[Price]]-Table2[[#This Row],[Variable Cost]]</f>
        <v>88.826648111183886</v>
      </c>
      <c r="J1358" s="29">
        <f>Table2[[#This Row],[CM I (Unit)]]-(Table2[[#This Row],[Fixed Cost]]/Table2[[#This Row],[Volume]])</f>
        <v>33.881593166128944</v>
      </c>
      <c r="K1358" s="29">
        <f>Table2[[#This Row],[CM II Unit)]]-(-'Input Data'!$B$4/Table2[[#This Row],[Volume]])</f>
        <v>-0.459066174530399</v>
      </c>
      <c r="L1358" s="29">
        <f>Table2[[#This Row],[CM I (Unit)]]*Table2[[#This Row],[Volume]]</f>
        <v>646657.99824941868</v>
      </c>
      <c r="M1358" s="29">
        <f>Table2[[#This Row],[CM II Unit)]]*Table2[[#This Row],[Volume]]</f>
        <v>246657.99824941871</v>
      </c>
      <c r="N1358" s="29">
        <f>Table2[[#This Row],[Profit (Unit)]]*Table2[[#This Row],[Volume]]</f>
        <v>-3342.0017505813048</v>
      </c>
      <c r="O1358" s="29" t="str">
        <f>IF(AND(Table2[[#This Row],[Profit]]&gt;0,N1357&lt;0),MIN(Table2[Profit]),"")</f>
        <v/>
      </c>
    </row>
    <row r="1359" spans="1:15" ht="20.100000000000001" customHeight="1" x14ac:dyDescent="0.25">
      <c r="A1359" s="29">
        <v>7285</v>
      </c>
      <c r="B1359" s="29">
        <f>IF(Table2[[#This Row],[Volume]]&lt;'Input Data'!$B$9,'Input Data'!$B$9,IF(Table2[[#This Row],[Volume]]&gt;'Input Data'!$B$10,'Input Data'!$B$10,Table2[[#This Row],[Volume]]))</f>
        <v>7285</v>
      </c>
      <c r="C1359" s="30">
        <f>ROUNDDOWN((Table2[[#This Row],[Volume Used]]-'Input Data'!$B$9)/'Input Data'!$B$11,0)*'Input Data'!$B$12</f>
        <v>0.25</v>
      </c>
      <c r="D1359" s="31">
        <f>-(Table2[[#This Row],[Volume]]*(1-Table2[[#This Row],[Discount]])*'Input Data'!$B$2)/Table2[[#This Row],[Volume]]</f>
        <v>375</v>
      </c>
      <c r="E1359" s="29">
        <f>ROUNDUP(Table2[[#This Row],[Volume]]/'Input Data'!$B$13,0)</f>
        <v>8</v>
      </c>
      <c r="F1359" s="29">
        <f>-Table2[[#This Row],[Multiplier]]*'Input Data'!$B$3</f>
        <v>400000</v>
      </c>
      <c r="G1359" s="29">
        <f>(1 - (1 / (1 + EXP(-((Table2[[#This Row],[Volume]] / 1000) - 4.25))))) * 0.4 + 0.6</f>
        <v>0.6183478008117067</v>
      </c>
      <c r="H1359" s="29">
        <f>Table2[[#This Row],[Sigmoid]]*'Input Data'!$B$7</f>
        <v>463.76085060878</v>
      </c>
      <c r="I1359" s="29">
        <f>Table2[[#This Row],[Price]]-Table2[[#This Row],[Variable Cost]]</f>
        <v>88.760850608780004</v>
      </c>
      <c r="J1359" s="29">
        <f>Table2[[#This Row],[CM I (Unit)]]-(Table2[[#This Row],[Fixed Cost]]/Table2[[#This Row],[Volume]])</f>
        <v>33.853506751539101</v>
      </c>
      <c r="K1359" s="29">
        <f>Table2[[#This Row],[CM II Unit)]]-(-'Input Data'!$B$4/Table2[[#This Row],[Volume]])</f>
        <v>-0.46358315923646387</v>
      </c>
      <c r="L1359" s="29">
        <f>Table2[[#This Row],[CM I (Unit)]]*Table2[[#This Row],[Volume]]</f>
        <v>646622.79668496235</v>
      </c>
      <c r="M1359" s="29">
        <f>Table2[[#This Row],[CM II Unit)]]*Table2[[#This Row],[Volume]]</f>
        <v>246622.79668496235</v>
      </c>
      <c r="N1359" s="29">
        <f>Table2[[#This Row],[Profit (Unit)]]*Table2[[#This Row],[Volume]]</f>
        <v>-3377.2033150376392</v>
      </c>
      <c r="O1359" s="29" t="str">
        <f>IF(AND(Table2[[#This Row],[Profit]]&gt;0,N1358&lt;0),MIN(Table2[Profit]),"")</f>
        <v/>
      </c>
    </row>
    <row r="1360" spans="1:15" ht="20.100000000000001" customHeight="1" x14ac:dyDescent="0.25">
      <c r="A1360" s="29">
        <v>7290</v>
      </c>
      <c r="B1360" s="29">
        <f>IF(Table2[[#This Row],[Volume]]&lt;'Input Data'!$B$9,'Input Data'!$B$9,IF(Table2[[#This Row],[Volume]]&gt;'Input Data'!$B$10,'Input Data'!$B$10,Table2[[#This Row],[Volume]]))</f>
        <v>7290</v>
      </c>
      <c r="C1360" s="30">
        <f>ROUNDDOWN((Table2[[#This Row],[Volume Used]]-'Input Data'!$B$9)/'Input Data'!$B$11,0)*'Input Data'!$B$12</f>
        <v>0.25</v>
      </c>
      <c r="D1360" s="31">
        <f>-(Table2[[#This Row],[Volume]]*(1-Table2[[#This Row],[Discount]])*'Input Data'!$B$2)/Table2[[#This Row],[Volume]]</f>
        <v>375</v>
      </c>
      <c r="E1360" s="29">
        <f>ROUNDUP(Table2[[#This Row],[Volume]]/'Input Data'!$B$13,0)</f>
        <v>8</v>
      </c>
      <c r="F1360" s="29">
        <f>-Table2[[#This Row],[Multiplier]]*'Input Data'!$B$3</f>
        <v>400000</v>
      </c>
      <c r="G1360" s="29">
        <f>(1 - (1 / (1 + EXP(-((Table2[[#This Row],[Volume]] / 1000) - 4.25))))) * 0.4 + 0.6</f>
        <v>0.61826046831377746</v>
      </c>
      <c r="H1360" s="29">
        <f>Table2[[#This Row],[Sigmoid]]*'Input Data'!$B$7</f>
        <v>463.69535123533308</v>
      </c>
      <c r="I1360" s="29">
        <f>Table2[[#This Row],[Price]]-Table2[[#This Row],[Variable Cost]]</f>
        <v>88.695351235333078</v>
      </c>
      <c r="J1360" s="29">
        <f>Table2[[#This Row],[CM I (Unit)]]-(Table2[[#This Row],[Fixed Cost]]/Table2[[#This Row],[Volume]])</f>
        <v>33.825666736018952</v>
      </c>
      <c r="K1360" s="29">
        <f>Table2[[#This Row],[CM II Unit)]]-(-'Input Data'!$B$4/Table2[[#This Row],[Volume]])</f>
        <v>-0.46788607605238042</v>
      </c>
      <c r="L1360" s="29">
        <f>Table2[[#This Row],[CM I (Unit)]]*Table2[[#This Row],[Volume]]</f>
        <v>646589.11050557811</v>
      </c>
      <c r="M1360" s="29">
        <f>Table2[[#This Row],[CM II Unit)]]*Table2[[#This Row],[Volume]]</f>
        <v>246589.11050557817</v>
      </c>
      <c r="N1360" s="29">
        <f>Table2[[#This Row],[Profit (Unit)]]*Table2[[#This Row],[Volume]]</f>
        <v>-3410.8894944218532</v>
      </c>
      <c r="O1360" s="29" t="str">
        <f>IF(AND(Table2[[#This Row],[Profit]]&gt;0,N1359&lt;0),MIN(Table2[Profit]),"")</f>
        <v/>
      </c>
    </row>
    <row r="1361" spans="1:15" ht="20.100000000000001" customHeight="1" x14ac:dyDescent="0.25">
      <c r="A1361" s="29">
        <v>7295</v>
      </c>
      <c r="B1361" s="29">
        <f>IF(Table2[[#This Row],[Volume]]&lt;'Input Data'!$B$9,'Input Data'!$B$9,IF(Table2[[#This Row],[Volume]]&gt;'Input Data'!$B$10,'Input Data'!$B$10,Table2[[#This Row],[Volume]]))</f>
        <v>7295</v>
      </c>
      <c r="C1361" s="30">
        <f>ROUNDDOWN((Table2[[#This Row],[Volume Used]]-'Input Data'!$B$9)/'Input Data'!$B$11,0)*'Input Data'!$B$12</f>
        <v>0.25</v>
      </c>
      <c r="D1361" s="31">
        <f>-(Table2[[#This Row],[Volume]]*(1-Table2[[#This Row],[Discount]])*'Input Data'!$B$2)/Table2[[#This Row],[Volume]]</f>
        <v>375</v>
      </c>
      <c r="E1361" s="29">
        <f>ROUNDUP(Table2[[#This Row],[Volume]]/'Input Data'!$B$13,0)</f>
        <v>8</v>
      </c>
      <c r="F1361" s="29">
        <f>-Table2[[#This Row],[Multiplier]]*'Input Data'!$B$3</f>
        <v>400000</v>
      </c>
      <c r="G1361" s="29">
        <f>(1 - (1 / (1 + EXP(-((Table2[[#This Row],[Volume]] / 1000) - 4.25))))) * 0.4 + 0.6</f>
        <v>0.61817353170983547</v>
      </c>
      <c r="H1361" s="29">
        <f>Table2[[#This Row],[Sigmoid]]*'Input Data'!$B$7</f>
        <v>463.63014878237658</v>
      </c>
      <c r="I1361" s="29">
        <f>Table2[[#This Row],[Price]]-Table2[[#This Row],[Variable Cost]]</f>
        <v>88.63014878237658</v>
      </c>
      <c r="J1361" s="29">
        <f>Table2[[#This Row],[CM I (Unit)]]-(Table2[[#This Row],[Fixed Cost]]/Table2[[#This Row],[Volume]])</f>
        <v>33.79807201746911</v>
      </c>
      <c r="K1361" s="29">
        <f>Table2[[#This Row],[CM II Unit)]]-(-'Input Data'!$B$4/Table2[[#This Row],[Volume]])</f>
        <v>-0.47197596059805846</v>
      </c>
      <c r="L1361" s="29">
        <f>Table2[[#This Row],[CM I (Unit)]]*Table2[[#This Row],[Volume]]</f>
        <v>646556.9353674372</v>
      </c>
      <c r="M1361" s="29">
        <f>Table2[[#This Row],[CM II Unit)]]*Table2[[#This Row],[Volume]]</f>
        <v>246556.93536743717</v>
      </c>
      <c r="N1361" s="29">
        <f>Table2[[#This Row],[Profit (Unit)]]*Table2[[#This Row],[Volume]]</f>
        <v>-3443.0646325628363</v>
      </c>
      <c r="O1361" s="29" t="str">
        <f>IF(AND(Table2[[#This Row],[Profit]]&gt;0,N1360&lt;0),MIN(Table2[Profit]),"")</f>
        <v/>
      </c>
    </row>
    <row r="1362" spans="1:15" ht="20.100000000000001" customHeight="1" x14ac:dyDescent="0.25">
      <c r="A1362" s="29">
        <v>7300</v>
      </c>
      <c r="B1362" s="29">
        <f>IF(Table2[[#This Row],[Volume]]&lt;'Input Data'!$B$9,'Input Data'!$B$9,IF(Table2[[#This Row],[Volume]]&gt;'Input Data'!$B$10,'Input Data'!$B$10,Table2[[#This Row],[Volume]]))</f>
        <v>7300</v>
      </c>
      <c r="C1362" s="30">
        <f>ROUNDDOWN((Table2[[#This Row],[Volume Used]]-'Input Data'!$B$9)/'Input Data'!$B$11,0)*'Input Data'!$B$12</f>
        <v>0.25</v>
      </c>
      <c r="D1362" s="31">
        <f>-(Table2[[#This Row],[Volume]]*(1-Table2[[#This Row],[Discount]])*'Input Data'!$B$2)/Table2[[#This Row],[Volume]]</f>
        <v>375</v>
      </c>
      <c r="E1362" s="29">
        <f>ROUNDUP(Table2[[#This Row],[Volume]]/'Input Data'!$B$13,0)</f>
        <v>8</v>
      </c>
      <c r="F1362" s="29">
        <f>-Table2[[#This Row],[Multiplier]]*'Input Data'!$B$3</f>
        <v>400000</v>
      </c>
      <c r="G1362" s="29">
        <f>(1 - (1 / (1 + EXP(-((Table2[[#This Row],[Volume]] / 1000) - 4.25))))) * 0.4 + 0.6</f>
        <v>0.61808698939331497</v>
      </c>
      <c r="H1362" s="29">
        <f>Table2[[#This Row],[Sigmoid]]*'Input Data'!$B$7</f>
        <v>463.56524204498623</v>
      </c>
      <c r="I1362" s="29">
        <f>Table2[[#This Row],[Price]]-Table2[[#This Row],[Variable Cost]]</f>
        <v>88.565242044986235</v>
      </c>
      <c r="J1362" s="29">
        <f>Table2[[#This Row],[CM I (Unit)]]-(Table2[[#This Row],[Fixed Cost]]/Table2[[#This Row],[Volume]])</f>
        <v>33.770721497041031</v>
      </c>
      <c r="K1362" s="29">
        <f>Table2[[#This Row],[CM II Unit)]]-(-'Input Data'!$B$4/Table2[[#This Row],[Volume]])</f>
        <v>-0.47585384542472298</v>
      </c>
      <c r="L1362" s="29">
        <f>Table2[[#This Row],[CM I (Unit)]]*Table2[[#This Row],[Volume]]</f>
        <v>646526.26692839956</v>
      </c>
      <c r="M1362" s="29">
        <f>Table2[[#This Row],[CM II Unit)]]*Table2[[#This Row],[Volume]]</f>
        <v>246526.26692839953</v>
      </c>
      <c r="N1362" s="29">
        <f>Table2[[#This Row],[Profit (Unit)]]*Table2[[#This Row],[Volume]]</f>
        <v>-3473.7330716004776</v>
      </c>
      <c r="O1362" s="29" t="str">
        <f>IF(AND(Table2[[#This Row],[Profit]]&gt;0,N1361&lt;0),MIN(Table2[Profit]),"")</f>
        <v/>
      </c>
    </row>
    <row r="1363" spans="1:15" ht="20.100000000000001" customHeight="1" x14ac:dyDescent="0.25">
      <c r="A1363" s="29">
        <v>7305</v>
      </c>
      <c r="B1363" s="29">
        <f>IF(Table2[[#This Row],[Volume]]&lt;'Input Data'!$B$9,'Input Data'!$B$9,IF(Table2[[#This Row],[Volume]]&gt;'Input Data'!$B$10,'Input Data'!$B$10,Table2[[#This Row],[Volume]]))</f>
        <v>7305</v>
      </c>
      <c r="C1363" s="30">
        <f>ROUNDDOWN((Table2[[#This Row],[Volume Used]]-'Input Data'!$B$9)/'Input Data'!$B$11,0)*'Input Data'!$B$12</f>
        <v>0.25</v>
      </c>
      <c r="D1363" s="31">
        <f>-(Table2[[#This Row],[Volume]]*(1-Table2[[#This Row],[Discount]])*'Input Data'!$B$2)/Table2[[#This Row],[Volume]]</f>
        <v>375</v>
      </c>
      <c r="E1363" s="29">
        <f>ROUNDUP(Table2[[#This Row],[Volume]]/'Input Data'!$B$13,0)</f>
        <v>8</v>
      </c>
      <c r="F1363" s="29">
        <f>-Table2[[#This Row],[Multiplier]]*'Input Data'!$B$3</f>
        <v>400000</v>
      </c>
      <c r="G1363" s="29">
        <f>(1 - (1 / (1 + EXP(-((Table2[[#This Row],[Volume]] / 1000) - 4.25))))) * 0.4 + 0.6</f>
        <v>0.61800083976237719</v>
      </c>
      <c r="H1363" s="29">
        <f>Table2[[#This Row],[Sigmoid]]*'Input Data'!$B$7</f>
        <v>463.50062982178287</v>
      </c>
      <c r="I1363" s="29">
        <f>Table2[[#This Row],[Price]]-Table2[[#This Row],[Variable Cost]]</f>
        <v>88.500629821782866</v>
      </c>
      <c r="J1363" s="29">
        <f>Table2[[#This Row],[CM I (Unit)]]-(Table2[[#This Row],[Fixed Cost]]/Table2[[#This Row],[Volume]])</f>
        <v>33.743614079140841</v>
      </c>
      <c r="K1363" s="29">
        <f>Table2[[#This Row],[CM II Unit)]]-(-'Input Data'!$B$4/Table2[[#This Row],[Volume]])</f>
        <v>-0.47952076001042343</v>
      </c>
      <c r="L1363" s="29">
        <f>Table2[[#This Row],[CM I (Unit)]]*Table2[[#This Row],[Volume]]</f>
        <v>646497.10084812378</v>
      </c>
      <c r="M1363" s="29">
        <f>Table2[[#This Row],[CM II Unit)]]*Table2[[#This Row],[Volume]]</f>
        <v>246497.10084812384</v>
      </c>
      <c r="N1363" s="29">
        <f>Table2[[#This Row],[Profit (Unit)]]*Table2[[#This Row],[Volume]]</f>
        <v>-3502.8991518761432</v>
      </c>
      <c r="O1363" s="29" t="str">
        <f>IF(AND(Table2[[#This Row],[Profit]]&gt;0,N1362&lt;0),MIN(Table2[Profit]),"")</f>
        <v/>
      </c>
    </row>
    <row r="1364" spans="1:15" ht="20.100000000000001" customHeight="1" x14ac:dyDescent="0.25">
      <c r="A1364" s="29">
        <v>7310</v>
      </c>
      <c r="B1364" s="29">
        <f>IF(Table2[[#This Row],[Volume]]&lt;'Input Data'!$B$9,'Input Data'!$B$9,IF(Table2[[#This Row],[Volume]]&gt;'Input Data'!$B$10,'Input Data'!$B$10,Table2[[#This Row],[Volume]]))</f>
        <v>7310</v>
      </c>
      <c r="C1364" s="30">
        <f>ROUNDDOWN((Table2[[#This Row],[Volume Used]]-'Input Data'!$B$9)/'Input Data'!$B$11,0)*'Input Data'!$B$12</f>
        <v>0.25</v>
      </c>
      <c r="D1364" s="31">
        <f>-(Table2[[#This Row],[Volume]]*(1-Table2[[#This Row],[Discount]])*'Input Data'!$B$2)/Table2[[#This Row],[Volume]]</f>
        <v>375</v>
      </c>
      <c r="E1364" s="29">
        <f>ROUNDUP(Table2[[#This Row],[Volume]]/'Input Data'!$B$13,0)</f>
        <v>8</v>
      </c>
      <c r="F1364" s="29">
        <f>-Table2[[#This Row],[Multiplier]]*'Input Data'!$B$3</f>
        <v>400000</v>
      </c>
      <c r="G1364" s="29">
        <f>(1 - (1 / (1 + EXP(-((Table2[[#This Row],[Volume]] / 1000) - 4.25))))) * 0.4 + 0.6</f>
        <v>0.61791508121991467</v>
      </c>
      <c r="H1364" s="29">
        <f>Table2[[#This Row],[Sigmoid]]*'Input Data'!$B$7</f>
        <v>463.43631091493603</v>
      </c>
      <c r="I1364" s="29">
        <f>Table2[[#This Row],[Price]]-Table2[[#This Row],[Variable Cost]]</f>
        <v>88.43631091493603</v>
      </c>
      <c r="J1364" s="29">
        <f>Table2[[#This Row],[CM I (Unit)]]-(Table2[[#This Row],[Fixed Cost]]/Table2[[#This Row],[Volume]])</f>
        <v>33.716748671433976</v>
      </c>
      <c r="K1364" s="29">
        <f>Table2[[#This Row],[CM II Unit)]]-(-'Input Data'!$B$4/Table2[[#This Row],[Volume]])</f>
        <v>-0.48297773075480421</v>
      </c>
      <c r="L1364" s="29">
        <f>Table2[[#This Row],[CM I (Unit)]]*Table2[[#This Row],[Volume]]</f>
        <v>646469.4327881824</v>
      </c>
      <c r="M1364" s="29">
        <f>Table2[[#This Row],[CM II Unit)]]*Table2[[#This Row],[Volume]]</f>
        <v>246469.43278818237</v>
      </c>
      <c r="N1364" s="29">
        <f>Table2[[#This Row],[Profit (Unit)]]*Table2[[#This Row],[Volume]]</f>
        <v>-3530.567211817619</v>
      </c>
      <c r="O1364" s="29" t="str">
        <f>IF(AND(Table2[[#This Row],[Profit]]&gt;0,N1363&lt;0),MIN(Table2[Profit]),"")</f>
        <v/>
      </c>
    </row>
    <row r="1365" spans="1:15" ht="20.100000000000001" customHeight="1" x14ac:dyDescent="0.25">
      <c r="A1365" s="29">
        <v>7315</v>
      </c>
      <c r="B1365" s="29">
        <f>IF(Table2[[#This Row],[Volume]]&lt;'Input Data'!$B$9,'Input Data'!$B$9,IF(Table2[[#This Row],[Volume]]&gt;'Input Data'!$B$10,'Input Data'!$B$10,Table2[[#This Row],[Volume]]))</f>
        <v>7315</v>
      </c>
      <c r="C1365" s="30">
        <f>ROUNDDOWN((Table2[[#This Row],[Volume Used]]-'Input Data'!$B$9)/'Input Data'!$B$11,0)*'Input Data'!$B$12</f>
        <v>0.25</v>
      </c>
      <c r="D1365" s="31">
        <f>-(Table2[[#This Row],[Volume]]*(1-Table2[[#This Row],[Discount]])*'Input Data'!$B$2)/Table2[[#This Row],[Volume]]</f>
        <v>375</v>
      </c>
      <c r="E1365" s="29">
        <f>ROUNDUP(Table2[[#This Row],[Volume]]/'Input Data'!$B$13,0)</f>
        <v>8</v>
      </c>
      <c r="F1365" s="29">
        <f>-Table2[[#This Row],[Multiplier]]*'Input Data'!$B$3</f>
        <v>400000</v>
      </c>
      <c r="G1365" s="29">
        <f>(1 - (1 / (1 + EXP(-((Table2[[#This Row],[Volume]] / 1000) - 4.25))))) * 0.4 + 0.6</f>
        <v>0.61782971217355453</v>
      </c>
      <c r="H1365" s="29">
        <f>Table2[[#This Row],[Sigmoid]]*'Input Data'!$B$7</f>
        <v>463.37228413016589</v>
      </c>
      <c r="I1365" s="29">
        <f>Table2[[#This Row],[Price]]-Table2[[#This Row],[Variable Cost]]</f>
        <v>88.372284130165895</v>
      </c>
      <c r="J1365" s="29">
        <f>Table2[[#This Row],[CM I (Unit)]]-(Table2[[#This Row],[Fixed Cost]]/Table2[[#This Row],[Volume]])</f>
        <v>33.690124184848052</v>
      </c>
      <c r="K1365" s="29">
        <f>Table2[[#This Row],[CM II Unit)]]-(-'Input Data'!$B$4/Table2[[#This Row],[Volume]])</f>
        <v>-0.48622578097559455</v>
      </c>
      <c r="L1365" s="29">
        <f>Table2[[#This Row],[CM I (Unit)]]*Table2[[#This Row],[Volume]]</f>
        <v>646443.25841216347</v>
      </c>
      <c r="M1365" s="29">
        <f>Table2[[#This Row],[CM II Unit)]]*Table2[[#This Row],[Volume]]</f>
        <v>246443.2584121635</v>
      </c>
      <c r="N1365" s="29">
        <f>Table2[[#This Row],[Profit (Unit)]]*Table2[[#This Row],[Volume]]</f>
        <v>-3556.7415878364741</v>
      </c>
      <c r="O1365" s="29" t="str">
        <f>IF(AND(Table2[[#This Row],[Profit]]&gt;0,N1364&lt;0),MIN(Table2[Profit]),"")</f>
        <v/>
      </c>
    </row>
    <row r="1366" spans="1:15" ht="20.100000000000001" customHeight="1" x14ac:dyDescent="0.25">
      <c r="A1366" s="29">
        <v>7320</v>
      </c>
      <c r="B1366" s="29">
        <f>IF(Table2[[#This Row],[Volume]]&lt;'Input Data'!$B$9,'Input Data'!$B$9,IF(Table2[[#This Row],[Volume]]&gt;'Input Data'!$B$10,'Input Data'!$B$10,Table2[[#This Row],[Volume]]))</f>
        <v>7320</v>
      </c>
      <c r="C1366" s="30">
        <f>ROUNDDOWN((Table2[[#This Row],[Volume Used]]-'Input Data'!$B$9)/'Input Data'!$B$11,0)*'Input Data'!$B$12</f>
        <v>0.25</v>
      </c>
      <c r="D1366" s="31">
        <f>-(Table2[[#This Row],[Volume]]*(1-Table2[[#This Row],[Discount]])*'Input Data'!$B$2)/Table2[[#This Row],[Volume]]</f>
        <v>375</v>
      </c>
      <c r="E1366" s="29">
        <f>ROUNDUP(Table2[[#This Row],[Volume]]/'Input Data'!$B$13,0)</f>
        <v>8</v>
      </c>
      <c r="F1366" s="29">
        <f>-Table2[[#This Row],[Multiplier]]*'Input Data'!$B$3</f>
        <v>400000</v>
      </c>
      <c r="G1366" s="29">
        <f>(1 - (1 / (1 + EXP(-((Table2[[#This Row],[Volume]] / 1000) - 4.25))))) * 0.4 + 0.6</f>
        <v>0.61774473103566252</v>
      </c>
      <c r="H1366" s="29">
        <f>Table2[[#This Row],[Sigmoid]]*'Input Data'!$B$7</f>
        <v>463.30854827674688</v>
      </c>
      <c r="I1366" s="29">
        <f>Table2[[#This Row],[Price]]-Table2[[#This Row],[Variable Cost]]</f>
        <v>88.308548276746876</v>
      </c>
      <c r="J1366" s="29">
        <f>Table2[[#This Row],[CM I (Unit)]]-(Table2[[#This Row],[Fixed Cost]]/Table2[[#This Row],[Volume]])</f>
        <v>33.663739533577477</v>
      </c>
      <c r="K1366" s="29">
        <f>Table2[[#This Row],[CM II Unit)]]-(-'Input Data'!$B$4/Table2[[#This Row],[Volume]])</f>
        <v>-0.4892659309034002</v>
      </c>
      <c r="L1366" s="29">
        <f>Table2[[#This Row],[CM I (Unit)]]*Table2[[#This Row],[Volume]]</f>
        <v>646418.57338578708</v>
      </c>
      <c r="M1366" s="29">
        <f>Table2[[#This Row],[CM II Unit)]]*Table2[[#This Row],[Volume]]</f>
        <v>246418.57338578714</v>
      </c>
      <c r="N1366" s="29">
        <f>Table2[[#This Row],[Profit (Unit)]]*Table2[[#This Row],[Volume]]</f>
        <v>-3581.4266142128895</v>
      </c>
      <c r="O1366" s="29" t="str">
        <f>IF(AND(Table2[[#This Row],[Profit]]&gt;0,N1365&lt;0),MIN(Table2[Profit]),"")</f>
        <v/>
      </c>
    </row>
    <row r="1367" spans="1:15" ht="20.100000000000001" customHeight="1" x14ac:dyDescent="0.25">
      <c r="A1367" s="29">
        <v>7325</v>
      </c>
      <c r="B1367" s="29">
        <f>IF(Table2[[#This Row],[Volume]]&lt;'Input Data'!$B$9,'Input Data'!$B$9,IF(Table2[[#This Row],[Volume]]&gt;'Input Data'!$B$10,'Input Data'!$B$10,Table2[[#This Row],[Volume]]))</f>
        <v>7325</v>
      </c>
      <c r="C1367" s="30">
        <f>ROUNDDOWN((Table2[[#This Row],[Volume Used]]-'Input Data'!$B$9)/'Input Data'!$B$11,0)*'Input Data'!$B$12</f>
        <v>0.25</v>
      </c>
      <c r="D1367" s="31">
        <f>-(Table2[[#This Row],[Volume]]*(1-Table2[[#This Row],[Discount]])*'Input Data'!$B$2)/Table2[[#This Row],[Volume]]</f>
        <v>375</v>
      </c>
      <c r="E1367" s="29">
        <f>ROUNDUP(Table2[[#This Row],[Volume]]/'Input Data'!$B$13,0)</f>
        <v>8</v>
      </c>
      <c r="F1367" s="29">
        <f>-Table2[[#This Row],[Multiplier]]*'Input Data'!$B$3</f>
        <v>400000</v>
      </c>
      <c r="G1367" s="29">
        <f>(1 - (1 / (1 + EXP(-((Table2[[#This Row],[Volume]] / 1000) - 4.25))))) * 0.4 + 0.6</f>
        <v>0.61766013622334581</v>
      </c>
      <c r="H1367" s="29">
        <f>Table2[[#This Row],[Sigmoid]]*'Input Data'!$B$7</f>
        <v>463.24510216750934</v>
      </c>
      <c r="I1367" s="29">
        <f>Table2[[#This Row],[Price]]-Table2[[#This Row],[Variable Cost]]</f>
        <v>88.245102167509344</v>
      </c>
      <c r="J1367" s="29">
        <f>Table2[[#This Row],[CM I (Unit)]]-(Table2[[#This Row],[Fixed Cost]]/Table2[[#This Row],[Volume]])</f>
        <v>33.637593635086134</v>
      </c>
      <c r="K1367" s="29">
        <f>Table2[[#This Row],[CM II Unit)]]-(-'Input Data'!$B$4/Table2[[#This Row],[Volume]])</f>
        <v>-0.49209919767837107</v>
      </c>
      <c r="L1367" s="29">
        <f>Table2[[#This Row],[CM I (Unit)]]*Table2[[#This Row],[Volume]]</f>
        <v>646395.37337700592</v>
      </c>
      <c r="M1367" s="29">
        <f>Table2[[#This Row],[CM II Unit)]]*Table2[[#This Row],[Volume]]</f>
        <v>246395.37337700592</v>
      </c>
      <c r="N1367" s="29">
        <f>Table2[[#This Row],[Profit (Unit)]]*Table2[[#This Row],[Volume]]</f>
        <v>-3604.6266229940679</v>
      </c>
      <c r="O1367" s="29" t="str">
        <f>IF(AND(Table2[[#This Row],[Profit]]&gt;0,N1366&lt;0),MIN(Table2[Profit]),"")</f>
        <v/>
      </c>
    </row>
    <row r="1368" spans="1:15" ht="20.100000000000001" customHeight="1" x14ac:dyDescent="0.25">
      <c r="A1368" s="29">
        <v>7330</v>
      </c>
      <c r="B1368" s="29">
        <f>IF(Table2[[#This Row],[Volume]]&lt;'Input Data'!$B$9,'Input Data'!$B$9,IF(Table2[[#This Row],[Volume]]&gt;'Input Data'!$B$10,'Input Data'!$B$10,Table2[[#This Row],[Volume]]))</f>
        <v>7330</v>
      </c>
      <c r="C1368" s="30">
        <f>ROUNDDOWN((Table2[[#This Row],[Volume Used]]-'Input Data'!$B$9)/'Input Data'!$B$11,0)*'Input Data'!$B$12</f>
        <v>0.25</v>
      </c>
      <c r="D1368" s="31">
        <f>-(Table2[[#This Row],[Volume]]*(1-Table2[[#This Row],[Discount]])*'Input Data'!$B$2)/Table2[[#This Row],[Volume]]</f>
        <v>375</v>
      </c>
      <c r="E1368" s="29">
        <f>ROUNDUP(Table2[[#This Row],[Volume]]/'Input Data'!$B$13,0)</f>
        <v>8</v>
      </c>
      <c r="F1368" s="29">
        <f>-Table2[[#This Row],[Multiplier]]*'Input Data'!$B$3</f>
        <v>400000</v>
      </c>
      <c r="G1368" s="29">
        <f>(1 - (1 / (1 + EXP(-((Table2[[#This Row],[Volume]] / 1000) - 4.25))))) * 0.4 + 0.6</f>
        <v>0.61757592615845647</v>
      </c>
      <c r="H1368" s="29">
        <f>Table2[[#This Row],[Sigmoid]]*'Input Data'!$B$7</f>
        <v>463.18194461884235</v>
      </c>
      <c r="I1368" s="29">
        <f>Table2[[#This Row],[Price]]-Table2[[#This Row],[Variable Cost]]</f>
        <v>88.181944618842351</v>
      </c>
      <c r="J1368" s="29">
        <f>Table2[[#This Row],[CM I (Unit)]]-(Table2[[#This Row],[Fixed Cost]]/Table2[[#This Row],[Volume]])</f>
        <v>33.611685410111107</v>
      </c>
      <c r="K1368" s="29">
        <f>Table2[[#This Row],[CM II Unit)]]-(-'Input Data'!$B$4/Table2[[#This Row],[Volume]])</f>
        <v>-0.49472659534591656</v>
      </c>
      <c r="L1368" s="29">
        <f>Table2[[#This Row],[CM I (Unit)]]*Table2[[#This Row],[Volume]]</f>
        <v>646373.65405611438</v>
      </c>
      <c r="M1368" s="29">
        <f>Table2[[#This Row],[CM II Unit)]]*Table2[[#This Row],[Volume]]</f>
        <v>246373.65405611441</v>
      </c>
      <c r="N1368" s="29">
        <f>Table2[[#This Row],[Profit (Unit)]]*Table2[[#This Row],[Volume]]</f>
        <v>-3626.3459438855684</v>
      </c>
      <c r="O1368" s="29" t="str">
        <f>IF(AND(Table2[[#This Row],[Profit]]&gt;0,N1367&lt;0),MIN(Table2[Profit]),"")</f>
        <v/>
      </c>
    </row>
    <row r="1369" spans="1:15" ht="20.100000000000001" customHeight="1" x14ac:dyDescent="0.25">
      <c r="A1369" s="29">
        <v>7335</v>
      </c>
      <c r="B1369" s="29">
        <f>IF(Table2[[#This Row],[Volume]]&lt;'Input Data'!$B$9,'Input Data'!$B$9,IF(Table2[[#This Row],[Volume]]&gt;'Input Data'!$B$10,'Input Data'!$B$10,Table2[[#This Row],[Volume]]))</f>
        <v>7335</v>
      </c>
      <c r="C1369" s="30">
        <f>ROUNDDOWN((Table2[[#This Row],[Volume Used]]-'Input Data'!$B$9)/'Input Data'!$B$11,0)*'Input Data'!$B$12</f>
        <v>0.25</v>
      </c>
      <c r="D1369" s="31">
        <f>-(Table2[[#This Row],[Volume]]*(1-Table2[[#This Row],[Discount]])*'Input Data'!$B$2)/Table2[[#This Row],[Volume]]</f>
        <v>375</v>
      </c>
      <c r="E1369" s="29">
        <f>ROUNDUP(Table2[[#This Row],[Volume]]/'Input Data'!$B$13,0)</f>
        <v>8</v>
      </c>
      <c r="F1369" s="29">
        <f>-Table2[[#This Row],[Multiplier]]*'Input Data'!$B$3</f>
        <v>400000</v>
      </c>
      <c r="G1369" s="29">
        <f>(1 - (1 / (1 + EXP(-((Table2[[#This Row],[Volume]] / 1000) - 4.25))))) * 0.4 + 0.6</f>
        <v>0.61749209926759419</v>
      </c>
      <c r="H1369" s="29">
        <f>Table2[[#This Row],[Sigmoid]]*'Input Data'!$B$7</f>
        <v>463.11907445069562</v>
      </c>
      <c r="I1369" s="29">
        <f>Table2[[#This Row],[Price]]-Table2[[#This Row],[Variable Cost]]</f>
        <v>88.119074450695621</v>
      </c>
      <c r="J1369" s="29">
        <f>Table2[[#This Row],[CM I (Unit)]]-(Table2[[#This Row],[Fixed Cost]]/Table2[[#This Row],[Volume]])</f>
        <v>33.586013782665624</v>
      </c>
      <c r="K1369" s="29">
        <f>Table2[[#This Row],[CM II Unit)]]-(-'Input Data'!$B$4/Table2[[#This Row],[Volume]])</f>
        <v>-0.49714913485312451</v>
      </c>
      <c r="L1369" s="29">
        <f>Table2[[#This Row],[CM I (Unit)]]*Table2[[#This Row],[Volume]]</f>
        <v>646353.41109585238</v>
      </c>
      <c r="M1369" s="29">
        <f>Table2[[#This Row],[CM II Unit)]]*Table2[[#This Row],[Volume]]</f>
        <v>246353.41109585235</v>
      </c>
      <c r="N1369" s="29">
        <f>Table2[[#This Row],[Profit (Unit)]]*Table2[[#This Row],[Volume]]</f>
        <v>-3646.5889041476685</v>
      </c>
      <c r="O1369" s="29" t="str">
        <f>IF(AND(Table2[[#This Row],[Profit]]&gt;0,N1368&lt;0),MIN(Table2[Profit]),"")</f>
        <v/>
      </c>
    </row>
    <row r="1370" spans="1:15" ht="20.100000000000001" customHeight="1" x14ac:dyDescent="0.25">
      <c r="A1370" s="29">
        <v>7340</v>
      </c>
      <c r="B1370" s="29">
        <f>IF(Table2[[#This Row],[Volume]]&lt;'Input Data'!$B$9,'Input Data'!$B$9,IF(Table2[[#This Row],[Volume]]&gt;'Input Data'!$B$10,'Input Data'!$B$10,Table2[[#This Row],[Volume]]))</f>
        <v>7340</v>
      </c>
      <c r="C1370" s="30">
        <f>ROUNDDOWN((Table2[[#This Row],[Volume Used]]-'Input Data'!$B$9)/'Input Data'!$B$11,0)*'Input Data'!$B$12</f>
        <v>0.25</v>
      </c>
      <c r="D1370" s="31">
        <f>-(Table2[[#This Row],[Volume]]*(1-Table2[[#This Row],[Discount]])*'Input Data'!$B$2)/Table2[[#This Row],[Volume]]</f>
        <v>375</v>
      </c>
      <c r="E1370" s="29">
        <f>ROUNDUP(Table2[[#This Row],[Volume]]/'Input Data'!$B$13,0)</f>
        <v>8</v>
      </c>
      <c r="F1370" s="29">
        <f>-Table2[[#This Row],[Multiplier]]*'Input Data'!$B$3</f>
        <v>400000</v>
      </c>
      <c r="G1370" s="29">
        <f>(1 - (1 / (1 + EXP(-((Table2[[#This Row],[Volume]] / 1000) - 4.25))))) * 0.4 + 0.6</f>
        <v>0.61740865398210887</v>
      </c>
      <c r="H1370" s="29">
        <f>Table2[[#This Row],[Sigmoid]]*'Input Data'!$B$7</f>
        <v>463.05649048658165</v>
      </c>
      <c r="I1370" s="29">
        <f>Table2[[#This Row],[Price]]-Table2[[#This Row],[Variable Cost]]</f>
        <v>88.056490486581652</v>
      </c>
      <c r="J1370" s="29">
        <f>Table2[[#This Row],[CM I (Unit)]]-(Table2[[#This Row],[Fixed Cost]]/Table2[[#This Row],[Volume]])</f>
        <v>33.560577680042144</v>
      </c>
      <c r="K1370" s="29">
        <f>Table2[[#This Row],[CM II Unit)]]-(-'Input Data'!$B$4/Table2[[#This Row],[Volume]])</f>
        <v>-0.49936782404505209</v>
      </c>
      <c r="L1370" s="29">
        <f>Table2[[#This Row],[CM I (Unit)]]*Table2[[#This Row],[Volume]]</f>
        <v>646334.64017150935</v>
      </c>
      <c r="M1370" s="29">
        <f>Table2[[#This Row],[CM II Unit)]]*Table2[[#This Row],[Volume]]</f>
        <v>246334.64017150932</v>
      </c>
      <c r="N1370" s="29">
        <f>Table2[[#This Row],[Profit (Unit)]]*Table2[[#This Row],[Volume]]</f>
        <v>-3665.3598284906825</v>
      </c>
      <c r="O1370" s="29" t="str">
        <f>IF(AND(Table2[[#This Row],[Profit]]&gt;0,N1369&lt;0),MIN(Table2[Profit]),"")</f>
        <v/>
      </c>
    </row>
    <row r="1371" spans="1:15" ht="20.100000000000001" customHeight="1" x14ac:dyDescent="0.25">
      <c r="A1371" s="29">
        <v>7345</v>
      </c>
      <c r="B1371" s="29">
        <f>IF(Table2[[#This Row],[Volume]]&lt;'Input Data'!$B$9,'Input Data'!$B$9,IF(Table2[[#This Row],[Volume]]&gt;'Input Data'!$B$10,'Input Data'!$B$10,Table2[[#This Row],[Volume]]))</f>
        <v>7345</v>
      </c>
      <c r="C1371" s="30">
        <f>ROUNDDOWN((Table2[[#This Row],[Volume Used]]-'Input Data'!$B$9)/'Input Data'!$B$11,0)*'Input Data'!$B$12</f>
        <v>0.25</v>
      </c>
      <c r="D1371" s="31">
        <f>-(Table2[[#This Row],[Volume]]*(1-Table2[[#This Row],[Discount]])*'Input Data'!$B$2)/Table2[[#This Row],[Volume]]</f>
        <v>375</v>
      </c>
      <c r="E1371" s="29">
        <f>ROUNDUP(Table2[[#This Row],[Volume]]/'Input Data'!$B$13,0)</f>
        <v>8</v>
      </c>
      <c r="F1371" s="29">
        <f>-Table2[[#This Row],[Multiplier]]*'Input Data'!$B$3</f>
        <v>400000</v>
      </c>
      <c r="G1371" s="29">
        <f>(1 - (1 / (1 + EXP(-((Table2[[#This Row],[Volume]] / 1000) - 4.25))))) * 0.4 + 0.6</f>
        <v>0.61732558873810317</v>
      </c>
      <c r="H1371" s="29">
        <f>Table2[[#This Row],[Sigmoid]]*'Input Data'!$B$7</f>
        <v>462.99419155357737</v>
      </c>
      <c r="I1371" s="29">
        <f>Table2[[#This Row],[Price]]-Table2[[#This Row],[Variable Cost]]</f>
        <v>87.994191553577366</v>
      </c>
      <c r="J1371" s="29">
        <f>Table2[[#This Row],[CM I (Unit)]]-(Table2[[#This Row],[Fixed Cost]]/Table2[[#This Row],[Volume]])</f>
        <v>33.535376032814945</v>
      </c>
      <c r="K1371" s="29">
        <f>Table2[[#This Row],[CM II Unit)]]-(-'Input Data'!$B$4/Table2[[#This Row],[Volume]])</f>
        <v>-0.50138366766157105</v>
      </c>
      <c r="L1371" s="29">
        <f>Table2[[#This Row],[CM I (Unit)]]*Table2[[#This Row],[Volume]]</f>
        <v>646317.33696102572</v>
      </c>
      <c r="M1371" s="29">
        <f>Table2[[#This Row],[CM II Unit)]]*Table2[[#This Row],[Volume]]</f>
        <v>246317.33696102578</v>
      </c>
      <c r="N1371" s="29">
        <f>Table2[[#This Row],[Profit (Unit)]]*Table2[[#This Row],[Volume]]</f>
        <v>-3682.6630389742395</v>
      </c>
      <c r="O1371" s="29" t="str">
        <f>IF(AND(Table2[[#This Row],[Profit]]&gt;0,N1370&lt;0),MIN(Table2[Profit]),"")</f>
        <v/>
      </c>
    </row>
    <row r="1372" spans="1:15" ht="20.100000000000001" customHeight="1" x14ac:dyDescent="0.25">
      <c r="A1372" s="29">
        <v>7350</v>
      </c>
      <c r="B1372" s="29">
        <f>IF(Table2[[#This Row],[Volume]]&lt;'Input Data'!$B$9,'Input Data'!$B$9,IF(Table2[[#This Row],[Volume]]&gt;'Input Data'!$B$10,'Input Data'!$B$10,Table2[[#This Row],[Volume]]))</f>
        <v>7350</v>
      </c>
      <c r="C1372" s="30">
        <f>ROUNDDOWN((Table2[[#This Row],[Volume Used]]-'Input Data'!$B$9)/'Input Data'!$B$11,0)*'Input Data'!$B$12</f>
        <v>0.25</v>
      </c>
      <c r="D1372" s="31">
        <f>-(Table2[[#This Row],[Volume]]*(1-Table2[[#This Row],[Discount]])*'Input Data'!$B$2)/Table2[[#This Row],[Volume]]</f>
        <v>375</v>
      </c>
      <c r="E1372" s="29">
        <f>ROUNDUP(Table2[[#This Row],[Volume]]/'Input Data'!$B$13,0)</f>
        <v>8</v>
      </c>
      <c r="F1372" s="29">
        <f>-Table2[[#This Row],[Multiplier]]*'Input Data'!$B$3</f>
        <v>400000</v>
      </c>
      <c r="G1372" s="29">
        <f>(1 - (1 / (1 + EXP(-((Table2[[#This Row],[Volume]] / 1000) - 4.25))))) * 0.4 + 0.6</f>
        <v>0.61724290197643439</v>
      </c>
      <c r="H1372" s="29">
        <f>Table2[[#This Row],[Sigmoid]]*'Input Data'!$B$7</f>
        <v>462.93217648232581</v>
      </c>
      <c r="I1372" s="29">
        <f>Table2[[#This Row],[Price]]-Table2[[#This Row],[Variable Cost]]</f>
        <v>87.932176482325815</v>
      </c>
      <c r="J1372" s="29">
        <f>Table2[[#This Row],[CM I (Unit)]]-(Table2[[#This Row],[Fixed Cost]]/Table2[[#This Row],[Volume]])</f>
        <v>33.510407774842825</v>
      </c>
      <c r="K1372" s="29">
        <f>Table2[[#This Row],[CM II Unit)]]-(-'Input Data'!$B$4/Table2[[#This Row],[Volume]])</f>
        <v>-0.50319766733404236</v>
      </c>
      <c r="L1372" s="29">
        <f>Table2[[#This Row],[CM I (Unit)]]*Table2[[#This Row],[Volume]]</f>
        <v>646301.49714509479</v>
      </c>
      <c r="M1372" s="29">
        <f>Table2[[#This Row],[CM II Unit)]]*Table2[[#This Row],[Volume]]</f>
        <v>246301.49714509476</v>
      </c>
      <c r="N1372" s="29">
        <f>Table2[[#This Row],[Profit (Unit)]]*Table2[[#This Row],[Volume]]</f>
        <v>-3698.5028549052113</v>
      </c>
      <c r="O1372" s="29" t="str">
        <f>IF(AND(Table2[[#This Row],[Profit]]&gt;0,N1371&lt;0),MIN(Table2[Profit]),"")</f>
        <v/>
      </c>
    </row>
    <row r="1373" spans="1:15" ht="20.100000000000001" customHeight="1" x14ac:dyDescent="0.25">
      <c r="A1373" s="29">
        <v>7355</v>
      </c>
      <c r="B1373" s="29">
        <f>IF(Table2[[#This Row],[Volume]]&lt;'Input Data'!$B$9,'Input Data'!$B$9,IF(Table2[[#This Row],[Volume]]&gt;'Input Data'!$B$10,'Input Data'!$B$10,Table2[[#This Row],[Volume]]))</f>
        <v>7355</v>
      </c>
      <c r="C1373" s="30">
        <f>ROUNDDOWN((Table2[[#This Row],[Volume Used]]-'Input Data'!$B$9)/'Input Data'!$B$11,0)*'Input Data'!$B$12</f>
        <v>0.25</v>
      </c>
      <c r="D1373" s="31">
        <f>-(Table2[[#This Row],[Volume]]*(1-Table2[[#This Row],[Discount]])*'Input Data'!$B$2)/Table2[[#This Row],[Volume]]</f>
        <v>375</v>
      </c>
      <c r="E1373" s="29">
        <f>ROUNDUP(Table2[[#This Row],[Volume]]/'Input Data'!$B$13,0)</f>
        <v>8</v>
      </c>
      <c r="F1373" s="29">
        <f>-Table2[[#This Row],[Multiplier]]*'Input Data'!$B$3</f>
        <v>400000</v>
      </c>
      <c r="G1373" s="29">
        <f>(1 - (1 / (1 + EXP(-((Table2[[#This Row],[Volume]] / 1000) - 4.25))))) * 0.4 + 0.6</f>
        <v>0.61716059214271746</v>
      </c>
      <c r="H1373" s="29">
        <f>Table2[[#This Row],[Sigmoid]]*'Input Data'!$B$7</f>
        <v>462.87044410703811</v>
      </c>
      <c r="I1373" s="29">
        <f>Table2[[#This Row],[Price]]-Table2[[#This Row],[Variable Cost]]</f>
        <v>87.870444107038111</v>
      </c>
      <c r="J1373" s="29">
        <f>Table2[[#This Row],[CM I (Unit)]]-(Table2[[#This Row],[Fixed Cost]]/Table2[[#This Row],[Volume]])</f>
        <v>33.485671843271966</v>
      </c>
      <c r="K1373" s="29">
        <f>Table2[[#This Row],[CM II Unit)]]-(-'Input Data'!$B$4/Table2[[#This Row],[Volume]])</f>
        <v>-0.50481082158187718</v>
      </c>
      <c r="L1373" s="29">
        <f>Table2[[#This Row],[CM I (Unit)]]*Table2[[#This Row],[Volume]]</f>
        <v>646287.1164072653</v>
      </c>
      <c r="M1373" s="29">
        <f>Table2[[#This Row],[CM II Unit)]]*Table2[[#This Row],[Volume]]</f>
        <v>246287.1164072653</v>
      </c>
      <c r="N1373" s="29">
        <f>Table2[[#This Row],[Profit (Unit)]]*Table2[[#This Row],[Volume]]</f>
        <v>-3712.8835927347068</v>
      </c>
      <c r="O1373" s="29" t="str">
        <f>IF(AND(Table2[[#This Row],[Profit]]&gt;0,N1372&lt;0),MIN(Table2[Profit]),"")</f>
        <v/>
      </c>
    </row>
    <row r="1374" spans="1:15" ht="20.100000000000001" customHeight="1" x14ac:dyDescent="0.25">
      <c r="A1374" s="29">
        <v>7360</v>
      </c>
      <c r="B1374" s="29">
        <f>IF(Table2[[#This Row],[Volume]]&lt;'Input Data'!$B$9,'Input Data'!$B$9,IF(Table2[[#This Row],[Volume]]&gt;'Input Data'!$B$10,'Input Data'!$B$10,Table2[[#This Row],[Volume]]))</f>
        <v>7360</v>
      </c>
      <c r="C1374" s="30">
        <f>ROUNDDOWN((Table2[[#This Row],[Volume Used]]-'Input Data'!$B$9)/'Input Data'!$B$11,0)*'Input Data'!$B$12</f>
        <v>0.25</v>
      </c>
      <c r="D1374" s="31">
        <f>-(Table2[[#This Row],[Volume]]*(1-Table2[[#This Row],[Discount]])*'Input Data'!$B$2)/Table2[[#This Row],[Volume]]</f>
        <v>375</v>
      </c>
      <c r="E1374" s="29">
        <f>ROUNDUP(Table2[[#This Row],[Volume]]/'Input Data'!$B$13,0)</f>
        <v>8</v>
      </c>
      <c r="F1374" s="29">
        <f>-Table2[[#This Row],[Multiplier]]*'Input Data'!$B$3</f>
        <v>400000</v>
      </c>
      <c r="G1374" s="29">
        <f>(1 - (1 / (1 + EXP(-((Table2[[#This Row],[Volume]] / 1000) - 4.25))))) * 0.4 + 0.6</f>
        <v>0.6170786576873255</v>
      </c>
      <c r="H1374" s="29">
        <f>Table2[[#This Row],[Sigmoid]]*'Input Data'!$B$7</f>
        <v>462.80899326549411</v>
      </c>
      <c r="I1374" s="29">
        <f>Table2[[#This Row],[Price]]-Table2[[#This Row],[Variable Cost]]</f>
        <v>87.808993265494109</v>
      </c>
      <c r="J1374" s="29">
        <f>Table2[[#This Row],[CM I (Unit)]]-(Table2[[#This Row],[Fixed Cost]]/Table2[[#This Row],[Volume]])</f>
        <v>33.461167178537586</v>
      </c>
      <c r="K1374" s="29">
        <f>Table2[[#This Row],[CM II Unit)]]-(-'Input Data'!$B$4/Table2[[#This Row],[Volume]])</f>
        <v>-0.50622412581024179</v>
      </c>
      <c r="L1374" s="29">
        <f>Table2[[#This Row],[CM I (Unit)]]*Table2[[#This Row],[Volume]]</f>
        <v>646274.19043403666</v>
      </c>
      <c r="M1374" s="29">
        <f>Table2[[#This Row],[CM II Unit)]]*Table2[[#This Row],[Volume]]</f>
        <v>246274.19043403663</v>
      </c>
      <c r="N1374" s="29">
        <f>Table2[[#This Row],[Profit (Unit)]]*Table2[[#This Row],[Volume]]</f>
        <v>-3725.8095659633796</v>
      </c>
      <c r="O1374" s="29" t="str">
        <f>IF(AND(Table2[[#This Row],[Profit]]&gt;0,N1373&lt;0),MIN(Table2[Profit]),"")</f>
        <v/>
      </c>
    </row>
    <row r="1375" spans="1:15" ht="20.100000000000001" customHeight="1" x14ac:dyDescent="0.25">
      <c r="A1375" s="29">
        <v>7365</v>
      </c>
      <c r="B1375" s="29">
        <f>IF(Table2[[#This Row],[Volume]]&lt;'Input Data'!$B$9,'Input Data'!$B$9,IF(Table2[[#This Row],[Volume]]&gt;'Input Data'!$B$10,'Input Data'!$B$10,Table2[[#This Row],[Volume]]))</f>
        <v>7365</v>
      </c>
      <c r="C1375" s="30">
        <f>ROUNDDOWN((Table2[[#This Row],[Volume Used]]-'Input Data'!$B$9)/'Input Data'!$B$11,0)*'Input Data'!$B$12</f>
        <v>0.25</v>
      </c>
      <c r="D1375" s="31">
        <f>-(Table2[[#This Row],[Volume]]*(1-Table2[[#This Row],[Discount]])*'Input Data'!$B$2)/Table2[[#This Row],[Volume]]</f>
        <v>375</v>
      </c>
      <c r="E1375" s="29">
        <f>ROUNDUP(Table2[[#This Row],[Volume]]/'Input Data'!$B$13,0)</f>
        <v>8</v>
      </c>
      <c r="F1375" s="29">
        <f>-Table2[[#This Row],[Multiplier]]*'Input Data'!$B$3</f>
        <v>400000</v>
      </c>
      <c r="G1375" s="29">
        <f>(1 - (1 / (1 + EXP(-((Table2[[#This Row],[Volume]] / 1000) - 4.25))))) * 0.4 + 0.6</f>
        <v>0.61699709706539241</v>
      </c>
      <c r="H1375" s="29">
        <f>Table2[[#This Row],[Sigmoid]]*'Input Data'!$B$7</f>
        <v>462.74782279904429</v>
      </c>
      <c r="I1375" s="29">
        <f>Table2[[#This Row],[Price]]-Table2[[#This Row],[Variable Cost]]</f>
        <v>87.747822799044286</v>
      </c>
      <c r="J1375" s="29">
        <f>Table2[[#This Row],[CM I (Unit)]]-(Table2[[#This Row],[Fixed Cost]]/Table2[[#This Row],[Volume]])</f>
        <v>33.436892724366757</v>
      </c>
      <c r="K1375" s="29">
        <f>Table2[[#This Row],[CM II Unit)]]-(-'Input Data'!$B$4/Table2[[#This Row],[Volume]])</f>
        <v>-0.50743857230669676</v>
      </c>
      <c r="L1375" s="29">
        <f>Table2[[#This Row],[CM I (Unit)]]*Table2[[#This Row],[Volume]]</f>
        <v>646262.71491496114</v>
      </c>
      <c r="M1375" s="29">
        <f>Table2[[#This Row],[CM II Unit)]]*Table2[[#This Row],[Volume]]</f>
        <v>246262.71491496117</v>
      </c>
      <c r="N1375" s="29">
        <f>Table2[[#This Row],[Profit (Unit)]]*Table2[[#This Row],[Volume]]</f>
        <v>-3737.2850850388218</v>
      </c>
      <c r="O1375" s="29" t="str">
        <f>IF(AND(Table2[[#This Row],[Profit]]&gt;0,N1374&lt;0),MIN(Table2[Profit]),"")</f>
        <v/>
      </c>
    </row>
    <row r="1376" spans="1:15" ht="20.100000000000001" customHeight="1" x14ac:dyDescent="0.25">
      <c r="A1376" s="29">
        <v>7370</v>
      </c>
      <c r="B1376" s="29">
        <f>IF(Table2[[#This Row],[Volume]]&lt;'Input Data'!$B$9,'Input Data'!$B$9,IF(Table2[[#This Row],[Volume]]&gt;'Input Data'!$B$10,'Input Data'!$B$10,Table2[[#This Row],[Volume]]))</f>
        <v>7370</v>
      </c>
      <c r="C1376" s="30">
        <f>ROUNDDOWN((Table2[[#This Row],[Volume Used]]-'Input Data'!$B$9)/'Input Data'!$B$11,0)*'Input Data'!$B$12</f>
        <v>0.25</v>
      </c>
      <c r="D1376" s="31">
        <f>-(Table2[[#This Row],[Volume]]*(1-Table2[[#This Row],[Discount]])*'Input Data'!$B$2)/Table2[[#This Row],[Volume]]</f>
        <v>375</v>
      </c>
      <c r="E1376" s="29">
        <f>ROUNDUP(Table2[[#This Row],[Volume]]/'Input Data'!$B$13,0)</f>
        <v>8</v>
      </c>
      <c r="F1376" s="29">
        <f>-Table2[[#This Row],[Multiplier]]*'Input Data'!$B$3</f>
        <v>400000</v>
      </c>
      <c r="G1376" s="29">
        <f>(1 - (1 / (1 + EXP(-((Table2[[#This Row],[Volume]] / 1000) - 4.25))))) * 0.4 + 0.6</f>
        <v>0.61691590873681346</v>
      </c>
      <c r="H1376" s="29">
        <f>Table2[[#This Row],[Sigmoid]]*'Input Data'!$B$7</f>
        <v>462.68693155261008</v>
      </c>
      <c r="I1376" s="29">
        <f>Table2[[#This Row],[Price]]-Table2[[#This Row],[Variable Cost]]</f>
        <v>87.686931552610076</v>
      </c>
      <c r="J1376" s="29">
        <f>Table2[[#This Row],[CM I (Unit)]]-(Table2[[#This Row],[Fixed Cost]]/Table2[[#This Row],[Volume]])</f>
        <v>33.412847427779681</v>
      </c>
      <c r="K1376" s="29">
        <f>Table2[[#This Row],[CM II Unit)]]-(-'Input Data'!$B$4/Table2[[#This Row],[Volume]])</f>
        <v>-0.50845515023931398</v>
      </c>
      <c r="L1376" s="29">
        <f>Table2[[#This Row],[CM I (Unit)]]*Table2[[#This Row],[Volume]]</f>
        <v>646252.68554273632</v>
      </c>
      <c r="M1376" s="29">
        <f>Table2[[#This Row],[CM II Unit)]]*Table2[[#This Row],[Volume]]</f>
        <v>246252.68554273626</v>
      </c>
      <c r="N1376" s="29">
        <f>Table2[[#This Row],[Profit (Unit)]]*Table2[[#This Row],[Volume]]</f>
        <v>-3747.3144572637439</v>
      </c>
      <c r="O1376" s="29" t="str">
        <f>IF(AND(Table2[[#This Row],[Profit]]&gt;0,N1375&lt;0),MIN(Table2[Profit]),"")</f>
        <v/>
      </c>
    </row>
    <row r="1377" spans="1:15" ht="20.100000000000001" customHeight="1" x14ac:dyDescent="0.25">
      <c r="A1377" s="29">
        <v>7375</v>
      </c>
      <c r="B1377" s="29">
        <f>IF(Table2[[#This Row],[Volume]]&lt;'Input Data'!$B$9,'Input Data'!$B$9,IF(Table2[[#This Row],[Volume]]&gt;'Input Data'!$B$10,'Input Data'!$B$10,Table2[[#This Row],[Volume]]))</f>
        <v>7375</v>
      </c>
      <c r="C1377" s="30">
        <f>ROUNDDOWN((Table2[[#This Row],[Volume Used]]-'Input Data'!$B$9)/'Input Data'!$B$11,0)*'Input Data'!$B$12</f>
        <v>0.25</v>
      </c>
      <c r="D1377" s="31">
        <f>-(Table2[[#This Row],[Volume]]*(1-Table2[[#This Row],[Discount]])*'Input Data'!$B$2)/Table2[[#This Row],[Volume]]</f>
        <v>375</v>
      </c>
      <c r="E1377" s="29">
        <f>ROUNDUP(Table2[[#This Row],[Volume]]/'Input Data'!$B$13,0)</f>
        <v>8</v>
      </c>
      <c r="F1377" s="29">
        <f>-Table2[[#This Row],[Multiplier]]*'Input Data'!$B$3</f>
        <v>400000</v>
      </c>
      <c r="G1377" s="29">
        <f>(1 - (1 / (1 + EXP(-((Table2[[#This Row],[Volume]] / 1000) - 4.25))))) * 0.4 + 0.6</f>
        <v>0.61683509116624757</v>
      </c>
      <c r="H1377" s="29">
        <f>Table2[[#This Row],[Sigmoid]]*'Input Data'!$B$7</f>
        <v>462.6263183746857</v>
      </c>
      <c r="I1377" s="29">
        <f>Table2[[#This Row],[Price]]-Table2[[#This Row],[Variable Cost]]</f>
        <v>87.626318374685695</v>
      </c>
      <c r="J1377" s="29">
        <f>Table2[[#This Row],[CM I (Unit)]]-(Table2[[#This Row],[Fixed Cost]]/Table2[[#This Row],[Volume]])</f>
        <v>33.389030239092477</v>
      </c>
      <c r="K1377" s="29">
        <f>Table2[[#This Row],[CM II Unit)]]-(-'Input Data'!$B$4/Table2[[#This Row],[Volume]])</f>
        <v>-0.5092748456532874</v>
      </c>
      <c r="L1377" s="29">
        <f>Table2[[#This Row],[CM I (Unit)]]*Table2[[#This Row],[Volume]]</f>
        <v>646244.09801330697</v>
      </c>
      <c r="M1377" s="29">
        <f>Table2[[#This Row],[CM II Unit)]]*Table2[[#This Row],[Volume]]</f>
        <v>246244.09801330703</v>
      </c>
      <c r="N1377" s="29">
        <f>Table2[[#This Row],[Profit (Unit)]]*Table2[[#This Row],[Volume]]</f>
        <v>-3755.9019866929948</v>
      </c>
      <c r="O1377" s="29" t="str">
        <f>IF(AND(Table2[[#This Row],[Profit]]&gt;0,N1376&lt;0),MIN(Table2[Profit]),"")</f>
        <v/>
      </c>
    </row>
    <row r="1378" spans="1:15" ht="20.100000000000001" customHeight="1" x14ac:dyDescent="0.25">
      <c r="A1378" s="29">
        <v>7380</v>
      </c>
      <c r="B1378" s="29">
        <f>IF(Table2[[#This Row],[Volume]]&lt;'Input Data'!$B$9,'Input Data'!$B$9,IF(Table2[[#This Row],[Volume]]&gt;'Input Data'!$B$10,'Input Data'!$B$10,Table2[[#This Row],[Volume]]))</f>
        <v>7380</v>
      </c>
      <c r="C1378" s="30">
        <f>ROUNDDOWN((Table2[[#This Row],[Volume Used]]-'Input Data'!$B$9)/'Input Data'!$B$11,0)*'Input Data'!$B$12</f>
        <v>0.25</v>
      </c>
      <c r="D1378" s="31">
        <f>-(Table2[[#This Row],[Volume]]*(1-Table2[[#This Row],[Discount]])*'Input Data'!$B$2)/Table2[[#This Row],[Volume]]</f>
        <v>375</v>
      </c>
      <c r="E1378" s="29">
        <f>ROUNDUP(Table2[[#This Row],[Volume]]/'Input Data'!$B$13,0)</f>
        <v>8</v>
      </c>
      <c r="F1378" s="29">
        <f>-Table2[[#This Row],[Multiplier]]*'Input Data'!$B$3</f>
        <v>400000</v>
      </c>
      <c r="G1378" s="29">
        <f>(1 - (1 / (1 + EXP(-((Table2[[#This Row],[Volume]] / 1000) - 4.25))))) * 0.4 + 0.6</f>
        <v>0.61675464282311709</v>
      </c>
      <c r="H1378" s="29">
        <f>Table2[[#This Row],[Sigmoid]]*'Input Data'!$B$7</f>
        <v>462.5659821173378</v>
      </c>
      <c r="I1378" s="29">
        <f>Table2[[#This Row],[Price]]-Table2[[#This Row],[Variable Cost]]</f>
        <v>87.565982117337796</v>
      </c>
      <c r="J1378" s="29">
        <f>Table2[[#This Row],[CM I (Unit)]]-(Table2[[#This Row],[Fixed Cost]]/Table2[[#This Row],[Volume]])</f>
        <v>33.365440111917742</v>
      </c>
      <c r="K1378" s="29">
        <f>Table2[[#This Row],[CM II Unit)]]-(-'Input Data'!$B$4/Table2[[#This Row],[Volume]])</f>
        <v>-0.50989864146978903</v>
      </c>
      <c r="L1378" s="29">
        <f>Table2[[#This Row],[CM I (Unit)]]*Table2[[#This Row],[Volume]]</f>
        <v>646236.94802595291</v>
      </c>
      <c r="M1378" s="29">
        <f>Table2[[#This Row],[CM II Unit)]]*Table2[[#This Row],[Volume]]</f>
        <v>246236.94802595294</v>
      </c>
      <c r="N1378" s="29">
        <f>Table2[[#This Row],[Profit (Unit)]]*Table2[[#This Row],[Volume]]</f>
        <v>-3763.0519740470431</v>
      </c>
      <c r="O1378" s="29" t="str">
        <f>IF(AND(Table2[[#This Row],[Profit]]&gt;0,N1377&lt;0),MIN(Table2[Profit]),"")</f>
        <v/>
      </c>
    </row>
    <row r="1379" spans="1:15" ht="20.100000000000001" customHeight="1" x14ac:dyDescent="0.25">
      <c r="A1379" s="29">
        <v>7385</v>
      </c>
      <c r="B1379" s="29">
        <f>IF(Table2[[#This Row],[Volume]]&lt;'Input Data'!$B$9,'Input Data'!$B$9,IF(Table2[[#This Row],[Volume]]&gt;'Input Data'!$B$10,'Input Data'!$B$10,Table2[[#This Row],[Volume]]))</f>
        <v>7385</v>
      </c>
      <c r="C1379" s="30">
        <f>ROUNDDOWN((Table2[[#This Row],[Volume Used]]-'Input Data'!$B$9)/'Input Data'!$B$11,0)*'Input Data'!$B$12</f>
        <v>0.25</v>
      </c>
      <c r="D1379" s="31">
        <f>-(Table2[[#This Row],[Volume]]*(1-Table2[[#This Row],[Discount]])*'Input Data'!$B$2)/Table2[[#This Row],[Volume]]</f>
        <v>375</v>
      </c>
      <c r="E1379" s="29">
        <f>ROUNDUP(Table2[[#This Row],[Volume]]/'Input Data'!$B$13,0)</f>
        <v>8</v>
      </c>
      <c r="F1379" s="29">
        <f>-Table2[[#This Row],[Multiplier]]*'Input Data'!$B$3</f>
        <v>400000</v>
      </c>
      <c r="G1379" s="29">
        <f>(1 - (1 / (1 + EXP(-((Table2[[#This Row],[Volume]] / 1000) - 4.25))))) * 0.4 + 0.6</f>
        <v>0.61667456218160965</v>
      </c>
      <c r="H1379" s="29">
        <f>Table2[[#This Row],[Sigmoid]]*'Input Data'!$B$7</f>
        <v>462.50592163620723</v>
      </c>
      <c r="I1379" s="29">
        <f>Table2[[#This Row],[Price]]-Table2[[#This Row],[Variable Cost]]</f>
        <v>87.505921636207233</v>
      </c>
      <c r="J1379" s="29">
        <f>Table2[[#This Row],[CM I (Unit)]]-(Table2[[#This Row],[Fixed Cost]]/Table2[[#This Row],[Volume]])</f>
        <v>33.342076003167286</v>
      </c>
      <c r="K1379" s="29">
        <f>Table2[[#This Row],[CM II Unit)]]-(-'Input Data'!$B$4/Table2[[#This Row],[Volume]])</f>
        <v>-0.51032751748267913</v>
      </c>
      <c r="L1379" s="29">
        <f>Table2[[#This Row],[CM I (Unit)]]*Table2[[#This Row],[Volume]]</f>
        <v>646231.23128339043</v>
      </c>
      <c r="M1379" s="29">
        <f>Table2[[#This Row],[CM II Unit)]]*Table2[[#This Row],[Volume]]</f>
        <v>246231.2312833904</v>
      </c>
      <c r="N1379" s="29">
        <f>Table2[[#This Row],[Profit (Unit)]]*Table2[[#This Row],[Volume]]</f>
        <v>-3768.7687166095852</v>
      </c>
      <c r="O1379" s="29" t="str">
        <f>IF(AND(Table2[[#This Row],[Profit]]&gt;0,N1378&lt;0),MIN(Table2[Profit]),"")</f>
        <v/>
      </c>
    </row>
    <row r="1380" spans="1:15" ht="20.100000000000001" customHeight="1" x14ac:dyDescent="0.25">
      <c r="A1380" s="29">
        <v>7390</v>
      </c>
      <c r="B1380" s="29">
        <f>IF(Table2[[#This Row],[Volume]]&lt;'Input Data'!$B$9,'Input Data'!$B$9,IF(Table2[[#This Row],[Volume]]&gt;'Input Data'!$B$10,'Input Data'!$B$10,Table2[[#This Row],[Volume]]))</f>
        <v>7390</v>
      </c>
      <c r="C1380" s="30">
        <f>ROUNDDOWN((Table2[[#This Row],[Volume Used]]-'Input Data'!$B$9)/'Input Data'!$B$11,0)*'Input Data'!$B$12</f>
        <v>0.25</v>
      </c>
      <c r="D1380" s="31">
        <f>-(Table2[[#This Row],[Volume]]*(1-Table2[[#This Row],[Discount]])*'Input Data'!$B$2)/Table2[[#This Row],[Volume]]</f>
        <v>375</v>
      </c>
      <c r="E1380" s="29">
        <f>ROUNDUP(Table2[[#This Row],[Volume]]/'Input Data'!$B$13,0)</f>
        <v>8</v>
      </c>
      <c r="F1380" s="29">
        <f>-Table2[[#This Row],[Multiplier]]*'Input Data'!$B$3</f>
        <v>400000</v>
      </c>
      <c r="G1380" s="29">
        <f>(1 - (1 / (1 + EXP(-((Table2[[#This Row],[Volume]] / 1000) - 4.25))))) * 0.4 + 0.6</f>
        <v>0.6165948477206783</v>
      </c>
      <c r="H1380" s="29">
        <f>Table2[[#This Row],[Sigmoid]]*'Input Data'!$B$7</f>
        <v>462.44613579050872</v>
      </c>
      <c r="I1380" s="29">
        <f>Table2[[#This Row],[Price]]-Table2[[#This Row],[Variable Cost]]</f>
        <v>87.44613579050872</v>
      </c>
      <c r="J1380" s="29">
        <f>Table2[[#This Row],[CM I (Unit)]]-(Table2[[#This Row],[Fixed Cost]]/Table2[[#This Row],[Volume]])</f>
        <v>33.318936873052699</v>
      </c>
      <c r="K1380" s="29">
        <f>Table2[[#This Row],[CM II Unit)]]-(-'Input Data'!$B$4/Table2[[#This Row],[Volume]])</f>
        <v>-0.51056245035731251</v>
      </c>
      <c r="L1380" s="29">
        <f>Table2[[#This Row],[CM I (Unit)]]*Table2[[#This Row],[Volume]]</f>
        <v>646226.94349185948</v>
      </c>
      <c r="M1380" s="29">
        <f>Table2[[#This Row],[CM II Unit)]]*Table2[[#This Row],[Volume]]</f>
        <v>246226.94349185945</v>
      </c>
      <c r="N1380" s="29">
        <f>Table2[[#This Row],[Profit (Unit)]]*Table2[[#This Row],[Volume]]</f>
        <v>-3773.0565081405393</v>
      </c>
      <c r="O1380" s="29" t="str">
        <f>IF(AND(Table2[[#This Row],[Profit]]&gt;0,N1379&lt;0),MIN(Table2[Profit]),"")</f>
        <v/>
      </c>
    </row>
    <row r="1381" spans="1:15" ht="20.100000000000001" customHeight="1" x14ac:dyDescent="0.25">
      <c r="A1381" s="29">
        <v>7395</v>
      </c>
      <c r="B1381" s="29">
        <f>IF(Table2[[#This Row],[Volume]]&lt;'Input Data'!$B$9,'Input Data'!$B$9,IF(Table2[[#This Row],[Volume]]&gt;'Input Data'!$B$10,'Input Data'!$B$10,Table2[[#This Row],[Volume]]))</f>
        <v>7395</v>
      </c>
      <c r="C1381" s="30">
        <f>ROUNDDOWN((Table2[[#This Row],[Volume Used]]-'Input Data'!$B$9)/'Input Data'!$B$11,0)*'Input Data'!$B$12</f>
        <v>0.25</v>
      </c>
      <c r="D1381" s="31">
        <f>-(Table2[[#This Row],[Volume]]*(1-Table2[[#This Row],[Discount]])*'Input Data'!$B$2)/Table2[[#This Row],[Volume]]</f>
        <v>375</v>
      </c>
      <c r="E1381" s="29">
        <f>ROUNDUP(Table2[[#This Row],[Volume]]/'Input Data'!$B$13,0)</f>
        <v>8</v>
      </c>
      <c r="F1381" s="29">
        <f>-Table2[[#This Row],[Multiplier]]*'Input Data'!$B$3</f>
        <v>400000</v>
      </c>
      <c r="G1381" s="29">
        <f>(1 - (1 / (1 + EXP(-((Table2[[#This Row],[Volume]] / 1000) - 4.25))))) * 0.4 + 0.6</f>
        <v>0.61651549792404203</v>
      </c>
      <c r="H1381" s="29">
        <f>Table2[[#This Row],[Sigmoid]]*'Input Data'!$B$7</f>
        <v>462.38662344303151</v>
      </c>
      <c r="I1381" s="29">
        <f>Table2[[#This Row],[Price]]-Table2[[#This Row],[Variable Cost]]</f>
        <v>87.38662344303151</v>
      </c>
      <c r="J1381" s="29">
        <f>Table2[[#This Row],[CM I (Unit)]]-(Table2[[#This Row],[Fixed Cost]]/Table2[[#This Row],[Volume]])</f>
        <v>33.296021685086956</v>
      </c>
      <c r="K1381" s="29">
        <f>Table2[[#This Row],[CM II Unit)]]-(-'Input Data'!$B$4/Table2[[#This Row],[Volume]])</f>
        <v>-0.51060441362839271</v>
      </c>
      <c r="L1381" s="29">
        <f>Table2[[#This Row],[CM I (Unit)]]*Table2[[#This Row],[Volume]]</f>
        <v>646224.08036121808</v>
      </c>
      <c r="M1381" s="29">
        <f>Table2[[#This Row],[CM II Unit)]]*Table2[[#This Row],[Volume]]</f>
        <v>246224.08036121805</v>
      </c>
      <c r="N1381" s="29">
        <f>Table2[[#This Row],[Profit (Unit)]]*Table2[[#This Row],[Volume]]</f>
        <v>-3775.9196387819638</v>
      </c>
      <c r="O1381" s="29" t="str">
        <f>IF(AND(Table2[[#This Row],[Profit]]&gt;0,N1380&lt;0),MIN(Table2[Profit]),"")</f>
        <v/>
      </c>
    </row>
    <row r="1382" spans="1:15" ht="20.100000000000001" customHeight="1" x14ac:dyDescent="0.25">
      <c r="A1382" s="29">
        <v>7400</v>
      </c>
      <c r="B1382" s="29">
        <f>IF(Table2[[#This Row],[Volume]]&lt;'Input Data'!$B$9,'Input Data'!$B$9,IF(Table2[[#This Row],[Volume]]&gt;'Input Data'!$B$10,'Input Data'!$B$10,Table2[[#This Row],[Volume]]))</f>
        <v>7400</v>
      </c>
      <c r="C1382" s="30">
        <f>ROUNDDOWN((Table2[[#This Row],[Volume Used]]-'Input Data'!$B$9)/'Input Data'!$B$11,0)*'Input Data'!$B$12</f>
        <v>0.25</v>
      </c>
      <c r="D1382" s="31">
        <f>-(Table2[[#This Row],[Volume]]*(1-Table2[[#This Row],[Discount]])*'Input Data'!$B$2)/Table2[[#This Row],[Volume]]</f>
        <v>375</v>
      </c>
      <c r="E1382" s="29">
        <f>ROUNDUP(Table2[[#This Row],[Volume]]/'Input Data'!$B$13,0)</f>
        <v>8</v>
      </c>
      <c r="F1382" s="29">
        <f>-Table2[[#This Row],[Multiplier]]*'Input Data'!$B$3</f>
        <v>400000</v>
      </c>
      <c r="G1382" s="29">
        <f>(1 - (1 / (1 + EXP(-((Table2[[#This Row],[Volume]] / 1000) - 4.25))))) * 0.4 + 0.6</f>
        <v>0.61643651128018595</v>
      </c>
      <c r="H1382" s="29">
        <f>Table2[[#This Row],[Sigmoid]]*'Input Data'!$B$7</f>
        <v>462.32738346013946</v>
      </c>
      <c r="I1382" s="29">
        <f>Table2[[#This Row],[Price]]-Table2[[#This Row],[Variable Cost]]</f>
        <v>87.327383460139458</v>
      </c>
      <c r="J1382" s="29">
        <f>Table2[[#This Row],[CM I (Unit)]]-(Table2[[#This Row],[Fixed Cost]]/Table2[[#This Row],[Volume]])</f>
        <v>33.273329406085402</v>
      </c>
      <c r="K1382" s="29">
        <f>Table2[[#This Row],[CM II Unit)]]-(-'Input Data'!$B$4/Table2[[#This Row],[Volume]])</f>
        <v>-0.51045437769838031</v>
      </c>
      <c r="L1382" s="29">
        <f>Table2[[#This Row],[CM I (Unit)]]*Table2[[#This Row],[Volume]]</f>
        <v>646222.63760503195</v>
      </c>
      <c r="M1382" s="29">
        <f>Table2[[#This Row],[CM II Unit)]]*Table2[[#This Row],[Volume]]</f>
        <v>246222.63760503198</v>
      </c>
      <c r="N1382" s="29">
        <f>Table2[[#This Row],[Profit (Unit)]]*Table2[[#This Row],[Volume]]</f>
        <v>-3777.3623949680141</v>
      </c>
      <c r="O1382" s="29" t="str">
        <f>IF(AND(Table2[[#This Row],[Profit]]&gt;0,N1381&lt;0),MIN(Table2[Profit]),"")</f>
        <v/>
      </c>
    </row>
    <row r="1383" spans="1:15" ht="20.100000000000001" customHeight="1" x14ac:dyDescent="0.25">
      <c r="A1383" s="29">
        <v>7405</v>
      </c>
      <c r="B1383" s="29">
        <f>IF(Table2[[#This Row],[Volume]]&lt;'Input Data'!$B$9,'Input Data'!$B$9,IF(Table2[[#This Row],[Volume]]&gt;'Input Data'!$B$10,'Input Data'!$B$10,Table2[[#This Row],[Volume]]))</f>
        <v>7405</v>
      </c>
      <c r="C1383" s="30">
        <f>ROUNDDOWN((Table2[[#This Row],[Volume Used]]-'Input Data'!$B$9)/'Input Data'!$B$11,0)*'Input Data'!$B$12</f>
        <v>0.25</v>
      </c>
      <c r="D1383" s="31">
        <f>-(Table2[[#This Row],[Volume]]*(1-Table2[[#This Row],[Discount]])*'Input Data'!$B$2)/Table2[[#This Row],[Volume]]</f>
        <v>375</v>
      </c>
      <c r="E1383" s="29">
        <f>ROUNDUP(Table2[[#This Row],[Volume]]/'Input Data'!$B$13,0)</f>
        <v>8</v>
      </c>
      <c r="F1383" s="29">
        <f>-Table2[[#This Row],[Multiplier]]*'Input Data'!$B$3</f>
        <v>400000</v>
      </c>
      <c r="G1383" s="29">
        <f>(1 - (1 / (1 + EXP(-((Table2[[#This Row],[Volume]] / 1000) - 4.25))))) * 0.4 + 0.6</f>
        <v>0.61635788628236166</v>
      </c>
      <c r="H1383" s="29">
        <f>Table2[[#This Row],[Sigmoid]]*'Input Data'!$B$7</f>
        <v>462.26841471177124</v>
      </c>
      <c r="I1383" s="29">
        <f>Table2[[#This Row],[Price]]-Table2[[#This Row],[Variable Cost]]</f>
        <v>87.268414711771243</v>
      </c>
      <c r="J1383" s="29">
        <f>Table2[[#This Row],[CM I (Unit)]]-(Table2[[#This Row],[Fixed Cost]]/Table2[[#This Row],[Volume]])</f>
        <v>33.25085900616692</v>
      </c>
      <c r="K1383" s="29">
        <f>Table2[[#This Row],[CM II Unit)]]-(-'Input Data'!$B$4/Table2[[#This Row],[Volume]])</f>
        <v>-0.51011330983578063</v>
      </c>
      <c r="L1383" s="29">
        <f>Table2[[#This Row],[CM I (Unit)]]*Table2[[#This Row],[Volume]]</f>
        <v>646222.61094066605</v>
      </c>
      <c r="M1383" s="29">
        <f>Table2[[#This Row],[CM II Unit)]]*Table2[[#This Row],[Volume]]</f>
        <v>246222.61094066603</v>
      </c>
      <c r="N1383" s="29">
        <f>Table2[[#This Row],[Profit (Unit)]]*Table2[[#This Row],[Volume]]</f>
        <v>-3777.3890593339556</v>
      </c>
      <c r="O1383" s="29" t="str">
        <f>IF(AND(Table2[[#This Row],[Profit]]&gt;0,N1382&lt;0),MIN(Table2[Profit]),"")</f>
        <v/>
      </c>
    </row>
    <row r="1384" spans="1:15" ht="20.100000000000001" customHeight="1" x14ac:dyDescent="0.25">
      <c r="A1384" s="29">
        <v>7410</v>
      </c>
      <c r="B1384" s="29">
        <f>IF(Table2[[#This Row],[Volume]]&lt;'Input Data'!$B$9,'Input Data'!$B$9,IF(Table2[[#This Row],[Volume]]&gt;'Input Data'!$B$10,'Input Data'!$B$10,Table2[[#This Row],[Volume]]))</f>
        <v>7410</v>
      </c>
      <c r="C1384" s="30">
        <f>ROUNDDOWN((Table2[[#This Row],[Volume Used]]-'Input Data'!$B$9)/'Input Data'!$B$11,0)*'Input Data'!$B$12</f>
        <v>0.25</v>
      </c>
      <c r="D1384" s="31">
        <f>-(Table2[[#This Row],[Volume]]*(1-Table2[[#This Row],[Discount]])*'Input Data'!$B$2)/Table2[[#This Row],[Volume]]</f>
        <v>375</v>
      </c>
      <c r="E1384" s="29">
        <f>ROUNDUP(Table2[[#This Row],[Volume]]/'Input Data'!$B$13,0)</f>
        <v>8</v>
      </c>
      <c r="F1384" s="29">
        <f>-Table2[[#This Row],[Multiplier]]*'Input Data'!$B$3</f>
        <v>400000</v>
      </c>
      <c r="G1384" s="29">
        <f>(1 - (1 / (1 + EXP(-((Table2[[#This Row],[Volume]] / 1000) - 4.25))))) * 0.4 + 0.6</f>
        <v>0.6162796214285865</v>
      </c>
      <c r="H1384" s="29">
        <f>Table2[[#This Row],[Sigmoid]]*'Input Data'!$B$7</f>
        <v>462.20971607143986</v>
      </c>
      <c r="I1384" s="29">
        <f>Table2[[#This Row],[Price]]-Table2[[#This Row],[Variable Cost]]</f>
        <v>87.209716071439857</v>
      </c>
      <c r="J1384" s="29">
        <f>Table2[[#This Row],[CM I (Unit)]]-(Table2[[#This Row],[Fixed Cost]]/Table2[[#This Row],[Volume]])</f>
        <v>33.228609458754299</v>
      </c>
      <c r="K1384" s="29">
        <f>Table2[[#This Row],[CM II Unit)]]-(-'Input Data'!$B$4/Table2[[#This Row],[Volume]])</f>
        <v>-0.50958217417417728</v>
      </c>
      <c r="L1384" s="29">
        <f>Table2[[#This Row],[CM I (Unit)]]*Table2[[#This Row],[Volume]]</f>
        <v>646223.99608936929</v>
      </c>
      <c r="M1384" s="29">
        <f>Table2[[#This Row],[CM II Unit)]]*Table2[[#This Row],[Volume]]</f>
        <v>246223.99608936935</v>
      </c>
      <c r="N1384" s="29">
        <f>Table2[[#This Row],[Profit (Unit)]]*Table2[[#This Row],[Volume]]</f>
        <v>-3776.0039106306535</v>
      </c>
      <c r="O1384" s="29" t="str">
        <f>IF(AND(Table2[[#This Row],[Profit]]&gt;0,N1383&lt;0),MIN(Table2[Profit]),"")</f>
        <v/>
      </c>
    </row>
    <row r="1385" spans="1:15" ht="20.100000000000001" customHeight="1" x14ac:dyDescent="0.25">
      <c r="A1385" s="29">
        <v>7415</v>
      </c>
      <c r="B1385" s="29">
        <f>IF(Table2[[#This Row],[Volume]]&lt;'Input Data'!$B$9,'Input Data'!$B$9,IF(Table2[[#This Row],[Volume]]&gt;'Input Data'!$B$10,'Input Data'!$B$10,Table2[[#This Row],[Volume]]))</f>
        <v>7415</v>
      </c>
      <c r="C1385" s="30">
        <f>ROUNDDOWN((Table2[[#This Row],[Volume Used]]-'Input Data'!$B$9)/'Input Data'!$B$11,0)*'Input Data'!$B$12</f>
        <v>0.25</v>
      </c>
      <c r="D1385" s="31">
        <f>-(Table2[[#This Row],[Volume]]*(1-Table2[[#This Row],[Discount]])*'Input Data'!$B$2)/Table2[[#This Row],[Volume]]</f>
        <v>375</v>
      </c>
      <c r="E1385" s="29">
        <f>ROUNDUP(Table2[[#This Row],[Volume]]/'Input Data'!$B$13,0)</f>
        <v>8</v>
      </c>
      <c r="F1385" s="29">
        <f>-Table2[[#This Row],[Multiplier]]*'Input Data'!$B$3</f>
        <v>400000</v>
      </c>
      <c r="G1385" s="29">
        <f>(1 - (1 / (1 + EXP(-((Table2[[#This Row],[Volume]] / 1000) - 4.25))))) * 0.4 + 0.6</f>
        <v>0.61620171522164424</v>
      </c>
      <c r="H1385" s="29">
        <f>Table2[[#This Row],[Sigmoid]]*'Input Data'!$B$7</f>
        <v>462.15128641623318</v>
      </c>
      <c r="I1385" s="29">
        <f>Table2[[#This Row],[Price]]-Table2[[#This Row],[Variable Cost]]</f>
        <v>87.151286416233177</v>
      </c>
      <c r="J1385" s="29">
        <f>Table2[[#This Row],[CM I (Unit)]]-(Table2[[#This Row],[Fixed Cost]]/Table2[[#This Row],[Volume]])</f>
        <v>33.206579740575727</v>
      </c>
      <c r="K1385" s="29">
        <f>Table2[[#This Row],[CM II Unit)]]-(-'Input Data'!$B$4/Table2[[#This Row],[Volume]])</f>
        <v>-0.50886193171017879</v>
      </c>
      <c r="L1385" s="29">
        <f>Table2[[#This Row],[CM I (Unit)]]*Table2[[#This Row],[Volume]]</f>
        <v>646226.78877636895</v>
      </c>
      <c r="M1385" s="29">
        <f>Table2[[#This Row],[CM II Unit)]]*Table2[[#This Row],[Volume]]</f>
        <v>246226.78877636901</v>
      </c>
      <c r="N1385" s="29">
        <f>Table2[[#This Row],[Profit (Unit)]]*Table2[[#This Row],[Volume]]</f>
        <v>-3773.2112236309758</v>
      </c>
      <c r="O1385" s="29" t="str">
        <f>IF(AND(Table2[[#This Row],[Profit]]&gt;0,N1384&lt;0),MIN(Table2[Profit]),"")</f>
        <v/>
      </c>
    </row>
    <row r="1386" spans="1:15" ht="20.100000000000001" customHeight="1" x14ac:dyDescent="0.25">
      <c r="A1386" s="29">
        <v>7420</v>
      </c>
      <c r="B1386" s="29">
        <f>IF(Table2[[#This Row],[Volume]]&lt;'Input Data'!$B$9,'Input Data'!$B$9,IF(Table2[[#This Row],[Volume]]&gt;'Input Data'!$B$10,'Input Data'!$B$10,Table2[[#This Row],[Volume]]))</f>
        <v>7420</v>
      </c>
      <c r="C1386" s="30">
        <f>ROUNDDOWN((Table2[[#This Row],[Volume Used]]-'Input Data'!$B$9)/'Input Data'!$B$11,0)*'Input Data'!$B$12</f>
        <v>0.25</v>
      </c>
      <c r="D1386" s="31">
        <f>-(Table2[[#This Row],[Volume]]*(1-Table2[[#This Row],[Discount]])*'Input Data'!$B$2)/Table2[[#This Row],[Volume]]</f>
        <v>375</v>
      </c>
      <c r="E1386" s="29">
        <f>ROUNDUP(Table2[[#This Row],[Volume]]/'Input Data'!$B$13,0)</f>
        <v>8</v>
      </c>
      <c r="F1386" s="29">
        <f>-Table2[[#This Row],[Multiplier]]*'Input Data'!$B$3</f>
        <v>400000</v>
      </c>
      <c r="G1386" s="29">
        <f>(1 - (1 / (1 + EXP(-((Table2[[#This Row],[Volume]] / 1000) - 4.25))))) * 0.4 + 0.6</f>
        <v>0.61612416616908372</v>
      </c>
      <c r="H1386" s="29">
        <f>Table2[[#This Row],[Sigmoid]]*'Input Data'!$B$7</f>
        <v>462.09312462681277</v>
      </c>
      <c r="I1386" s="29">
        <f>Table2[[#This Row],[Price]]-Table2[[#This Row],[Variable Cost]]</f>
        <v>87.093124626812767</v>
      </c>
      <c r="J1386" s="29">
        <f>Table2[[#This Row],[CM I (Unit)]]-(Table2[[#This Row],[Fixed Cost]]/Table2[[#This Row],[Volume]])</f>
        <v>33.18476883166452</v>
      </c>
      <c r="K1386" s="29">
        <f>Table2[[#This Row],[CM II Unit)]]-(-'Input Data'!$B$4/Table2[[#This Row],[Volume]])</f>
        <v>-0.50795354030313433</v>
      </c>
      <c r="L1386" s="29">
        <f>Table2[[#This Row],[CM I (Unit)]]*Table2[[#This Row],[Volume]]</f>
        <v>646230.98473095067</v>
      </c>
      <c r="M1386" s="29">
        <f>Table2[[#This Row],[CM II Unit)]]*Table2[[#This Row],[Volume]]</f>
        <v>246230.98473095073</v>
      </c>
      <c r="N1386" s="29">
        <f>Table2[[#This Row],[Profit (Unit)]]*Table2[[#This Row],[Volume]]</f>
        <v>-3769.0152690492569</v>
      </c>
      <c r="O1386" s="29" t="str">
        <f>IF(AND(Table2[[#This Row],[Profit]]&gt;0,N1385&lt;0),MIN(Table2[Profit]),"")</f>
        <v/>
      </c>
    </row>
    <row r="1387" spans="1:15" ht="20.100000000000001" customHeight="1" x14ac:dyDescent="0.25">
      <c r="A1387" s="29">
        <v>7425</v>
      </c>
      <c r="B1387" s="29">
        <f>IF(Table2[[#This Row],[Volume]]&lt;'Input Data'!$B$9,'Input Data'!$B$9,IF(Table2[[#This Row],[Volume]]&gt;'Input Data'!$B$10,'Input Data'!$B$10,Table2[[#This Row],[Volume]]))</f>
        <v>7425</v>
      </c>
      <c r="C1387" s="30">
        <f>ROUNDDOWN((Table2[[#This Row],[Volume Used]]-'Input Data'!$B$9)/'Input Data'!$B$11,0)*'Input Data'!$B$12</f>
        <v>0.25</v>
      </c>
      <c r="D1387" s="31">
        <f>-(Table2[[#This Row],[Volume]]*(1-Table2[[#This Row],[Discount]])*'Input Data'!$B$2)/Table2[[#This Row],[Volume]]</f>
        <v>375</v>
      </c>
      <c r="E1387" s="29">
        <f>ROUNDUP(Table2[[#This Row],[Volume]]/'Input Data'!$B$13,0)</f>
        <v>8</v>
      </c>
      <c r="F1387" s="29">
        <f>-Table2[[#This Row],[Multiplier]]*'Input Data'!$B$3</f>
        <v>400000</v>
      </c>
      <c r="G1387" s="29">
        <f>(1 - (1 / (1 + EXP(-((Table2[[#This Row],[Volume]] / 1000) - 4.25))))) * 0.4 + 0.6</f>
        <v>0.61604697278321818</v>
      </c>
      <c r="H1387" s="29">
        <f>Table2[[#This Row],[Sigmoid]]*'Input Data'!$B$7</f>
        <v>462.03522958741365</v>
      </c>
      <c r="I1387" s="29">
        <f>Table2[[#This Row],[Price]]-Table2[[#This Row],[Variable Cost]]</f>
        <v>87.035229587413653</v>
      </c>
      <c r="J1387" s="29">
        <f>Table2[[#This Row],[CM I (Unit)]]-(Table2[[#This Row],[Fixed Cost]]/Table2[[#This Row],[Volume]])</f>
        <v>33.163175715359777</v>
      </c>
      <c r="K1387" s="29">
        <f>Table2[[#This Row],[CM II Unit)]]-(-'Input Data'!$B$4/Table2[[#This Row],[Volume]])</f>
        <v>-0.50685795467389028</v>
      </c>
      <c r="L1387" s="29">
        <f>Table2[[#This Row],[CM I (Unit)]]*Table2[[#This Row],[Volume]]</f>
        <v>646236.57968654635</v>
      </c>
      <c r="M1387" s="29">
        <f>Table2[[#This Row],[CM II Unit)]]*Table2[[#This Row],[Volume]]</f>
        <v>246236.57968654635</v>
      </c>
      <c r="N1387" s="29">
        <f>Table2[[#This Row],[Profit (Unit)]]*Table2[[#This Row],[Volume]]</f>
        <v>-3763.4203134536351</v>
      </c>
      <c r="O1387" s="29" t="str">
        <f>IF(AND(Table2[[#This Row],[Profit]]&gt;0,N1386&lt;0),MIN(Table2[Profit]),"")</f>
        <v/>
      </c>
    </row>
    <row r="1388" spans="1:15" ht="20.100000000000001" customHeight="1" x14ac:dyDescent="0.25">
      <c r="A1388" s="29">
        <v>7430</v>
      </c>
      <c r="B1388" s="29">
        <f>IF(Table2[[#This Row],[Volume]]&lt;'Input Data'!$B$9,'Input Data'!$B$9,IF(Table2[[#This Row],[Volume]]&gt;'Input Data'!$B$10,'Input Data'!$B$10,Table2[[#This Row],[Volume]]))</f>
        <v>7430</v>
      </c>
      <c r="C1388" s="30">
        <f>ROUNDDOWN((Table2[[#This Row],[Volume Used]]-'Input Data'!$B$9)/'Input Data'!$B$11,0)*'Input Data'!$B$12</f>
        <v>0.25</v>
      </c>
      <c r="D1388" s="31">
        <f>-(Table2[[#This Row],[Volume]]*(1-Table2[[#This Row],[Discount]])*'Input Data'!$B$2)/Table2[[#This Row],[Volume]]</f>
        <v>375</v>
      </c>
      <c r="E1388" s="29">
        <f>ROUNDUP(Table2[[#This Row],[Volume]]/'Input Data'!$B$13,0)</f>
        <v>8</v>
      </c>
      <c r="F1388" s="29">
        <f>-Table2[[#This Row],[Multiplier]]*'Input Data'!$B$3</f>
        <v>400000</v>
      </c>
      <c r="G1388" s="29">
        <f>(1 - (1 / (1 + EXP(-((Table2[[#This Row],[Volume]] / 1000) - 4.25))))) * 0.4 + 0.6</f>
        <v>0.61597013358112551</v>
      </c>
      <c r="H1388" s="29">
        <f>Table2[[#This Row],[Sigmoid]]*'Input Data'!$B$7</f>
        <v>461.97760018584415</v>
      </c>
      <c r="I1388" s="29">
        <f>Table2[[#This Row],[Price]]-Table2[[#This Row],[Variable Cost]]</f>
        <v>86.977600185844153</v>
      </c>
      <c r="J1388" s="29">
        <f>Table2[[#This Row],[CM I (Unit)]]-(Table2[[#This Row],[Fixed Cost]]/Table2[[#This Row],[Volume]])</f>
        <v>33.141799378307141</v>
      </c>
      <c r="K1388" s="29">
        <f>Table2[[#This Row],[CM II Unit)]]-(-'Input Data'!$B$4/Table2[[#This Row],[Volume]])</f>
        <v>-0.50557612640348992</v>
      </c>
      <c r="L1388" s="29">
        <f>Table2[[#This Row],[CM I (Unit)]]*Table2[[#This Row],[Volume]]</f>
        <v>646243.56938082201</v>
      </c>
      <c r="M1388" s="29">
        <f>Table2[[#This Row],[CM II Unit)]]*Table2[[#This Row],[Volume]]</f>
        <v>246243.56938082207</v>
      </c>
      <c r="N1388" s="29">
        <f>Table2[[#This Row],[Profit (Unit)]]*Table2[[#This Row],[Volume]]</f>
        <v>-3756.4306191779301</v>
      </c>
      <c r="O1388" s="29" t="str">
        <f>IF(AND(Table2[[#This Row],[Profit]]&gt;0,N1387&lt;0),MIN(Table2[Profit]),"")</f>
        <v/>
      </c>
    </row>
    <row r="1389" spans="1:15" ht="20.100000000000001" customHeight="1" x14ac:dyDescent="0.25">
      <c r="A1389" s="29">
        <v>7435</v>
      </c>
      <c r="B1389" s="29">
        <f>IF(Table2[[#This Row],[Volume]]&lt;'Input Data'!$B$9,'Input Data'!$B$9,IF(Table2[[#This Row],[Volume]]&gt;'Input Data'!$B$10,'Input Data'!$B$10,Table2[[#This Row],[Volume]]))</f>
        <v>7435</v>
      </c>
      <c r="C1389" s="30">
        <f>ROUNDDOWN((Table2[[#This Row],[Volume Used]]-'Input Data'!$B$9)/'Input Data'!$B$11,0)*'Input Data'!$B$12</f>
        <v>0.25</v>
      </c>
      <c r="D1389" s="31">
        <f>-(Table2[[#This Row],[Volume]]*(1-Table2[[#This Row],[Discount]])*'Input Data'!$B$2)/Table2[[#This Row],[Volume]]</f>
        <v>375</v>
      </c>
      <c r="E1389" s="29">
        <f>ROUNDUP(Table2[[#This Row],[Volume]]/'Input Data'!$B$13,0)</f>
        <v>8</v>
      </c>
      <c r="F1389" s="29">
        <f>-Table2[[#This Row],[Multiplier]]*'Input Data'!$B$3</f>
        <v>400000</v>
      </c>
      <c r="G1389" s="29">
        <f>(1 - (1 / (1 + EXP(-((Table2[[#This Row],[Volume]] / 1000) - 4.25))))) * 0.4 + 0.6</f>
        <v>0.61589364708464578</v>
      </c>
      <c r="H1389" s="29">
        <f>Table2[[#This Row],[Sigmoid]]*'Input Data'!$B$7</f>
        <v>461.92023531348434</v>
      </c>
      <c r="I1389" s="29">
        <f>Table2[[#This Row],[Price]]-Table2[[#This Row],[Variable Cost]]</f>
        <v>86.920235313484341</v>
      </c>
      <c r="J1389" s="29">
        <f>Table2[[#This Row],[CM I (Unit)]]-(Table2[[#This Row],[Fixed Cost]]/Table2[[#This Row],[Volume]])</f>
        <v>33.120638810458111</v>
      </c>
      <c r="K1389" s="29">
        <f>Table2[[#This Row],[CM II Unit)]]-(-'Input Data'!$B$4/Table2[[#This Row],[Volume]])</f>
        <v>-0.50410900393328006</v>
      </c>
      <c r="L1389" s="29">
        <f>Table2[[#This Row],[CM I (Unit)]]*Table2[[#This Row],[Volume]]</f>
        <v>646251.94955575606</v>
      </c>
      <c r="M1389" s="29">
        <f>Table2[[#This Row],[CM II Unit)]]*Table2[[#This Row],[Volume]]</f>
        <v>246251.94955575606</v>
      </c>
      <c r="N1389" s="29">
        <f>Table2[[#This Row],[Profit (Unit)]]*Table2[[#This Row],[Volume]]</f>
        <v>-3748.0504442439374</v>
      </c>
      <c r="O1389" s="29" t="str">
        <f>IF(AND(Table2[[#This Row],[Profit]]&gt;0,N1388&lt;0),MIN(Table2[Profit]),"")</f>
        <v/>
      </c>
    </row>
    <row r="1390" spans="1:15" ht="20.100000000000001" customHeight="1" x14ac:dyDescent="0.25">
      <c r="A1390" s="29">
        <v>7440</v>
      </c>
      <c r="B1390" s="29">
        <f>IF(Table2[[#This Row],[Volume]]&lt;'Input Data'!$B$9,'Input Data'!$B$9,IF(Table2[[#This Row],[Volume]]&gt;'Input Data'!$B$10,'Input Data'!$B$10,Table2[[#This Row],[Volume]]))</f>
        <v>7440</v>
      </c>
      <c r="C1390" s="30">
        <f>ROUNDDOWN((Table2[[#This Row],[Volume Used]]-'Input Data'!$B$9)/'Input Data'!$B$11,0)*'Input Data'!$B$12</f>
        <v>0.25</v>
      </c>
      <c r="D1390" s="31">
        <f>-(Table2[[#This Row],[Volume]]*(1-Table2[[#This Row],[Discount]])*'Input Data'!$B$2)/Table2[[#This Row],[Volume]]</f>
        <v>375</v>
      </c>
      <c r="E1390" s="29">
        <f>ROUNDUP(Table2[[#This Row],[Volume]]/'Input Data'!$B$13,0)</f>
        <v>8</v>
      </c>
      <c r="F1390" s="29">
        <f>-Table2[[#This Row],[Multiplier]]*'Input Data'!$B$3</f>
        <v>400000</v>
      </c>
      <c r="G1390" s="29">
        <f>(1 - (1 / (1 + EXP(-((Table2[[#This Row],[Volume]] / 1000) - 4.25))))) * 0.4 + 0.6</f>
        <v>0.61581751182038114</v>
      </c>
      <c r="H1390" s="29">
        <f>Table2[[#This Row],[Sigmoid]]*'Input Data'!$B$7</f>
        <v>461.86313386528587</v>
      </c>
      <c r="I1390" s="29">
        <f>Table2[[#This Row],[Price]]-Table2[[#This Row],[Variable Cost]]</f>
        <v>86.863133865285874</v>
      </c>
      <c r="J1390" s="29">
        <f>Table2[[#This Row],[CM I (Unit)]]-(Table2[[#This Row],[Fixed Cost]]/Table2[[#This Row],[Volume]])</f>
        <v>33.099693005070819</v>
      </c>
      <c r="K1390" s="29">
        <f>Table2[[#This Row],[CM II Unit)]]-(-'Input Data'!$B$4/Table2[[#This Row],[Volume]])</f>
        <v>-0.50245753256358938</v>
      </c>
      <c r="L1390" s="29">
        <f>Table2[[#This Row],[CM I (Unit)]]*Table2[[#This Row],[Volume]]</f>
        <v>646261.71595772693</v>
      </c>
      <c r="M1390" s="29">
        <f>Table2[[#This Row],[CM II Unit)]]*Table2[[#This Row],[Volume]]</f>
        <v>246261.7159577269</v>
      </c>
      <c r="N1390" s="29">
        <f>Table2[[#This Row],[Profit (Unit)]]*Table2[[#This Row],[Volume]]</f>
        <v>-3738.2840422731051</v>
      </c>
      <c r="O1390" s="29" t="str">
        <f>IF(AND(Table2[[#This Row],[Profit]]&gt;0,N1389&lt;0),MIN(Table2[Profit]),"")</f>
        <v/>
      </c>
    </row>
    <row r="1391" spans="1:15" ht="20.100000000000001" customHeight="1" x14ac:dyDescent="0.25">
      <c r="A1391" s="29">
        <v>7445</v>
      </c>
      <c r="B1391" s="29">
        <f>IF(Table2[[#This Row],[Volume]]&lt;'Input Data'!$B$9,'Input Data'!$B$9,IF(Table2[[#This Row],[Volume]]&gt;'Input Data'!$B$10,'Input Data'!$B$10,Table2[[#This Row],[Volume]]))</f>
        <v>7445</v>
      </c>
      <c r="C1391" s="30">
        <f>ROUNDDOWN((Table2[[#This Row],[Volume Used]]-'Input Data'!$B$9)/'Input Data'!$B$11,0)*'Input Data'!$B$12</f>
        <v>0.25</v>
      </c>
      <c r="D1391" s="31">
        <f>-(Table2[[#This Row],[Volume]]*(1-Table2[[#This Row],[Discount]])*'Input Data'!$B$2)/Table2[[#This Row],[Volume]]</f>
        <v>375</v>
      </c>
      <c r="E1391" s="29">
        <f>ROUNDUP(Table2[[#This Row],[Volume]]/'Input Data'!$B$13,0)</f>
        <v>8</v>
      </c>
      <c r="F1391" s="29">
        <f>-Table2[[#This Row],[Multiplier]]*'Input Data'!$B$3</f>
        <v>400000</v>
      </c>
      <c r="G1391" s="29">
        <f>(1 - (1 / (1 + EXP(-((Table2[[#This Row],[Volume]] / 1000) - 4.25))))) * 0.4 + 0.6</f>
        <v>0.61574172631969404</v>
      </c>
      <c r="H1391" s="29">
        <f>Table2[[#This Row],[Sigmoid]]*'Input Data'!$B$7</f>
        <v>461.80629473977052</v>
      </c>
      <c r="I1391" s="29">
        <f>Table2[[#This Row],[Price]]-Table2[[#This Row],[Variable Cost]]</f>
        <v>86.806294739770522</v>
      </c>
      <c r="J1391" s="29">
        <f>Table2[[#This Row],[CM I (Unit)]]-(Table2[[#This Row],[Fixed Cost]]/Table2[[#This Row],[Volume]])</f>
        <v>33.078960958709409</v>
      </c>
      <c r="K1391" s="29">
        <f>Table2[[#This Row],[CM II Unit)]]-(-'Input Data'!$B$4/Table2[[#This Row],[Volume]])</f>
        <v>-0.50062265445378529</v>
      </c>
      <c r="L1391" s="29">
        <f>Table2[[#This Row],[CM I (Unit)]]*Table2[[#This Row],[Volume]]</f>
        <v>646272.86433759157</v>
      </c>
      <c r="M1391" s="29">
        <f>Table2[[#This Row],[CM II Unit)]]*Table2[[#This Row],[Volume]]</f>
        <v>246272.86433759154</v>
      </c>
      <c r="N1391" s="29">
        <f>Table2[[#This Row],[Profit (Unit)]]*Table2[[#This Row],[Volume]]</f>
        <v>-3727.1356624084315</v>
      </c>
      <c r="O1391" s="29" t="str">
        <f>IF(AND(Table2[[#This Row],[Profit]]&gt;0,N1390&lt;0),MIN(Table2[Profit]),"")</f>
        <v/>
      </c>
    </row>
    <row r="1392" spans="1:15" ht="20.100000000000001" customHeight="1" x14ac:dyDescent="0.25">
      <c r="A1392" s="29">
        <v>7450</v>
      </c>
      <c r="B1392" s="29">
        <f>IF(Table2[[#This Row],[Volume]]&lt;'Input Data'!$B$9,'Input Data'!$B$9,IF(Table2[[#This Row],[Volume]]&gt;'Input Data'!$B$10,'Input Data'!$B$10,Table2[[#This Row],[Volume]]))</f>
        <v>7450</v>
      </c>
      <c r="C1392" s="30">
        <f>ROUNDDOWN((Table2[[#This Row],[Volume Used]]-'Input Data'!$B$9)/'Input Data'!$B$11,0)*'Input Data'!$B$12</f>
        <v>0.25</v>
      </c>
      <c r="D1392" s="31">
        <f>-(Table2[[#This Row],[Volume]]*(1-Table2[[#This Row],[Discount]])*'Input Data'!$B$2)/Table2[[#This Row],[Volume]]</f>
        <v>375</v>
      </c>
      <c r="E1392" s="29">
        <f>ROUNDUP(Table2[[#This Row],[Volume]]/'Input Data'!$B$13,0)</f>
        <v>8</v>
      </c>
      <c r="F1392" s="29">
        <f>-Table2[[#This Row],[Multiplier]]*'Input Data'!$B$3</f>
        <v>400000</v>
      </c>
      <c r="G1392" s="29">
        <f>(1 - (1 / (1 + EXP(-((Table2[[#This Row],[Volume]] / 1000) - 4.25))))) * 0.4 + 0.6</f>
        <v>0.61566628911870569</v>
      </c>
      <c r="H1392" s="29">
        <f>Table2[[#This Row],[Sigmoid]]*'Input Data'!$B$7</f>
        <v>461.74971683902925</v>
      </c>
      <c r="I1392" s="29">
        <f>Table2[[#This Row],[Price]]-Table2[[#This Row],[Variable Cost]]</f>
        <v>86.749716839029247</v>
      </c>
      <c r="J1392" s="29">
        <f>Table2[[#This Row],[CM I (Unit)]]-(Table2[[#This Row],[Fixed Cost]]/Table2[[#This Row],[Volume]])</f>
        <v>33.058441671244012</v>
      </c>
      <c r="K1392" s="29">
        <f>Table2[[#This Row],[CM II Unit)]]-(-'Input Data'!$B$4/Table2[[#This Row],[Volume]])</f>
        <v>-0.49860530862176233</v>
      </c>
      <c r="L1392" s="29">
        <f>Table2[[#This Row],[CM I (Unit)]]*Table2[[#This Row],[Volume]]</f>
        <v>646285.39045076794</v>
      </c>
      <c r="M1392" s="29">
        <f>Table2[[#This Row],[CM II Unit)]]*Table2[[#This Row],[Volume]]</f>
        <v>246285.39045076788</v>
      </c>
      <c r="N1392" s="29">
        <f>Table2[[#This Row],[Profit (Unit)]]*Table2[[#This Row],[Volume]]</f>
        <v>-3714.6095492321292</v>
      </c>
      <c r="O1392" s="29" t="str">
        <f>IF(AND(Table2[[#This Row],[Profit]]&gt;0,N1391&lt;0),MIN(Table2[Profit]),"")</f>
        <v/>
      </c>
    </row>
    <row r="1393" spans="1:15" ht="20.100000000000001" customHeight="1" x14ac:dyDescent="0.25">
      <c r="A1393" s="29">
        <v>7455</v>
      </c>
      <c r="B1393" s="29">
        <f>IF(Table2[[#This Row],[Volume]]&lt;'Input Data'!$B$9,'Input Data'!$B$9,IF(Table2[[#This Row],[Volume]]&gt;'Input Data'!$B$10,'Input Data'!$B$10,Table2[[#This Row],[Volume]]))</f>
        <v>7455</v>
      </c>
      <c r="C1393" s="30">
        <f>ROUNDDOWN((Table2[[#This Row],[Volume Used]]-'Input Data'!$B$9)/'Input Data'!$B$11,0)*'Input Data'!$B$12</f>
        <v>0.25</v>
      </c>
      <c r="D1393" s="31">
        <f>-(Table2[[#This Row],[Volume]]*(1-Table2[[#This Row],[Discount]])*'Input Data'!$B$2)/Table2[[#This Row],[Volume]]</f>
        <v>375</v>
      </c>
      <c r="E1393" s="29">
        <f>ROUNDUP(Table2[[#This Row],[Volume]]/'Input Data'!$B$13,0)</f>
        <v>8</v>
      </c>
      <c r="F1393" s="29">
        <f>-Table2[[#This Row],[Multiplier]]*'Input Data'!$B$3</f>
        <v>400000</v>
      </c>
      <c r="G1393" s="29">
        <f>(1 - (1 / (1 + EXP(-((Table2[[#This Row],[Volume]] / 1000) - 4.25))))) * 0.4 + 0.6</f>
        <v>0.6155911987582946</v>
      </c>
      <c r="H1393" s="29">
        <f>Table2[[#This Row],[Sigmoid]]*'Input Data'!$B$7</f>
        <v>461.69339906872096</v>
      </c>
      <c r="I1393" s="29">
        <f>Table2[[#This Row],[Price]]-Table2[[#This Row],[Variable Cost]]</f>
        <v>86.693399068720964</v>
      </c>
      <c r="J1393" s="29">
        <f>Table2[[#This Row],[CM I (Unit)]]-(Table2[[#This Row],[Fixed Cost]]/Table2[[#This Row],[Volume]])</f>
        <v>33.038134145850407</v>
      </c>
      <c r="K1393" s="29">
        <f>Table2[[#This Row],[CM II Unit)]]-(-'Input Data'!$B$4/Table2[[#This Row],[Volume]])</f>
        <v>-0.49640643094369352</v>
      </c>
      <c r="L1393" s="29">
        <f>Table2[[#This Row],[CM I (Unit)]]*Table2[[#This Row],[Volume]]</f>
        <v>646299.29005731479</v>
      </c>
      <c r="M1393" s="29">
        <f>Table2[[#This Row],[CM II Unit)]]*Table2[[#This Row],[Volume]]</f>
        <v>246299.29005731479</v>
      </c>
      <c r="N1393" s="29">
        <f>Table2[[#This Row],[Profit (Unit)]]*Table2[[#This Row],[Volume]]</f>
        <v>-3700.7099426852351</v>
      </c>
      <c r="O1393" s="29" t="str">
        <f>IF(AND(Table2[[#This Row],[Profit]]&gt;0,N1392&lt;0),MIN(Table2[Profit]),"")</f>
        <v/>
      </c>
    </row>
    <row r="1394" spans="1:15" ht="20.100000000000001" customHeight="1" x14ac:dyDescent="0.25">
      <c r="A1394" s="29">
        <v>7460</v>
      </c>
      <c r="B1394" s="29">
        <f>IF(Table2[[#This Row],[Volume]]&lt;'Input Data'!$B$9,'Input Data'!$B$9,IF(Table2[[#This Row],[Volume]]&gt;'Input Data'!$B$10,'Input Data'!$B$10,Table2[[#This Row],[Volume]]))</f>
        <v>7460</v>
      </c>
      <c r="C1394" s="30">
        <f>ROUNDDOWN((Table2[[#This Row],[Volume Used]]-'Input Data'!$B$9)/'Input Data'!$B$11,0)*'Input Data'!$B$12</f>
        <v>0.25</v>
      </c>
      <c r="D1394" s="31">
        <f>-(Table2[[#This Row],[Volume]]*(1-Table2[[#This Row],[Discount]])*'Input Data'!$B$2)/Table2[[#This Row],[Volume]]</f>
        <v>375</v>
      </c>
      <c r="E1394" s="29">
        <f>ROUNDUP(Table2[[#This Row],[Volume]]/'Input Data'!$B$13,0)</f>
        <v>8</v>
      </c>
      <c r="F1394" s="29">
        <f>-Table2[[#This Row],[Multiplier]]*'Input Data'!$B$3</f>
        <v>400000</v>
      </c>
      <c r="G1394" s="29">
        <f>(1 - (1 / (1 + EXP(-((Table2[[#This Row],[Volume]] / 1000) - 4.25))))) * 0.4 + 0.6</f>
        <v>0.61551645378409436</v>
      </c>
      <c r="H1394" s="29">
        <f>Table2[[#This Row],[Sigmoid]]*'Input Data'!$B$7</f>
        <v>461.63734033807077</v>
      </c>
      <c r="I1394" s="29">
        <f>Table2[[#This Row],[Price]]-Table2[[#This Row],[Variable Cost]]</f>
        <v>86.637340338070771</v>
      </c>
      <c r="J1394" s="29">
        <f>Table2[[#This Row],[CM I (Unit)]]-(Table2[[#This Row],[Fixed Cost]]/Table2[[#This Row],[Volume]])</f>
        <v>33.018037389009109</v>
      </c>
      <c r="K1394" s="29">
        <f>Table2[[#This Row],[CM II Unit)]]-(-'Input Data'!$B$4/Table2[[#This Row],[Volume]])</f>
        <v>-0.49402695415442821</v>
      </c>
      <c r="L1394" s="29">
        <f>Table2[[#This Row],[CM I (Unit)]]*Table2[[#This Row],[Volume]]</f>
        <v>646314.55892200791</v>
      </c>
      <c r="M1394" s="29">
        <f>Table2[[#This Row],[CM II Unit)]]*Table2[[#This Row],[Volume]]</f>
        <v>246314.55892200794</v>
      </c>
      <c r="N1394" s="29">
        <f>Table2[[#This Row],[Profit (Unit)]]*Table2[[#This Row],[Volume]]</f>
        <v>-3685.4410779920345</v>
      </c>
      <c r="O1394" s="29" t="str">
        <f>IF(AND(Table2[[#This Row],[Profit]]&gt;0,N1393&lt;0),MIN(Table2[Profit]),"")</f>
        <v/>
      </c>
    </row>
    <row r="1395" spans="1:15" ht="20.100000000000001" customHeight="1" x14ac:dyDescent="0.25">
      <c r="A1395" s="29">
        <v>7465</v>
      </c>
      <c r="B1395" s="29">
        <f>IF(Table2[[#This Row],[Volume]]&lt;'Input Data'!$B$9,'Input Data'!$B$9,IF(Table2[[#This Row],[Volume]]&gt;'Input Data'!$B$10,'Input Data'!$B$10,Table2[[#This Row],[Volume]]))</f>
        <v>7465</v>
      </c>
      <c r="C1395" s="30">
        <f>ROUNDDOWN((Table2[[#This Row],[Volume Used]]-'Input Data'!$B$9)/'Input Data'!$B$11,0)*'Input Data'!$B$12</f>
        <v>0.25</v>
      </c>
      <c r="D1395" s="31">
        <f>-(Table2[[#This Row],[Volume]]*(1-Table2[[#This Row],[Discount]])*'Input Data'!$B$2)/Table2[[#This Row],[Volume]]</f>
        <v>375</v>
      </c>
      <c r="E1395" s="29">
        <f>ROUNDUP(Table2[[#This Row],[Volume]]/'Input Data'!$B$13,0)</f>
        <v>8</v>
      </c>
      <c r="F1395" s="29">
        <f>-Table2[[#This Row],[Multiplier]]*'Input Data'!$B$3</f>
        <v>400000</v>
      </c>
      <c r="G1395" s="29">
        <f>(1 - (1 / (1 + EXP(-((Table2[[#This Row],[Volume]] / 1000) - 4.25))))) * 0.4 + 0.6</f>
        <v>0.61544205274649222</v>
      </c>
      <c r="H1395" s="29">
        <f>Table2[[#This Row],[Sigmoid]]*'Input Data'!$B$7</f>
        <v>461.58153955986916</v>
      </c>
      <c r="I1395" s="29">
        <f>Table2[[#This Row],[Price]]-Table2[[#This Row],[Variable Cost]]</f>
        <v>86.581539559869157</v>
      </c>
      <c r="J1395" s="29">
        <f>Table2[[#This Row],[CM I (Unit)]]-(Table2[[#This Row],[Fixed Cost]]/Table2[[#This Row],[Volume]])</f>
        <v>32.99815041050546</v>
      </c>
      <c r="K1395" s="29">
        <f>Table2[[#This Row],[CM II Unit)]]-(-'Input Data'!$B$4/Table2[[#This Row],[Volume]])</f>
        <v>-0.49146780784685262</v>
      </c>
      <c r="L1395" s="29">
        <f>Table2[[#This Row],[CM I (Unit)]]*Table2[[#This Row],[Volume]]</f>
        <v>646331.19281442324</v>
      </c>
      <c r="M1395" s="29">
        <f>Table2[[#This Row],[CM II Unit)]]*Table2[[#This Row],[Volume]]</f>
        <v>246331.19281442327</v>
      </c>
      <c r="N1395" s="29">
        <f>Table2[[#This Row],[Profit (Unit)]]*Table2[[#This Row],[Volume]]</f>
        <v>-3668.8071855767548</v>
      </c>
      <c r="O1395" s="29" t="str">
        <f>IF(AND(Table2[[#This Row],[Profit]]&gt;0,N1394&lt;0),MIN(Table2[Profit]),"")</f>
        <v/>
      </c>
    </row>
    <row r="1396" spans="1:15" ht="20.100000000000001" customHeight="1" x14ac:dyDescent="0.25">
      <c r="A1396" s="29">
        <v>7470</v>
      </c>
      <c r="B1396" s="29">
        <f>IF(Table2[[#This Row],[Volume]]&lt;'Input Data'!$B$9,'Input Data'!$B$9,IF(Table2[[#This Row],[Volume]]&gt;'Input Data'!$B$10,'Input Data'!$B$10,Table2[[#This Row],[Volume]]))</f>
        <v>7470</v>
      </c>
      <c r="C1396" s="30">
        <f>ROUNDDOWN((Table2[[#This Row],[Volume Used]]-'Input Data'!$B$9)/'Input Data'!$B$11,0)*'Input Data'!$B$12</f>
        <v>0.25</v>
      </c>
      <c r="D1396" s="31">
        <f>-(Table2[[#This Row],[Volume]]*(1-Table2[[#This Row],[Discount]])*'Input Data'!$B$2)/Table2[[#This Row],[Volume]]</f>
        <v>375</v>
      </c>
      <c r="E1396" s="29">
        <f>ROUNDUP(Table2[[#This Row],[Volume]]/'Input Data'!$B$13,0)</f>
        <v>8</v>
      </c>
      <c r="F1396" s="29">
        <f>-Table2[[#This Row],[Multiplier]]*'Input Data'!$B$3</f>
        <v>400000</v>
      </c>
      <c r="G1396" s="29">
        <f>(1 - (1 / (1 + EXP(-((Table2[[#This Row],[Volume]] / 1000) - 4.25))))) * 0.4 + 0.6</f>
        <v>0.61536799420062616</v>
      </c>
      <c r="H1396" s="29">
        <f>Table2[[#This Row],[Sigmoid]]*'Input Data'!$B$7</f>
        <v>461.52599565046961</v>
      </c>
      <c r="I1396" s="29">
        <f>Table2[[#This Row],[Price]]-Table2[[#This Row],[Variable Cost]]</f>
        <v>86.525995650469611</v>
      </c>
      <c r="J1396" s="29">
        <f>Table2[[#This Row],[CM I (Unit)]]-(Table2[[#This Row],[Fixed Cost]]/Table2[[#This Row],[Volume]])</f>
        <v>32.978472223428113</v>
      </c>
      <c r="K1396" s="29">
        <f>Table2[[#This Row],[CM II Unit)]]-(-'Input Data'!$B$4/Table2[[#This Row],[Volume]])</f>
        <v>-0.48872991847282066</v>
      </c>
      <c r="L1396" s="29">
        <f>Table2[[#This Row],[CM I (Unit)]]*Table2[[#This Row],[Volume]]</f>
        <v>646349.18750900798</v>
      </c>
      <c r="M1396" s="29">
        <f>Table2[[#This Row],[CM II Unit)]]*Table2[[#This Row],[Volume]]</f>
        <v>246349.18750900801</v>
      </c>
      <c r="N1396" s="29">
        <f>Table2[[#This Row],[Profit (Unit)]]*Table2[[#This Row],[Volume]]</f>
        <v>-3650.8124909919702</v>
      </c>
      <c r="O1396" s="29" t="str">
        <f>IF(AND(Table2[[#This Row],[Profit]]&gt;0,N1395&lt;0),MIN(Table2[Profit]),"")</f>
        <v/>
      </c>
    </row>
    <row r="1397" spans="1:15" ht="20.100000000000001" customHeight="1" x14ac:dyDescent="0.25">
      <c r="A1397" s="29">
        <v>7475</v>
      </c>
      <c r="B1397" s="29">
        <f>IF(Table2[[#This Row],[Volume]]&lt;'Input Data'!$B$9,'Input Data'!$B$9,IF(Table2[[#This Row],[Volume]]&gt;'Input Data'!$B$10,'Input Data'!$B$10,Table2[[#This Row],[Volume]]))</f>
        <v>7475</v>
      </c>
      <c r="C1397" s="30">
        <f>ROUNDDOWN((Table2[[#This Row],[Volume Used]]-'Input Data'!$B$9)/'Input Data'!$B$11,0)*'Input Data'!$B$12</f>
        <v>0.25</v>
      </c>
      <c r="D1397" s="31">
        <f>-(Table2[[#This Row],[Volume]]*(1-Table2[[#This Row],[Discount]])*'Input Data'!$B$2)/Table2[[#This Row],[Volume]]</f>
        <v>375</v>
      </c>
      <c r="E1397" s="29">
        <f>ROUNDUP(Table2[[#This Row],[Volume]]/'Input Data'!$B$13,0)</f>
        <v>8</v>
      </c>
      <c r="F1397" s="29">
        <f>-Table2[[#This Row],[Multiplier]]*'Input Data'!$B$3</f>
        <v>400000</v>
      </c>
      <c r="G1397" s="29">
        <f>(1 - (1 / (1 + EXP(-((Table2[[#This Row],[Volume]] / 1000) - 4.25))))) * 0.4 + 0.6</f>
        <v>0.61529427670638326</v>
      </c>
      <c r="H1397" s="29">
        <f>Table2[[#This Row],[Sigmoid]]*'Input Data'!$B$7</f>
        <v>461.47070752978743</v>
      </c>
      <c r="I1397" s="29">
        <f>Table2[[#This Row],[Price]]-Table2[[#This Row],[Variable Cost]]</f>
        <v>86.470707529787433</v>
      </c>
      <c r="J1397" s="29">
        <f>Table2[[#This Row],[CM I (Unit)]]-(Table2[[#This Row],[Fixed Cost]]/Table2[[#This Row],[Volume]])</f>
        <v>32.959001844168704</v>
      </c>
      <c r="K1397" s="29">
        <f>Table2[[#This Row],[CM II Unit)]]-(-'Input Data'!$B$4/Table2[[#This Row],[Volume]])</f>
        <v>-0.48581420934300468</v>
      </c>
      <c r="L1397" s="29">
        <f>Table2[[#This Row],[CM I (Unit)]]*Table2[[#This Row],[Volume]]</f>
        <v>646368.5387851611</v>
      </c>
      <c r="M1397" s="29">
        <f>Table2[[#This Row],[CM II Unit)]]*Table2[[#This Row],[Volume]]</f>
        <v>246368.53878516107</v>
      </c>
      <c r="N1397" s="29">
        <f>Table2[[#This Row],[Profit (Unit)]]*Table2[[#This Row],[Volume]]</f>
        <v>-3631.4612148389601</v>
      </c>
      <c r="O1397" s="29" t="str">
        <f>IF(AND(Table2[[#This Row],[Profit]]&gt;0,N1396&lt;0),MIN(Table2[Profit]),"")</f>
        <v/>
      </c>
    </row>
    <row r="1398" spans="1:15" ht="20.100000000000001" customHeight="1" x14ac:dyDescent="0.25">
      <c r="A1398" s="29">
        <v>7480</v>
      </c>
      <c r="B1398" s="29">
        <f>IF(Table2[[#This Row],[Volume]]&lt;'Input Data'!$B$9,'Input Data'!$B$9,IF(Table2[[#This Row],[Volume]]&gt;'Input Data'!$B$10,'Input Data'!$B$10,Table2[[#This Row],[Volume]]))</f>
        <v>7480</v>
      </c>
      <c r="C1398" s="30">
        <f>ROUNDDOWN((Table2[[#This Row],[Volume Used]]-'Input Data'!$B$9)/'Input Data'!$B$11,0)*'Input Data'!$B$12</f>
        <v>0.25</v>
      </c>
      <c r="D1398" s="31">
        <f>-(Table2[[#This Row],[Volume]]*(1-Table2[[#This Row],[Discount]])*'Input Data'!$B$2)/Table2[[#This Row],[Volume]]</f>
        <v>375</v>
      </c>
      <c r="E1398" s="29">
        <f>ROUNDUP(Table2[[#This Row],[Volume]]/'Input Data'!$B$13,0)</f>
        <v>8</v>
      </c>
      <c r="F1398" s="29">
        <f>-Table2[[#This Row],[Multiplier]]*'Input Data'!$B$3</f>
        <v>400000</v>
      </c>
      <c r="G1398" s="29">
        <f>(1 - (1 / (1 + EXP(-((Table2[[#This Row],[Volume]] / 1000) - 4.25))))) * 0.4 + 0.6</f>
        <v>0.61522089882839681</v>
      </c>
      <c r="H1398" s="29">
        <f>Table2[[#This Row],[Sigmoid]]*'Input Data'!$B$7</f>
        <v>461.41567412129763</v>
      </c>
      <c r="I1398" s="29">
        <f>Table2[[#This Row],[Price]]-Table2[[#This Row],[Variable Cost]]</f>
        <v>86.415674121297627</v>
      </c>
      <c r="J1398" s="29">
        <f>Table2[[#This Row],[CM I (Unit)]]-(Table2[[#This Row],[Fixed Cost]]/Table2[[#This Row],[Volume]])</f>
        <v>32.939738292420621</v>
      </c>
      <c r="K1398" s="29">
        <f>Table2[[#This Row],[CM II Unit)]]-(-'Input Data'!$B$4/Table2[[#This Row],[Volume]])</f>
        <v>-0.48272160062750658</v>
      </c>
      <c r="L1398" s="29">
        <f>Table2[[#This Row],[CM I (Unit)]]*Table2[[#This Row],[Volume]]</f>
        <v>646389.24242730625</v>
      </c>
      <c r="M1398" s="29">
        <f>Table2[[#This Row],[CM II Unit)]]*Table2[[#This Row],[Volume]]</f>
        <v>246389.24242730625</v>
      </c>
      <c r="N1398" s="29">
        <f>Table2[[#This Row],[Profit (Unit)]]*Table2[[#This Row],[Volume]]</f>
        <v>-3610.7575726937494</v>
      </c>
      <c r="O1398" s="29" t="str">
        <f>IF(AND(Table2[[#This Row],[Profit]]&gt;0,N1397&lt;0),MIN(Table2[Profit]),"")</f>
        <v/>
      </c>
    </row>
    <row r="1399" spans="1:15" ht="20.100000000000001" customHeight="1" x14ac:dyDescent="0.25">
      <c r="A1399" s="29">
        <v>7485</v>
      </c>
      <c r="B1399" s="29">
        <f>IF(Table2[[#This Row],[Volume]]&lt;'Input Data'!$B$9,'Input Data'!$B$9,IF(Table2[[#This Row],[Volume]]&gt;'Input Data'!$B$10,'Input Data'!$B$10,Table2[[#This Row],[Volume]]))</f>
        <v>7485</v>
      </c>
      <c r="C1399" s="30">
        <f>ROUNDDOWN((Table2[[#This Row],[Volume Used]]-'Input Data'!$B$9)/'Input Data'!$B$11,0)*'Input Data'!$B$12</f>
        <v>0.25</v>
      </c>
      <c r="D1399" s="31">
        <f>-(Table2[[#This Row],[Volume]]*(1-Table2[[#This Row],[Discount]])*'Input Data'!$B$2)/Table2[[#This Row],[Volume]]</f>
        <v>375</v>
      </c>
      <c r="E1399" s="29">
        <f>ROUNDUP(Table2[[#This Row],[Volume]]/'Input Data'!$B$13,0)</f>
        <v>8</v>
      </c>
      <c r="F1399" s="29">
        <f>-Table2[[#This Row],[Multiplier]]*'Input Data'!$B$3</f>
        <v>400000</v>
      </c>
      <c r="G1399" s="29">
        <f>(1 - (1 / (1 + EXP(-((Table2[[#This Row],[Volume]] / 1000) - 4.25))))) * 0.4 + 0.6</f>
        <v>0.61514785913604386</v>
      </c>
      <c r="H1399" s="29">
        <f>Table2[[#This Row],[Sigmoid]]*'Input Data'!$B$7</f>
        <v>461.36089435203291</v>
      </c>
      <c r="I1399" s="29">
        <f>Table2[[#This Row],[Price]]-Table2[[#This Row],[Variable Cost]]</f>
        <v>86.360894352032915</v>
      </c>
      <c r="J1399" s="29">
        <f>Table2[[#This Row],[CM I (Unit)]]-(Table2[[#This Row],[Fixed Cost]]/Table2[[#This Row],[Volume]])</f>
        <v>32.92068059117787</v>
      </c>
      <c r="K1399" s="29">
        <f>Table2[[#This Row],[CM II Unit)]]-(-'Input Data'!$B$4/Table2[[#This Row],[Volume]])</f>
        <v>-0.47945300935653279</v>
      </c>
      <c r="L1399" s="29">
        <f>Table2[[#This Row],[CM I (Unit)]]*Table2[[#This Row],[Volume]]</f>
        <v>646411.29422496632</v>
      </c>
      <c r="M1399" s="29">
        <f>Table2[[#This Row],[CM II Unit)]]*Table2[[#This Row],[Volume]]</f>
        <v>246411.29422496635</v>
      </c>
      <c r="N1399" s="29">
        <f>Table2[[#This Row],[Profit (Unit)]]*Table2[[#This Row],[Volume]]</f>
        <v>-3588.705775033648</v>
      </c>
      <c r="O1399" s="29" t="str">
        <f>IF(AND(Table2[[#This Row],[Profit]]&gt;0,N1398&lt;0),MIN(Table2[Profit]),"")</f>
        <v/>
      </c>
    </row>
    <row r="1400" spans="1:15" ht="20.100000000000001" customHeight="1" x14ac:dyDescent="0.25">
      <c r="A1400" s="29">
        <v>7490</v>
      </c>
      <c r="B1400" s="29">
        <f>IF(Table2[[#This Row],[Volume]]&lt;'Input Data'!$B$9,'Input Data'!$B$9,IF(Table2[[#This Row],[Volume]]&gt;'Input Data'!$B$10,'Input Data'!$B$10,Table2[[#This Row],[Volume]]))</f>
        <v>7490</v>
      </c>
      <c r="C1400" s="30">
        <f>ROUNDDOWN((Table2[[#This Row],[Volume Used]]-'Input Data'!$B$9)/'Input Data'!$B$11,0)*'Input Data'!$B$12</f>
        <v>0.25</v>
      </c>
      <c r="D1400" s="31">
        <f>-(Table2[[#This Row],[Volume]]*(1-Table2[[#This Row],[Discount]])*'Input Data'!$B$2)/Table2[[#This Row],[Volume]]</f>
        <v>375</v>
      </c>
      <c r="E1400" s="29">
        <f>ROUNDUP(Table2[[#This Row],[Volume]]/'Input Data'!$B$13,0)</f>
        <v>8</v>
      </c>
      <c r="F1400" s="29">
        <f>-Table2[[#This Row],[Multiplier]]*'Input Data'!$B$3</f>
        <v>400000</v>
      </c>
      <c r="G1400" s="29">
        <f>(1 - (1 / (1 + EXP(-((Table2[[#This Row],[Volume]] / 1000) - 4.25))))) * 0.4 + 0.6</f>
        <v>0.61507515620344233</v>
      </c>
      <c r="H1400" s="29">
        <f>Table2[[#This Row],[Sigmoid]]*'Input Data'!$B$7</f>
        <v>461.30636715258174</v>
      </c>
      <c r="I1400" s="29">
        <f>Table2[[#This Row],[Price]]-Table2[[#This Row],[Variable Cost]]</f>
        <v>86.306367152581743</v>
      </c>
      <c r="J1400" s="29">
        <f>Table2[[#This Row],[CM I (Unit)]]-(Table2[[#This Row],[Fixed Cost]]/Table2[[#This Row],[Volume]])</f>
        <v>32.901827766733945</v>
      </c>
      <c r="K1400" s="29">
        <f>Table2[[#This Row],[CM II Unit)]]-(-'Input Data'!$B$4/Table2[[#This Row],[Volume]])</f>
        <v>-0.47600934942092721</v>
      </c>
      <c r="L1400" s="29">
        <f>Table2[[#This Row],[CM I (Unit)]]*Table2[[#This Row],[Volume]]</f>
        <v>646434.68997283722</v>
      </c>
      <c r="M1400" s="29">
        <f>Table2[[#This Row],[CM II Unit)]]*Table2[[#This Row],[Volume]]</f>
        <v>246434.68997283725</v>
      </c>
      <c r="N1400" s="29">
        <f>Table2[[#This Row],[Profit (Unit)]]*Table2[[#This Row],[Volume]]</f>
        <v>-3565.310027162745</v>
      </c>
      <c r="O1400" s="29" t="str">
        <f>IF(AND(Table2[[#This Row],[Profit]]&gt;0,N1399&lt;0),MIN(Table2[Profit]),"")</f>
        <v/>
      </c>
    </row>
    <row r="1401" spans="1:15" ht="20.100000000000001" customHeight="1" x14ac:dyDescent="0.25">
      <c r="A1401" s="29">
        <v>7495</v>
      </c>
      <c r="B1401" s="29">
        <f>IF(Table2[[#This Row],[Volume]]&lt;'Input Data'!$B$9,'Input Data'!$B$9,IF(Table2[[#This Row],[Volume]]&gt;'Input Data'!$B$10,'Input Data'!$B$10,Table2[[#This Row],[Volume]]))</f>
        <v>7495</v>
      </c>
      <c r="C1401" s="30">
        <f>ROUNDDOWN((Table2[[#This Row],[Volume Used]]-'Input Data'!$B$9)/'Input Data'!$B$11,0)*'Input Data'!$B$12</f>
        <v>0.25</v>
      </c>
      <c r="D1401" s="31">
        <f>-(Table2[[#This Row],[Volume]]*(1-Table2[[#This Row],[Discount]])*'Input Data'!$B$2)/Table2[[#This Row],[Volume]]</f>
        <v>375</v>
      </c>
      <c r="E1401" s="29">
        <f>ROUNDUP(Table2[[#This Row],[Volume]]/'Input Data'!$B$13,0)</f>
        <v>8</v>
      </c>
      <c r="F1401" s="29">
        <f>-Table2[[#This Row],[Multiplier]]*'Input Data'!$B$3</f>
        <v>400000</v>
      </c>
      <c r="G1401" s="29">
        <f>(1 - (1 / (1 + EXP(-((Table2[[#This Row],[Volume]] / 1000) - 4.25))))) * 0.4 + 0.6</f>
        <v>0.61500278860944801</v>
      </c>
      <c r="H1401" s="29">
        <f>Table2[[#This Row],[Sigmoid]]*'Input Data'!$B$7</f>
        <v>461.25209145708601</v>
      </c>
      <c r="I1401" s="29">
        <f>Table2[[#This Row],[Price]]-Table2[[#This Row],[Variable Cost]]</f>
        <v>86.25209145708601</v>
      </c>
      <c r="J1401" s="29">
        <f>Table2[[#This Row],[CM I (Unit)]]-(Table2[[#This Row],[Fixed Cost]]/Table2[[#This Row],[Volume]])</f>
        <v>32.883178848680409</v>
      </c>
      <c r="K1401" s="29">
        <f>Table2[[#This Row],[CM II Unit)]]-(-'Input Data'!$B$4/Table2[[#This Row],[Volume]])</f>
        <v>-0.47239153157309488</v>
      </c>
      <c r="L1401" s="29">
        <f>Table2[[#This Row],[CM I (Unit)]]*Table2[[#This Row],[Volume]]</f>
        <v>646459.42547085963</v>
      </c>
      <c r="M1401" s="29">
        <f>Table2[[#This Row],[CM II Unit)]]*Table2[[#This Row],[Volume]]</f>
        <v>246459.42547085966</v>
      </c>
      <c r="N1401" s="29">
        <f>Table2[[#This Row],[Profit (Unit)]]*Table2[[#This Row],[Volume]]</f>
        <v>-3540.5745291403459</v>
      </c>
      <c r="O1401" s="29" t="str">
        <f>IF(AND(Table2[[#This Row],[Profit]]&gt;0,N1400&lt;0),MIN(Table2[Profit]),"")</f>
        <v/>
      </c>
    </row>
    <row r="1402" spans="1:15" ht="20.100000000000001" customHeight="1" x14ac:dyDescent="0.25">
      <c r="A1402" s="29">
        <v>7500</v>
      </c>
      <c r="B1402" s="29">
        <f>IF(Table2[[#This Row],[Volume]]&lt;'Input Data'!$B$9,'Input Data'!$B$9,IF(Table2[[#This Row],[Volume]]&gt;'Input Data'!$B$10,'Input Data'!$B$10,Table2[[#This Row],[Volume]]))</f>
        <v>7500</v>
      </c>
      <c r="C1402" s="30">
        <f>ROUNDDOWN((Table2[[#This Row],[Volume Used]]-'Input Data'!$B$9)/'Input Data'!$B$11,0)*'Input Data'!$B$12</f>
        <v>0.30000000000000004</v>
      </c>
      <c r="D1402" s="31">
        <f>-(Table2[[#This Row],[Volume]]*(1-Table2[[#This Row],[Discount]])*'Input Data'!$B$2)/Table2[[#This Row],[Volume]]</f>
        <v>350</v>
      </c>
      <c r="E1402" s="29">
        <f>ROUNDUP(Table2[[#This Row],[Volume]]/'Input Data'!$B$13,0)</f>
        <v>8</v>
      </c>
      <c r="F1402" s="29">
        <f>-Table2[[#This Row],[Multiplier]]*'Input Data'!$B$3</f>
        <v>400000</v>
      </c>
      <c r="G1402" s="29">
        <f>(1 - (1 / (1 + EXP(-((Table2[[#This Row],[Volume]] / 1000) - 4.25))))) * 0.4 + 0.6</f>
        <v>0.6149307549376517</v>
      </c>
      <c r="H1402" s="29">
        <f>Table2[[#This Row],[Sigmoid]]*'Input Data'!$B$7</f>
        <v>461.1980662032388</v>
      </c>
      <c r="I1402" s="29">
        <f>Table2[[#This Row],[Price]]-Table2[[#This Row],[Variable Cost]]</f>
        <v>111.1980662032388</v>
      </c>
      <c r="J1402" s="29">
        <f>Table2[[#This Row],[CM I (Unit)]]-(Table2[[#This Row],[Fixed Cost]]/Table2[[#This Row],[Volume]])</f>
        <v>57.86473286990546</v>
      </c>
      <c r="K1402" s="29">
        <f>Table2[[#This Row],[CM II Unit)]]-(-'Input Data'!$B$4/Table2[[#This Row],[Volume]])</f>
        <v>24.531399536572124</v>
      </c>
      <c r="L1402" s="29">
        <f>Table2[[#This Row],[CM I (Unit)]]*Table2[[#This Row],[Volume]]</f>
        <v>833985.496524291</v>
      </c>
      <c r="M1402" s="29">
        <f>Table2[[#This Row],[CM II Unit)]]*Table2[[#This Row],[Volume]]</f>
        <v>433985.49652429094</v>
      </c>
      <c r="N1402" s="29">
        <f>Table2[[#This Row],[Profit (Unit)]]*Table2[[#This Row],[Volume]]</f>
        <v>183985.49652429094</v>
      </c>
      <c r="O1402" s="29">
        <f>IF(AND(Table2[[#This Row],[Profit]]&gt;0,N1401&lt;0),MIN(Table2[Profit]),"")</f>
        <v>-178446.6054865038</v>
      </c>
    </row>
    <row r="1403" spans="1:15" ht="20.100000000000001" customHeight="1" x14ac:dyDescent="0.25">
      <c r="A1403" s="29">
        <v>7505</v>
      </c>
      <c r="B1403" s="29">
        <f>IF(Table2[[#This Row],[Volume]]&lt;'Input Data'!$B$9,'Input Data'!$B$9,IF(Table2[[#This Row],[Volume]]&gt;'Input Data'!$B$10,'Input Data'!$B$10,Table2[[#This Row],[Volume]]))</f>
        <v>7505</v>
      </c>
      <c r="C1403" s="30">
        <f>ROUNDDOWN((Table2[[#This Row],[Volume Used]]-'Input Data'!$B$9)/'Input Data'!$B$11,0)*'Input Data'!$B$12</f>
        <v>0.30000000000000004</v>
      </c>
      <c r="D1403" s="31">
        <f>-(Table2[[#This Row],[Volume]]*(1-Table2[[#This Row],[Discount]])*'Input Data'!$B$2)/Table2[[#This Row],[Volume]]</f>
        <v>350</v>
      </c>
      <c r="E1403" s="29">
        <f>ROUNDUP(Table2[[#This Row],[Volume]]/'Input Data'!$B$13,0)</f>
        <v>8</v>
      </c>
      <c r="F1403" s="29">
        <f>-Table2[[#This Row],[Multiplier]]*'Input Data'!$B$3</f>
        <v>400000</v>
      </c>
      <c r="G1403" s="29">
        <f>(1 - (1 / (1 + EXP(-((Table2[[#This Row],[Volume]] / 1000) - 4.25))))) * 0.4 + 0.6</f>
        <v>0.61485905377637573</v>
      </c>
      <c r="H1403" s="29">
        <f>Table2[[#This Row],[Sigmoid]]*'Input Data'!$B$7</f>
        <v>461.1442903322818</v>
      </c>
      <c r="I1403" s="29">
        <f>Table2[[#This Row],[Price]]-Table2[[#This Row],[Variable Cost]]</f>
        <v>111.1442903322818</v>
      </c>
      <c r="J1403" s="29">
        <f>Table2[[#This Row],[CM I (Unit)]]-(Table2[[#This Row],[Fixed Cost]]/Table2[[#This Row],[Volume]])</f>
        <v>57.84648886659226</v>
      </c>
      <c r="K1403" s="29">
        <f>Table2[[#This Row],[CM II Unit)]]-(-'Input Data'!$B$4/Table2[[#This Row],[Volume]])</f>
        <v>24.535362950536296</v>
      </c>
      <c r="L1403" s="29">
        <f>Table2[[#This Row],[CM I (Unit)]]*Table2[[#This Row],[Volume]]</f>
        <v>834137.89894377487</v>
      </c>
      <c r="M1403" s="29">
        <f>Table2[[#This Row],[CM II Unit)]]*Table2[[#This Row],[Volume]]</f>
        <v>434137.89894377493</v>
      </c>
      <c r="N1403" s="29">
        <f>Table2[[#This Row],[Profit (Unit)]]*Table2[[#This Row],[Volume]]</f>
        <v>184137.8989437749</v>
      </c>
      <c r="O1403" s="29" t="str">
        <f>IF(AND(Table2[[#This Row],[Profit]]&gt;0,N1402&lt;0),MIN(Table2[Profit]),"")</f>
        <v/>
      </c>
    </row>
    <row r="1404" spans="1:15" ht="20.100000000000001" customHeight="1" x14ac:dyDescent="0.25">
      <c r="A1404" s="29">
        <v>7510</v>
      </c>
      <c r="B1404" s="29">
        <f>IF(Table2[[#This Row],[Volume]]&lt;'Input Data'!$B$9,'Input Data'!$B$9,IF(Table2[[#This Row],[Volume]]&gt;'Input Data'!$B$10,'Input Data'!$B$10,Table2[[#This Row],[Volume]]))</f>
        <v>7510</v>
      </c>
      <c r="C1404" s="30">
        <f>ROUNDDOWN((Table2[[#This Row],[Volume Used]]-'Input Data'!$B$9)/'Input Data'!$B$11,0)*'Input Data'!$B$12</f>
        <v>0.30000000000000004</v>
      </c>
      <c r="D1404" s="31">
        <f>-(Table2[[#This Row],[Volume]]*(1-Table2[[#This Row],[Discount]])*'Input Data'!$B$2)/Table2[[#This Row],[Volume]]</f>
        <v>350</v>
      </c>
      <c r="E1404" s="29">
        <f>ROUNDUP(Table2[[#This Row],[Volume]]/'Input Data'!$B$13,0)</f>
        <v>8</v>
      </c>
      <c r="F1404" s="29">
        <f>-Table2[[#This Row],[Multiplier]]*'Input Data'!$B$3</f>
        <v>400000</v>
      </c>
      <c r="G1404" s="29">
        <f>(1 - (1 / (1 + EXP(-((Table2[[#This Row],[Volume]] / 1000) - 4.25))))) * 0.4 + 0.6</f>
        <v>0.61478768371867087</v>
      </c>
      <c r="H1404" s="29">
        <f>Table2[[#This Row],[Sigmoid]]*'Input Data'!$B$7</f>
        <v>461.09076278900318</v>
      </c>
      <c r="I1404" s="29">
        <f>Table2[[#This Row],[Price]]-Table2[[#This Row],[Variable Cost]]</f>
        <v>111.09076278900318</v>
      </c>
      <c r="J1404" s="29">
        <f>Table2[[#This Row],[CM I (Unit)]]-(Table2[[#This Row],[Fixed Cost]]/Table2[[#This Row],[Volume]])</f>
        <v>57.828445878217558</v>
      </c>
      <c r="K1404" s="29">
        <f>Table2[[#This Row],[CM II Unit)]]-(-'Input Data'!$B$4/Table2[[#This Row],[Volume]])</f>
        <v>24.539497808976549</v>
      </c>
      <c r="L1404" s="29">
        <f>Table2[[#This Row],[CM I (Unit)]]*Table2[[#This Row],[Volume]]</f>
        <v>834291.62854541384</v>
      </c>
      <c r="M1404" s="29">
        <f>Table2[[#This Row],[CM II Unit)]]*Table2[[#This Row],[Volume]]</f>
        <v>434291.62854541384</v>
      </c>
      <c r="N1404" s="29">
        <f>Table2[[#This Row],[Profit (Unit)]]*Table2[[#This Row],[Volume]]</f>
        <v>184291.62854541387</v>
      </c>
      <c r="O1404" s="29" t="str">
        <f>IF(AND(Table2[[#This Row],[Profit]]&gt;0,N1403&lt;0),MIN(Table2[Profit]),"")</f>
        <v/>
      </c>
    </row>
    <row r="1405" spans="1:15" ht="20.100000000000001" customHeight="1" x14ac:dyDescent="0.25">
      <c r="A1405" s="29">
        <v>7515</v>
      </c>
      <c r="B1405" s="29">
        <f>IF(Table2[[#This Row],[Volume]]&lt;'Input Data'!$B$9,'Input Data'!$B$9,IF(Table2[[#This Row],[Volume]]&gt;'Input Data'!$B$10,'Input Data'!$B$10,Table2[[#This Row],[Volume]]))</f>
        <v>7515</v>
      </c>
      <c r="C1405" s="30">
        <f>ROUNDDOWN((Table2[[#This Row],[Volume Used]]-'Input Data'!$B$9)/'Input Data'!$B$11,0)*'Input Data'!$B$12</f>
        <v>0.30000000000000004</v>
      </c>
      <c r="D1405" s="31">
        <f>-(Table2[[#This Row],[Volume]]*(1-Table2[[#This Row],[Discount]])*'Input Data'!$B$2)/Table2[[#This Row],[Volume]]</f>
        <v>350</v>
      </c>
      <c r="E1405" s="29">
        <f>ROUNDUP(Table2[[#This Row],[Volume]]/'Input Data'!$B$13,0)</f>
        <v>8</v>
      </c>
      <c r="F1405" s="29">
        <f>-Table2[[#This Row],[Multiplier]]*'Input Data'!$B$3</f>
        <v>400000</v>
      </c>
      <c r="G1405" s="29">
        <f>(1 - (1 / (1 + EXP(-((Table2[[#This Row],[Volume]] / 1000) - 4.25))))) * 0.4 + 0.6</f>
        <v>0.61471664336231202</v>
      </c>
      <c r="H1405" s="29">
        <f>Table2[[#This Row],[Sigmoid]]*'Input Data'!$B$7</f>
        <v>461.03748252173403</v>
      </c>
      <c r="I1405" s="29">
        <f>Table2[[#This Row],[Price]]-Table2[[#This Row],[Variable Cost]]</f>
        <v>111.03748252173403</v>
      </c>
      <c r="J1405" s="29">
        <f>Table2[[#This Row],[CM I (Unit)]]-(Table2[[#This Row],[Fixed Cost]]/Table2[[#This Row],[Volume]])</f>
        <v>57.810602947549071</v>
      </c>
      <c r="K1405" s="29">
        <f>Table2[[#This Row],[CM II Unit)]]-(-'Input Data'!$B$4/Table2[[#This Row],[Volume]])</f>
        <v>24.543803213683468</v>
      </c>
      <c r="L1405" s="29">
        <f>Table2[[#This Row],[CM I (Unit)]]*Table2[[#This Row],[Volume]]</f>
        <v>834446.68115083128</v>
      </c>
      <c r="M1405" s="29">
        <f>Table2[[#This Row],[CM II Unit)]]*Table2[[#This Row],[Volume]]</f>
        <v>434446.68115083128</v>
      </c>
      <c r="N1405" s="29">
        <f>Table2[[#This Row],[Profit (Unit)]]*Table2[[#This Row],[Volume]]</f>
        <v>184446.68115083125</v>
      </c>
      <c r="O1405" s="29" t="str">
        <f>IF(AND(Table2[[#This Row],[Profit]]&gt;0,N1404&lt;0),MIN(Table2[Profit]),"")</f>
        <v/>
      </c>
    </row>
    <row r="1406" spans="1:15" ht="20.100000000000001" customHeight="1" x14ac:dyDescent="0.25">
      <c r="A1406" s="29">
        <v>7520</v>
      </c>
      <c r="B1406" s="29">
        <f>IF(Table2[[#This Row],[Volume]]&lt;'Input Data'!$B$9,'Input Data'!$B$9,IF(Table2[[#This Row],[Volume]]&gt;'Input Data'!$B$10,'Input Data'!$B$10,Table2[[#This Row],[Volume]]))</f>
        <v>7520</v>
      </c>
      <c r="C1406" s="30">
        <f>ROUNDDOWN((Table2[[#This Row],[Volume Used]]-'Input Data'!$B$9)/'Input Data'!$B$11,0)*'Input Data'!$B$12</f>
        <v>0.30000000000000004</v>
      </c>
      <c r="D1406" s="31">
        <f>-(Table2[[#This Row],[Volume]]*(1-Table2[[#This Row],[Discount]])*'Input Data'!$B$2)/Table2[[#This Row],[Volume]]</f>
        <v>350</v>
      </c>
      <c r="E1406" s="29">
        <f>ROUNDUP(Table2[[#This Row],[Volume]]/'Input Data'!$B$13,0)</f>
        <v>8</v>
      </c>
      <c r="F1406" s="29">
        <f>-Table2[[#This Row],[Multiplier]]*'Input Data'!$B$3</f>
        <v>400000</v>
      </c>
      <c r="G1406" s="29">
        <f>(1 - (1 / (1 + EXP(-((Table2[[#This Row],[Volume]] / 1000) - 4.25))))) * 0.4 + 0.6</f>
        <v>0.61464593130979595</v>
      </c>
      <c r="H1406" s="29">
        <f>Table2[[#This Row],[Sigmoid]]*'Input Data'!$B$7</f>
        <v>460.98444848234698</v>
      </c>
      <c r="I1406" s="29">
        <f>Table2[[#This Row],[Price]]-Table2[[#This Row],[Variable Cost]]</f>
        <v>110.98444848234698</v>
      </c>
      <c r="J1406" s="29">
        <f>Table2[[#This Row],[CM I (Unit)]]-(Table2[[#This Row],[Fixed Cost]]/Table2[[#This Row],[Volume]])</f>
        <v>57.792959120644852</v>
      </c>
      <c r="K1406" s="29">
        <f>Table2[[#This Row],[CM II Unit)]]-(-'Input Data'!$B$4/Table2[[#This Row],[Volume]])</f>
        <v>24.548278269581026</v>
      </c>
      <c r="L1406" s="29">
        <f>Table2[[#This Row],[CM I (Unit)]]*Table2[[#This Row],[Volume]]</f>
        <v>834603.05258724932</v>
      </c>
      <c r="M1406" s="29">
        <f>Table2[[#This Row],[CM II Unit)]]*Table2[[#This Row],[Volume]]</f>
        <v>434603.05258724932</v>
      </c>
      <c r="N1406" s="29">
        <f>Table2[[#This Row],[Profit (Unit)]]*Table2[[#This Row],[Volume]]</f>
        <v>184603.05258724932</v>
      </c>
      <c r="O1406" s="29" t="str">
        <f>IF(AND(Table2[[#This Row],[Profit]]&gt;0,N1405&lt;0),MIN(Table2[Profit]),"")</f>
        <v/>
      </c>
    </row>
    <row r="1407" spans="1:15" ht="20.100000000000001" customHeight="1" x14ac:dyDescent="0.25">
      <c r="A1407" s="29">
        <v>7525</v>
      </c>
      <c r="B1407" s="29">
        <f>IF(Table2[[#This Row],[Volume]]&lt;'Input Data'!$B$9,'Input Data'!$B$9,IF(Table2[[#This Row],[Volume]]&gt;'Input Data'!$B$10,'Input Data'!$B$10,Table2[[#This Row],[Volume]]))</f>
        <v>7525</v>
      </c>
      <c r="C1407" s="30">
        <f>ROUNDDOWN((Table2[[#This Row],[Volume Used]]-'Input Data'!$B$9)/'Input Data'!$B$11,0)*'Input Data'!$B$12</f>
        <v>0.30000000000000004</v>
      </c>
      <c r="D1407" s="31">
        <f>-(Table2[[#This Row],[Volume]]*(1-Table2[[#This Row],[Discount]])*'Input Data'!$B$2)/Table2[[#This Row],[Volume]]</f>
        <v>350</v>
      </c>
      <c r="E1407" s="29">
        <f>ROUNDUP(Table2[[#This Row],[Volume]]/'Input Data'!$B$13,0)</f>
        <v>8</v>
      </c>
      <c r="F1407" s="29">
        <f>-Table2[[#This Row],[Multiplier]]*'Input Data'!$B$3</f>
        <v>400000</v>
      </c>
      <c r="G1407" s="29">
        <f>(1 - (1 / (1 + EXP(-((Table2[[#This Row],[Volume]] / 1000) - 4.25))))) * 0.4 + 0.6</f>
        <v>0.6145755461683361</v>
      </c>
      <c r="H1407" s="29">
        <f>Table2[[#This Row],[Sigmoid]]*'Input Data'!$B$7</f>
        <v>460.9316596262521</v>
      </c>
      <c r="I1407" s="29">
        <f>Table2[[#This Row],[Price]]-Table2[[#This Row],[Variable Cost]]</f>
        <v>110.9316596262521</v>
      </c>
      <c r="J1407" s="29">
        <f>Table2[[#This Row],[CM I (Unit)]]-(Table2[[#This Row],[Fixed Cost]]/Table2[[#This Row],[Volume]])</f>
        <v>57.775513446850105</v>
      </c>
      <c r="K1407" s="29">
        <f>Table2[[#This Row],[CM II Unit)]]-(-'Input Data'!$B$4/Table2[[#This Row],[Volume]])</f>
        <v>24.552922084723861</v>
      </c>
      <c r="L1407" s="29">
        <f>Table2[[#This Row],[CM I (Unit)]]*Table2[[#This Row],[Volume]]</f>
        <v>834760.73868754704</v>
      </c>
      <c r="M1407" s="29">
        <f>Table2[[#This Row],[CM II Unit)]]*Table2[[#This Row],[Volume]]</f>
        <v>434760.73868754704</v>
      </c>
      <c r="N1407" s="29">
        <f>Table2[[#This Row],[Profit (Unit)]]*Table2[[#This Row],[Volume]]</f>
        <v>184760.73868754704</v>
      </c>
      <c r="O1407" s="29" t="str">
        <f>IF(AND(Table2[[#This Row],[Profit]]&gt;0,N1406&lt;0),MIN(Table2[Profit]),"")</f>
        <v/>
      </c>
    </row>
    <row r="1408" spans="1:15" ht="20.100000000000001" customHeight="1" x14ac:dyDescent="0.25">
      <c r="A1408" s="29">
        <v>7530</v>
      </c>
      <c r="B1408" s="29">
        <f>IF(Table2[[#This Row],[Volume]]&lt;'Input Data'!$B$9,'Input Data'!$B$9,IF(Table2[[#This Row],[Volume]]&gt;'Input Data'!$B$10,'Input Data'!$B$10,Table2[[#This Row],[Volume]]))</f>
        <v>7530</v>
      </c>
      <c r="C1408" s="30">
        <f>ROUNDDOWN((Table2[[#This Row],[Volume Used]]-'Input Data'!$B$9)/'Input Data'!$B$11,0)*'Input Data'!$B$12</f>
        <v>0.30000000000000004</v>
      </c>
      <c r="D1408" s="31">
        <f>-(Table2[[#This Row],[Volume]]*(1-Table2[[#This Row],[Discount]])*'Input Data'!$B$2)/Table2[[#This Row],[Volume]]</f>
        <v>350</v>
      </c>
      <c r="E1408" s="29">
        <f>ROUNDUP(Table2[[#This Row],[Volume]]/'Input Data'!$B$13,0)</f>
        <v>8</v>
      </c>
      <c r="F1408" s="29">
        <f>-Table2[[#This Row],[Multiplier]]*'Input Data'!$B$3</f>
        <v>400000</v>
      </c>
      <c r="G1408" s="29">
        <f>(1 - (1 / (1 + EXP(-((Table2[[#This Row],[Volume]] / 1000) - 4.25))))) * 0.4 + 0.6</f>
        <v>0.61450548654985926</v>
      </c>
      <c r="H1408" s="29">
        <f>Table2[[#This Row],[Sigmoid]]*'Input Data'!$B$7</f>
        <v>460.87911491239447</v>
      </c>
      <c r="I1408" s="29">
        <f>Table2[[#This Row],[Price]]-Table2[[#This Row],[Variable Cost]]</f>
        <v>110.87911491239447</v>
      </c>
      <c r="J1408" s="29">
        <f>Table2[[#This Row],[CM I (Unit)]]-(Table2[[#This Row],[Fixed Cost]]/Table2[[#This Row],[Volume]])</f>
        <v>57.75826497879553</v>
      </c>
      <c r="K1408" s="29">
        <f>Table2[[#This Row],[CM II Unit)]]-(-'Input Data'!$B$4/Table2[[#This Row],[Volume]])</f>
        <v>24.557733770296196</v>
      </c>
      <c r="L1408" s="29">
        <f>Table2[[#This Row],[CM I (Unit)]]*Table2[[#This Row],[Volume]]</f>
        <v>834919.73529033037</v>
      </c>
      <c r="M1408" s="29">
        <f>Table2[[#This Row],[CM II Unit)]]*Table2[[#This Row],[Volume]]</f>
        <v>434919.73529033037</v>
      </c>
      <c r="N1408" s="29">
        <f>Table2[[#This Row],[Profit (Unit)]]*Table2[[#This Row],[Volume]]</f>
        <v>184919.73529033034</v>
      </c>
      <c r="O1408" s="29" t="str">
        <f>IF(AND(Table2[[#This Row],[Profit]]&gt;0,N1407&lt;0),MIN(Table2[Profit]),"")</f>
        <v/>
      </c>
    </row>
    <row r="1409" spans="1:15" ht="20.100000000000001" customHeight="1" x14ac:dyDescent="0.25">
      <c r="A1409" s="29">
        <v>7535</v>
      </c>
      <c r="B1409" s="29">
        <f>IF(Table2[[#This Row],[Volume]]&lt;'Input Data'!$B$9,'Input Data'!$B$9,IF(Table2[[#This Row],[Volume]]&gt;'Input Data'!$B$10,'Input Data'!$B$10,Table2[[#This Row],[Volume]]))</f>
        <v>7535</v>
      </c>
      <c r="C1409" s="30">
        <f>ROUNDDOWN((Table2[[#This Row],[Volume Used]]-'Input Data'!$B$9)/'Input Data'!$B$11,0)*'Input Data'!$B$12</f>
        <v>0.30000000000000004</v>
      </c>
      <c r="D1409" s="31">
        <f>-(Table2[[#This Row],[Volume]]*(1-Table2[[#This Row],[Discount]])*'Input Data'!$B$2)/Table2[[#This Row],[Volume]]</f>
        <v>350</v>
      </c>
      <c r="E1409" s="29">
        <f>ROUNDUP(Table2[[#This Row],[Volume]]/'Input Data'!$B$13,0)</f>
        <v>8</v>
      </c>
      <c r="F1409" s="29">
        <f>-Table2[[#This Row],[Multiplier]]*'Input Data'!$B$3</f>
        <v>400000</v>
      </c>
      <c r="G1409" s="29">
        <f>(1 - (1 / (1 + EXP(-((Table2[[#This Row],[Volume]] / 1000) - 4.25))))) * 0.4 + 0.6</f>
        <v>0.61443575107100179</v>
      </c>
      <c r="H1409" s="29">
        <f>Table2[[#This Row],[Sigmoid]]*'Input Data'!$B$7</f>
        <v>460.82681330325136</v>
      </c>
      <c r="I1409" s="29">
        <f>Table2[[#This Row],[Price]]-Table2[[#This Row],[Variable Cost]]</f>
        <v>110.82681330325136</v>
      </c>
      <c r="J1409" s="29">
        <f>Table2[[#This Row],[CM I (Unit)]]-(Table2[[#This Row],[Fixed Cost]]/Table2[[#This Row],[Volume]])</f>
        <v>57.74121277239535</v>
      </c>
      <c r="K1409" s="29">
        <f>Table2[[#This Row],[CM II Unit)]]-(-'Input Data'!$B$4/Table2[[#This Row],[Volume]])</f>
        <v>24.562712440610348</v>
      </c>
      <c r="L1409" s="29">
        <f>Table2[[#This Row],[CM I (Unit)]]*Table2[[#This Row],[Volume]]</f>
        <v>835080.03823999898</v>
      </c>
      <c r="M1409" s="29">
        <f>Table2[[#This Row],[CM II Unit)]]*Table2[[#This Row],[Volume]]</f>
        <v>435080.03823999898</v>
      </c>
      <c r="N1409" s="29">
        <f>Table2[[#This Row],[Profit (Unit)]]*Table2[[#This Row],[Volume]]</f>
        <v>185080.03823999898</v>
      </c>
      <c r="O1409" s="29" t="str">
        <f>IF(AND(Table2[[#This Row],[Profit]]&gt;0,N1408&lt;0),MIN(Table2[Profit]),"")</f>
        <v/>
      </c>
    </row>
    <row r="1410" spans="1:15" ht="20.100000000000001" customHeight="1" x14ac:dyDescent="0.25">
      <c r="A1410" s="29">
        <v>7540</v>
      </c>
      <c r="B1410" s="29">
        <f>IF(Table2[[#This Row],[Volume]]&lt;'Input Data'!$B$9,'Input Data'!$B$9,IF(Table2[[#This Row],[Volume]]&gt;'Input Data'!$B$10,'Input Data'!$B$10,Table2[[#This Row],[Volume]]))</f>
        <v>7540</v>
      </c>
      <c r="C1410" s="30">
        <f>ROUNDDOWN((Table2[[#This Row],[Volume Used]]-'Input Data'!$B$9)/'Input Data'!$B$11,0)*'Input Data'!$B$12</f>
        <v>0.30000000000000004</v>
      </c>
      <c r="D1410" s="31">
        <f>-(Table2[[#This Row],[Volume]]*(1-Table2[[#This Row],[Discount]])*'Input Data'!$B$2)/Table2[[#This Row],[Volume]]</f>
        <v>350</v>
      </c>
      <c r="E1410" s="29">
        <f>ROUNDUP(Table2[[#This Row],[Volume]]/'Input Data'!$B$13,0)</f>
        <v>8</v>
      </c>
      <c r="F1410" s="29">
        <f>-Table2[[#This Row],[Multiplier]]*'Input Data'!$B$3</f>
        <v>400000</v>
      </c>
      <c r="G1410" s="29">
        <f>(1 - (1 / (1 + EXP(-((Table2[[#This Row],[Volume]] / 1000) - 4.25))))) * 0.4 + 0.6</f>
        <v>0.61436633835310461</v>
      </c>
      <c r="H1410" s="29">
        <f>Table2[[#This Row],[Sigmoid]]*'Input Data'!$B$7</f>
        <v>460.77475376482846</v>
      </c>
      <c r="I1410" s="29">
        <f>Table2[[#This Row],[Price]]-Table2[[#This Row],[Variable Cost]]</f>
        <v>110.77475376482846</v>
      </c>
      <c r="J1410" s="29">
        <f>Table2[[#This Row],[CM I (Unit)]]-(Table2[[#This Row],[Fixed Cost]]/Table2[[#This Row],[Volume]])</f>
        <v>57.724355886844378</v>
      </c>
      <c r="K1410" s="29">
        <f>Table2[[#This Row],[CM II Unit)]]-(-'Input Data'!$B$4/Table2[[#This Row],[Volume]])</f>
        <v>24.567857213104325</v>
      </c>
      <c r="L1410" s="29">
        <f>Table2[[#This Row],[CM I (Unit)]]*Table2[[#This Row],[Volume]]</f>
        <v>835241.64338680659</v>
      </c>
      <c r="M1410" s="29">
        <f>Table2[[#This Row],[CM II Unit)]]*Table2[[#This Row],[Volume]]</f>
        <v>435241.64338680659</v>
      </c>
      <c r="N1410" s="29">
        <f>Table2[[#This Row],[Profit (Unit)]]*Table2[[#This Row],[Volume]]</f>
        <v>185241.64338680662</v>
      </c>
      <c r="O1410" s="29" t="str">
        <f>IF(AND(Table2[[#This Row],[Profit]]&gt;0,N1409&lt;0),MIN(Table2[Profit]),"")</f>
        <v/>
      </c>
    </row>
    <row r="1411" spans="1:15" ht="20.100000000000001" customHeight="1" x14ac:dyDescent="0.25">
      <c r="A1411" s="29">
        <v>7545</v>
      </c>
      <c r="B1411" s="29">
        <f>IF(Table2[[#This Row],[Volume]]&lt;'Input Data'!$B$9,'Input Data'!$B$9,IF(Table2[[#This Row],[Volume]]&gt;'Input Data'!$B$10,'Input Data'!$B$10,Table2[[#This Row],[Volume]]))</f>
        <v>7545</v>
      </c>
      <c r="C1411" s="30">
        <f>ROUNDDOWN((Table2[[#This Row],[Volume Used]]-'Input Data'!$B$9)/'Input Data'!$B$11,0)*'Input Data'!$B$12</f>
        <v>0.30000000000000004</v>
      </c>
      <c r="D1411" s="31">
        <f>-(Table2[[#This Row],[Volume]]*(1-Table2[[#This Row],[Discount]])*'Input Data'!$B$2)/Table2[[#This Row],[Volume]]</f>
        <v>350</v>
      </c>
      <c r="E1411" s="29">
        <f>ROUNDUP(Table2[[#This Row],[Volume]]/'Input Data'!$B$13,0)</f>
        <v>8</v>
      </c>
      <c r="F1411" s="29">
        <f>-Table2[[#This Row],[Multiplier]]*'Input Data'!$B$3</f>
        <v>400000</v>
      </c>
      <c r="G1411" s="29">
        <f>(1 - (1 / (1 + EXP(-((Table2[[#This Row],[Volume]] / 1000) - 4.25))))) * 0.4 + 0.6</f>
        <v>0.61429724702220956</v>
      </c>
      <c r="H1411" s="29">
        <f>Table2[[#This Row],[Sigmoid]]*'Input Data'!$B$7</f>
        <v>460.72293526665715</v>
      </c>
      <c r="I1411" s="29">
        <f>Table2[[#This Row],[Price]]-Table2[[#This Row],[Variable Cost]]</f>
        <v>110.72293526665715</v>
      </c>
      <c r="J1411" s="29">
        <f>Table2[[#This Row],[CM I (Unit)]]-(Table2[[#This Row],[Fixed Cost]]/Table2[[#This Row],[Volume]])</f>
        <v>57.707693384616057</v>
      </c>
      <c r="K1411" s="29">
        <f>Table2[[#This Row],[CM II Unit)]]-(-'Input Data'!$B$4/Table2[[#This Row],[Volume]])</f>
        <v>24.573167208340379</v>
      </c>
      <c r="L1411" s="29">
        <f>Table2[[#This Row],[CM I (Unit)]]*Table2[[#This Row],[Volume]]</f>
        <v>835404.54658692819</v>
      </c>
      <c r="M1411" s="29">
        <f>Table2[[#This Row],[CM II Unit)]]*Table2[[#This Row],[Volume]]</f>
        <v>435404.54658692813</v>
      </c>
      <c r="N1411" s="29">
        <f>Table2[[#This Row],[Profit (Unit)]]*Table2[[#This Row],[Volume]]</f>
        <v>185404.54658692816</v>
      </c>
      <c r="O1411" s="29" t="str">
        <f>IF(AND(Table2[[#This Row],[Profit]]&gt;0,N1410&lt;0),MIN(Table2[Profit]),"")</f>
        <v/>
      </c>
    </row>
    <row r="1412" spans="1:15" ht="20.100000000000001" customHeight="1" x14ac:dyDescent="0.25">
      <c r="A1412" s="29">
        <v>7550</v>
      </c>
      <c r="B1412" s="29">
        <f>IF(Table2[[#This Row],[Volume]]&lt;'Input Data'!$B$9,'Input Data'!$B$9,IF(Table2[[#This Row],[Volume]]&gt;'Input Data'!$B$10,'Input Data'!$B$10,Table2[[#This Row],[Volume]]))</f>
        <v>7550</v>
      </c>
      <c r="C1412" s="30">
        <f>ROUNDDOWN((Table2[[#This Row],[Volume Used]]-'Input Data'!$B$9)/'Input Data'!$B$11,0)*'Input Data'!$B$12</f>
        <v>0.30000000000000004</v>
      </c>
      <c r="D1412" s="31">
        <f>-(Table2[[#This Row],[Volume]]*(1-Table2[[#This Row],[Discount]])*'Input Data'!$B$2)/Table2[[#This Row],[Volume]]</f>
        <v>350</v>
      </c>
      <c r="E1412" s="29">
        <f>ROUNDUP(Table2[[#This Row],[Volume]]/'Input Data'!$B$13,0)</f>
        <v>8</v>
      </c>
      <c r="F1412" s="29">
        <f>-Table2[[#This Row],[Multiplier]]*'Input Data'!$B$3</f>
        <v>400000</v>
      </c>
      <c r="G1412" s="29">
        <f>(1 - (1 / (1 + EXP(-((Table2[[#This Row],[Volume]] / 1000) - 4.25))))) * 0.4 + 0.6</f>
        <v>0.61422847570905448</v>
      </c>
      <c r="H1412" s="29">
        <f>Table2[[#This Row],[Sigmoid]]*'Input Data'!$B$7</f>
        <v>460.67135678179085</v>
      </c>
      <c r="I1412" s="29">
        <f>Table2[[#This Row],[Price]]-Table2[[#This Row],[Variable Cost]]</f>
        <v>110.67135678179085</v>
      </c>
      <c r="J1412" s="29">
        <f>Table2[[#This Row],[CM I (Unit)]]-(Table2[[#This Row],[Fixed Cost]]/Table2[[#This Row],[Volume]])</f>
        <v>57.691224331459722</v>
      </c>
      <c r="K1412" s="29">
        <f>Table2[[#This Row],[CM II Unit)]]-(-'Input Data'!$B$4/Table2[[#This Row],[Volume]])</f>
        <v>24.578641550002772</v>
      </c>
      <c r="L1412" s="29">
        <f>Table2[[#This Row],[CM I (Unit)]]*Table2[[#This Row],[Volume]]</f>
        <v>835568.74370252085</v>
      </c>
      <c r="M1412" s="29">
        <f>Table2[[#This Row],[CM II Unit)]]*Table2[[#This Row],[Volume]]</f>
        <v>435568.74370252091</v>
      </c>
      <c r="N1412" s="29">
        <f>Table2[[#This Row],[Profit (Unit)]]*Table2[[#This Row],[Volume]]</f>
        <v>185568.74370252094</v>
      </c>
      <c r="O1412" s="29" t="str">
        <f>IF(AND(Table2[[#This Row],[Profit]]&gt;0,N1411&lt;0),MIN(Table2[Profit]),"")</f>
        <v/>
      </c>
    </row>
    <row r="1413" spans="1:15" ht="20.100000000000001" customHeight="1" x14ac:dyDescent="0.25">
      <c r="A1413" s="29">
        <v>7555</v>
      </c>
      <c r="B1413" s="29">
        <f>IF(Table2[[#This Row],[Volume]]&lt;'Input Data'!$B$9,'Input Data'!$B$9,IF(Table2[[#This Row],[Volume]]&gt;'Input Data'!$B$10,'Input Data'!$B$10,Table2[[#This Row],[Volume]]))</f>
        <v>7555</v>
      </c>
      <c r="C1413" s="30">
        <f>ROUNDDOWN((Table2[[#This Row],[Volume Used]]-'Input Data'!$B$9)/'Input Data'!$B$11,0)*'Input Data'!$B$12</f>
        <v>0.30000000000000004</v>
      </c>
      <c r="D1413" s="31">
        <f>-(Table2[[#This Row],[Volume]]*(1-Table2[[#This Row],[Discount]])*'Input Data'!$B$2)/Table2[[#This Row],[Volume]]</f>
        <v>350</v>
      </c>
      <c r="E1413" s="29">
        <f>ROUNDUP(Table2[[#This Row],[Volume]]/'Input Data'!$B$13,0)</f>
        <v>8</v>
      </c>
      <c r="F1413" s="29">
        <f>-Table2[[#This Row],[Multiplier]]*'Input Data'!$B$3</f>
        <v>400000</v>
      </c>
      <c r="G1413" s="29">
        <f>(1 - (1 / (1 + EXP(-((Table2[[#This Row],[Volume]] / 1000) - 4.25))))) * 0.4 + 0.6</f>
        <v>0.61416002304906869</v>
      </c>
      <c r="H1413" s="29">
        <f>Table2[[#This Row],[Sigmoid]]*'Input Data'!$B$7</f>
        <v>460.6200172868015</v>
      </c>
      <c r="I1413" s="29">
        <f>Table2[[#This Row],[Price]]-Table2[[#This Row],[Variable Cost]]</f>
        <v>110.6200172868015</v>
      </c>
      <c r="J1413" s="29">
        <f>Table2[[#This Row],[CM I (Unit)]]-(Table2[[#This Row],[Fixed Cost]]/Table2[[#This Row],[Volume]])</f>
        <v>57.674947796397795</v>
      </c>
      <c r="K1413" s="29">
        <f>Table2[[#This Row],[CM II Unit)]]-(-'Input Data'!$B$4/Table2[[#This Row],[Volume]])</f>
        <v>24.58427936489548</v>
      </c>
      <c r="L1413" s="29">
        <f>Table2[[#This Row],[CM I (Unit)]]*Table2[[#This Row],[Volume]]</f>
        <v>835734.23060178536</v>
      </c>
      <c r="M1413" s="29">
        <f>Table2[[#This Row],[CM II Unit)]]*Table2[[#This Row],[Volume]]</f>
        <v>435734.23060178536</v>
      </c>
      <c r="N1413" s="29">
        <f>Table2[[#This Row],[Profit (Unit)]]*Table2[[#This Row],[Volume]]</f>
        <v>185734.23060178536</v>
      </c>
      <c r="O1413" s="29" t="str">
        <f>IF(AND(Table2[[#This Row],[Profit]]&gt;0,N1412&lt;0),MIN(Table2[Profit]),"")</f>
        <v/>
      </c>
    </row>
    <row r="1414" spans="1:15" ht="20.100000000000001" customHeight="1" x14ac:dyDescent="0.25">
      <c r="A1414" s="29">
        <v>7560</v>
      </c>
      <c r="B1414" s="29">
        <f>IF(Table2[[#This Row],[Volume]]&lt;'Input Data'!$B$9,'Input Data'!$B$9,IF(Table2[[#This Row],[Volume]]&gt;'Input Data'!$B$10,'Input Data'!$B$10,Table2[[#This Row],[Volume]]))</f>
        <v>7560</v>
      </c>
      <c r="C1414" s="30">
        <f>ROUNDDOWN((Table2[[#This Row],[Volume Used]]-'Input Data'!$B$9)/'Input Data'!$B$11,0)*'Input Data'!$B$12</f>
        <v>0.30000000000000004</v>
      </c>
      <c r="D1414" s="31">
        <f>-(Table2[[#This Row],[Volume]]*(1-Table2[[#This Row],[Discount]])*'Input Data'!$B$2)/Table2[[#This Row],[Volume]]</f>
        <v>350</v>
      </c>
      <c r="E1414" s="29">
        <f>ROUNDUP(Table2[[#This Row],[Volume]]/'Input Data'!$B$13,0)</f>
        <v>8</v>
      </c>
      <c r="F1414" s="29">
        <f>-Table2[[#This Row],[Multiplier]]*'Input Data'!$B$3</f>
        <v>400000</v>
      </c>
      <c r="G1414" s="29">
        <f>(1 - (1 / (1 + EXP(-((Table2[[#This Row],[Volume]] / 1000) - 4.25))))) * 0.4 + 0.6</f>
        <v>0.61409188768236855</v>
      </c>
      <c r="H1414" s="29">
        <f>Table2[[#This Row],[Sigmoid]]*'Input Data'!$B$7</f>
        <v>460.5689157617764</v>
      </c>
      <c r="I1414" s="29">
        <f>Table2[[#This Row],[Price]]-Table2[[#This Row],[Variable Cost]]</f>
        <v>110.5689157617764</v>
      </c>
      <c r="J1414" s="29">
        <f>Table2[[#This Row],[CM I (Unit)]]-(Table2[[#This Row],[Fixed Cost]]/Table2[[#This Row],[Volume]])</f>
        <v>57.658862851723484</v>
      </c>
      <c r="K1414" s="29">
        <f>Table2[[#This Row],[CM II Unit)]]-(-'Input Data'!$B$4/Table2[[#This Row],[Volume]])</f>
        <v>24.590079782940414</v>
      </c>
      <c r="L1414" s="29">
        <f>Table2[[#This Row],[CM I (Unit)]]*Table2[[#This Row],[Volume]]</f>
        <v>835901.00315902953</v>
      </c>
      <c r="M1414" s="29">
        <f>Table2[[#This Row],[CM II Unit)]]*Table2[[#This Row],[Volume]]</f>
        <v>435901.00315902953</v>
      </c>
      <c r="N1414" s="29">
        <f>Table2[[#This Row],[Profit (Unit)]]*Table2[[#This Row],[Volume]]</f>
        <v>185901.00315902953</v>
      </c>
      <c r="O1414" s="29" t="str">
        <f>IF(AND(Table2[[#This Row],[Profit]]&gt;0,N1413&lt;0),MIN(Table2[Profit]),"")</f>
        <v/>
      </c>
    </row>
    <row r="1415" spans="1:15" ht="20.100000000000001" customHeight="1" x14ac:dyDescent="0.25">
      <c r="A1415" s="29">
        <v>7565</v>
      </c>
      <c r="B1415" s="29">
        <f>IF(Table2[[#This Row],[Volume]]&lt;'Input Data'!$B$9,'Input Data'!$B$9,IF(Table2[[#This Row],[Volume]]&gt;'Input Data'!$B$10,'Input Data'!$B$10,Table2[[#This Row],[Volume]]))</f>
        <v>7565</v>
      </c>
      <c r="C1415" s="30">
        <f>ROUNDDOWN((Table2[[#This Row],[Volume Used]]-'Input Data'!$B$9)/'Input Data'!$B$11,0)*'Input Data'!$B$12</f>
        <v>0.30000000000000004</v>
      </c>
      <c r="D1415" s="31">
        <f>-(Table2[[#This Row],[Volume]]*(1-Table2[[#This Row],[Discount]])*'Input Data'!$B$2)/Table2[[#This Row],[Volume]]</f>
        <v>350</v>
      </c>
      <c r="E1415" s="29">
        <f>ROUNDUP(Table2[[#This Row],[Volume]]/'Input Data'!$B$13,0)</f>
        <v>8</v>
      </c>
      <c r="F1415" s="29">
        <f>-Table2[[#This Row],[Multiplier]]*'Input Data'!$B$3</f>
        <v>400000</v>
      </c>
      <c r="G1415" s="29">
        <f>(1 - (1 / (1 + EXP(-((Table2[[#This Row],[Volume]] / 1000) - 4.25))))) * 0.4 + 0.6</f>
        <v>0.61402406825375222</v>
      </c>
      <c r="H1415" s="29">
        <f>Table2[[#This Row],[Sigmoid]]*'Input Data'!$B$7</f>
        <v>460.51805119031417</v>
      </c>
      <c r="I1415" s="29">
        <f>Table2[[#This Row],[Price]]-Table2[[#This Row],[Variable Cost]]</f>
        <v>110.51805119031417</v>
      </c>
      <c r="J1415" s="29">
        <f>Table2[[#This Row],[CM I (Unit)]]-(Table2[[#This Row],[Fixed Cost]]/Table2[[#This Row],[Volume]])</f>
        <v>57.642968572997582</v>
      </c>
      <c r="K1415" s="29">
        <f>Table2[[#This Row],[CM II Unit)]]-(-'Input Data'!$B$4/Table2[[#This Row],[Volume]])</f>
        <v>24.596041937174711</v>
      </c>
      <c r="L1415" s="29">
        <f>Table2[[#This Row],[CM I (Unit)]]*Table2[[#This Row],[Volume]]</f>
        <v>836069.05725472665</v>
      </c>
      <c r="M1415" s="29">
        <f>Table2[[#This Row],[CM II Unit)]]*Table2[[#This Row],[Volume]]</f>
        <v>436069.05725472671</v>
      </c>
      <c r="N1415" s="29">
        <f>Table2[[#This Row],[Profit (Unit)]]*Table2[[#This Row],[Volume]]</f>
        <v>186069.05725472668</v>
      </c>
      <c r="O1415" s="29" t="str">
        <f>IF(AND(Table2[[#This Row],[Profit]]&gt;0,N1414&lt;0),MIN(Table2[Profit]),"")</f>
        <v/>
      </c>
    </row>
    <row r="1416" spans="1:15" ht="20.100000000000001" customHeight="1" x14ac:dyDescent="0.25">
      <c r="A1416" s="29">
        <v>7570</v>
      </c>
      <c r="B1416" s="29">
        <f>IF(Table2[[#This Row],[Volume]]&lt;'Input Data'!$B$9,'Input Data'!$B$9,IF(Table2[[#This Row],[Volume]]&gt;'Input Data'!$B$10,'Input Data'!$B$10,Table2[[#This Row],[Volume]]))</f>
        <v>7570</v>
      </c>
      <c r="C1416" s="30">
        <f>ROUNDDOWN((Table2[[#This Row],[Volume Used]]-'Input Data'!$B$9)/'Input Data'!$B$11,0)*'Input Data'!$B$12</f>
        <v>0.30000000000000004</v>
      </c>
      <c r="D1416" s="31">
        <f>-(Table2[[#This Row],[Volume]]*(1-Table2[[#This Row],[Discount]])*'Input Data'!$B$2)/Table2[[#This Row],[Volume]]</f>
        <v>350</v>
      </c>
      <c r="E1416" s="29">
        <f>ROUNDUP(Table2[[#This Row],[Volume]]/'Input Data'!$B$13,0)</f>
        <v>8</v>
      </c>
      <c r="F1416" s="29">
        <f>-Table2[[#This Row],[Multiplier]]*'Input Data'!$B$3</f>
        <v>400000</v>
      </c>
      <c r="G1416" s="29">
        <f>(1 - (1 / (1 + EXP(-((Table2[[#This Row],[Volume]] / 1000) - 4.25))))) * 0.4 + 0.6</f>
        <v>0.61395656341269478</v>
      </c>
      <c r="H1416" s="29">
        <f>Table2[[#This Row],[Sigmoid]]*'Input Data'!$B$7</f>
        <v>460.46742255952108</v>
      </c>
      <c r="I1416" s="29">
        <f>Table2[[#This Row],[Price]]-Table2[[#This Row],[Variable Cost]]</f>
        <v>110.46742255952108</v>
      </c>
      <c r="J1416" s="29">
        <f>Table2[[#This Row],[CM I (Unit)]]-(Table2[[#This Row],[Fixed Cost]]/Table2[[#This Row],[Volume]])</f>
        <v>57.627264039045521</v>
      </c>
      <c r="K1416" s="29">
        <f>Table2[[#This Row],[CM II Unit)]]-(-'Input Data'!$B$4/Table2[[#This Row],[Volume]])</f>
        <v>24.602164963748294</v>
      </c>
      <c r="L1416" s="29">
        <f>Table2[[#This Row],[CM I (Unit)]]*Table2[[#This Row],[Volume]]</f>
        <v>836238.38877557463</v>
      </c>
      <c r="M1416" s="29">
        <f>Table2[[#This Row],[CM II Unit)]]*Table2[[#This Row],[Volume]]</f>
        <v>436238.38877557457</v>
      </c>
      <c r="N1416" s="29">
        <f>Table2[[#This Row],[Profit (Unit)]]*Table2[[#This Row],[Volume]]</f>
        <v>186238.3887755746</v>
      </c>
      <c r="O1416" s="29" t="str">
        <f>IF(AND(Table2[[#This Row],[Profit]]&gt;0,N1415&lt;0),MIN(Table2[Profit]),"")</f>
        <v/>
      </c>
    </row>
    <row r="1417" spans="1:15" ht="20.100000000000001" customHeight="1" x14ac:dyDescent="0.25">
      <c r="A1417" s="29">
        <v>7575</v>
      </c>
      <c r="B1417" s="29">
        <f>IF(Table2[[#This Row],[Volume]]&lt;'Input Data'!$B$9,'Input Data'!$B$9,IF(Table2[[#This Row],[Volume]]&gt;'Input Data'!$B$10,'Input Data'!$B$10,Table2[[#This Row],[Volume]]))</f>
        <v>7575</v>
      </c>
      <c r="C1417" s="30">
        <f>ROUNDDOWN((Table2[[#This Row],[Volume Used]]-'Input Data'!$B$9)/'Input Data'!$B$11,0)*'Input Data'!$B$12</f>
        <v>0.30000000000000004</v>
      </c>
      <c r="D1417" s="31">
        <f>-(Table2[[#This Row],[Volume]]*(1-Table2[[#This Row],[Discount]])*'Input Data'!$B$2)/Table2[[#This Row],[Volume]]</f>
        <v>350</v>
      </c>
      <c r="E1417" s="29">
        <f>ROUNDUP(Table2[[#This Row],[Volume]]/'Input Data'!$B$13,0)</f>
        <v>8</v>
      </c>
      <c r="F1417" s="29">
        <f>-Table2[[#This Row],[Multiplier]]*'Input Data'!$B$3</f>
        <v>400000</v>
      </c>
      <c r="G1417" s="29">
        <f>(1 - (1 / (1 + EXP(-((Table2[[#This Row],[Volume]] / 1000) - 4.25))))) * 0.4 + 0.6</f>
        <v>0.61388937181334302</v>
      </c>
      <c r="H1417" s="29">
        <f>Table2[[#This Row],[Sigmoid]]*'Input Data'!$B$7</f>
        <v>460.41702886000729</v>
      </c>
      <c r="I1417" s="29">
        <f>Table2[[#This Row],[Price]]-Table2[[#This Row],[Variable Cost]]</f>
        <v>110.41702886000729</v>
      </c>
      <c r="J1417" s="29">
        <f>Table2[[#This Row],[CM I (Unit)]]-(Table2[[#This Row],[Fixed Cost]]/Table2[[#This Row],[Volume]])</f>
        <v>57.611748331954487</v>
      </c>
      <c r="K1417" s="29">
        <f>Table2[[#This Row],[CM II Unit)]]-(-'Input Data'!$B$4/Table2[[#This Row],[Volume]])</f>
        <v>24.608448001921481</v>
      </c>
      <c r="L1417" s="29">
        <f>Table2[[#This Row],[CM I (Unit)]]*Table2[[#This Row],[Volume]]</f>
        <v>836408.99361455522</v>
      </c>
      <c r="M1417" s="29">
        <f>Table2[[#This Row],[CM II Unit)]]*Table2[[#This Row],[Volume]]</f>
        <v>436408.99361455522</v>
      </c>
      <c r="N1417" s="29">
        <f>Table2[[#This Row],[Profit (Unit)]]*Table2[[#This Row],[Volume]]</f>
        <v>186408.99361455522</v>
      </c>
      <c r="O1417" s="29" t="str">
        <f>IF(AND(Table2[[#This Row],[Profit]]&gt;0,N1416&lt;0),MIN(Table2[Profit]),"")</f>
        <v/>
      </c>
    </row>
    <row r="1418" spans="1:15" ht="20.100000000000001" customHeight="1" x14ac:dyDescent="0.25">
      <c r="A1418" s="29">
        <v>7580</v>
      </c>
      <c r="B1418" s="29">
        <f>IF(Table2[[#This Row],[Volume]]&lt;'Input Data'!$B$9,'Input Data'!$B$9,IF(Table2[[#This Row],[Volume]]&gt;'Input Data'!$B$10,'Input Data'!$B$10,Table2[[#This Row],[Volume]]))</f>
        <v>7580</v>
      </c>
      <c r="C1418" s="30">
        <f>ROUNDDOWN((Table2[[#This Row],[Volume Used]]-'Input Data'!$B$9)/'Input Data'!$B$11,0)*'Input Data'!$B$12</f>
        <v>0.30000000000000004</v>
      </c>
      <c r="D1418" s="31">
        <f>-(Table2[[#This Row],[Volume]]*(1-Table2[[#This Row],[Discount]])*'Input Data'!$B$2)/Table2[[#This Row],[Volume]]</f>
        <v>350</v>
      </c>
      <c r="E1418" s="29">
        <f>ROUNDUP(Table2[[#This Row],[Volume]]/'Input Data'!$B$13,0)</f>
        <v>8</v>
      </c>
      <c r="F1418" s="29">
        <f>-Table2[[#This Row],[Multiplier]]*'Input Data'!$B$3</f>
        <v>400000</v>
      </c>
      <c r="G1418" s="29">
        <f>(1 - (1 / (1 + EXP(-((Table2[[#This Row],[Volume]] / 1000) - 4.25))))) * 0.4 + 0.6</f>
        <v>0.61382249211451057</v>
      </c>
      <c r="H1418" s="29">
        <f>Table2[[#This Row],[Sigmoid]]*'Input Data'!$B$7</f>
        <v>460.36686908588291</v>
      </c>
      <c r="I1418" s="29">
        <f>Table2[[#This Row],[Price]]-Table2[[#This Row],[Variable Cost]]</f>
        <v>110.36686908588291</v>
      </c>
      <c r="J1418" s="29">
        <f>Table2[[#This Row],[CM I (Unit)]]-(Table2[[#This Row],[Fixed Cost]]/Table2[[#This Row],[Volume]])</f>
        <v>57.596420537070244</v>
      </c>
      <c r="K1418" s="29">
        <f>Table2[[#This Row],[CM II Unit)]]-(-'Input Data'!$B$4/Table2[[#This Row],[Volume]])</f>
        <v>24.614890194062326</v>
      </c>
      <c r="L1418" s="29">
        <f>Table2[[#This Row],[CM I (Unit)]]*Table2[[#This Row],[Volume]]</f>
        <v>836580.86767099251</v>
      </c>
      <c r="M1418" s="29">
        <f>Table2[[#This Row],[CM II Unit)]]*Table2[[#This Row],[Volume]]</f>
        <v>436580.86767099245</v>
      </c>
      <c r="N1418" s="29">
        <f>Table2[[#This Row],[Profit (Unit)]]*Table2[[#This Row],[Volume]]</f>
        <v>186580.86767099242</v>
      </c>
      <c r="O1418" s="29" t="str">
        <f>IF(AND(Table2[[#This Row],[Profit]]&gt;0,N1417&lt;0),MIN(Table2[Profit]),"")</f>
        <v/>
      </c>
    </row>
    <row r="1419" spans="1:15" ht="20.100000000000001" customHeight="1" x14ac:dyDescent="0.25">
      <c r="A1419" s="29">
        <v>7585</v>
      </c>
      <c r="B1419" s="29">
        <f>IF(Table2[[#This Row],[Volume]]&lt;'Input Data'!$B$9,'Input Data'!$B$9,IF(Table2[[#This Row],[Volume]]&gt;'Input Data'!$B$10,'Input Data'!$B$10,Table2[[#This Row],[Volume]]))</f>
        <v>7585</v>
      </c>
      <c r="C1419" s="30">
        <f>ROUNDDOWN((Table2[[#This Row],[Volume Used]]-'Input Data'!$B$9)/'Input Data'!$B$11,0)*'Input Data'!$B$12</f>
        <v>0.30000000000000004</v>
      </c>
      <c r="D1419" s="31">
        <f>-(Table2[[#This Row],[Volume]]*(1-Table2[[#This Row],[Discount]])*'Input Data'!$B$2)/Table2[[#This Row],[Volume]]</f>
        <v>350</v>
      </c>
      <c r="E1419" s="29">
        <f>ROUNDUP(Table2[[#This Row],[Volume]]/'Input Data'!$B$13,0)</f>
        <v>8</v>
      </c>
      <c r="F1419" s="29">
        <f>-Table2[[#This Row],[Multiplier]]*'Input Data'!$B$3</f>
        <v>400000</v>
      </c>
      <c r="G1419" s="29">
        <f>(1 - (1 / (1 + EXP(-((Table2[[#This Row],[Volume]] / 1000) - 4.25))))) * 0.4 + 0.6</f>
        <v>0.61375592297967219</v>
      </c>
      <c r="H1419" s="29">
        <f>Table2[[#This Row],[Sigmoid]]*'Input Data'!$B$7</f>
        <v>460.31694223475415</v>
      </c>
      <c r="I1419" s="29">
        <f>Table2[[#This Row],[Price]]-Table2[[#This Row],[Variable Cost]]</f>
        <v>110.31694223475415</v>
      </c>
      <c r="J1419" s="29">
        <f>Table2[[#This Row],[CM I (Unit)]]-(Table2[[#This Row],[Fixed Cost]]/Table2[[#This Row],[Volume]])</f>
        <v>57.581279742994099</v>
      </c>
      <c r="K1419" s="29">
        <f>Table2[[#This Row],[CM II Unit)]]-(-'Input Data'!$B$4/Table2[[#This Row],[Volume]])</f>
        <v>24.621490685644062</v>
      </c>
      <c r="L1419" s="29">
        <f>Table2[[#This Row],[CM I (Unit)]]*Table2[[#This Row],[Volume]]</f>
        <v>836754.00685061025</v>
      </c>
      <c r="M1419" s="29">
        <f>Table2[[#This Row],[CM II Unit)]]*Table2[[#This Row],[Volume]]</f>
        <v>436754.00685061025</v>
      </c>
      <c r="N1419" s="29">
        <f>Table2[[#This Row],[Profit (Unit)]]*Table2[[#This Row],[Volume]]</f>
        <v>186754.00685061023</v>
      </c>
      <c r="O1419" s="29" t="str">
        <f>IF(AND(Table2[[#This Row],[Profit]]&gt;0,N1418&lt;0),MIN(Table2[Profit]),"")</f>
        <v/>
      </c>
    </row>
    <row r="1420" spans="1:15" ht="20.100000000000001" customHeight="1" x14ac:dyDescent="0.25">
      <c r="A1420" s="29">
        <v>7590</v>
      </c>
      <c r="B1420" s="29">
        <f>IF(Table2[[#This Row],[Volume]]&lt;'Input Data'!$B$9,'Input Data'!$B$9,IF(Table2[[#This Row],[Volume]]&gt;'Input Data'!$B$10,'Input Data'!$B$10,Table2[[#This Row],[Volume]]))</f>
        <v>7590</v>
      </c>
      <c r="C1420" s="30">
        <f>ROUNDDOWN((Table2[[#This Row],[Volume Used]]-'Input Data'!$B$9)/'Input Data'!$B$11,0)*'Input Data'!$B$12</f>
        <v>0.30000000000000004</v>
      </c>
      <c r="D1420" s="31">
        <f>-(Table2[[#This Row],[Volume]]*(1-Table2[[#This Row],[Discount]])*'Input Data'!$B$2)/Table2[[#This Row],[Volume]]</f>
        <v>350</v>
      </c>
      <c r="E1420" s="29">
        <f>ROUNDUP(Table2[[#This Row],[Volume]]/'Input Data'!$B$13,0)</f>
        <v>8</v>
      </c>
      <c r="F1420" s="29">
        <f>-Table2[[#This Row],[Multiplier]]*'Input Data'!$B$3</f>
        <v>400000</v>
      </c>
      <c r="G1420" s="29">
        <f>(1 - (1 / (1 + EXP(-((Table2[[#This Row],[Volume]] / 1000) - 4.25))))) * 0.4 + 0.6</f>
        <v>0.61368966307695838</v>
      </c>
      <c r="H1420" s="29">
        <f>Table2[[#This Row],[Sigmoid]]*'Input Data'!$B$7</f>
        <v>460.26724730771878</v>
      </c>
      <c r="I1420" s="29">
        <f>Table2[[#This Row],[Price]]-Table2[[#This Row],[Variable Cost]]</f>
        <v>110.26724730771878</v>
      </c>
      <c r="J1420" s="29">
        <f>Table2[[#This Row],[CM I (Unit)]]-(Table2[[#This Row],[Fixed Cost]]/Table2[[#This Row],[Volume]])</f>
        <v>57.56632504157912</v>
      </c>
      <c r="K1420" s="29">
        <f>Table2[[#This Row],[CM II Unit)]]-(-'Input Data'!$B$4/Table2[[#This Row],[Volume]])</f>
        <v>24.628248625241831</v>
      </c>
      <c r="L1420" s="29">
        <f>Table2[[#This Row],[CM I (Unit)]]*Table2[[#This Row],[Volume]]</f>
        <v>836928.40706558549</v>
      </c>
      <c r="M1420" s="29">
        <f>Table2[[#This Row],[CM II Unit)]]*Table2[[#This Row],[Volume]]</f>
        <v>436928.40706558555</v>
      </c>
      <c r="N1420" s="29">
        <f>Table2[[#This Row],[Profit (Unit)]]*Table2[[#This Row],[Volume]]</f>
        <v>186928.40706558549</v>
      </c>
      <c r="O1420" s="29" t="str">
        <f>IF(AND(Table2[[#This Row],[Profit]]&gt;0,N1419&lt;0),MIN(Table2[Profit]),"")</f>
        <v/>
      </c>
    </row>
    <row r="1421" spans="1:15" ht="20.100000000000001" customHeight="1" x14ac:dyDescent="0.25">
      <c r="A1421" s="29">
        <v>7595</v>
      </c>
      <c r="B1421" s="29">
        <f>IF(Table2[[#This Row],[Volume]]&lt;'Input Data'!$B$9,'Input Data'!$B$9,IF(Table2[[#This Row],[Volume]]&gt;'Input Data'!$B$10,'Input Data'!$B$10,Table2[[#This Row],[Volume]]))</f>
        <v>7595</v>
      </c>
      <c r="C1421" s="30">
        <f>ROUNDDOWN((Table2[[#This Row],[Volume Used]]-'Input Data'!$B$9)/'Input Data'!$B$11,0)*'Input Data'!$B$12</f>
        <v>0.30000000000000004</v>
      </c>
      <c r="D1421" s="31">
        <f>-(Table2[[#This Row],[Volume]]*(1-Table2[[#This Row],[Discount]])*'Input Data'!$B$2)/Table2[[#This Row],[Volume]]</f>
        <v>350</v>
      </c>
      <c r="E1421" s="29">
        <f>ROUNDUP(Table2[[#This Row],[Volume]]/'Input Data'!$B$13,0)</f>
        <v>8</v>
      </c>
      <c r="F1421" s="29">
        <f>-Table2[[#This Row],[Multiplier]]*'Input Data'!$B$3</f>
        <v>400000</v>
      </c>
      <c r="G1421" s="29">
        <f>(1 - (1 / (1 + EXP(-((Table2[[#This Row],[Volume]] / 1000) - 4.25))))) * 0.4 + 0.6</f>
        <v>0.6136237110791497</v>
      </c>
      <c r="H1421" s="29">
        <f>Table2[[#This Row],[Sigmoid]]*'Input Data'!$B$7</f>
        <v>460.21778330936229</v>
      </c>
      <c r="I1421" s="29">
        <f>Table2[[#This Row],[Price]]-Table2[[#This Row],[Variable Cost]]</f>
        <v>110.21778330936229</v>
      </c>
      <c r="J1421" s="29">
        <f>Table2[[#This Row],[CM I (Unit)]]-(Table2[[#This Row],[Fixed Cost]]/Table2[[#This Row],[Volume]])</f>
        <v>57.551555527927135</v>
      </c>
      <c r="K1421" s="29">
        <f>Table2[[#This Row],[CM II Unit)]]-(-'Input Data'!$B$4/Table2[[#This Row],[Volume]])</f>
        <v>24.635163164530162</v>
      </c>
      <c r="L1421" s="29">
        <f>Table2[[#This Row],[CM I (Unit)]]*Table2[[#This Row],[Volume]]</f>
        <v>837104.06423460657</v>
      </c>
      <c r="M1421" s="29">
        <f>Table2[[#This Row],[CM II Unit)]]*Table2[[#This Row],[Volume]]</f>
        <v>437104.06423460657</v>
      </c>
      <c r="N1421" s="29">
        <f>Table2[[#This Row],[Profit (Unit)]]*Table2[[#This Row],[Volume]]</f>
        <v>187104.06423460657</v>
      </c>
      <c r="O1421" s="29" t="str">
        <f>IF(AND(Table2[[#This Row],[Profit]]&gt;0,N1420&lt;0),MIN(Table2[Profit]),"")</f>
        <v/>
      </c>
    </row>
    <row r="1422" spans="1:15" ht="20.100000000000001" customHeight="1" x14ac:dyDescent="0.25">
      <c r="A1422" s="29">
        <v>7600</v>
      </c>
      <c r="B1422" s="29">
        <f>IF(Table2[[#This Row],[Volume]]&lt;'Input Data'!$B$9,'Input Data'!$B$9,IF(Table2[[#This Row],[Volume]]&gt;'Input Data'!$B$10,'Input Data'!$B$10,Table2[[#This Row],[Volume]]))</f>
        <v>7600</v>
      </c>
      <c r="C1422" s="30">
        <f>ROUNDDOWN((Table2[[#This Row],[Volume Used]]-'Input Data'!$B$9)/'Input Data'!$B$11,0)*'Input Data'!$B$12</f>
        <v>0.30000000000000004</v>
      </c>
      <c r="D1422" s="31">
        <f>-(Table2[[#This Row],[Volume]]*(1-Table2[[#This Row],[Discount]])*'Input Data'!$B$2)/Table2[[#This Row],[Volume]]</f>
        <v>350</v>
      </c>
      <c r="E1422" s="29">
        <f>ROUNDUP(Table2[[#This Row],[Volume]]/'Input Data'!$B$13,0)</f>
        <v>8</v>
      </c>
      <c r="F1422" s="29">
        <f>-Table2[[#This Row],[Multiplier]]*'Input Data'!$B$3</f>
        <v>400000</v>
      </c>
      <c r="G1422" s="29">
        <f>(1 - (1 / (1 + EXP(-((Table2[[#This Row],[Volume]] / 1000) - 4.25))))) * 0.4 + 0.6</f>
        <v>0.61355806566367121</v>
      </c>
      <c r="H1422" s="29">
        <f>Table2[[#This Row],[Sigmoid]]*'Input Data'!$B$7</f>
        <v>460.16854924775339</v>
      </c>
      <c r="I1422" s="29">
        <f>Table2[[#This Row],[Price]]-Table2[[#This Row],[Variable Cost]]</f>
        <v>110.16854924775339</v>
      </c>
      <c r="J1422" s="29">
        <f>Table2[[#This Row],[CM I (Unit)]]-(Table2[[#This Row],[Fixed Cost]]/Table2[[#This Row],[Volume]])</f>
        <v>57.536970300384972</v>
      </c>
      <c r="K1422" s="29">
        <f>Table2[[#This Row],[CM II Unit)]]-(-'Input Data'!$B$4/Table2[[#This Row],[Volume]])</f>
        <v>24.642233458279712</v>
      </c>
      <c r="L1422" s="29">
        <f>Table2[[#This Row],[CM I (Unit)]]*Table2[[#This Row],[Volume]]</f>
        <v>837280.97428292572</v>
      </c>
      <c r="M1422" s="29">
        <f>Table2[[#This Row],[CM II Unit)]]*Table2[[#This Row],[Volume]]</f>
        <v>437280.97428292577</v>
      </c>
      <c r="N1422" s="29">
        <f>Table2[[#This Row],[Profit (Unit)]]*Table2[[#This Row],[Volume]]</f>
        <v>187280.9742829258</v>
      </c>
      <c r="O1422" s="29" t="str">
        <f>IF(AND(Table2[[#This Row],[Profit]]&gt;0,N1421&lt;0),MIN(Table2[Profit]),"")</f>
        <v/>
      </c>
    </row>
    <row r="1423" spans="1:15" ht="20.100000000000001" customHeight="1" x14ac:dyDescent="0.25">
      <c r="A1423" s="29">
        <v>7605</v>
      </c>
      <c r="B1423" s="29">
        <f>IF(Table2[[#This Row],[Volume]]&lt;'Input Data'!$B$9,'Input Data'!$B$9,IF(Table2[[#This Row],[Volume]]&gt;'Input Data'!$B$10,'Input Data'!$B$10,Table2[[#This Row],[Volume]]))</f>
        <v>7605</v>
      </c>
      <c r="C1423" s="30">
        <f>ROUNDDOWN((Table2[[#This Row],[Volume Used]]-'Input Data'!$B$9)/'Input Data'!$B$11,0)*'Input Data'!$B$12</f>
        <v>0.30000000000000004</v>
      </c>
      <c r="D1423" s="31">
        <f>-(Table2[[#This Row],[Volume]]*(1-Table2[[#This Row],[Discount]])*'Input Data'!$B$2)/Table2[[#This Row],[Volume]]</f>
        <v>350</v>
      </c>
      <c r="E1423" s="29">
        <f>ROUNDUP(Table2[[#This Row],[Volume]]/'Input Data'!$B$13,0)</f>
        <v>8</v>
      </c>
      <c r="F1423" s="29">
        <f>-Table2[[#This Row],[Multiplier]]*'Input Data'!$B$3</f>
        <v>400000</v>
      </c>
      <c r="G1423" s="29">
        <f>(1 - (1 / (1 + EXP(-((Table2[[#This Row],[Volume]] / 1000) - 4.25))))) * 0.4 + 0.6</f>
        <v>0.61349272551258693</v>
      </c>
      <c r="H1423" s="29">
        <f>Table2[[#This Row],[Sigmoid]]*'Input Data'!$B$7</f>
        <v>460.11954413444022</v>
      </c>
      <c r="I1423" s="29">
        <f>Table2[[#This Row],[Price]]-Table2[[#This Row],[Variable Cost]]</f>
        <v>110.11954413444022</v>
      </c>
      <c r="J1423" s="29">
        <f>Table2[[#This Row],[CM I (Unit)]]-(Table2[[#This Row],[Fixed Cost]]/Table2[[#This Row],[Volume]])</f>
        <v>57.522568460541464</v>
      </c>
      <c r="K1423" s="29">
        <f>Table2[[#This Row],[CM II Unit)]]-(-'Input Data'!$B$4/Table2[[#This Row],[Volume]])</f>
        <v>24.649458664354746</v>
      </c>
      <c r="L1423" s="29">
        <f>Table2[[#This Row],[CM I (Unit)]]*Table2[[#This Row],[Volume]]</f>
        <v>837459.13314241788</v>
      </c>
      <c r="M1423" s="29">
        <f>Table2[[#This Row],[CM II Unit)]]*Table2[[#This Row],[Volume]]</f>
        <v>437459.13314241782</v>
      </c>
      <c r="N1423" s="29">
        <f>Table2[[#This Row],[Profit (Unit)]]*Table2[[#This Row],[Volume]]</f>
        <v>187459.13314241785</v>
      </c>
      <c r="O1423" s="29" t="str">
        <f>IF(AND(Table2[[#This Row],[Profit]]&gt;0,N1422&lt;0),MIN(Table2[Profit]),"")</f>
        <v/>
      </c>
    </row>
    <row r="1424" spans="1:15" ht="20.100000000000001" customHeight="1" x14ac:dyDescent="0.25">
      <c r="A1424" s="29">
        <v>7610</v>
      </c>
      <c r="B1424" s="29">
        <f>IF(Table2[[#This Row],[Volume]]&lt;'Input Data'!$B$9,'Input Data'!$B$9,IF(Table2[[#This Row],[Volume]]&gt;'Input Data'!$B$10,'Input Data'!$B$10,Table2[[#This Row],[Volume]]))</f>
        <v>7610</v>
      </c>
      <c r="C1424" s="30">
        <f>ROUNDDOWN((Table2[[#This Row],[Volume Used]]-'Input Data'!$B$9)/'Input Data'!$B$11,0)*'Input Data'!$B$12</f>
        <v>0.30000000000000004</v>
      </c>
      <c r="D1424" s="31">
        <f>-(Table2[[#This Row],[Volume]]*(1-Table2[[#This Row],[Discount]])*'Input Data'!$B$2)/Table2[[#This Row],[Volume]]</f>
        <v>350</v>
      </c>
      <c r="E1424" s="29">
        <f>ROUNDUP(Table2[[#This Row],[Volume]]/'Input Data'!$B$13,0)</f>
        <v>8</v>
      </c>
      <c r="F1424" s="29">
        <f>-Table2[[#This Row],[Multiplier]]*'Input Data'!$B$3</f>
        <v>400000</v>
      </c>
      <c r="G1424" s="29">
        <f>(1 - (1 / (1 + EXP(-((Table2[[#This Row],[Volume]] / 1000) - 4.25))))) * 0.4 + 0.6</f>
        <v>0.61342768931259295</v>
      </c>
      <c r="H1424" s="29">
        <f>Table2[[#This Row],[Sigmoid]]*'Input Data'!$B$7</f>
        <v>460.07076698444473</v>
      </c>
      <c r="I1424" s="29">
        <f>Table2[[#This Row],[Price]]-Table2[[#This Row],[Variable Cost]]</f>
        <v>110.07076698444473</v>
      </c>
      <c r="J1424" s="29">
        <f>Table2[[#This Row],[CM I (Unit)]]-(Table2[[#This Row],[Fixed Cost]]/Table2[[#This Row],[Volume]])</f>
        <v>57.508349113222657</v>
      </c>
      <c r="K1424" s="29">
        <f>Table2[[#This Row],[CM II Unit)]]-(-'Input Data'!$B$4/Table2[[#This Row],[Volume]])</f>
        <v>24.656837943708858</v>
      </c>
      <c r="L1424" s="29">
        <f>Table2[[#This Row],[CM I (Unit)]]*Table2[[#This Row],[Volume]]</f>
        <v>837638.53675162443</v>
      </c>
      <c r="M1424" s="29">
        <f>Table2[[#This Row],[CM II Unit)]]*Table2[[#This Row],[Volume]]</f>
        <v>437638.53675162443</v>
      </c>
      <c r="N1424" s="29">
        <f>Table2[[#This Row],[Profit (Unit)]]*Table2[[#This Row],[Volume]]</f>
        <v>187638.5367516244</v>
      </c>
      <c r="O1424" s="29" t="str">
        <f>IF(AND(Table2[[#This Row],[Profit]]&gt;0,N1423&lt;0),MIN(Table2[Profit]),"")</f>
        <v/>
      </c>
    </row>
    <row r="1425" spans="1:15" ht="20.100000000000001" customHeight="1" x14ac:dyDescent="0.25">
      <c r="A1425" s="29">
        <v>7615</v>
      </c>
      <c r="B1425" s="29">
        <f>IF(Table2[[#This Row],[Volume]]&lt;'Input Data'!$B$9,'Input Data'!$B$9,IF(Table2[[#This Row],[Volume]]&gt;'Input Data'!$B$10,'Input Data'!$B$10,Table2[[#This Row],[Volume]]))</f>
        <v>7615</v>
      </c>
      <c r="C1425" s="30">
        <f>ROUNDDOWN((Table2[[#This Row],[Volume Used]]-'Input Data'!$B$9)/'Input Data'!$B$11,0)*'Input Data'!$B$12</f>
        <v>0.30000000000000004</v>
      </c>
      <c r="D1425" s="31">
        <f>-(Table2[[#This Row],[Volume]]*(1-Table2[[#This Row],[Discount]])*'Input Data'!$B$2)/Table2[[#This Row],[Volume]]</f>
        <v>350</v>
      </c>
      <c r="E1425" s="29">
        <f>ROUNDUP(Table2[[#This Row],[Volume]]/'Input Data'!$B$13,0)</f>
        <v>8</v>
      </c>
      <c r="F1425" s="29">
        <f>-Table2[[#This Row],[Multiplier]]*'Input Data'!$B$3</f>
        <v>400000</v>
      </c>
      <c r="G1425" s="29">
        <f>(1 - (1 / (1 + EXP(-((Table2[[#This Row],[Volume]] / 1000) - 4.25))))) * 0.4 + 0.6</f>
        <v>0.61336295575501265</v>
      </c>
      <c r="H1425" s="29">
        <f>Table2[[#This Row],[Sigmoid]]*'Input Data'!$B$7</f>
        <v>460.02221681625952</v>
      </c>
      <c r="I1425" s="29">
        <f>Table2[[#This Row],[Price]]-Table2[[#This Row],[Variable Cost]]</f>
        <v>110.02221681625952</v>
      </c>
      <c r="J1425" s="29">
        <f>Table2[[#This Row],[CM I (Unit)]]-(Table2[[#This Row],[Fixed Cost]]/Table2[[#This Row],[Volume]])</f>
        <v>57.494311366489327</v>
      </c>
      <c r="K1425" s="29">
        <f>Table2[[#This Row],[CM II Unit)]]-(-'Input Data'!$B$4/Table2[[#This Row],[Volume]])</f>
        <v>24.664370460382962</v>
      </c>
      <c r="L1425" s="29">
        <f>Table2[[#This Row],[CM I (Unit)]]*Table2[[#This Row],[Volume]]</f>
        <v>837819.18105581624</v>
      </c>
      <c r="M1425" s="29">
        <f>Table2[[#This Row],[CM II Unit)]]*Table2[[#This Row],[Volume]]</f>
        <v>437819.18105581624</v>
      </c>
      <c r="N1425" s="29">
        <f>Table2[[#This Row],[Profit (Unit)]]*Table2[[#This Row],[Volume]]</f>
        <v>187819.18105581627</v>
      </c>
      <c r="O1425" s="29" t="str">
        <f>IF(AND(Table2[[#This Row],[Profit]]&gt;0,N1424&lt;0),MIN(Table2[Profit]),"")</f>
        <v/>
      </c>
    </row>
    <row r="1426" spans="1:15" ht="20.100000000000001" customHeight="1" x14ac:dyDescent="0.25">
      <c r="A1426" s="29">
        <v>7620</v>
      </c>
      <c r="B1426" s="29">
        <f>IF(Table2[[#This Row],[Volume]]&lt;'Input Data'!$B$9,'Input Data'!$B$9,IF(Table2[[#This Row],[Volume]]&gt;'Input Data'!$B$10,'Input Data'!$B$10,Table2[[#This Row],[Volume]]))</f>
        <v>7620</v>
      </c>
      <c r="C1426" s="30">
        <f>ROUNDDOWN((Table2[[#This Row],[Volume Used]]-'Input Data'!$B$9)/'Input Data'!$B$11,0)*'Input Data'!$B$12</f>
        <v>0.30000000000000004</v>
      </c>
      <c r="D1426" s="31">
        <f>-(Table2[[#This Row],[Volume]]*(1-Table2[[#This Row],[Discount]])*'Input Data'!$B$2)/Table2[[#This Row],[Volume]]</f>
        <v>350</v>
      </c>
      <c r="E1426" s="29">
        <f>ROUNDUP(Table2[[#This Row],[Volume]]/'Input Data'!$B$13,0)</f>
        <v>8</v>
      </c>
      <c r="F1426" s="29">
        <f>-Table2[[#This Row],[Multiplier]]*'Input Data'!$B$3</f>
        <v>400000</v>
      </c>
      <c r="G1426" s="29">
        <f>(1 - (1 / (1 + EXP(-((Table2[[#This Row],[Volume]] / 1000) - 4.25))))) * 0.4 + 0.6</f>
        <v>0.61329852353578962</v>
      </c>
      <c r="H1426" s="29">
        <f>Table2[[#This Row],[Sigmoid]]*'Input Data'!$B$7</f>
        <v>459.97389265184222</v>
      </c>
      <c r="I1426" s="29">
        <f>Table2[[#This Row],[Price]]-Table2[[#This Row],[Variable Cost]]</f>
        <v>109.97389265184222</v>
      </c>
      <c r="J1426" s="29">
        <f>Table2[[#This Row],[CM I (Unit)]]-(Table2[[#This Row],[Fixed Cost]]/Table2[[#This Row],[Volume]])</f>
        <v>57.480454331632245</v>
      </c>
      <c r="K1426" s="29">
        <f>Table2[[#This Row],[CM II Unit)]]-(-'Input Data'!$B$4/Table2[[#This Row],[Volume]])</f>
        <v>24.672055381501011</v>
      </c>
      <c r="L1426" s="29">
        <f>Table2[[#This Row],[CM I (Unit)]]*Table2[[#This Row],[Volume]]</f>
        <v>838001.06200703769</v>
      </c>
      <c r="M1426" s="29">
        <f>Table2[[#This Row],[CM II Unit)]]*Table2[[#This Row],[Volume]]</f>
        <v>438001.06200703769</v>
      </c>
      <c r="N1426" s="29">
        <f>Table2[[#This Row],[Profit (Unit)]]*Table2[[#This Row],[Volume]]</f>
        <v>188001.06200703769</v>
      </c>
      <c r="O1426" s="29" t="str">
        <f>IF(AND(Table2[[#This Row],[Profit]]&gt;0,N1425&lt;0),MIN(Table2[Profit]),"")</f>
        <v/>
      </c>
    </row>
    <row r="1427" spans="1:15" ht="20.100000000000001" customHeight="1" x14ac:dyDescent="0.25">
      <c r="A1427" s="29">
        <v>7625</v>
      </c>
      <c r="B1427" s="29">
        <f>IF(Table2[[#This Row],[Volume]]&lt;'Input Data'!$B$9,'Input Data'!$B$9,IF(Table2[[#This Row],[Volume]]&gt;'Input Data'!$B$10,'Input Data'!$B$10,Table2[[#This Row],[Volume]]))</f>
        <v>7625</v>
      </c>
      <c r="C1427" s="30">
        <f>ROUNDDOWN((Table2[[#This Row],[Volume Used]]-'Input Data'!$B$9)/'Input Data'!$B$11,0)*'Input Data'!$B$12</f>
        <v>0.30000000000000004</v>
      </c>
      <c r="D1427" s="31">
        <f>-(Table2[[#This Row],[Volume]]*(1-Table2[[#This Row],[Discount]])*'Input Data'!$B$2)/Table2[[#This Row],[Volume]]</f>
        <v>350</v>
      </c>
      <c r="E1427" s="29">
        <f>ROUNDUP(Table2[[#This Row],[Volume]]/'Input Data'!$B$13,0)</f>
        <v>8</v>
      </c>
      <c r="F1427" s="29">
        <f>-Table2[[#This Row],[Multiplier]]*'Input Data'!$B$3</f>
        <v>400000</v>
      </c>
      <c r="G1427" s="29">
        <f>(1 - (1 / (1 + EXP(-((Table2[[#This Row],[Volume]] / 1000) - 4.25))))) * 0.4 + 0.6</f>
        <v>0.61323439135548163</v>
      </c>
      <c r="H1427" s="29">
        <f>Table2[[#This Row],[Sigmoid]]*'Input Data'!$B$7</f>
        <v>459.92579351661124</v>
      </c>
      <c r="I1427" s="29">
        <f>Table2[[#This Row],[Price]]-Table2[[#This Row],[Variable Cost]]</f>
        <v>109.92579351661124</v>
      </c>
      <c r="J1427" s="29">
        <f>Table2[[#This Row],[CM I (Unit)]]-(Table2[[#This Row],[Fixed Cost]]/Table2[[#This Row],[Volume]])</f>
        <v>57.466777123168612</v>
      </c>
      <c r="K1427" s="29">
        <f>Table2[[#This Row],[CM II Unit)]]-(-'Input Data'!$B$4/Table2[[#This Row],[Volume]])</f>
        <v>24.679891877266975</v>
      </c>
      <c r="L1427" s="29">
        <f>Table2[[#This Row],[CM I (Unit)]]*Table2[[#This Row],[Volume]]</f>
        <v>838184.17556416069</v>
      </c>
      <c r="M1427" s="29">
        <f>Table2[[#This Row],[CM II Unit)]]*Table2[[#This Row],[Volume]]</f>
        <v>438184.17556416069</v>
      </c>
      <c r="N1427" s="29">
        <f>Table2[[#This Row],[Profit (Unit)]]*Table2[[#This Row],[Volume]]</f>
        <v>188184.17556416069</v>
      </c>
      <c r="O1427" s="29" t="str">
        <f>IF(AND(Table2[[#This Row],[Profit]]&gt;0,N1426&lt;0),MIN(Table2[Profit]),"")</f>
        <v/>
      </c>
    </row>
    <row r="1428" spans="1:15" ht="20.100000000000001" customHeight="1" x14ac:dyDescent="0.25">
      <c r="A1428" s="29">
        <v>7630</v>
      </c>
      <c r="B1428" s="29">
        <f>IF(Table2[[#This Row],[Volume]]&lt;'Input Data'!$B$9,'Input Data'!$B$9,IF(Table2[[#This Row],[Volume]]&gt;'Input Data'!$B$10,'Input Data'!$B$10,Table2[[#This Row],[Volume]]))</f>
        <v>7630</v>
      </c>
      <c r="C1428" s="30">
        <f>ROUNDDOWN((Table2[[#This Row],[Volume Used]]-'Input Data'!$B$9)/'Input Data'!$B$11,0)*'Input Data'!$B$12</f>
        <v>0.30000000000000004</v>
      </c>
      <c r="D1428" s="31">
        <f>-(Table2[[#This Row],[Volume]]*(1-Table2[[#This Row],[Discount]])*'Input Data'!$B$2)/Table2[[#This Row],[Volume]]</f>
        <v>350</v>
      </c>
      <c r="E1428" s="29">
        <f>ROUNDUP(Table2[[#This Row],[Volume]]/'Input Data'!$B$13,0)</f>
        <v>8</v>
      </c>
      <c r="F1428" s="29">
        <f>-Table2[[#This Row],[Multiplier]]*'Input Data'!$B$3</f>
        <v>400000</v>
      </c>
      <c r="G1428" s="29">
        <f>(1 - (1 / (1 + EXP(-((Table2[[#This Row],[Volume]] / 1000) - 4.25))))) * 0.4 + 0.6</f>
        <v>0.61317055791925446</v>
      </c>
      <c r="H1428" s="29">
        <f>Table2[[#This Row],[Sigmoid]]*'Input Data'!$B$7</f>
        <v>459.87791843944086</v>
      </c>
      <c r="I1428" s="29">
        <f>Table2[[#This Row],[Price]]-Table2[[#This Row],[Variable Cost]]</f>
        <v>109.87791843944086</v>
      </c>
      <c r="J1428" s="29">
        <f>Table2[[#This Row],[CM I (Unit)]]-(Table2[[#This Row],[Fixed Cost]]/Table2[[#This Row],[Volume]])</f>
        <v>57.453278858837976</v>
      </c>
      <c r="K1428" s="29">
        <f>Table2[[#This Row],[CM II Unit)]]-(-'Input Data'!$B$4/Table2[[#This Row],[Volume]])</f>
        <v>24.687879120961171</v>
      </c>
      <c r="L1428" s="29">
        <f>Table2[[#This Row],[CM I (Unit)]]*Table2[[#This Row],[Volume]]</f>
        <v>838368.51769293379</v>
      </c>
      <c r="M1428" s="29">
        <f>Table2[[#This Row],[CM II Unit)]]*Table2[[#This Row],[Volume]]</f>
        <v>438368.51769293373</v>
      </c>
      <c r="N1428" s="29">
        <f>Table2[[#This Row],[Profit (Unit)]]*Table2[[#This Row],[Volume]]</f>
        <v>188368.51769293373</v>
      </c>
      <c r="O1428" s="29" t="str">
        <f>IF(AND(Table2[[#This Row],[Profit]]&gt;0,N1427&lt;0),MIN(Table2[Profit]),"")</f>
        <v/>
      </c>
    </row>
    <row r="1429" spans="1:15" ht="20.100000000000001" customHeight="1" x14ac:dyDescent="0.25">
      <c r="A1429" s="29">
        <v>7635</v>
      </c>
      <c r="B1429" s="29">
        <f>IF(Table2[[#This Row],[Volume]]&lt;'Input Data'!$B$9,'Input Data'!$B$9,IF(Table2[[#This Row],[Volume]]&gt;'Input Data'!$B$10,'Input Data'!$B$10,Table2[[#This Row],[Volume]]))</f>
        <v>7635</v>
      </c>
      <c r="C1429" s="30">
        <f>ROUNDDOWN((Table2[[#This Row],[Volume Used]]-'Input Data'!$B$9)/'Input Data'!$B$11,0)*'Input Data'!$B$12</f>
        <v>0.30000000000000004</v>
      </c>
      <c r="D1429" s="31">
        <f>-(Table2[[#This Row],[Volume]]*(1-Table2[[#This Row],[Discount]])*'Input Data'!$B$2)/Table2[[#This Row],[Volume]]</f>
        <v>350</v>
      </c>
      <c r="E1429" s="29">
        <f>ROUNDUP(Table2[[#This Row],[Volume]]/'Input Data'!$B$13,0)</f>
        <v>8</v>
      </c>
      <c r="F1429" s="29">
        <f>-Table2[[#This Row],[Multiplier]]*'Input Data'!$B$3</f>
        <v>400000</v>
      </c>
      <c r="G1429" s="29">
        <f>(1 - (1 / (1 + EXP(-((Table2[[#This Row],[Volume]] / 1000) - 4.25))))) * 0.4 + 0.6</f>
        <v>0.61310702193687538</v>
      </c>
      <c r="H1429" s="29">
        <f>Table2[[#This Row],[Sigmoid]]*'Input Data'!$B$7</f>
        <v>459.83026645265653</v>
      </c>
      <c r="I1429" s="29">
        <f>Table2[[#This Row],[Price]]-Table2[[#This Row],[Variable Cost]]</f>
        <v>109.83026645265653</v>
      </c>
      <c r="J1429" s="29">
        <f>Table2[[#This Row],[CM I (Unit)]]-(Table2[[#This Row],[Fixed Cost]]/Table2[[#This Row],[Volume]])</f>
        <v>57.439958659598247</v>
      </c>
      <c r="K1429" s="29">
        <f>Table2[[#This Row],[CM II Unit)]]-(-'Input Data'!$B$4/Table2[[#This Row],[Volume]])</f>
        <v>24.696016288936818</v>
      </c>
      <c r="L1429" s="29">
        <f>Table2[[#This Row],[CM I (Unit)]]*Table2[[#This Row],[Volume]]</f>
        <v>838554.08436603262</v>
      </c>
      <c r="M1429" s="29">
        <f>Table2[[#This Row],[CM II Unit)]]*Table2[[#This Row],[Volume]]</f>
        <v>438554.08436603262</v>
      </c>
      <c r="N1429" s="29">
        <f>Table2[[#This Row],[Profit (Unit)]]*Table2[[#This Row],[Volume]]</f>
        <v>188554.08436603259</v>
      </c>
      <c r="O1429" s="29" t="str">
        <f>IF(AND(Table2[[#This Row],[Profit]]&gt;0,N1428&lt;0),MIN(Table2[Profit]),"")</f>
        <v/>
      </c>
    </row>
    <row r="1430" spans="1:15" ht="20.100000000000001" customHeight="1" x14ac:dyDescent="0.25">
      <c r="A1430" s="29">
        <v>7640</v>
      </c>
      <c r="B1430" s="29">
        <f>IF(Table2[[#This Row],[Volume]]&lt;'Input Data'!$B$9,'Input Data'!$B$9,IF(Table2[[#This Row],[Volume]]&gt;'Input Data'!$B$10,'Input Data'!$B$10,Table2[[#This Row],[Volume]]))</f>
        <v>7640</v>
      </c>
      <c r="C1430" s="30">
        <f>ROUNDDOWN((Table2[[#This Row],[Volume Used]]-'Input Data'!$B$9)/'Input Data'!$B$11,0)*'Input Data'!$B$12</f>
        <v>0.30000000000000004</v>
      </c>
      <c r="D1430" s="31">
        <f>-(Table2[[#This Row],[Volume]]*(1-Table2[[#This Row],[Discount]])*'Input Data'!$B$2)/Table2[[#This Row],[Volume]]</f>
        <v>350</v>
      </c>
      <c r="E1430" s="29">
        <f>ROUNDUP(Table2[[#This Row],[Volume]]/'Input Data'!$B$13,0)</f>
        <v>8</v>
      </c>
      <c r="F1430" s="29">
        <f>-Table2[[#This Row],[Multiplier]]*'Input Data'!$B$3</f>
        <v>400000</v>
      </c>
      <c r="G1430" s="29">
        <f>(1 - (1 / (1 + EXP(-((Table2[[#This Row],[Volume]] / 1000) - 4.25))))) * 0.4 + 0.6</f>
        <v>0.61304378212270627</v>
      </c>
      <c r="H1430" s="29">
        <f>Table2[[#This Row],[Sigmoid]]*'Input Data'!$B$7</f>
        <v>459.7828365920297</v>
      </c>
      <c r="I1430" s="29">
        <f>Table2[[#This Row],[Price]]-Table2[[#This Row],[Variable Cost]]</f>
        <v>109.7828365920297</v>
      </c>
      <c r="J1430" s="29">
        <f>Table2[[#This Row],[CM I (Unit)]]-(Table2[[#This Row],[Fixed Cost]]/Table2[[#This Row],[Volume]])</f>
        <v>57.426815649621318</v>
      </c>
      <c r="K1430" s="29">
        <f>Table2[[#This Row],[CM II Unit)]]-(-'Input Data'!$B$4/Table2[[#This Row],[Volume]])</f>
        <v>24.704302560616085</v>
      </c>
      <c r="L1430" s="29">
        <f>Table2[[#This Row],[CM I (Unit)]]*Table2[[#This Row],[Volume]]</f>
        <v>838740.87156310689</v>
      </c>
      <c r="M1430" s="29">
        <f>Table2[[#This Row],[CM II Unit)]]*Table2[[#This Row],[Volume]]</f>
        <v>438740.87156310689</v>
      </c>
      <c r="N1430" s="29">
        <f>Table2[[#This Row],[Profit (Unit)]]*Table2[[#This Row],[Volume]]</f>
        <v>188740.87156310689</v>
      </c>
      <c r="O1430" s="29" t="str">
        <f>IF(AND(Table2[[#This Row],[Profit]]&gt;0,N1429&lt;0),MIN(Table2[Profit]),"")</f>
        <v/>
      </c>
    </row>
    <row r="1431" spans="1:15" ht="20.100000000000001" customHeight="1" x14ac:dyDescent="0.25">
      <c r="A1431" s="29">
        <v>7645</v>
      </c>
      <c r="B1431" s="29">
        <f>IF(Table2[[#This Row],[Volume]]&lt;'Input Data'!$B$9,'Input Data'!$B$9,IF(Table2[[#This Row],[Volume]]&gt;'Input Data'!$B$10,'Input Data'!$B$10,Table2[[#This Row],[Volume]]))</f>
        <v>7645</v>
      </c>
      <c r="C1431" s="30">
        <f>ROUNDDOWN((Table2[[#This Row],[Volume Used]]-'Input Data'!$B$9)/'Input Data'!$B$11,0)*'Input Data'!$B$12</f>
        <v>0.30000000000000004</v>
      </c>
      <c r="D1431" s="31">
        <f>-(Table2[[#This Row],[Volume]]*(1-Table2[[#This Row],[Discount]])*'Input Data'!$B$2)/Table2[[#This Row],[Volume]]</f>
        <v>350</v>
      </c>
      <c r="E1431" s="29">
        <f>ROUNDUP(Table2[[#This Row],[Volume]]/'Input Data'!$B$13,0)</f>
        <v>8</v>
      </c>
      <c r="F1431" s="29">
        <f>-Table2[[#This Row],[Multiplier]]*'Input Data'!$B$3</f>
        <v>400000</v>
      </c>
      <c r="G1431" s="29">
        <f>(1 - (1 / (1 + EXP(-((Table2[[#This Row],[Volume]] / 1000) - 4.25))))) * 0.4 + 0.6</f>
        <v>0.6129808371956974</v>
      </c>
      <c r="H1431" s="29">
        <f>Table2[[#This Row],[Sigmoid]]*'Input Data'!$B$7</f>
        <v>459.73562789677305</v>
      </c>
      <c r="I1431" s="29">
        <f>Table2[[#This Row],[Price]]-Table2[[#This Row],[Variable Cost]]</f>
        <v>109.73562789677305</v>
      </c>
      <c r="J1431" s="29">
        <f>Table2[[#This Row],[CM I (Unit)]]-(Table2[[#This Row],[Fixed Cost]]/Table2[[#This Row],[Volume]])</f>
        <v>57.41384895628908</v>
      </c>
      <c r="K1431" s="29">
        <f>Table2[[#This Row],[CM II Unit)]]-(-'Input Data'!$B$4/Table2[[#This Row],[Volume]])</f>
        <v>24.712737118486594</v>
      </c>
      <c r="L1431" s="29">
        <f>Table2[[#This Row],[CM I (Unit)]]*Table2[[#This Row],[Volume]]</f>
        <v>838928.87527083</v>
      </c>
      <c r="M1431" s="29">
        <f>Table2[[#This Row],[CM II Unit)]]*Table2[[#This Row],[Volume]]</f>
        <v>438928.87527083</v>
      </c>
      <c r="N1431" s="29">
        <f>Table2[[#This Row],[Profit (Unit)]]*Table2[[#This Row],[Volume]]</f>
        <v>188928.87527083</v>
      </c>
      <c r="O1431" s="29" t="str">
        <f>IF(AND(Table2[[#This Row],[Profit]]&gt;0,N1430&lt;0),MIN(Table2[Profit]),"")</f>
        <v/>
      </c>
    </row>
    <row r="1432" spans="1:15" ht="20.100000000000001" customHeight="1" x14ac:dyDescent="0.25">
      <c r="A1432" s="29">
        <v>7650</v>
      </c>
      <c r="B1432" s="29">
        <f>IF(Table2[[#This Row],[Volume]]&lt;'Input Data'!$B$9,'Input Data'!$B$9,IF(Table2[[#This Row],[Volume]]&gt;'Input Data'!$B$10,'Input Data'!$B$10,Table2[[#This Row],[Volume]]))</f>
        <v>7650</v>
      </c>
      <c r="C1432" s="30">
        <f>ROUNDDOWN((Table2[[#This Row],[Volume Used]]-'Input Data'!$B$9)/'Input Data'!$B$11,0)*'Input Data'!$B$12</f>
        <v>0.30000000000000004</v>
      </c>
      <c r="D1432" s="31">
        <f>-(Table2[[#This Row],[Volume]]*(1-Table2[[#This Row],[Discount]])*'Input Data'!$B$2)/Table2[[#This Row],[Volume]]</f>
        <v>350</v>
      </c>
      <c r="E1432" s="29">
        <f>ROUNDUP(Table2[[#This Row],[Volume]]/'Input Data'!$B$13,0)</f>
        <v>8</v>
      </c>
      <c r="F1432" s="29">
        <f>-Table2[[#This Row],[Multiplier]]*'Input Data'!$B$3</f>
        <v>400000</v>
      </c>
      <c r="G1432" s="29">
        <f>(1 - (1 / (1 + EXP(-((Table2[[#This Row],[Volume]] / 1000) - 4.25))))) * 0.4 + 0.6</f>
        <v>0.61291818587938018</v>
      </c>
      <c r="H1432" s="29">
        <f>Table2[[#This Row],[Sigmoid]]*'Input Data'!$B$7</f>
        <v>459.68863940953514</v>
      </c>
      <c r="I1432" s="29">
        <f>Table2[[#This Row],[Price]]-Table2[[#This Row],[Variable Cost]]</f>
        <v>109.68863940953514</v>
      </c>
      <c r="J1432" s="29">
        <f>Table2[[#This Row],[CM I (Unit)]]-(Table2[[#This Row],[Fixed Cost]]/Table2[[#This Row],[Volume]])</f>
        <v>57.401057710188738</v>
      </c>
      <c r="K1432" s="29">
        <f>Table2[[#This Row],[CM II Unit)]]-(-'Input Data'!$B$4/Table2[[#This Row],[Volume]])</f>
        <v>24.721319148097237</v>
      </c>
      <c r="L1432" s="29">
        <f>Table2[[#This Row],[CM I (Unit)]]*Table2[[#This Row],[Volume]]</f>
        <v>839118.09148294386</v>
      </c>
      <c r="M1432" s="29">
        <f>Table2[[#This Row],[CM II Unit)]]*Table2[[#This Row],[Volume]]</f>
        <v>439118.09148294386</v>
      </c>
      <c r="N1432" s="29">
        <f>Table2[[#This Row],[Profit (Unit)]]*Table2[[#This Row],[Volume]]</f>
        <v>189118.09148294386</v>
      </c>
      <c r="O1432" s="29" t="str">
        <f>IF(AND(Table2[[#This Row],[Profit]]&gt;0,N1431&lt;0),MIN(Table2[Profit]),"")</f>
        <v/>
      </c>
    </row>
    <row r="1433" spans="1:15" ht="20.100000000000001" customHeight="1" x14ac:dyDescent="0.25">
      <c r="A1433" s="29">
        <v>7655</v>
      </c>
      <c r="B1433" s="29">
        <f>IF(Table2[[#This Row],[Volume]]&lt;'Input Data'!$B$9,'Input Data'!$B$9,IF(Table2[[#This Row],[Volume]]&gt;'Input Data'!$B$10,'Input Data'!$B$10,Table2[[#This Row],[Volume]]))</f>
        <v>7655</v>
      </c>
      <c r="C1433" s="30">
        <f>ROUNDDOWN((Table2[[#This Row],[Volume Used]]-'Input Data'!$B$9)/'Input Data'!$B$11,0)*'Input Data'!$B$12</f>
        <v>0.30000000000000004</v>
      </c>
      <c r="D1433" s="31">
        <f>-(Table2[[#This Row],[Volume]]*(1-Table2[[#This Row],[Discount]])*'Input Data'!$B$2)/Table2[[#This Row],[Volume]]</f>
        <v>350</v>
      </c>
      <c r="E1433" s="29">
        <f>ROUNDUP(Table2[[#This Row],[Volume]]/'Input Data'!$B$13,0)</f>
        <v>8</v>
      </c>
      <c r="F1433" s="29">
        <f>-Table2[[#This Row],[Multiplier]]*'Input Data'!$B$3</f>
        <v>400000</v>
      </c>
      <c r="G1433" s="29">
        <f>(1 - (1 / (1 + EXP(-((Table2[[#This Row],[Volume]] / 1000) - 4.25))))) * 0.4 + 0.6</f>
        <v>0.61285582690186091</v>
      </c>
      <c r="H1433" s="29">
        <f>Table2[[#This Row],[Sigmoid]]*'Input Data'!$B$7</f>
        <v>459.64187017639568</v>
      </c>
      <c r="I1433" s="29">
        <f>Table2[[#This Row],[Price]]-Table2[[#This Row],[Variable Cost]]</f>
        <v>109.64187017639568</v>
      </c>
      <c r="J1433" s="29">
        <f>Table2[[#This Row],[CM I (Unit)]]-(Table2[[#This Row],[Fixed Cost]]/Table2[[#This Row],[Volume]])</f>
        <v>57.388441045108941</v>
      </c>
      <c r="K1433" s="29">
        <f>Table2[[#This Row],[CM II Unit)]]-(-'Input Data'!$B$4/Table2[[#This Row],[Volume]])</f>
        <v>24.73004783805473</v>
      </c>
      <c r="L1433" s="29">
        <f>Table2[[#This Row],[CM I (Unit)]]*Table2[[#This Row],[Volume]]</f>
        <v>839308.51620030892</v>
      </c>
      <c r="M1433" s="29">
        <f>Table2[[#This Row],[CM II Unit)]]*Table2[[#This Row],[Volume]]</f>
        <v>439308.51620030892</v>
      </c>
      <c r="N1433" s="29">
        <f>Table2[[#This Row],[Profit (Unit)]]*Table2[[#This Row],[Volume]]</f>
        <v>189308.51620030895</v>
      </c>
      <c r="O1433" s="29" t="str">
        <f>IF(AND(Table2[[#This Row],[Profit]]&gt;0,N1432&lt;0),MIN(Table2[Profit]),"")</f>
        <v/>
      </c>
    </row>
    <row r="1434" spans="1:15" ht="20.100000000000001" customHeight="1" x14ac:dyDescent="0.25">
      <c r="A1434" s="29">
        <v>7660</v>
      </c>
      <c r="B1434" s="29">
        <f>IF(Table2[[#This Row],[Volume]]&lt;'Input Data'!$B$9,'Input Data'!$B$9,IF(Table2[[#This Row],[Volume]]&gt;'Input Data'!$B$10,'Input Data'!$B$10,Table2[[#This Row],[Volume]]))</f>
        <v>7660</v>
      </c>
      <c r="C1434" s="30">
        <f>ROUNDDOWN((Table2[[#This Row],[Volume Used]]-'Input Data'!$B$9)/'Input Data'!$B$11,0)*'Input Data'!$B$12</f>
        <v>0.30000000000000004</v>
      </c>
      <c r="D1434" s="31">
        <f>-(Table2[[#This Row],[Volume]]*(1-Table2[[#This Row],[Discount]])*'Input Data'!$B$2)/Table2[[#This Row],[Volume]]</f>
        <v>350</v>
      </c>
      <c r="E1434" s="29">
        <f>ROUNDUP(Table2[[#This Row],[Volume]]/'Input Data'!$B$13,0)</f>
        <v>8</v>
      </c>
      <c r="F1434" s="29">
        <f>-Table2[[#This Row],[Multiplier]]*'Input Data'!$B$3</f>
        <v>400000</v>
      </c>
      <c r="G1434" s="29">
        <f>(1 - (1 / (1 + EXP(-((Table2[[#This Row],[Volume]] / 1000) - 4.25))))) * 0.4 + 0.6</f>
        <v>0.61279375899581323</v>
      </c>
      <c r="H1434" s="29">
        <f>Table2[[#This Row],[Sigmoid]]*'Input Data'!$B$7</f>
        <v>459.5953192468599</v>
      </c>
      <c r="I1434" s="29">
        <f>Table2[[#This Row],[Price]]-Table2[[#This Row],[Variable Cost]]</f>
        <v>109.5953192468599</v>
      </c>
      <c r="J1434" s="29">
        <f>Table2[[#This Row],[CM I (Unit)]]-(Table2[[#This Row],[Fixed Cost]]/Table2[[#This Row],[Volume]])</f>
        <v>57.375998098034835</v>
      </c>
      <c r="K1434" s="29">
        <f>Table2[[#This Row],[CM II Unit)]]-(-'Input Data'!$B$4/Table2[[#This Row],[Volume]])</f>
        <v>24.738922380019169</v>
      </c>
      <c r="L1434" s="29">
        <f>Table2[[#This Row],[CM I (Unit)]]*Table2[[#This Row],[Volume]]</f>
        <v>839500.14543094684</v>
      </c>
      <c r="M1434" s="29">
        <f>Table2[[#This Row],[CM II Unit)]]*Table2[[#This Row],[Volume]]</f>
        <v>439500.14543094684</v>
      </c>
      <c r="N1434" s="29">
        <f>Table2[[#This Row],[Profit (Unit)]]*Table2[[#This Row],[Volume]]</f>
        <v>189500.14543094684</v>
      </c>
      <c r="O1434" s="29" t="str">
        <f>IF(AND(Table2[[#This Row],[Profit]]&gt;0,N1433&lt;0),MIN(Table2[Profit]),"")</f>
        <v/>
      </c>
    </row>
    <row r="1435" spans="1:15" ht="20.100000000000001" customHeight="1" x14ac:dyDescent="0.25">
      <c r="A1435" s="29">
        <v>7665</v>
      </c>
      <c r="B1435" s="29">
        <f>IF(Table2[[#This Row],[Volume]]&lt;'Input Data'!$B$9,'Input Data'!$B$9,IF(Table2[[#This Row],[Volume]]&gt;'Input Data'!$B$10,'Input Data'!$B$10,Table2[[#This Row],[Volume]]))</f>
        <v>7665</v>
      </c>
      <c r="C1435" s="30">
        <f>ROUNDDOWN((Table2[[#This Row],[Volume Used]]-'Input Data'!$B$9)/'Input Data'!$B$11,0)*'Input Data'!$B$12</f>
        <v>0.30000000000000004</v>
      </c>
      <c r="D1435" s="31">
        <f>-(Table2[[#This Row],[Volume]]*(1-Table2[[#This Row],[Discount]])*'Input Data'!$B$2)/Table2[[#This Row],[Volume]]</f>
        <v>350</v>
      </c>
      <c r="E1435" s="29">
        <f>ROUNDUP(Table2[[#This Row],[Volume]]/'Input Data'!$B$13,0)</f>
        <v>8</v>
      </c>
      <c r="F1435" s="29">
        <f>-Table2[[#This Row],[Multiplier]]*'Input Data'!$B$3</f>
        <v>400000</v>
      </c>
      <c r="G1435" s="29">
        <f>(1 - (1 / (1 + EXP(-((Table2[[#This Row],[Volume]] / 1000) - 4.25))))) * 0.4 + 0.6</f>
        <v>0.61273198089847136</v>
      </c>
      <c r="H1435" s="29">
        <f>Table2[[#This Row],[Sigmoid]]*'Input Data'!$B$7</f>
        <v>459.54898567385351</v>
      </c>
      <c r="I1435" s="29">
        <f>Table2[[#This Row],[Price]]-Table2[[#This Row],[Variable Cost]]</f>
        <v>109.54898567385351</v>
      </c>
      <c r="J1435" s="29">
        <f>Table2[[#This Row],[CM I (Unit)]]-(Table2[[#This Row],[Fixed Cost]]/Table2[[#This Row],[Volume]])</f>
        <v>57.363728009143792</v>
      </c>
      <c r="K1435" s="29">
        <f>Table2[[#This Row],[CM II Unit)]]-(-'Input Data'!$B$4/Table2[[#This Row],[Volume]])</f>
        <v>24.747941968700218</v>
      </c>
      <c r="L1435" s="29">
        <f>Table2[[#This Row],[CM I (Unit)]]*Table2[[#This Row],[Volume]]</f>
        <v>839692.97519008711</v>
      </c>
      <c r="M1435" s="29">
        <f>Table2[[#This Row],[CM II Unit)]]*Table2[[#This Row],[Volume]]</f>
        <v>439692.97519008716</v>
      </c>
      <c r="N1435" s="29">
        <f>Table2[[#This Row],[Profit (Unit)]]*Table2[[#This Row],[Volume]]</f>
        <v>189692.97519008716</v>
      </c>
      <c r="O1435" s="29" t="str">
        <f>IF(AND(Table2[[#This Row],[Profit]]&gt;0,N1434&lt;0),MIN(Table2[Profit]),"")</f>
        <v/>
      </c>
    </row>
    <row r="1436" spans="1:15" ht="20.100000000000001" customHeight="1" x14ac:dyDescent="0.25">
      <c r="A1436" s="29">
        <v>7670</v>
      </c>
      <c r="B1436" s="29">
        <f>IF(Table2[[#This Row],[Volume]]&lt;'Input Data'!$B$9,'Input Data'!$B$9,IF(Table2[[#This Row],[Volume]]&gt;'Input Data'!$B$10,'Input Data'!$B$10,Table2[[#This Row],[Volume]]))</f>
        <v>7670</v>
      </c>
      <c r="C1436" s="30">
        <f>ROUNDDOWN((Table2[[#This Row],[Volume Used]]-'Input Data'!$B$9)/'Input Data'!$B$11,0)*'Input Data'!$B$12</f>
        <v>0.30000000000000004</v>
      </c>
      <c r="D1436" s="31">
        <f>-(Table2[[#This Row],[Volume]]*(1-Table2[[#This Row],[Discount]])*'Input Data'!$B$2)/Table2[[#This Row],[Volume]]</f>
        <v>350</v>
      </c>
      <c r="E1436" s="29">
        <f>ROUNDUP(Table2[[#This Row],[Volume]]/'Input Data'!$B$13,0)</f>
        <v>8</v>
      </c>
      <c r="F1436" s="29">
        <f>-Table2[[#This Row],[Multiplier]]*'Input Data'!$B$3</f>
        <v>400000</v>
      </c>
      <c r="G1436" s="29">
        <f>(1 - (1 / (1 + EXP(-((Table2[[#This Row],[Volume]] / 1000) - 4.25))))) * 0.4 + 0.6</f>
        <v>0.61267049135162255</v>
      </c>
      <c r="H1436" s="29">
        <f>Table2[[#This Row],[Sigmoid]]*'Input Data'!$B$7</f>
        <v>459.50286851371692</v>
      </c>
      <c r="I1436" s="29">
        <f>Table2[[#This Row],[Price]]-Table2[[#This Row],[Variable Cost]]</f>
        <v>109.50286851371692</v>
      </c>
      <c r="J1436" s="29">
        <f>Table2[[#This Row],[CM I (Unit)]]-(Table2[[#This Row],[Fixed Cost]]/Table2[[#This Row],[Volume]])</f>
        <v>57.35162992180036</v>
      </c>
      <c r="K1436" s="29">
        <f>Table2[[#This Row],[CM II Unit)]]-(-'Input Data'!$B$4/Table2[[#This Row],[Volume]])</f>
        <v>24.757105801852511</v>
      </c>
      <c r="L1436" s="29">
        <f>Table2[[#This Row],[CM I (Unit)]]*Table2[[#This Row],[Volume]]</f>
        <v>839887.00150020875</v>
      </c>
      <c r="M1436" s="29">
        <f>Table2[[#This Row],[CM II Unit)]]*Table2[[#This Row],[Volume]]</f>
        <v>439887.00150020875</v>
      </c>
      <c r="N1436" s="29">
        <f>Table2[[#This Row],[Profit (Unit)]]*Table2[[#This Row],[Volume]]</f>
        <v>189887.00150020875</v>
      </c>
      <c r="O1436" s="29" t="str">
        <f>IF(AND(Table2[[#This Row],[Profit]]&gt;0,N1435&lt;0),MIN(Table2[Profit]),"")</f>
        <v/>
      </c>
    </row>
    <row r="1437" spans="1:15" ht="20.100000000000001" customHeight="1" x14ac:dyDescent="0.25">
      <c r="A1437" s="29">
        <v>7675</v>
      </c>
      <c r="B1437" s="29">
        <f>IF(Table2[[#This Row],[Volume]]&lt;'Input Data'!$B$9,'Input Data'!$B$9,IF(Table2[[#This Row],[Volume]]&gt;'Input Data'!$B$10,'Input Data'!$B$10,Table2[[#This Row],[Volume]]))</f>
        <v>7675</v>
      </c>
      <c r="C1437" s="30">
        <f>ROUNDDOWN((Table2[[#This Row],[Volume Used]]-'Input Data'!$B$9)/'Input Data'!$B$11,0)*'Input Data'!$B$12</f>
        <v>0.30000000000000004</v>
      </c>
      <c r="D1437" s="31">
        <f>-(Table2[[#This Row],[Volume]]*(1-Table2[[#This Row],[Discount]])*'Input Data'!$B$2)/Table2[[#This Row],[Volume]]</f>
        <v>350</v>
      </c>
      <c r="E1437" s="29">
        <f>ROUNDUP(Table2[[#This Row],[Volume]]/'Input Data'!$B$13,0)</f>
        <v>8</v>
      </c>
      <c r="F1437" s="29">
        <f>-Table2[[#This Row],[Multiplier]]*'Input Data'!$B$3</f>
        <v>400000</v>
      </c>
      <c r="G1437" s="29">
        <f>(1 - (1 / (1 + EXP(-((Table2[[#This Row],[Volume]] / 1000) - 4.25))))) * 0.4 + 0.6</f>
        <v>0.61260928910160051</v>
      </c>
      <c r="H1437" s="29">
        <f>Table2[[#This Row],[Sigmoid]]*'Input Data'!$B$7</f>
        <v>459.45696682620036</v>
      </c>
      <c r="I1437" s="29">
        <f>Table2[[#This Row],[Price]]-Table2[[#This Row],[Variable Cost]]</f>
        <v>109.45696682620036</v>
      </c>
      <c r="J1437" s="29">
        <f>Table2[[#This Row],[CM I (Unit)]]-(Table2[[#This Row],[Fixed Cost]]/Table2[[#This Row],[Volume]])</f>
        <v>57.339702982552147</v>
      </c>
      <c r="K1437" s="29">
        <f>Table2[[#This Row],[CM II Unit)]]-(-'Input Data'!$B$4/Table2[[#This Row],[Volume]])</f>
        <v>24.766413080272017</v>
      </c>
      <c r="L1437" s="29">
        <f>Table2[[#This Row],[CM I (Unit)]]*Table2[[#This Row],[Volume]]</f>
        <v>840082.2203910877</v>
      </c>
      <c r="M1437" s="29">
        <f>Table2[[#This Row],[CM II Unit)]]*Table2[[#This Row],[Volume]]</f>
        <v>440082.22039108776</v>
      </c>
      <c r="N1437" s="29">
        <f>Table2[[#This Row],[Profit (Unit)]]*Table2[[#This Row],[Volume]]</f>
        <v>190082.22039108773</v>
      </c>
      <c r="O1437" s="29" t="str">
        <f>IF(AND(Table2[[#This Row],[Profit]]&gt;0,N1436&lt;0),MIN(Table2[Profit]),"")</f>
        <v/>
      </c>
    </row>
    <row r="1438" spans="1:15" ht="20.100000000000001" customHeight="1" x14ac:dyDescent="0.25">
      <c r="A1438" s="29">
        <v>7680</v>
      </c>
      <c r="B1438" s="29">
        <f>IF(Table2[[#This Row],[Volume]]&lt;'Input Data'!$B$9,'Input Data'!$B$9,IF(Table2[[#This Row],[Volume]]&gt;'Input Data'!$B$10,'Input Data'!$B$10,Table2[[#This Row],[Volume]]))</f>
        <v>7680</v>
      </c>
      <c r="C1438" s="30">
        <f>ROUNDDOWN((Table2[[#This Row],[Volume Used]]-'Input Data'!$B$9)/'Input Data'!$B$11,0)*'Input Data'!$B$12</f>
        <v>0.30000000000000004</v>
      </c>
      <c r="D1438" s="31">
        <f>-(Table2[[#This Row],[Volume]]*(1-Table2[[#This Row],[Discount]])*'Input Data'!$B$2)/Table2[[#This Row],[Volume]]</f>
        <v>350</v>
      </c>
      <c r="E1438" s="29">
        <f>ROUNDUP(Table2[[#This Row],[Volume]]/'Input Data'!$B$13,0)</f>
        <v>8</v>
      </c>
      <c r="F1438" s="29">
        <f>-Table2[[#This Row],[Multiplier]]*'Input Data'!$B$3</f>
        <v>400000</v>
      </c>
      <c r="G1438" s="29">
        <f>(1 - (1 / (1 + EXP(-((Table2[[#This Row],[Volume]] / 1000) - 4.25))))) * 0.4 + 0.6</f>
        <v>0.61254837289927755</v>
      </c>
      <c r="H1438" s="29">
        <f>Table2[[#This Row],[Sigmoid]]*'Input Data'!$B$7</f>
        <v>459.41127967445817</v>
      </c>
      <c r="I1438" s="29">
        <f>Table2[[#This Row],[Price]]-Table2[[#This Row],[Variable Cost]]</f>
        <v>109.41127967445817</v>
      </c>
      <c r="J1438" s="29">
        <f>Table2[[#This Row],[CM I (Unit)]]-(Table2[[#This Row],[Fixed Cost]]/Table2[[#This Row],[Volume]])</f>
        <v>57.327946341124836</v>
      </c>
      <c r="K1438" s="29">
        <f>Table2[[#This Row],[CM II Unit)]]-(-'Input Data'!$B$4/Table2[[#This Row],[Volume]])</f>
        <v>24.7758630077915</v>
      </c>
      <c r="L1438" s="29">
        <f>Table2[[#This Row],[CM I (Unit)]]*Table2[[#This Row],[Volume]]</f>
        <v>840278.62789983873</v>
      </c>
      <c r="M1438" s="29">
        <f>Table2[[#This Row],[CM II Unit)]]*Table2[[#This Row],[Volume]]</f>
        <v>440278.62789983873</v>
      </c>
      <c r="N1438" s="29">
        <f>Table2[[#This Row],[Profit (Unit)]]*Table2[[#This Row],[Volume]]</f>
        <v>190278.62789983873</v>
      </c>
      <c r="O1438" s="29" t="str">
        <f>IF(AND(Table2[[#This Row],[Profit]]&gt;0,N1437&lt;0),MIN(Table2[Profit]),"")</f>
        <v/>
      </c>
    </row>
    <row r="1439" spans="1:15" ht="20.100000000000001" customHeight="1" x14ac:dyDescent="0.25">
      <c r="A1439" s="29">
        <v>7685</v>
      </c>
      <c r="B1439" s="29">
        <f>IF(Table2[[#This Row],[Volume]]&lt;'Input Data'!$B$9,'Input Data'!$B$9,IF(Table2[[#This Row],[Volume]]&gt;'Input Data'!$B$10,'Input Data'!$B$10,Table2[[#This Row],[Volume]]))</f>
        <v>7685</v>
      </c>
      <c r="C1439" s="30">
        <f>ROUNDDOWN((Table2[[#This Row],[Volume Used]]-'Input Data'!$B$9)/'Input Data'!$B$11,0)*'Input Data'!$B$12</f>
        <v>0.30000000000000004</v>
      </c>
      <c r="D1439" s="31">
        <f>-(Table2[[#This Row],[Volume]]*(1-Table2[[#This Row],[Discount]])*'Input Data'!$B$2)/Table2[[#This Row],[Volume]]</f>
        <v>350</v>
      </c>
      <c r="E1439" s="29">
        <f>ROUNDUP(Table2[[#This Row],[Volume]]/'Input Data'!$B$13,0)</f>
        <v>8</v>
      </c>
      <c r="F1439" s="29">
        <f>-Table2[[#This Row],[Multiplier]]*'Input Data'!$B$3</f>
        <v>400000</v>
      </c>
      <c r="G1439" s="29">
        <f>(1 - (1 / (1 + EXP(-((Table2[[#This Row],[Volume]] / 1000) - 4.25))))) * 0.4 + 0.6</f>
        <v>0.61248774150005725</v>
      </c>
      <c r="H1439" s="29">
        <f>Table2[[#This Row],[Sigmoid]]*'Input Data'!$B$7</f>
        <v>459.36580612504292</v>
      </c>
      <c r="I1439" s="29">
        <f>Table2[[#This Row],[Price]]-Table2[[#This Row],[Variable Cost]]</f>
        <v>109.36580612504292</v>
      </c>
      <c r="J1439" s="29">
        <f>Table2[[#This Row],[CM I (Unit)]]-(Table2[[#This Row],[Fixed Cost]]/Table2[[#This Row],[Volume]])</f>
        <v>57.316359150417028</v>
      </c>
      <c r="K1439" s="29">
        <f>Table2[[#This Row],[CM II Unit)]]-(-'Input Data'!$B$4/Table2[[#This Row],[Volume]])</f>
        <v>24.785454791275846</v>
      </c>
      <c r="L1439" s="29">
        <f>Table2[[#This Row],[CM I (Unit)]]*Table2[[#This Row],[Volume]]</f>
        <v>840476.22007095488</v>
      </c>
      <c r="M1439" s="29">
        <f>Table2[[#This Row],[CM II Unit)]]*Table2[[#This Row],[Volume]]</f>
        <v>440476.22007095488</v>
      </c>
      <c r="N1439" s="29">
        <f>Table2[[#This Row],[Profit (Unit)]]*Table2[[#This Row],[Volume]]</f>
        <v>190476.22007095488</v>
      </c>
      <c r="O1439" s="29" t="str">
        <f>IF(AND(Table2[[#This Row],[Profit]]&gt;0,N1438&lt;0),MIN(Table2[Profit]),"")</f>
        <v/>
      </c>
    </row>
    <row r="1440" spans="1:15" ht="20.100000000000001" customHeight="1" x14ac:dyDescent="0.25">
      <c r="A1440" s="29">
        <v>7690</v>
      </c>
      <c r="B1440" s="29">
        <f>IF(Table2[[#This Row],[Volume]]&lt;'Input Data'!$B$9,'Input Data'!$B$9,IF(Table2[[#This Row],[Volume]]&gt;'Input Data'!$B$10,'Input Data'!$B$10,Table2[[#This Row],[Volume]]))</f>
        <v>7690</v>
      </c>
      <c r="C1440" s="30">
        <f>ROUNDDOWN((Table2[[#This Row],[Volume Used]]-'Input Data'!$B$9)/'Input Data'!$B$11,0)*'Input Data'!$B$12</f>
        <v>0.30000000000000004</v>
      </c>
      <c r="D1440" s="31">
        <f>-(Table2[[#This Row],[Volume]]*(1-Table2[[#This Row],[Discount]])*'Input Data'!$B$2)/Table2[[#This Row],[Volume]]</f>
        <v>350</v>
      </c>
      <c r="E1440" s="29">
        <f>ROUNDUP(Table2[[#This Row],[Volume]]/'Input Data'!$B$13,0)</f>
        <v>8</v>
      </c>
      <c r="F1440" s="29">
        <f>-Table2[[#This Row],[Multiplier]]*'Input Data'!$B$3</f>
        <v>400000</v>
      </c>
      <c r="G1440" s="29">
        <f>(1 - (1 / (1 + EXP(-((Table2[[#This Row],[Volume]] / 1000) - 4.25))))) * 0.4 + 0.6</f>
        <v>0.612427393663867</v>
      </c>
      <c r="H1440" s="29">
        <f>Table2[[#This Row],[Sigmoid]]*'Input Data'!$B$7</f>
        <v>459.32054524790027</v>
      </c>
      <c r="I1440" s="29">
        <f>Table2[[#This Row],[Price]]-Table2[[#This Row],[Variable Cost]]</f>
        <v>109.32054524790027</v>
      </c>
      <c r="J1440" s="29">
        <f>Table2[[#This Row],[CM I (Unit)]]-(Table2[[#This Row],[Fixed Cost]]/Table2[[#This Row],[Volume]])</f>
        <v>57.304940566495851</v>
      </c>
      <c r="K1440" s="29">
        <f>Table2[[#This Row],[CM II Unit)]]-(-'Input Data'!$B$4/Table2[[#This Row],[Volume]])</f>
        <v>24.795187640618089</v>
      </c>
      <c r="L1440" s="29">
        <f>Table2[[#This Row],[CM I (Unit)]]*Table2[[#This Row],[Volume]]</f>
        <v>840674.99295635312</v>
      </c>
      <c r="M1440" s="29">
        <f>Table2[[#This Row],[CM II Unit)]]*Table2[[#This Row],[Volume]]</f>
        <v>440674.99295635312</v>
      </c>
      <c r="N1440" s="29">
        <f>Table2[[#This Row],[Profit (Unit)]]*Table2[[#This Row],[Volume]]</f>
        <v>190674.99295635309</v>
      </c>
      <c r="O1440" s="29" t="str">
        <f>IF(AND(Table2[[#This Row],[Profit]]&gt;0,N1439&lt;0),MIN(Table2[Profit]),"")</f>
        <v/>
      </c>
    </row>
    <row r="1441" spans="1:15" ht="20.100000000000001" customHeight="1" x14ac:dyDescent="0.25">
      <c r="A1441" s="29">
        <v>7695</v>
      </c>
      <c r="B1441" s="29">
        <f>IF(Table2[[#This Row],[Volume]]&lt;'Input Data'!$B$9,'Input Data'!$B$9,IF(Table2[[#This Row],[Volume]]&gt;'Input Data'!$B$10,'Input Data'!$B$10,Table2[[#This Row],[Volume]]))</f>
        <v>7695</v>
      </c>
      <c r="C1441" s="30">
        <f>ROUNDDOWN((Table2[[#This Row],[Volume Used]]-'Input Data'!$B$9)/'Input Data'!$B$11,0)*'Input Data'!$B$12</f>
        <v>0.30000000000000004</v>
      </c>
      <c r="D1441" s="31">
        <f>-(Table2[[#This Row],[Volume]]*(1-Table2[[#This Row],[Discount]])*'Input Data'!$B$2)/Table2[[#This Row],[Volume]]</f>
        <v>350</v>
      </c>
      <c r="E1441" s="29">
        <f>ROUNDUP(Table2[[#This Row],[Volume]]/'Input Data'!$B$13,0)</f>
        <v>8</v>
      </c>
      <c r="F1441" s="29">
        <f>-Table2[[#This Row],[Multiplier]]*'Input Data'!$B$3</f>
        <v>400000</v>
      </c>
      <c r="G1441" s="29">
        <f>(1 - (1 / (1 + EXP(-((Table2[[#This Row],[Volume]] / 1000) - 4.25))))) * 0.4 + 0.6</f>
        <v>0.61236732815515027</v>
      </c>
      <c r="H1441" s="29">
        <f>Table2[[#This Row],[Sigmoid]]*'Input Data'!$B$7</f>
        <v>459.27549611636272</v>
      </c>
      <c r="I1441" s="29">
        <f>Table2[[#This Row],[Price]]-Table2[[#This Row],[Variable Cost]]</f>
        <v>109.27549611636272</v>
      </c>
      <c r="J1441" s="29">
        <f>Table2[[#This Row],[CM I (Unit)]]-(Table2[[#This Row],[Fixed Cost]]/Table2[[#This Row],[Volume]])</f>
        <v>57.29368974859144</v>
      </c>
      <c r="K1441" s="29">
        <f>Table2[[#This Row],[CM II Unit)]]-(-'Input Data'!$B$4/Table2[[#This Row],[Volume]])</f>
        <v>24.805060768734393</v>
      </c>
      <c r="L1441" s="29">
        <f>Table2[[#This Row],[CM I (Unit)]]*Table2[[#This Row],[Volume]]</f>
        <v>840874.94261541113</v>
      </c>
      <c r="M1441" s="29">
        <f>Table2[[#This Row],[CM II Unit)]]*Table2[[#This Row],[Volume]]</f>
        <v>440874.94261541113</v>
      </c>
      <c r="N1441" s="29">
        <f>Table2[[#This Row],[Profit (Unit)]]*Table2[[#This Row],[Volume]]</f>
        <v>190874.94261541116</v>
      </c>
      <c r="O1441" s="29" t="str">
        <f>IF(AND(Table2[[#This Row],[Profit]]&gt;0,N1440&lt;0),MIN(Table2[Profit]),"")</f>
        <v/>
      </c>
    </row>
    <row r="1442" spans="1:15" ht="20.100000000000001" customHeight="1" x14ac:dyDescent="0.25">
      <c r="A1442" s="29">
        <v>7700</v>
      </c>
      <c r="B1442" s="29">
        <f>IF(Table2[[#This Row],[Volume]]&lt;'Input Data'!$B$9,'Input Data'!$B$9,IF(Table2[[#This Row],[Volume]]&gt;'Input Data'!$B$10,'Input Data'!$B$10,Table2[[#This Row],[Volume]]))</f>
        <v>7700</v>
      </c>
      <c r="C1442" s="30">
        <f>ROUNDDOWN((Table2[[#This Row],[Volume Used]]-'Input Data'!$B$9)/'Input Data'!$B$11,0)*'Input Data'!$B$12</f>
        <v>0.30000000000000004</v>
      </c>
      <c r="D1442" s="31">
        <f>-(Table2[[#This Row],[Volume]]*(1-Table2[[#This Row],[Discount]])*'Input Data'!$B$2)/Table2[[#This Row],[Volume]]</f>
        <v>350</v>
      </c>
      <c r="E1442" s="29">
        <f>ROUNDUP(Table2[[#This Row],[Volume]]/'Input Data'!$B$13,0)</f>
        <v>8</v>
      </c>
      <c r="F1442" s="29">
        <f>-Table2[[#This Row],[Multiplier]]*'Input Data'!$B$3</f>
        <v>400000</v>
      </c>
      <c r="G1442" s="29">
        <f>(1 - (1 / (1 + EXP(-((Table2[[#This Row],[Volume]] / 1000) - 4.25))))) * 0.4 + 0.6</f>
        <v>0.61230754374285923</v>
      </c>
      <c r="H1442" s="29">
        <f>Table2[[#This Row],[Sigmoid]]*'Input Data'!$B$7</f>
        <v>459.23065780714444</v>
      </c>
      <c r="I1442" s="29">
        <f>Table2[[#This Row],[Price]]-Table2[[#This Row],[Variable Cost]]</f>
        <v>109.23065780714444</v>
      </c>
      <c r="J1442" s="29">
        <f>Table2[[#This Row],[CM I (Unit)]]-(Table2[[#This Row],[Fixed Cost]]/Table2[[#This Row],[Volume]])</f>
        <v>57.282605859092492</v>
      </c>
      <c r="K1442" s="29">
        <f>Table2[[#This Row],[CM II Unit)]]-(-'Input Data'!$B$4/Table2[[#This Row],[Volume]])</f>
        <v>24.815073391560027</v>
      </c>
      <c r="L1442" s="29">
        <f>Table2[[#This Row],[CM I (Unit)]]*Table2[[#This Row],[Volume]]</f>
        <v>841076.06511501223</v>
      </c>
      <c r="M1442" s="29">
        <f>Table2[[#This Row],[CM II Unit)]]*Table2[[#This Row],[Volume]]</f>
        <v>441076.06511501217</v>
      </c>
      <c r="N1442" s="29">
        <f>Table2[[#This Row],[Profit (Unit)]]*Table2[[#This Row],[Volume]]</f>
        <v>191076.0651150122</v>
      </c>
      <c r="O1442" s="29" t="str">
        <f>IF(AND(Table2[[#This Row],[Profit]]&gt;0,N1441&lt;0),MIN(Table2[Profit]),"")</f>
        <v/>
      </c>
    </row>
    <row r="1443" spans="1:15" ht="20.100000000000001" customHeight="1" x14ac:dyDescent="0.25">
      <c r="A1443" s="29">
        <v>7705</v>
      </c>
      <c r="B1443" s="29">
        <f>IF(Table2[[#This Row],[Volume]]&lt;'Input Data'!$B$9,'Input Data'!$B$9,IF(Table2[[#This Row],[Volume]]&gt;'Input Data'!$B$10,'Input Data'!$B$10,Table2[[#This Row],[Volume]]))</f>
        <v>7705</v>
      </c>
      <c r="C1443" s="30">
        <f>ROUNDDOWN((Table2[[#This Row],[Volume Used]]-'Input Data'!$B$9)/'Input Data'!$B$11,0)*'Input Data'!$B$12</f>
        <v>0.30000000000000004</v>
      </c>
      <c r="D1443" s="31">
        <f>-(Table2[[#This Row],[Volume]]*(1-Table2[[#This Row],[Discount]])*'Input Data'!$B$2)/Table2[[#This Row],[Volume]]</f>
        <v>350</v>
      </c>
      <c r="E1443" s="29">
        <f>ROUNDUP(Table2[[#This Row],[Volume]]/'Input Data'!$B$13,0)</f>
        <v>8</v>
      </c>
      <c r="F1443" s="29">
        <f>-Table2[[#This Row],[Multiplier]]*'Input Data'!$B$3</f>
        <v>400000</v>
      </c>
      <c r="G1443" s="29">
        <f>(1 - (1 / (1 + EXP(-((Table2[[#This Row],[Volume]] / 1000) - 4.25))))) * 0.4 + 0.6</f>
        <v>0.61224803920044646</v>
      </c>
      <c r="H1443" s="29">
        <f>Table2[[#This Row],[Sigmoid]]*'Input Data'!$B$7</f>
        <v>459.18602940033486</v>
      </c>
      <c r="I1443" s="29">
        <f>Table2[[#This Row],[Price]]-Table2[[#This Row],[Variable Cost]]</f>
        <v>109.18602940033486</v>
      </c>
      <c r="J1443" s="29">
        <f>Table2[[#This Row],[CM I (Unit)]]-(Table2[[#This Row],[Fixed Cost]]/Table2[[#This Row],[Volume]])</f>
        <v>57.271688063540573</v>
      </c>
      <c r="K1443" s="29">
        <f>Table2[[#This Row],[CM II Unit)]]-(-'Input Data'!$B$4/Table2[[#This Row],[Volume]])</f>
        <v>24.825224728044141</v>
      </c>
      <c r="L1443" s="29">
        <f>Table2[[#This Row],[CM I (Unit)]]*Table2[[#This Row],[Volume]]</f>
        <v>841278.35652958008</v>
      </c>
      <c r="M1443" s="29">
        <f>Table2[[#This Row],[CM II Unit)]]*Table2[[#This Row],[Volume]]</f>
        <v>441278.35652958014</v>
      </c>
      <c r="N1443" s="29">
        <f>Table2[[#This Row],[Profit (Unit)]]*Table2[[#This Row],[Volume]]</f>
        <v>191278.35652958011</v>
      </c>
      <c r="O1443" s="29" t="str">
        <f>IF(AND(Table2[[#This Row],[Profit]]&gt;0,N1442&lt;0),MIN(Table2[Profit]),"")</f>
        <v/>
      </c>
    </row>
    <row r="1444" spans="1:15" ht="20.100000000000001" customHeight="1" x14ac:dyDescent="0.25">
      <c r="A1444" s="29">
        <v>7710</v>
      </c>
      <c r="B1444" s="29">
        <f>IF(Table2[[#This Row],[Volume]]&lt;'Input Data'!$B$9,'Input Data'!$B$9,IF(Table2[[#This Row],[Volume]]&gt;'Input Data'!$B$10,'Input Data'!$B$10,Table2[[#This Row],[Volume]]))</f>
        <v>7710</v>
      </c>
      <c r="C1444" s="30">
        <f>ROUNDDOWN((Table2[[#This Row],[Volume Used]]-'Input Data'!$B$9)/'Input Data'!$B$11,0)*'Input Data'!$B$12</f>
        <v>0.30000000000000004</v>
      </c>
      <c r="D1444" s="31">
        <f>-(Table2[[#This Row],[Volume]]*(1-Table2[[#This Row],[Discount]])*'Input Data'!$B$2)/Table2[[#This Row],[Volume]]</f>
        <v>350</v>
      </c>
      <c r="E1444" s="29">
        <f>ROUNDUP(Table2[[#This Row],[Volume]]/'Input Data'!$B$13,0)</f>
        <v>8</v>
      </c>
      <c r="F1444" s="29">
        <f>-Table2[[#This Row],[Multiplier]]*'Input Data'!$B$3</f>
        <v>400000</v>
      </c>
      <c r="G1444" s="29">
        <f>(1 - (1 / (1 + EXP(-((Table2[[#This Row],[Volume]] / 1000) - 4.25))))) * 0.4 + 0.6</f>
        <v>0.61218881330585762</v>
      </c>
      <c r="H1444" s="29">
        <f>Table2[[#This Row],[Sigmoid]]*'Input Data'!$B$7</f>
        <v>459.14160997939319</v>
      </c>
      <c r="I1444" s="29">
        <f>Table2[[#This Row],[Price]]-Table2[[#This Row],[Variable Cost]]</f>
        <v>109.14160997939319</v>
      </c>
      <c r="J1444" s="29">
        <f>Table2[[#This Row],[CM I (Unit)]]-(Table2[[#This Row],[Fixed Cost]]/Table2[[#This Row],[Volume]])</f>
        <v>57.26093553062536</v>
      </c>
      <c r="K1444" s="29">
        <f>Table2[[#This Row],[CM II Unit)]]-(-'Input Data'!$B$4/Table2[[#This Row],[Volume]])</f>
        <v>24.835514000145466</v>
      </c>
      <c r="L1444" s="29">
        <f>Table2[[#This Row],[CM I (Unit)]]*Table2[[#This Row],[Volume]]</f>
        <v>841481.81294112152</v>
      </c>
      <c r="M1444" s="29">
        <f>Table2[[#This Row],[CM II Unit)]]*Table2[[#This Row],[Volume]]</f>
        <v>441481.81294112152</v>
      </c>
      <c r="N1444" s="29">
        <f>Table2[[#This Row],[Profit (Unit)]]*Table2[[#This Row],[Volume]]</f>
        <v>191481.81294112155</v>
      </c>
      <c r="O1444" s="29" t="str">
        <f>IF(AND(Table2[[#This Row],[Profit]]&gt;0,N1443&lt;0),MIN(Table2[Profit]),"")</f>
        <v/>
      </c>
    </row>
    <row r="1445" spans="1:15" ht="20.100000000000001" customHeight="1" x14ac:dyDescent="0.25">
      <c r="A1445" s="29">
        <v>7715</v>
      </c>
      <c r="B1445" s="29">
        <f>IF(Table2[[#This Row],[Volume]]&lt;'Input Data'!$B$9,'Input Data'!$B$9,IF(Table2[[#This Row],[Volume]]&gt;'Input Data'!$B$10,'Input Data'!$B$10,Table2[[#This Row],[Volume]]))</f>
        <v>7715</v>
      </c>
      <c r="C1445" s="30">
        <f>ROUNDDOWN((Table2[[#This Row],[Volume Used]]-'Input Data'!$B$9)/'Input Data'!$B$11,0)*'Input Data'!$B$12</f>
        <v>0.30000000000000004</v>
      </c>
      <c r="D1445" s="31">
        <f>-(Table2[[#This Row],[Volume]]*(1-Table2[[#This Row],[Discount]])*'Input Data'!$B$2)/Table2[[#This Row],[Volume]]</f>
        <v>350</v>
      </c>
      <c r="E1445" s="29">
        <f>ROUNDUP(Table2[[#This Row],[Volume]]/'Input Data'!$B$13,0)</f>
        <v>8</v>
      </c>
      <c r="F1445" s="29">
        <f>-Table2[[#This Row],[Multiplier]]*'Input Data'!$B$3</f>
        <v>400000</v>
      </c>
      <c r="G1445" s="29">
        <f>(1 - (1 / (1 + EXP(-((Table2[[#This Row],[Volume]] / 1000) - 4.25))))) * 0.4 + 0.6</f>
        <v>0.61212986484152321</v>
      </c>
      <c r="H1445" s="29">
        <f>Table2[[#This Row],[Sigmoid]]*'Input Data'!$B$7</f>
        <v>459.09739863114243</v>
      </c>
      <c r="I1445" s="29">
        <f>Table2[[#This Row],[Price]]-Table2[[#This Row],[Variable Cost]]</f>
        <v>109.09739863114243</v>
      </c>
      <c r="J1445" s="29">
        <f>Table2[[#This Row],[CM I (Unit)]]-(Table2[[#This Row],[Fixed Cost]]/Table2[[#This Row],[Volume]])</f>
        <v>57.250347432179368</v>
      </c>
      <c r="K1445" s="29">
        <f>Table2[[#This Row],[CM II Unit)]]-(-'Input Data'!$B$4/Table2[[#This Row],[Volume]])</f>
        <v>24.845940432827454</v>
      </c>
      <c r="L1445" s="29">
        <f>Table2[[#This Row],[CM I (Unit)]]*Table2[[#This Row],[Volume]]</f>
        <v>841686.43043926382</v>
      </c>
      <c r="M1445" s="29">
        <f>Table2[[#This Row],[CM II Unit)]]*Table2[[#This Row],[Volume]]</f>
        <v>441686.43043926382</v>
      </c>
      <c r="N1445" s="29">
        <f>Table2[[#This Row],[Profit (Unit)]]*Table2[[#This Row],[Volume]]</f>
        <v>191686.43043926382</v>
      </c>
      <c r="O1445" s="29" t="str">
        <f>IF(AND(Table2[[#This Row],[Profit]]&gt;0,N1444&lt;0),MIN(Table2[Profit]),"")</f>
        <v/>
      </c>
    </row>
    <row r="1446" spans="1:15" ht="20.100000000000001" customHeight="1" x14ac:dyDescent="0.25">
      <c r="A1446" s="29">
        <v>7720</v>
      </c>
      <c r="B1446" s="29">
        <f>IF(Table2[[#This Row],[Volume]]&lt;'Input Data'!$B$9,'Input Data'!$B$9,IF(Table2[[#This Row],[Volume]]&gt;'Input Data'!$B$10,'Input Data'!$B$10,Table2[[#This Row],[Volume]]))</f>
        <v>7720</v>
      </c>
      <c r="C1446" s="30">
        <f>ROUNDDOWN((Table2[[#This Row],[Volume Used]]-'Input Data'!$B$9)/'Input Data'!$B$11,0)*'Input Data'!$B$12</f>
        <v>0.30000000000000004</v>
      </c>
      <c r="D1446" s="31">
        <f>-(Table2[[#This Row],[Volume]]*(1-Table2[[#This Row],[Discount]])*'Input Data'!$B$2)/Table2[[#This Row],[Volume]]</f>
        <v>350</v>
      </c>
      <c r="E1446" s="29">
        <f>ROUNDUP(Table2[[#This Row],[Volume]]/'Input Data'!$B$13,0)</f>
        <v>8</v>
      </c>
      <c r="F1446" s="29">
        <f>-Table2[[#This Row],[Multiplier]]*'Input Data'!$B$3</f>
        <v>400000</v>
      </c>
      <c r="G1446" s="29">
        <f>(1 - (1 / (1 + EXP(-((Table2[[#This Row],[Volume]] / 1000) - 4.25))))) * 0.4 + 0.6</f>
        <v>0.61207119259435039</v>
      </c>
      <c r="H1446" s="29">
        <f>Table2[[#This Row],[Sigmoid]]*'Input Data'!$B$7</f>
        <v>459.05339444576282</v>
      </c>
      <c r="I1446" s="29">
        <f>Table2[[#This Row],[Price]]-Table2[[#This Row],[Variable Cost]]</f>
        <v>109.05339444576282</v>
      </c>
      <c r="J1446" s="29">
        <f>Table2[[#This Row],[CM I (Unit)]]-(Table2[[#This Row],[Fixed Cost]]/Table2[[#This Row],[Volume]])</f>
        <v>57.239922943172147</v>
      </c>
      <c r="K1446" s="29">
        <f>Table2[[#This Row],[CM II Unit)]]-(-'Input Data'!$B$4/Table2[[#This Row],[Volume]])</f>
        <v>24.856503254052974</v>
      </c>
      <c r="L1446" s="29">
        <f>Table2[[#This Row],[CM I (Unit)]]*Table2[[#This Row],[Volume]]</f>
        <v>841892.20512128901</v>
      </c>
      <c r="M1446" s="29">
        <f>Table2[[#This Row],[CM II Unit)]]*Table2[[#This Row],[Volume]]</f>
        <v>441892.20512128895</v>
      </c>
      <c r="N1446" s="29">
        <f>Table2[[#This Row],[Profit (Unit)]]*Table2[[#This Row],[Volume]]</f>
        <v>191892.20512128895</v>
      </c>
      <c r="O1446" s="29" t="str">
        <f>IF(AND(Table2[[#This Row],[Profit]]&gt;0,N1445&lt;0),MIN(Table2[Profit]),"")</f>
        <v/>
      </c>
    </row>
    <row r="1447" spans="1:15" ht="20.100000000000001" customHeight="1" x14ac:dyDescent="0.25">
      <c r="A1447" s="29">
        <v>7725</v>
      </c>
      <c r="B1447" s="29">
        <f>IF(Table2[[#This Row],[Volume]]&lt;'Input Data'!$B$9,'Input Data'!$B$9,IF(Table2[[#This Row],[Volume]]&gt;'Input Data'!$B$10,'Input Data'!$B$10,Table2[[#This Row],[Volume]]))</f>
        <v>7725</v>
      </c>
      <c r="C1447" s="30">
        <f>ROUNDDOWN((Table2[[#This Row],[Volume Used]]-'Input Data'!$B$9)/'Input Data'!$B$11,0)*'Input Data'!$B$12</f>
        <v>0.30000000000000004</v>
      </c>
      <c r="D1447" s="31">
        <f>-(Table2[[#This Row],[Volume]]*(1-Table2[[#This Row],[Discount]])*'Input Data'!$B$2)/Table2[[#This Row],[Volume]]</f>
        <v>350</v>
      </c>
      <c r="E1447" s="29">
        <f>ROUNDUP(Table2[[#This Row],[Volume]]/'Input Data'!$B$13,0)</f>
        <v>8</v>
      </c>
      <c r="F1447" s="29">
        <f>-Table2[[#This Row],[Multiplier]]*'Input Data'!$B$3</f>
        <v>400000</v>
      </c>
      <c r="G1447" s="29">
        <f>(1 - (1 / (1 + EXP(-((Table2[[#This Row],[Volume]] / 1000) - 4.25))))) * 0.4 + 0.6</f>
        <v>0.61201279535571529</v>
      </c>
      <c r="H1447" s="29">
        <f>Table2[[#This Row],[Sigmoid]]*'Input Data'!$B$7</f>
        <v>459.00959651678647</v>
      </c>
      <c r="I1447" s="29">
        <f>Table2[[#This Row],[Price]]-Table2[[#This Row],[Variable Cost]]</f>
        <v>109.00959651678647</v>
      </c>
      <c r="J1447" s="29">
        <f>Table2[[#This Row],[CM I (Unit)]]-(Table2[[#This Row],[Fixed Cost]]/Table2[[#This Row],[Volume]])</f>
        <v>57.229661241705564</v>
      </c>
      <c r="K1447" s="29">
        <f>Table2[[#This Row],[CM II Unit)]]-(-'Input Data'!$B$4/Table2[[#This Row],[Volume]])</f>
        <v>24.86720169478</v>
      </c>
      <c r="L1447" s="29">
        <f>Table2[[#This Row],[CM I (Unit)]]*Table2[[#This Row],[Volume]]</f>
        <v>842099.13309217547</v>
      </c>
      <c r="M1447" s="29">
        <f>Table2[[#This Row],[CM II Unit)]]*Table2[[#This Row],[Volume]]</f>
        <v>442099.13309217547</v>
      </c>
      <c r="N1447" s="29">
        <f>Table2[[#This Row],[Profit (Unit)]]*Table2[[#This Row],[Volume]]</f>
        <v>192099.1330921755</v>
      </c>
      <c r="O1447" s="29" t="str">
        <f>IF(AND(Table2[[#This Row],[Profit]]&gt;0,N1446&lt;0),MIN(Table2[Profit]),"")</f>
        <v/>
      </c>
    </row>
    <row r="1448" spans="1:15" ht="20.100000000000001" customHeight="1" x14ac:dyDescent="0.25">
      <c r="A1448" s="29">
        <v>7730</v>
      </c>
      <c r="B1448" s="29">
        <f>IF(Table2[[#This Row],[Volume]]&lt;'Input Data'!$B$9,'Input Data'!$B$9,IF(Table2[[#This Row],[Volume]]&gt;'Input Data'!$B$10,'Input Data'!$B$10,Table2[[#This Row],[Volume]]))</f>
        <v>7730</v>
      </c>
      <c r="C1448" s="30">
        <f>ROUNDDOWN((Table2[[#This Row],[Volume Used]]-'Input Data'!$B$9)/'Input Data'!$B$11,0)*'Input Data'!$B$12</f>
        <v>0.30000000000000004</v>
      </c>
      <c r="D1448" s="31">
        <f>-(Table2[[#This Row],[Volume]]*(1-Table2[[#This Row],[Discount]])*'Input Data'!$B$2)/Table2[[#This Row],[Volume]]</f>
        <v>350</v>
      </c>
      <c r="E1448" s="29">
        <f>ROUNDUP(Table2[[#This Row],[Volume]]/'Input Data'!$B$13,0)</f>
        <v>8</v>
      </c>
      <c r="F1448" s="29">
        <f>-Table2[[#This Row],[Multiplier]]*'Input Data'!$B$3</f>
        <v>400000</v>
      </c>
      <c r="G1448" s="29">
        <f>(1 - (1 / (1 + EXP(-((Table2[[#This Row],[Volume]] / 1000) - 4.25))))) * 0.4 + 0.6</f>
        <v>0.61195467192145447</v>
      </c>
      <c r="H1448" s="29">
        <f>Table2[[#This Row],[Sigmoid]]*'Input Data'!$B$7</f>
        <v>458.96600394109083</v>
      </c>
      <c r="I1448" s="29">
        <f>Table2[[#This Row],[Price]]-Table2[[#This Row],[Variable Cost]]</f>
        <v>108.96600394109083</v>
      </c>
      <c r="J1448" s="29">
        <f>Table2[[#This Row],[CM I (Unit)]]-(Table2[[#This Row],[Fixed Cost]]/Table2[[#This Row],[Volume]])</f>
        <v>57.219561509008038</v>
      </c>
      <c r="K1448" s="29">
        <f>Table2[[#This Row],[CM II Unit)]]-(-'Input Data'!$B$4/Table2[[#This Row],[Volume]])</f>
        <v>24.878034988956294</v>
      </c>
      <c r="L1448" s="29">
        <f>Table2[[#This Row],[CM I (Unit)]]*Table2[[#This Row],[Volume]]</f>
        <v>842307.21046463214</v>
      </c>
      <c r="M1448" s="29">
        <f>Table2[[#This Row],[CM II Unit)]]*Table2[[#This Row],[Volume]]</f>
        <v>442307.21046463214</v>
      </c>
      <c r="N1448" s="29">
        <f>Table2[[#This Row],[Profit (Unit)]]*Table2[[#This Row],[Volume]]</f>
        <v>192307.21046463217</v>
      </c>
      <c r="O1448" s="29" t="str">
        <f>IF(AND(Table2[[#This Row],[Profit]]&gt;0,N1447&lt;0),MIN(Table2[Profit]),"")</f>
        <v/>
      </c>
    </row>
    <row r="1449" spans="1:15" ht="20.100000000000001" customHeight="1" x14ac:dyDescent="0.25">
      <c r="A1449" s="29">
        <v>7735</v>
      </c>
      <c r="B1449" s="29">
        <f>IF(Table2[[#This Row],[Volume]]&lt;'Input Data'!$B$9,'Input Data'!$B$9,IF(Table2[[#This Row],[Volume]]&gt;'Input Data'!$B$10,'Input Data'!$B$10,Table2[[#This Row],[Volume]]))</f>
        <v>7735</v>
      </c>
      <c r="C1449" s="30">
        <f>ROUNDDOWN((Table2[[#This Row],[Volume Used]]-'Input Data'!$B$9)/'Input Data'!$B$11,0)*'Input Data'!$B$12</f>
        <v>0.30000000000000004</v>
      </c>
      <c r="D1449" s="31">
        <f>-(Table2[[#This Row],[Volume]]*(1-Table2[[#This Row],[Discount]])*'Input Data'!$B$2)/Table2[[#This Row],[Volume]]</f>
        <v>350</v>
      </c>
      <c r="E1449" s="29">
        <f>ROUNDUP(Table2[[#This Row],[Volume]]/'Input Data'!$B$13,0)</f>
        <v>8</v>
      </c>
      <c r="F1449" s="29">
        <f>-Table2[[#This Row],[Multiplier]]*'Input Data'!$B$3</f>
        <v>400000</v>
      </c>
      <c r="G1449" s="29">
        <f>(1 - (1 / (1 + EXP(-((Table2[[#This Row],[Volume]] / 1000) - 4.25))))) * 0.4 + 0.6</f>
        <v>0.61189682109185706</v>
      </c>
      <c r="H1449" s="29">
        <f>Table2[[#This Row],[Sigmoid]]*'Input Data'!$B$7</f>
        <v>458.92261581889278</v>
      </c>
      <c r="I1449" s="29">
        <f>Table2[[#This Row],[Price]]-Table2[[#This Row],[Variable Cost]]</f>
        <v>108.92261581889278</v>
      </c>
      <c r="J1449" s="29">
        <f>Table2[[#This Row],[CM I (Unit)]]-(Table2[[#This Row],[Fixed Cost]]/Table2[[#This Row],[Volume]])</f>
        <v>57.209622929429301</v>
      </c>
      <c r="K1449" s="29">
        <f>Table2[[#This Row],[CM II Unit)]]-(-'Input Data'!$B$4/Table2[[#This Row],[Volume]])</f>
        <v>24.889002373514629</v>
      </c>
      <c r="L1449" s="29">
        <f>Table2[[#This Row],[CM I (Unit)]]*Table2[[#This Row],[Volume]]</f>
        <v>842516.43335913564</v>
      </c>
      <c r="M1449" s="29">
        <f>Table2[[#This Row],[CM II Unit)]]*Table2[[#This Row],[Volume]]</f>
        <v>442516.43335913564</v>
      </c>
      <c r="N1449" s="29">
        <f>Table2[[#This Row],[Profit (Unit)]]*Table2[[#This Row],[Volume]]</f>
        <v>192516.43335913564</v>
      </c>
      <c r="O1449" s="29" t="str">
        <f>IF(AND(Table2[[#This Row],[Profit]]&gt;0,N1448&lt;0),MIN(Table2[Profit]),"")</f>
        <v/>
      </c>
    </row>
    <row r="1450" spans="1:15" ht="20.100000000000001" customHeight="1" x14ac:dyDescent="0.25">
      <c r="A1450" s="29">
        <v>7740</v>
      </c>
      <c r="B1450" s="29">
        <f>IF(Table2[[#This Row],[Volume]]&lt;'Input Data'!$B$9,'Input Data'!$B$9,IF(Table2[[#This Row],[Volume]]&gt;'Input Data'!$B$10,'Input Data'!$B$10,Table2[[#This Row],[Volume]]))</f>
        <v>7740</v>
      </c>
      <c r="C1450" s="30">
        <f>ROUNDDOWN((Table2[[#This Row],[Volume Used]]-'Input Data'!$B$9)/'Input Data'!$B$11,0)*'Input Data'!$B$12</f>
        <v>0.30000000000000004</v>
      </c>
      <c r="D1450" s="31">
        <f>-(Table2[[#This Row],[Volume]]*(1-Table2[[#This Row],[Discount]])*'Input Data'!$B$2)/Table2[[#This Row],[Volume]]</f>
        <v>350</v>
      </c>
      <c r="E1450" s="29">
        <f>ROUNDUP(Table2[[#This Row],[Volume]]/'Input Data'!$B$13,0)</f>
        <v>8</v>
      </c>
      <c r="F1450" s="29">
        <f>-Table2[[#This Row],[Multiplier]]*'Input Data'!$B$3</f>
        <v>400000</v>
      </c>
      <c r="G1450" s="29">
        <f>(1 - (1 / (1 + EXP(-((Table2[[#This Row],[Volume]] / 1000) - 4.25))))) * 0.4 + 0.6</f>
        <v>0.6118392416716556</v>
      </c>
      <c r="H1450" s="29">
        <f>Table2[[#This Row],[Sigmoid]]*'Input Data'!$B$7</f>
        <v>458.8794312537417</v>
      </c>
      <c r="I1450" s="29">
        <f>Table2[[#This Row],[Price]]-Table2[[#This Row],[Variable Cost]]</f>
        <v>108.8794312537417</v>
      </c>
      <c r="J1450" s="29">
        <f>Table2[[#This Row],[CM I (Unit)]]-(Table2[[#This Row],[Fixed Cost]]/Table2[[#This Row],[Volume]])</f>
        <v>57.199844690434205</v>
      </c>
      <c r="K1450" s="29">
        <f>Table2[[#This Row],[CM II Unit)]]-(-'Input Data'!$B$4/Table2[[#This Row],[Volume]])</f>
        <v>24.900103088367018</v>
      </c>
      <c r="L1450" s="29">
        <f>Table2[[#This Row],[CM I (Unit)]]*Table2[[#This Row],[Volume]]</f>
        <v>842726.7979039608</v>
      </c>
      <c r="M1450" s="29">
        <f>Table2[[#This Row],[CM II Unit)]]*Table2[[#This Row],[Volume]]</f>
        <v>442726.79790396075</v>
      </c>
      <c r="N1450" s="29">
        <f>Table2[[#This Row],[Profit (Unit)]]*Table2[[#This Row],[Volume]]</f>
        <v>192726.79790396072</v>
      </c>
      <c r="O1450" s="29" t="str">
        <f>IF(AND(Table2[[#This Row],[Profit]]&gt;0,N1449&lt;0),MIN(Table2[Profit]),"")</f>
        <v/>
      </c>
    </row>
    <row r="1451" spans="1:15" ht="20.100000000000001" customHeight="1" x14ac:dyDescent="0.25">
      <c r="A1451" s="29">
        <v>7745</v>
      </c>
      <c r="B1451" s="29">
        <f>IF(Table2[[#This Row],[Volume]]&lt;'Input Data'!$B$9,'Input Data'!$B$9,IF(Table2[[#This Row],[Volume]]&gt;'Input Data'!$B$10,'Input Data'!$B$10,Table2[[#This Row],[Volume]]))</f>
        <v>7745</v>
      </c>
      <c r="C1451" s="30">
        <f>ROUNDDOWN((Table2[[#This Row],[Volume Used]]-'Input Data'!$B$9)/'Input Data'!$B$11,0)*'Input Data'!$B$12</f>
        <v>0.30000000000000004</v>
      </c>
      <c r="D1451" s="31">
        <f>-(Table2[[#This Row],[Volume]]*(1-Table2[[#This Row],[Discount]])*'Input Data'!$B$2)/Table2[[#This Row],[Volume]]</f>
        <v>350</v>
      </c>
      <c r="E1451" s="29">
        <f>ROUNDUP(Table2[[#This Row],[Volume]]/'Input Data'!$B$13,0)</f>
        <v>8</v>
      </c>
      <c r="F1451" s="29">
        <f>-Table2[[#This Row],[Multiplier]]*'Input Data'!$B$3</f>
        <v>400000</v>
      </c>
      <c r="G1451" s="29">
        <f>(1 - (1 / (1 + EXP(-((Table2[[#This Row],[Volume]] / 1000) - 4.25))))) * 0.4 + 0.6</f>
        <v>0.611781932470019</v>
      </c>
      <c r="H1451" s="29">
        <f>Table2[[#This Row],[Sigmoid]]*'Input Data'!$B$7</f>
        <v>458.83644935251425</v>
      </c>
      <c r="I1451" s="29">
        <f>Table2[[#This Row],[Price]]-Table2[[#This Row],[Variable Cost]]</f>
        <v>108.83644935251425</v>
      </c>
      <c r="J1451" s="29">
        <f>Table2[[#This Row],[CM I (Unit)]]-(Table2[[#This Row],[Fixed Cost]]/Table2[[#This Row],[Volume]])</f>
        <v>57.190225982598179</v>
      </c>
      <c r="K1451" s="29">
        <f>Table2[[#This Row],[CM II Unit)]]-(-'Input Data'!$B$4/Table2[[#This Row],[Volume]])</f>
        <v>24.911336376400634</v>
      </c>
      <c r="L1451" s="29">
        <f>Table2[[#This Row],[CM I (Unit)]]*Table2[[#This Row],[Volume]]</f>
        <v>842938.30023522291</v>
      </c>
      <c r="M1451" s="29">
        <f>Table2[[#This Row],[CM II Unit)]]*Table2[[#This Row],[Volume]]</f>
        <v>442938.30023522291</v>
      </c>
      <c r="N1451" s="29">
        <f>Table2[[#This Row],[Profit (Unit)]]*Table2[[#This Row],[Volume]]</f>
        <v>192938.30023522291</v>
      </c>
      <c r="O1451" s="29" t="str">
        <f>IF(AND(Table2[[#This Row],[Profit]]&gt;0,N1450&lt;0),MIN(Table2[Profit]),"")</f>
        <v/>
      </c>
    </row>
    <row r="1452" spans="1:15" ht="20.100000000000001" customHeight="1" x14ac:dyDescent="0.25">
      <c r="A1452" s="29">
        <v>7750</v>
      </c>
      <c r="B1452" s="29">
        <f>IF(Table2[[#This Row],[Volume]]&lt;'Input Data'!$B$9,'Input Data'!$B$9,IF(Table2[[#This Row],[Volume]]&gt;'Input Data'!$B$10,'Input Data'!$B$10,Table2[[#This Row],[Volume]]))</f>
        <v>7750</v>
      </c>
      <c r="C1452" s="30">
        <f>ROUNDDOWN((Table2[[#This Row],[Volume Used]]-'Input Data'!$B$9)/'Input Data'!$B$11,0)*'Input Data'!$B$12</f>
        <v>0.30000000000000004</v>
      </c>
      <c r="D1452" s="31">
        <f>-(Table2[[#This Row],[Volume]]*(1-Table2[[#This Row],[Discount]])*'Input Data'!$B$2)/Table2[[#This Row],[Volume]]</f>
        <v>350</v>
      </c>
      <c r="E1452" s="29">
        <f>ROUNDUP(Table2[[#This Row],[Volume]]/'Input Data'!$B$13,0)</f>
        <v>8</v>
      </c>
      <c r="F1452" s="29">
        <f>-Table2[[#This Row],[Multiplier]]*'Input Data'!$B$3</f>
        <v>400000</v>
      </c>
      <c r="G1452" s="29">
        <f>(1 - (1 / (1 + EXP(-((Table2[[#This Row],[Volume]] / 1000) - 4.25))))) * 0.4 + 0.6</f>
        <v>0.6117248923005425</v>
      </c>
      <c r="H1452" s="29">
        <f>Table2[[#This Row],[Sigmoid]]*'Input Data'!$B$7</f>
        <v>458.79366922540686</v>
      </c>
      <c r="I1452" s="29">
        <f>Table2[[#This Row],[Price]]-Table2[[#This Row],[Variable Cost]]</f>
        <v>108.79366922540686</v>
      </c>
      <c r="J1452" s="29">
        <f>Table2[[#This Row],[CM I (Unit)]]-(Table2[[#This Row],[Fixed Cost]]/Table2[[#This Row],[Volume]])</f>
        <v>57.180765999600411</v>
      </c>
      <c r="K1452" s="29">
        <f>Table2[[#This Row],[CM II Unit)]]-(-'Input Data'!$B$4/Table2[[#This Row],[Volume]])</f>
        <v>24.922701483471378</v>
      </c>
      <c r="L1452" s="29">
        <f>Table2[[#This Row],[CM I (Unit)]]*Table2[[#This Row],[Volume]]</f>
        <v>843150.93649690319</v>
      </c>
      <c r="M1452" s="29">
        <f>Table2[[#This Row],[CM II Unit)]]*Table2[[#This Row],[Volume]]</f>
        <v>443150.93649690319</v>
      </c>
      <c r="N1452" s="29">
        <f>Table2[[#This Row],[Profit (Unit)]]*Table2[[#This Row],[Volume]]</f>
        <v>193150.93649690319</v>
      </c>
      <c r="O1452" s="29" t="str">
        <f>IF(AND(Table2[[#This Row],[Profit]]&gt;0,N1451&lt;0),MIN(Table2[Profit]),"")</f>
        <v/>
      </c>
    </row>
    <row r="1453" spans="1:15" ht="20.100000000000001" customHeight="1" x14ac:dyDescent="0.25">
      <c r="A1453" s="29">
        <v>7755</v>
      </c>
      <c r="B1453" s="29">
        <f>IF(Table2[[#This Row],[Volume]]&lt;'Input Data'!$B$9,'Input Data'!$B$9,IF(Table2[[#This Row],[Volume]]&gt;'Input Data'!$B$10,'Input Data'!$B$10,Table2[[#This Row],[Volume]]))</f>
        <v>7755</v>
      </c>
      <c r="C1453" s="30">
        <f>ROUNDDOWN((Table2[[#This Row],[Volume Used]]-'Input Data'!$B$9)/'Input Data'!$B$11,0)*'Input Data'!$B$12</f>
        <v>0.30000000000000004</v>
      </c>
      <c r="D1453" s="31">
        <f>-(Table2[[#This Row],[Volume]]*(1-Table2[[#This Row],[Discount]])*'Input Data'!$B$2)/Table2[[#This Row],[Volume]]</f>
        <v>350</v>
      </c>
      <c r="E1453" s="29">
        <f>ROUNDUP(Table2[[#This Row],[Volume]]/'Input Data'!$B$13,0)</f>
        <v>8</v>
      </c>
      <c r="F1453" s="29">
        <f>-Table2[[#This Row],[Multiplier]]*'Input Data'!$B$3</f>
        <v>400000</v>
      </c>
      <c r="G1453" s="29">
        <f>(1 - (1 / (1 + EXP(-((Table2[[#This Row],[Volume]] / 1000) - 4.25))))) * 0.4 + 0.6</f>
        <v>0.61166811998124027</v>
      </c>
      <c r="H1453" s="29">
        <f>Table2[[#This Row],[Sigmoid]]*'Input Data'!$B$7</f>
        <v>458.75108998593021</v>
      </c>
      <c r="I1453" s="29">
        <f>Table2[[#This Row],[Price]]-Table2[[#This Row],[Variable Cost]]</f>
        <v>108.75108998593021</v>
      </c>
      <c r="J1453" s="29">
        <f>Table2[[#This Row],[CM I (Unit)]]-(Table2[[#This Row],[Fixed Cost]]/Table2[[#This Row],[Volume]])</f>
        <v>57.171463938219055</v>
      </c>
      <c r="K1453" s="29">
        <f>Table2[[#This Row],[CM II Unit)]]-(-'Input Data'!$B$4/Table2[[#This Row],[Volume]])</f>
        <v>24.934197658399583</v>
      </c>
      <c r="L1453" s="29">
        <f>Table2[[#This Row],[CM I (Unit)]]*Table2[[#This Row],[Volume]]</f>
        <v>843364.70284088876</v>
      </c>
      <c r="M1453" s="29">
        <f>Table2[[#This Row],[CM II Unit)]]*Table2[[#This Row],[Volume]]</f>
        <v>443364.70284088876</v>
      </c>
      <c r="N1453" s="29">
        <f>Table2[[#This Row],[Profit (Unit)]]*Table2[[#This Row],[Volume]]</f>
        <v>193364.70284088876</v>
      </c>
      <c r="O1453" s="29" t="str">
        <f>IF(AND(Table2[[#This Row],[Profit]]&gt;0,N1452&lt;0),MIN(Table2[Profit]),"")</f>
        <v/>
      </c>
    </row>
    <row r="1454" spans="1:15" ht="20.100000000000001" customHeight="1" x14ac:dyDescent="0.25">
      <c r="A1454" s="29">
        <v>7760</v>
      </c>
      <c r="B1454" s="29">
        <f>IF(Table2[[#This Row],[Volume]]&lt;'Input Data'!$B$9,'Input Data'!$B$9,IF(Table2[[#This Row],[Volume]]&gt;'Input Data'!$B$10,'Input Data'!$B$10,Table2[[#This Row],[Volume]]))</f>
        <v>7760</v>
      </c>
      <c r="C1454" s="30">
        <f>ROUNDDOWN((Table2[[#This Row],[Volume Used]]-'Input Data'!$B$9)/'Input Data'!$B$11,0)*'Input Data'!$B$12</f>
        <v>0.30000000000000004</v>
      </c>
      <c r="D1454" s="31">
        <f>-(Table2[[#This Row],[Volume]]*(1-Table2[[#This Row],[Discount]])*'Input Data'!$B$2)/Table2[[#This Row],[Volume]]</f>
        <v>350</v>
      </c>
      <c r="E1454" s="29">
        <f>ROUNDUP(Table2[[#This Row],[Volume]]/'Input Data'!$B$13,0)</f>
        <v>8</v>
      </c>
      <c r="F1454" s="29">
        <f>-Table2[[#This Row],[Multiplier]]*'Input Data'!$B$3</f>
        <v>400000</v>
      </c>
      <c r="G1454" s="29">
        <f>(1 - (1 / (1 + EXP(-((Table2[[#This Row],[Volume]] / 1000) - 4.25))))) * 0.4 + 0.6</f>
        <v>0.61161161433453626</v>
      </c>
      <c r="H1454" s="29">
        <f>Table2[[#This Row],[Sigmoid]]*'Input Data'!$B$7</f>
        <v>458.70871075090218</v>
      </c>
      <c r="I1454" s="29">
        <f>Table2[[#This Row],[Price]]-Table2[[#This Row],[Variable Cost]]</f>
        <v>108.70871075090218</v>
      </c>
      <c r="J1454" s="29">
        <f>Table2[[#This Row],[CM I (Unit)]]-(Table2[[#This Row],[Fixed Cost]]/Table2[[#This Row],[Volume]])</f>
        <v>57.162318998324864</v>
      </c>
      <c r="K1454" s="29">
        <f>Table2[[#This Row],[CM II Unit)]]-(-'Input Data'!$B$4/Table2[[#This Row],[Volume]])</f>
        <v>24.945824152964036</v>
      </c>
      <c r="L1454" s="29">
        <f>Table2[[#This Row],[CM I (Unit)]]*Table2[[#This Row],[Volume]]</f>
        <v>843579.59542700101</v>
      </c>
      <c r="M1454" s="29">
        <f>Table2[[#This Row],[CM II Unit)]]*Table2[[#This Row],[Volume]]</f>
        <v>443579.59542700095</v>
      </c>
      <c r="N1454" s="29">
        <f>Table2[[#This Row],[Profit (Unit)]]*Table2[[#This Row],[Volume]]</f>
        <v>193579.59542700092</v>
      </c>
      <c r="O1454" s="29" t="str">
        <f>IF(AND(Table2[[#This Row],[Profit]]&gt;0,N1453&lt;0),MIN(Table2[Profit]),"")</f>
        <v/>
      </c>
    </row>
    <row r="1455" spans="1:15" ht="20.100000000000001" customHeight="1" x14ac:dyDescent="0.25">
      <c r="A1455" s="29">
        <v>7765</v>
      </c>
      <c r="B1455" s="29">
        <f>IF(Table2[[#This Row],[Volume]]&lt;'Input Data'!$B$9,'Input Data'!$B$9,IF(Table2[[#This Row],[Volume]]&gt;'Input Data'!$B$10,'Input Data'!$B$10,Table2[[#This Row],[Volume]]))</f>
        <v>7765</v>
      </c>
      <c r="C1455" s="30">
        <f>ROUNDDOWN((Table2[[#This Row],[Volume Used]]-'Input Data'!$B$9)/'Input Data'!$B$11,0)*'Input Data'!$B$12</f>
        <v>0.30000000000000004</v>
      </c>
      <c r="D1455" s="31">
        <f>-(Table2[[#This Row],[Volume]]*(1-Table2[[#This Row],[Discount]])*'Input Data'!$B$2)/Table2[[#This Row],[Volume]]</f>
        <v>350</v>
      </c>
      <c r="E1455" s="29">
        <f>ROUNDUP(Table2[[#This Row],[Volume]]/'Input Data'!$B$13,0)</f>
        <v>8</v>
      </c>
      <c r="F1455" s="29">
        <f>-Table2[[#This Row],[Multiplier]]*'Input Data'!$B$3</f>
        <v>400000</v>
      </c>
      <c r="G1455" s="29">
        <f>(1 - (1 / (1 + EXP(-((Table2[[#This Row],[Volume]] / 1000) - 4.25))))) * 0.4 + 0.6</f>
        <v>0.6115553741872557</v>
      </c>
      <c r="H1455" s="29">
        <f>Table2[[#This Row],[Sigmoid]]*'Input Data'!$B$7</f>
        <v>458.66653064044175</v>
      </c>
      <c r="I1455" s="29">
        <f>Table2[[#This Row],[Price]]-Table2[[#This Row],[Variable Cost]]</f>
        <v>108.66653064044175</v>
      </c>
      <c r="J1455" s="29">
        <f>Table2[[#This Row],[CM I (Unit)]]-(Table2[[#This Row],[Fixed Cost]]/Table2[[#This Row],[Volume]])</f>
        <v>57.153330382875751</v>
      </c>
      <c r="K1455" s="29">
        <f>Table2[[#This Row],[CM II Unit)]]-(-'Input Data'!$B$4/Table2[[#This Row],[Volume]])</f>
        <v>24.957580221896997</v>
      </c>
      <c r="L1455" s="29">
        <f>Table2[[#This Row],[CM I (Unit)]]*Table2[[#This Row],[Volume]]</f>
        <v>843795.61042303022</v>
      </c>
      <c r="M1455" s="29">
        <f>Table2[[#This Row],[CM II Unit)]]*Table2[[#This Row],[Volume]]</f>
        <v>443795.61042303022</v>
      </c>
      <c r="N1455" s="29">
        <f>Table2[[#This Row],[Profit (Unit)]]*Table2[[#This Row],[Volume]]</f>
        <v>193795.61042303019</v>
      </c>
      <c r="O1455" s="29" t="str">
        <f>IF(AND(Table2[[#This Row],[Profit]]&gt;0,N1454&lt;0),MIN(Table2[Profit]),"")</f>
        <v/>
      </c>
    </row>
    <row r="1456" spans="1:15" ht="20.100000000000001" customHeight="1" x14ac:dyDescent="0.25">
      <c r="A1456" s="29">
        <v>7770</v>
      </c>
      <c r="B1456" s="29">
        <f>IF(Table2[[#This Row],[Volume]]&lt;'Input Data'!$B$9,'Input Data'!$B$9,IF(Table2[[#This Row],[Volume]]&gt;'Input Data'!$B$10,'Input Data'!$B$10,Table2[[#This Row],[Volume]]))</f>
        <v>7770</v>
      </c>
      <c r="C1456" s="30">
        <f>ROUNDDOWN((Table2[[#This Row],[Volume Used]]-'Input Data'!$B$9)/'Input Data'!$B$11,0)*'Input Data'!$B$12</f>
        <v>0.30000000000000004</v>
      </c>
      <c r="D1456" s="31">
        <f>-(Table2[[#This Row],[Volume]]*(1-Table2[[#This Row],[Discount]])*'Input Data'!$B$2)/Table2[[#This Row],[Volume]]</f>
        <v>350</v>
      </c>
      <c r="E1456" s="29">
        <f>ROUNDUP(Table2[[#This Row],[Volume]]/'Input Data'!$B$13,0)</f>
        <v>8</v>
      </c>
      <c r="F1456" s="29">
        <f>-Table2[[#This Row],[Multiplier]]*'Input Data'!$B$3</f>
        <v>400000</v>
      </c>
      <c r="G1456" s="29">
        <f>(1 - (1 / (1 + EXP(-((Table2[[#This Row],[Volume]] / 1000) - 4.25))))) * 0.4 + 0.6</f>
        <v>0.61149939837061595</v>
      </c>
      <c r="H1456" s="29">
        <f>Table2[[#This Row],[Sigmoid]]*'Input Data'!$B$7</f>
        <v>458.62454877796199</v>
      </c>
      <c r="I1456" s="29">
        <f>Table2[[#This Row],[Price]]-Table2[[#This Row],[Variable Cost]]</f>
        <v>108.62454877796199</v>
      </c>
      <c r="J1456" s="29">
        <f>Table2[[#This Row],[CM I (Unit)]]-(Table2[[#This Row],[Fixed Cost]]/Table2[[#This Row],[Volume]])</f>
        <v>57.144497297910512</v>
      </c>
      <c r="K1456" s="29">
        <f>Table2[[#This Row],[CM II Unit)]]-(-'Input Data'!$B$4/Table2[[#This Row],[Volume]])</f>
        <v>24.96946512287834</v>
      </c>
      <c r="L1456" s="29">
        <f>Table2[[#This Row],[CM I (Unit)]]*Table2[[#This Row],[Volume]]</f>
        <v>844012.74400476471</v>
      </c>
      <c r="M1456" s="29">
        <f>Table2[[#This Row],[CM II Unit)]]*Table2[[#This Row],[Volume]]</f>
        <v>444012.74400476465</v>
      </c>
      <c r="N1456" s="29">
        <f>Table2[[#This Row],[Profit (Unit)]]*Table2[[#This Row],[Volume]]</f>
        <v>194012.74400476471</v>
      </c>
      <c r="O1456" s="29" t="str">
        <f>IF(AND(Table2[[#This Row],[Profit]]&gt;0,N1455&lt;0),MIN(Table2[Profit]),"")</f>
        <v/>
      </c>
    </row>
    <row r="1457" spans="1:15" ht="20.100000000000001" customHeight="1" x14ac:dyDescent="0.25">
      <c r="A1457" s="29">
        <v>7775</v>
      </c>
      <c r="B1457" s="29">
        <f>IF(Table2[[#This Row],[Volume]]&lt;'Input Data'!$B$9,'Input Data'!$B$9,IF(Table2[[#This Row],[Volume]]&gt;'Input Data'!$B$10,'Input Data'!$B$10,Table2[[#This Row],[Volume]]))</f>
        <v>7775</v>
      </c>
      <c r="C1457" s="30">
        <f>ROUNDDOWN((Table2[[#This Row],[Volume Used]]-'Input Data'!$B$9)/'Input Data'!$B$11,0)*'Input Data'!$B$12</f>
        <v>0.30000000000000004</v>
      </c>
      <c r="D1457" s="31">
        <f>-(Table2[[#This Row],[Volume]]*(1-Table2[[#This Row],[Discount]])*'Input Data'!$B$2)/Table2[[#This Row],[Volume]]</f>
        <v>350</v>
      </c>
      <c r="E1457" s="29">
        <f>ROUNDUP(Table2[[#This Row],[Volume]]/'Input Data'!$B$13,0)</f>
        <v>8</v>
      </c>
      <c r="F1457" s="29">
        <f>-Table2[[#This Row],[Multiplier]]*'Input Data'!$B$3</f>
        <v>400000</v>
      </c>
      <c r="G1457" s="29">
        <f>(1 - (1 / (1 + EXP(-((Table2[[#This Row],[Volume]] / 1000) - 4.25))))) * 0.4 + 0.6</f>
        <v>0.61144368572021845</v>
      </c>
      <c r="H1457" s="29">
        <f>Table2[[#This Row],[Sigmoid]]*'Input Data'!$B$7</f>
        <v>458.58276429016382</v>
      </c>
      <c r="I1457" s="29">
        <f>Table2[[#This Row],[Price]]-Table2[[#This Row],[Variable Cost]]</f>
        <v>108.58276429016382</v>
      </c>
      <c r="J1457" s="29">
        <f>Table2[[#This Row],[CM I (Unit)]]-(Table2[[#This Row],[Fixed Cost]]/Table2[[#This Row],[Volume]])</f>
        <v>57.135818952543246</v>
      </c>
      <c r="K1457" s="29">
        <f>Table2[[#This Row],[CM II Unit)]]-(-'Input Data'!$B$4/Table2[[#This Row],[Volume]])</f>
        <v>24.981478116530383</v>
      </c>
      <c r="L1457" s="29">
        <f>Table2[[#This Row],[CM I (Unit)]]*Table2[[#This Row],[Volume]]</f>
        <v>844230.99235602375</v>
      </c>
      <c r="M1457" s="29">
        <f>Table2[[#This Row],[CM II Unit)]]*Table2[[#This Row],[Volume]]</f>
        <v>444230.99235602375</v>
      </c>
      <c r="N1457" s="29">
        <f>Table2[[#This Row],[Profit (Unit)]]*Table2[[#This Row],[Volume]]</f>
        <v>194230.99235602372</v>
      </c>
      <c r="O1457" s="29" t="str">
        <f>IF(AND(Table2[[#This Row],[Profit]]&gt;0,N1456&lt;0),MIN(Table2[Profit]),"")</f>
        <v/>
      </c>
    </row>
    <row r="1458" spans="1:15" ht="20.100000000000001" customHeight="1" x14ac:dyDescent="0.25">
      <c r="A1458" s="29">
        <v>7780</v>
      </c>
      <c r="B1458" s="29">
        <f>IF(Table2[[#This Row],[Volume]]&lt;'Input Data'!$B$9,'Input Data'!$B$9,IF(Table2[[#This Row],[Volume]]&gt;'Input Data'!$B$10,'Input Data'!$B$10,Table2[[#This Row],[Volume]]))</f>
        <v>7780</v>
      </c>
      <c r="C1458" s="30">
        <f>ROUNDDOWN((Table2[[#This Row],[Volume Used]]-'Input Data'!$B$9)/'Input Data'!$B$11,0)*'Input Data'!$B$12</f>
        <v>0.30000000000000004</v>
      </c>
      <c r="D1458" s="31">
        <f>-(Table2[[#This Row],[Volume]]*(1-Table2[[#This Row],[Discount]])*'Input Data'!$B$2)/Table2[[#This Row],[Volume]]</f>
        <v>350</v>
      </c>
      <c r="E1458" s="29">
        <f>ROUNDUP(Table2[[#This Row],[Volume]]/'Input Data'!$B$13,0)</f>
        <v>8</v>
      </c>
      <c r="F1458" s="29">
        <f>-Table2[[#This Row],[Multiplier]]*'Input Data'!$B$3</f>
        <v>400000</v>
      </c>
      <c r="G1458" s="29">
        <f>(1 - (1 / (1 + EXP(-((Table2[[#This Row],[Volume]] / 1000) - 4.25))))) * 0.4 + 0.6</f>
        <v>0.61138823507603879</v>
      </c>
      <c r="H1458" s="29">
        <f>Table2[[#This Row],[Sigmoid]]*'Input Data'!$B$7</f>
        <v>458.5411763070291</v>
      </c>
      <c r="I1458" s="29">
        <f>Table2[[#This Row],[Price]]-Table2[[#This Row],[Variable Cost]]</f>
        <v>108.5411763070291</v>
      </c>
      <c r="J1458" s="29">
        <f>Table2[[#This Row],[CM I (Unit)]]-(Table2[[#This Row],[Fixed Cost]]/Table2[[#This Row],[Volume]])</f>
        <v>57.127294558957125</v>
      </c>
      <c r="K1458" s="29">
        <f>Table2[[#This Row],[CM II Unit)]]-(-'Input Data'!$B$4/Table2[[#This Row],[Volume]])</f>
        <v>24.993618466412137</v>
      </c>
      <c r="L1458" s="29">
        <f>Table2[[#This Row],[CM I (Unit)]]*Table2[[#This Row],[Volume]]</f>
        <v>844450.35166868649</v>
      </c>
      <c r="M1458" s="29">
        <f>Table2[[#This Row],[CM II Unit)]]*Table2[[#This Row],[Volume]]</f>
        <v>444450.35166868643</v>
      </c>
      <c r="N1458" s="29">
        <f>Table2[[#This Row],[Profit (Unit)]]*Table2[[#This Row],[Volume]]</f>
        <v>194450.35166868643</v>
      </c>
      <c r="O1458" s="29" t="str">
        <f>IF(AND(Table2[[#This Row],[Profit]]&gt;0,N1457&lt;0),MIN(Table2[Profit]),"")</f>
        <v/>
      </c>
    </row>
    <row r="1459" spans="1:15" ht="20.100000000000001" customHeight="1" x14ac:dyDescent="0.25">
      <c r="A1459" s="29">
        <v>7785</v>
      </c>
      <c r="B1459" s="29">
        <f>IF(Table2[[#This Row],[Volume]]&lt;'Input Data'!$B$9,'Input Data'!$B$9,IF(Table2[[#This Row],[Volume]]&gt;'Input Data'!$B$10,'Input Data'!$B$10,Table2[[#This Row],[Volume]]))</f>
        <v>7785</v>
      </c>
      <c r="C1459" s="30">
        <f>ROUNDDOWN((Table2[[#This Row],[Volume Used]]-'Input Data'!$B$9)/'Input Data'!$B$11,0)*'Input Data'!$B$12</f>
        <v>0.30000000000000004</v>
      </c>
      <c r="D1459" s="31">
        <f>-(Table2[[#This Row],[Volume]]*(1-Table2[[#This Row],[Discount]])*'Input Data'!$B$2)/Table2[[#This Row],[Volume]]</f>
        <v>350</v>
      </c>
      <c r="E1459" s="29">
        <f>ROUNDUP(Table2[[#This Row],[Volume]]/'Input Data'!$B$13,0)</f>
        <v>8</v>
      </c>
      <c r="F1459" s="29">
        <f>-Table2[[#This Row],[Multiplier]]*'Input Data'!$B$3</f>
        <v>400000</v>
      </c>
      <c r="G1459" s="29">
        <f>(1 - (1 / (1 + EXP(-((Table2[[#This Row],[Volume]] / 1000) - 4.25))))) * 0.4 + 0.6</f>
        <v>0.61133304528241894</v>
      </c>
      <c r="H1459" s="29">
        <f>Table2[[#This Row],[Sigmoid]]*'Input Data'!$B$7</f>
        <v>458.49978396181422</v>
      </c>
      <c r="I1459" s="29">
        <f>Table2[[#This Row],[Price]]-Table2[[#This Row],[Variable Cost]]</f>
        <v>108.49978396181422</v>
      </c>
      <c r="J1459" s="29">
        <f>Table2[[#This Row],[CM I (Unit)]]-(Table2[[#This Row],[Fixed Cost]]/Table2[[#This Row],[Volume]])</f>
        <v>57.118923332398673</v>
      </c>
      <c r="K1459" s="29">
        <f>Table2[[#This Row],[CM II Unit)]]-(-'Input Data'!$B$4/Table2[[#This Row],[Volume]])</f>
        <v>25.005885439013959</v>
      </c>
      <c r="L1459" s="29">
        <f>Table2[[#This Row],[CM I (Unit)]]*Table2[[#This Row],[Volume]]</f>
        <v>844670.81814272364</v>
      </c>
      <c r="M1459" s="29">
        <f>Table2[[#This Row],[CM II Unit)]]*Table2[[#This Row],[Volume]]</f>
        <v>444670.81814272364</v>
      </c>
      <c r="N1459" s="29">
        <f>Table2[[#This Row],[Profit (Unit)]]*Table2[[#This Row],[Volume]]</f>
        <v>194670.81814272367</v>
      </c>
      <c r="O1459" s="29" t="str">
        <f>IF(AND(Table2[[#This Row],[Profit]]&gt;0,N1458&lt;0),MIN(Table2[Profit]),"")</f>
        <v/>
      </c>
    </row>
    <row r="1460" spans="1:15" ht="20.100000000000001" customHeight="1" x14ac:dyDescent="0.25">
      <c r="A1460" s="29">
        <v>7790</v>
      </c>
      <c r="B1460" s="29">
        <f>IF(Table2[[#This Row],[Volume]]&lt;'Input Data'!$B$9,'Input Data'!$B$9,IF(Table2[[#This Row],[Volume]]&gt;'Input Data'!$B$10,'Input Data'!$B$10,Table2[[#This Row],[Volume]]))</f>
        <v>7790</v>
      </c>
      <c r="C1460" s="30">
        <f>ROUNDDOWN((Table2[[#This Row],[Volume Used]]-'Input Data'!$B$9)/'Input Data'!$B$11,0)*'Input Data'!$B$12</f>
        <v>0.30000000000000004</v>
      </c>
      <c r="D1460" s="31">
        <f>-(Table2[[#This Row],[Volume]]*(1-Table2[[#This Row],[Discount]])*'Input Data'!$B$2)/Table2[[#This Row],[Volume]]</f>
        <v>350</v>
      </c>
      <c r="E1460" s="29">
        <f>ROUNDUP(Table2[[#This Row],[Volume]]/'Input Data'!$B$13,0)</f>
        <v>8</v>
      </c>
      <c r="F1460" s="29">
        <f>-Table2[[#This Row],[Multiplier]]*'Input Data'!$B$3</f>
        <v>400000</v>
      </c>
      <c r="G1460" s="29">
        <f>(1 - (1 / (1 + EXP(-((Table2[[#This Row],[Volume]] / 1000) - 4.25))))) * 0.4 + 0.6</f>
        <v>0.61127811518805697</v>
      </c>
      <c r="H1460" s="29">
        <f>Table2[[#This Row],[Sigmoid]]*'Input Data'!$B$7</f>
        <v>458.45858639104273</v>
      </c>
      <c r="I1460" s="29">
        <f>Table2[[#This Row],[Price]]-Table2[[#This Row],[Variable Cost]]</f>
        <v>108.45858639104273</v>
      </c>
      <c r="J1460" s="29">
        <f>Table2[[#This Row],[CM I (Unit)]]-(Table2[[#This Row],[Fixed Cost]]/Table2[[#This Row],[Volume]])</f>
        <v>57.110704491171099</v>
      </c>
      <c r="K1460" s="29">
        <f>Table2[[#This Row],[CM II Unit)]]-(-'Input Data'!$B$4/Table2[[#This Row],[Volume]])</f>
        <v>25.01827830375133</v>
      </c>
      <c r="L1460" s="29">
        <f>Table2[[#This Row],[CM I (Unit)]]*Table2[[#This Row],[Volume]]</f>
        <v>844892.38798622286</v>
      </c>
      <c r="M1460" s="29">
        <f>Table2[[#This Row],[CM II Unit)]]*Table2[[#This Row],[Volume]]</f>
        <v>444892.38798622286</v>
      </c>
      <c r="N1460" s="29">
        <f>Table2[[#This Row],[Profit (Unit)]]*Table2[[#This Row],[Volume]]</f>
        <v>194892.38798622286</v>
      </c>
      <c r="O1460" s="29" t="str">
        <f>IF(AND(Table2[[#This Row],[Profit]]&gt;0,N1459&lt;0),MIN(Table2[Profit]),"")</f>
        <v/>
      </c>
    </row>
    <row r="1461" spans="1:15" ht="20.100000000000001" customHeight="1" x14ac:dyDescent="0.25">
      <c r="A1461" s="29">
        <v>7795</v>
      </c>
      <c r="B1461" s="29">
        <f>IF(Table2[[#This Row],[Volume]]&lt;'Input Data'!$B$9,'Input Data'!$B$9,IF(Table2[[#This Row],[Volume]]&gt;'Input Data'!$B$10,'Input Data'!$B$10,Table2[[#This Row],[Volume]]))</f>
        <v>7795</v>
      </c>
      <c r="C1461" s="30">
        <f>ROUNDDOWN((Table2[[#This Row],[Volume Used]]-'Input Data'!$B$9)/'Input Data'!$B$11,0)*'Input Data'!$B$12</f>
        <v>0.30000000000000004</v>
      </c>
      <c r="D1461" s="31">
        <f>-(Table2[[#This Row],[Volume]]*(1-Table2[[#This Row],[Discount]])*'Input Data'!$B$2)/Table2[[#This Row],[Volume]]</f>
        <v>350</v>
      </c>
      <c r="E1461" s="29">
        <f>ROUNDUP(Table2[[#This Row],[Volume]]/'Input Data'!$B$13,0)</f>
        <v>8</v>
      </c>
      <c r="F1461" s="29">
        <f>-Table2[[#This Row],[Multiplier]]*'Input Data'!$B$3</f>
        <v>400000</v>
      </c>
      <c r="G1461" s="29">
        <f>(1 - (1 / (1 + EXP(-((Table2[[#This Row],[Volume]] / 1000) - 4.25))))) * 0.4 + 0.6</f>
        <v>0.6112234436459989</v>
      </c>
      <c r="H1461" s="29">
        <f>Table2[[#This Row],[Sigmoid]]*'Input Data'!$B$7</f>
        <v>458.41758273449915</v>
      </c>
      <c r="I1461" s="29">
        <f>Table2[[#This Row],[Price]]-Table2[[#This Row],[Variable Cost]]</f>
        <v>108.41758273449915</v>
      </c>
      <c r="J1461" s="29">
        <f>Table2[[#This Row],[CM I (Unit)]]-(Table2[[#This Row],[Fixed Cost]]/Table2[[#This Row],[Volume]])</f>
        <v>57.102637256628718</v>
      </c>
      <c r="K1461" s="29">
        <f>Table2[[#This Row],[CM II Unit)]]-(-'Input Data'!$B$4/Table2[[#This Row],[Volume]])</f>
        <v>25.030796332959696</v>
      </c>
      <c r="L1461" s="29">
        <f>Table2[[#This Row],[CM I (Unit)]]*Table2[[#This Row],[Volume]]</f>
        <v>845115.05741542089</v>
      </c>
      <c r="M1461" s="29">
        <f>Table2[[#This Row],[CM II Unit)]]*Table2[[#This Row],[Volume]]</f>
        <v>445115.05741542083</v>
      </c>
      <c r="N1461" s="29">
        <f>Table2[[#This Row],[Profit (Unit)]]*Table2[[#This Row],[Volume]]</f>
        <v>195115.05741542083</v>
      </c>
      <c r="O1461" s="29" t="str">
        <f>IF(AND(Table2[[#This Row],[Profit]]&gt;0,N1460&lt;0),MIN(Table2[Profit]),"")</f>
        <v/>
      </c>
    </row>
    <row r="1462" spans="1:15" ht="20.100000000000001" customHeight="1" x14ac:dyDescent="0.25">
      <c r="A1462" s="29">
        <v>7800</v>
      </c>
      <c r="B1462" s="29">
        <f>IF(Table2[[#This Row],[Volume]]&lt;'Input Data'!$B$9,'Input Data'!$B$9,IF(Table2[[#This Row],[Volume]]&gt;'Input Data'!$B$10,'Input Data'!$B$10,Table2[[#This Row],[Volume]]))</f>
        <v>7800</v>
      </c>
      <c r="C1462" s="30">
        <f>ROUNDDOWN((Table2[[#This Row],[Volume Used]]-'Input Data'!$B$9)/'Input Data'!$B$11,0)*'Input Data'!$B$12</f>
        <v>0.30000000000000004</v>
      </c>
      <c r="D1462" s="31">
        <f>-(Table2[[#This Row],[Volume]]*(1-Table2[[#This Row],[Discount]])*'Input Data'!$B$2)/Table2[[#This Row],[Volume]]</f>
        <v>350</v>
      </c>
      <c r="E1462" s="29">
        <f>ROUNDUP(Table2[[#This Row],[Volume]]/'Input Data'!$B$13,0)</f>
        <v>8</v>
      </c>
      <c r="F1462" s="29">
        <f>-Table2[[#This Row],[Multiplier]]*'Input Data'!$B$3</f>
        <v>400000</v>
      </c>
      <c r="G1462" s="29">
        <f>(1 - (1 / (1 + EXP(-((Table2[[#This Row],[Volume]] / 1000) - 4.25))))) * 0.4 + 0.6</f>
        <v>0.61116902951362917</v>
      </c>
      <c r="H1462" s="29">
        <f>Table2[[#This Row],[Sigmoid]]*'Input Data'!$B$7</f>
        <v>458.37677213522187</v>
      </c>
      <c r="I1462" s="29">
        <f>Table2[[#This Row],[Price]]-Table2[[#This Row],[Variable Cost]]</f>
        <v>108.37677213522187</v>
      </c>
      <c r="J1462" s="29">
        <f>Table2[[#This Row],[CM I (Unit)]]-(Table2[[#This Row],[Fixed Cost]]/Table2[[#This Row],[Volume]])</f>
        <v>57.094720853170585</v>
      </c>
      <c r="K1462" s="29">
        <f>Table2[[#This Row],[CM II Unit)]]-(-'Input Data'!$B$4/Table2[[#This Row],[Volume]])</f>
        <v>25.043438801888534</v>
      </c>
      <c r="L1462" s="29">
        <f>Table2[[#This Row],[CM I (Unit)]]*Table2[[#This Row],[Volume]]</f>
        <v>845338.82265473064</v>
      </c>
      <c r="M1462" s="29">
        <f>Table2[[#This Row],[CM II Unit)]]*Table2[[#This Row],[Volume]]</f>
        <v>445338.82265473058</v>
      </c>
      <c r="N1462" s="29">
        <f>Table2[[#This Row],[Profit (Unit)]]*Table2[[#This Row],[Volume]]</f>
        <v>195338.82265473058</v>
      </c>
      <c r="O1462" s="29" t="str">
        <f>IF(AND(Table2[[#This Row],[Profit]]&gt;0,N1461&lt;0),MIN(Table2[Profit]),"")</f>
        <v/>
      </c>
    </row>
    <row r="1463" spans="1:15" ht="20.100000000000001" customHeight="1" x14ac:dyDescent="0.25">
      <c r="A1463" s="29">
        <v>7805</v>
      </c>
      <c r="B1463" s="29">
        <f>IF(Table2[[#This Row],[Volume]]&lt;'Input Data'!$B$9,'Input Data'!$B$9,IF(Table2[[#This Row],[Volume]]&gt;'Input Data'!$B$10,'Input Data'!$B$10,Table2[[#This Row],[Volume]]))</f>
        <v>7805</v>
      </c>
      <c r="C1463" s="30">
        <f>ROUNDDOWN((Table2[[#This Row],[Volume Used]]-'Input Data'!$B$9)/'Input Data'!$B$11,0)*'Input Data'!$B$12</f>
        <v>0.30000000000000004</v>
      </c>
      <c r="D1463" s="31">
        <f>-(Table2[[#This Row],[Volume]]*(1-Table2[[#This Row],[Discount]])*'Input Data'!$B$2)/Table2[[#This Row],[Volume]]</f>
        <v>350</v>
      </c>
      <c r="E1463" s="29">
        <f>ROUNDUP(Table2[[#This Row],[Volume]]/'Input Data'!$B$13,0)</f>
        <v>8</v>
      </c>
      <c r="F1463" s="29">
        <f>-Table2[[#This Row],[Multiplier]]*'Input Data'!$B$3</f>
        <v>400000</v>
      </c>
      <c r="G1463" s="29">
        <f>(1 - (1 / (1 + EXP(-((Table2[[#This Row],[Volume]] / 1000) - 4.25))))) * 0.4 + 0.6</f>
        <v>0.61111487165266143</v>
      </c>
      <c r="H1463" s="29">
        <f>Table2[[#This Row],[Sigmoid]]*'Input Data'!$B$7</f>
        <v>458.33615373949607</v>
      </c>
      <c r="I1463" s="29">
        <f>Table2[[#This Row],[Price]]-Table2[[#This Row],[Variable Cost]]</f>
        <v>108.33615373949607</v>
      </c>
      <c r="J1463" s="29">
        <f>Table2[[#This Row],[CM I (Unit)]]-(Table2[[#This Row],[Fixed Cost]]/Table2[[#This Row],[Volume]])</f>
        <v>57.086954508234058</v>
      </c>
      <c r="K1463" s="29">
        <f>Table2[[#This Row],[CM II Unit)]]-(-'Input Data'!$B$4/Table2[[#This Row],[Volume]])</f>
        <v>25.056204988695299</v>
      </c>
      <c r="L1463" s="29">
        <f>Table2[[#This Row],[CM I (Unit)]]*Table2[[#This Row],[Volume]]</f>
        <v>845563.67993676686</v>
      </c>
      <c r="M1463" s="29">
        <f>Table2[[#This Row],[CM II Unit)]]*Table2[[#This Row],[Volume]]</f>
        <v>445563.6799367668</v>
      </c>
      <c r="N1463" s="29">
        <f>Table2[[#This Row],[Profit (Unit)]]*Table2[[#This Row],[Volume]]</f>
        <v>195563.6799367668</v>
      </c>
      <c r="O1463" s="29" t="str">
        <f>IF(AND(Table2[[#This Row],[Profit]]&gt;0,N1462&lt;0),MIN(Table2[Profit]),"")</f>
        <v/>
      </c>
    </row>
    <row r="1464" spans="1:15" ht="20.100000000000001" customHeight="1" x14ac:dyDescent="0.25">
      <c r="A1464" s="29">
        <v>7810</v>
      </c>
      <c r="B1464" s="29">
        <f>IF(Table2[[#This Row],[Volume]]&lt;'Input Data'!$B$9,'Input Data'!$B$9,IF(Table2[[#This Row],[Volume]]&gt;'Input Data'!$B$10,'Input Data'!$B$10,Table2[[#This Row],[Volume]]))</f>
        <v>7810</v>
      </c>
      <c r="C1464" s="30">
        <f>ROUNDDOWN((Table2[[#This Row],[Volume Used]]-'Input Data'!$B$9)/'Input Data'!$B$11,0)*'Input Data'!$B$12</f>
        <v>0.30000000000000004</v>
      </c>
      <c r="D1464" s="31">
        <f>-(Table2[[#This Row],[Volume]]*(1-Table2[[#This Row],[Discount]])*'Input Data'!$B$2)/Table2[[#This Row],[Volume]]</f>
        <v>350</v>
      </c>
      <c r="E1464" s="29">
        <f>ROUNDUP(Table2[[#This Row],[Volume]]/'Input Data'!$B$13,0)</f>
        <v>8</v>
      </c>
      <c r="F1464" s="29">
        <f>-Table2[[#This Row],[Multiplier]]*'Input Data'!$B$3</f>
        <v>400000</v>
      </c>
      <c r="G1464" s="29">
        <f>(1 - (1 / (1 + EXP(-((Table2[[#This Row],[Volume]] / 1000) - 4.25))))) * 0.4 + 0.6</f>
        <v>0.6110609689291292</v>
      </c>
      <c r="H1464" s="29">
        <f>Table2[[#This Row],[Sigmoid]]*'Input Data'!$B$7</f>
        <v>458.29572669684688</v>
      </c>
      <c r="I1464" s="29">
        <f>Table2[[#This Row],[Price]]-Table2[[#This Row],[Variable Cost]]</f>
        <v>108.29572669684688</v>
      </c>
      <c r="J1464" s="29">
        <f>Table2[[#This Row],[CM I (Unit)]]-(Table2[[#This Row],[Fixed Cost]]/Table2[[#This Row],[Volume]])</f>
        <v>57.079337452288627</v>
      </c>
      <c r="K1464" s="29">
        <f>Table2[[#This Row],[CM II Unit)]]-(-'Input Data'!$B$4/Table2[[#This Row],[Volume]])</f>
        <v>25.069094174439712</v>
      </c>
      <c r="L1464" s="29">
        <f>Table2[[#This Row],[CM I (Unit)]]*Table2[[#This Row],[Volume]]</f>
        <v>845789.62550237414</v>
      </c>
      <c r="M1464" s="29">
        <f>Table2[[#This Row],[CM II Unit)]]*Table2[[#This Row],[Volume]]</f>
        <v>445789.6255023742</v>
      </c>
      <c r="N1464" s="29">
        <f>Table2[[#This Row],[Profit (Unit)]]*Table2[[#This Row],[Volume]]</f>
        <v>195789.62550237414</v>
      </c>
      <c r="O1464" s="29" t="str">
        <f>IF(AND(Table2[[#This Row],[Profit]]&gt;0,N1463&lt;0),MIN(Table2[Profit]),"")</f>
        <v/>
      </c>
    </row>
    <row r="1465" spans="1:15" ht="20.100000000000001" customHeight="1" x14ac:dyDescent="0.25">
      <c r="A1465" s="29">
        <v>7815</v>
      </c>
      <c r="B1465" s="29">
        <f>IF(Table2[[#This Row],[Volume]]&lt;'Input Data'!$B$9,'Input Data'!$B$9,IF(Table2[[#This Row],[Volume]]&gt;'Input Data'!$B$10,'Input Data'!$B$10,Table2[[#This Row],[Volume]]))</f>
        <v>7815</v>
      </c>
      <c r="C1465" s="30">
        <f>ROUNDDOWN((Table2[[#This Row],[Volume Used]]-'Input Data'!$B$9)/'Input Data'!$B$11,0)*'Input Data'!$B$12</f>
        <v>0.30000000000000004</v>
      </c>
      <c r="D1465" s="31">
        <f>-(Table2[[#This Row],[Volume]]*(1-Table2[[#This Row],[Discount]])*'Input Data'!$B$2)/Table2[[#This Row],[Volume]]</f>
        <v>350</v>
      </c>
      <c r="E1465" s="29">
        <f>ROUNDUP(Table2[[#This Row],[Volume]]/'Input Data'!$B$13,0)</f>
        <v>8</v>
      </c>
      <c r="F1465" s="29">
        <f>-Table2[[#This Row],[Multiplier]]*'Input Data'!$B$3</f>
        <v>400000</v>
      </c>
      <c r="G1465" s="29">
        <f>(1 - (1 / (1 + EXP(-((Table2[[#This Row],[Volume]] / 1000) - 4.25))))) * 0.4 + 0.6</f>
        <v>0.611007320213377</v>
      </c>
      <c r="H1465" s="29">
        <f>Table2[[#This Row],[Sigmoid]]*'Input Data'!$B$7</f>
        <v>458.25549016003276</v>
      </c>
      <c r="I1465" s="29">
        <f>Table2[[#This Row],[Price]]-Table2[[#This Row],[Variable Cost]]</f>
        <v>108.25549016003276</v>
      </c>
      <c r="J1465" s="29">
        <f>Table2[[#This Row],[CM I (Unit)]]-(Table2[[#This Row],[Fixed Cost]]/Table2[[#This Row],[Volume]])</f>
        <v>57.071868918829949</v>
      </c>
      <c r="K1465" s="29">
        <f>Table2[[#This Row],[CM II Unit)]]-(-'Input Data'!$B$4/Table2[[#This Row],[Volume]])</f>
        <v>25.08210564307819</v>
      </c>
      <c r="L1465" s="29">
        <f>Table2[[#This Row],[CM I (Unit)]]*Table2[[#This Row],[Volume]]</f>
        <v>846016.65560065606</v>
      </c>
      <c r="M1465" s="29">
        <f>Table2[[#This Row],[CM II Unit)]]*Table2[[#This Row],[Volume]]</f>
        <v>446016.65560065606</v>
      </c>
      <c r="N1465" s="29">
        <f>Table2[[#This Row],[Profit (Unit)]]*Table2[[#This Row],[Volume]]</f>
        <v>196016.65560065606</v>
      </c>
      <c r="O1465" s="29" t="str">
        <f>IF(AND(Table2[[#This Row],[Profit]]&gt;0,N1464&lt;0),MIN(Table2[Profit]),"")</f>
        <v/>
      </c>
    </row>
    <row r="1466" spans="1:15" ht="20.100000000000001" customHeight="1" x14ac:dyDescent="0.25">
      <c r="A1466" s="29">
        <v>7820</v>
      </c>
      <c r="B1466" s="29">
        <f>IF(Table2[[#This Row],[Volume]]&lt;'Input Data'!$B$9,'Input Data'!$B$9,IF(Table2[[#This Row],[Volume]]&gt;'Input Data'!$B$10,'Input Data'!$B$10,Table2[[#This Row],[Volume]]))</f>
        <v>7820</v>
      </c>
      <c r="C1466" s="30">
        <f>ROUNDDOWN((Table2[[#This Row],[Volume Used]]-'Input Data'!$B$9)/'Input Data'!$B$11,0)*'Input Data'!$B$12</f>
        <v>0.30000000000000004</v>
      </c>
      <c r="D1466" s="31">
        <f>-(Table2[[#This Row],[Volume]]*(1-Table2[[#This Row],[Discount]])*'Input Data'!$B$2)/Table2[[#This Row],[Volume]]</f>
        <v>350</v>
      </c>
      <c r="E1466" s="29">
        <f>ROUNDUP(Table2[[#This Row],[Volume]]/'Input Data'!$B$13,0)</f>
        <v>8</v>
      </c>
      <c r="F1466" s="29">
        <f>-Table2[[#This Row],[Multiplier]]*'Input Data'!$B$3</f>
        <v>400000</v>
      </c>
      <c r="G1466" s="29">
        <f>(1 - (1 / (1 + EXP(-((Table2[[#This Row],[Volume]] / 1000) - 4.25))))) * 0.4 + 0.6</f>
        <v>0.61095392438005025</v>
      </c>
      <c r="H1466" s="29">
        <f>Table2[[#This Row],[Sigmoid]]*'Input Data'!$B$7</f>
        <v>458.21544328503768</v>
      </c>
      <c r="I1466" s="29">
        <f>Table2[[#This Row],[Price]]-Table2[[#This Row],[Variable Cost]]</f>
        <v>108.21544328503768</v>
      </c>
      <c r="J1466" s="29">
        <f>Table2[[#This Row],[CM I (Unit)]]-(Table2[[#This Row],[Fixed Cost]]/Table2[[#This Row],[Volume]])</f>
        <v>57.064548144372715</v>
      </c>
      <c r="K1466" s="29">
        <f>Table2[[#This Row],[CM II Unit)]]-(-'Input Data'!$B$4/Table2[[#This Row],[Volume]])</f>
        <v>25.095238681457115</v>
      </c>
      <c r="L1466" s="29">
        <f>Table2[[#This Row],[CM I (Unit)]]*Table2[[#This Row],[Volume]]</f>
        <v>846244.7664889947</v>
      </c>
      <c r="M1466" s="29">
        <f>Table2[[#This Row],[CM II Unit)]]*Table2[[#This Row],[Volume]]</f>
        <v>446244.76648899465</v>
      </c>
      <c r="N1466" s="29">
        <f>Table2[[#This Row],[Profit (Unit)]]*Table2[[#This Row],[Volume]]</f>
        <v>196244.76648899465</v>
      </c>
      <c r="O1466" s="29" t="str">
        <f>IF(AND(Table2[[#This Row],[Profit]]&gt;0,N1465&lt;0),MIN(Table2[Profit]),"")</f>
        <v/>
      </c>
    </row>
    <row r="1467" spans="1:15" ht="20.100000000000001" customHeight="1" x14ac:dyDescent="0.25">
      <c r="A1467" s="29">
        <v>7825</v>
      </c>
      <c r="B1467" s="29">
        <f>IF(Table2[[#This Row],[Volume]]&lt;'Input Data'!$B$9,'Input Data'!$B$9,IF(Table2[[#This Row],[Volume]]&gt;'Input Data'!$B$10,'Input Data'!$B$10,Table2[[#This Row],[Volume]]))</f>
        <v>7825</v>
      </c>
      <c r="C1467" s="30">
        <f>ROUNDDOWN((Table2[[#This Row],[Volume Used]]-'Input Data'!$B$9)/'Input Data'!$B$11,0)*'Input Data'!$B$12</f>
        <v>0.30000000000000004</v>
      </c>
      <c r="D1467" s="31">
        <f>-(Table2[[#This Row],[Volume]]*(1-Table2[[#This Row],[Discount]])*'Input Data'!$B$2)/Table2[[#This Row],[Volume]]</f>
        <v>350</v>
      </c>
      <c r="E1467" s="29">
        <f>ROUNDUP(Table2[[#This Row],[Volume]]/'Input Data'!$B$13,0)</f>
        <v>8</v>
      </c>
      <c r="F1467" s="29">
        <f>-Table2[[#This Row],[Multiplier]]*'Input Data'!$B$3</f>
        <v>400000</v>
      </c>
      <c r="G1467" s="29">
        <f>(1 - (1 / (1 + EXP(-((Table2[[#This Row],[Volume]] / 1000) - 4.25))))) * 0.4 + 0.6</f>
        <v>0.61090078030808637</v>
      </c>
      <c r="H1467" s="29">
        <f>Table2[[#This Row],[Sigmoid]]*'Input Data'!$B$7</f>
        <v>458.17558523106476</v>
      </c>
      <c r="I1467" s="29">
        <f>Table2[[#This Row],[Price]]-Table2[[#This Row],[Variable Cost]]</f>
        <v>108.17558523106476</v>
      </c>
      <c r="J1467" s="29">
        <f>Table2[[#This Row],[CM I (Unit)]]-(Table2[[#This Row],[Fixed Cost]]/Table2[[#This Row],[Volume]])</f>
        <v>57.057374368444947</v>
      </c>
      <c r="K1467" s="29">
        <f>Table2[[#This Row],[CM II Unit)]]-(-'Input Data'!$B$4/Table2[[#This Row],[Volume]])</f>
        <v>25.108492579307566</v>
      </c>
      <c r="L1467" s="29">
        <f>Table2[[#This Row],[CM I (Unit)]]*Table2[[#This Row],[Volume]]</f>
        <v>846473.95443308179</v>
      </c>
      <c r="M1467" s="29">
        <f>Table2[[#This Row],[CM II Unit)]]*Table2[[#This Row],[Volume]]</f>
        <v>446473.95443308173</v>
      </c>
      <c r="N1467" s="29">
        <f>Table2[[#This Row],[Profit (Unit)]]*Table2[[#This Row],[Volume]]</f>
        <v>196473.9544330817</v>
      </c>
      <c r="O1467" s="29" t="str">
        <f>IF(AND(Table2[[#This Row],[Profit]]&gt;0,N1466&lt;0),MIN(Table2[Profit]),"")</f>
        <v/>
      </c>
    </row>
    <row r="1468" spans="1:15" ht="20.100000000000001" customHeight="1" x14ac:dyDescent="0.25">
      <c r="A1468" s="29">
        <v>7830</v>
      </c>
      <c r="B1468" s="29">
        <f>IF(Table2[[#This Row],[Volume]]&lt;'Input Data'!$B$9,'Input Data'!$B$9,IF(Table2[[#This Row],[Volume]]&gt;'Input Data'!$B$10,'Input Data'!$B$10,Table2[[#This Row],[Volume]]))</f>
        <v>7830</v>
      </c>
      <c r="C1468" s="30">
        <f>ROUNDDOWN((Table2[[#This Row],[Volume Used]]-'Input Data'!$B$9)/'Input Data'!$B$11,0)*'Input Data'!$B$12</f>
        <v>0.30000000000000004</v>
      </c>
      <c r="D1468" s="31">
        <f>-(Table2[[#This Row],[Volume]]*(1-Table2[[#This Row],[Discount]])*'Input Data'!$B$2)/Table2[[#This Row],[Volume]]</f>
        <v>350</v>
      </c>
      <c r="E1468" s="29">
        <f>ROUNDUP(Table2[[#This Row],[Volume]]/'Input Data'!$B$13,0)</f>
        <v>8</v>
      </c>
      <c r="F1468" s="29">
        <f>-Table2[[#This Row],[Multiplier]]*'Input Data'!$B$3</f>
        <v>400000</v>
      </c>
      <c r="G1468" s="29">
        <f>(1 - (1 / (1 + EXP(-((Table2[[#This Row],[Volume]] / 1000) - 4.25))))) * 0.4 + 0.6</f>
        <v>0.61084788688070524</v>
      </c>
      <c r="H1468" s="29">
        <f>Table2[[#This Row],[Sigmoid]]*'Input Data'!$B$7</f>
        <v>458.13591516052895</v>
      </c>
      <c r="I1468" s="29">
        <f>Table2[[#This Row],[Price]]-Table2[[#This Row],[Variable Cost]]</f>
        <v>108.13591516052895</v>
      </c>
      <c r="J1468" s="29">
        <f>Table2[[#This Row],[CM I (Unit)]]-(Table2[[#This Row],[Fixed Cost]]/Table2[[#This Row],[Volume]])</f>
        <v>57.050346833581315</v>
      </c>
      <c r="K1468" s="29">
        <f>Table2[[#This Row],[CM II Unit)]]-(-'Input Data'!$B$4/Table2[[#This Row],[Volume]])</f>
        <v>25.12186662923904</v>
      </c>
      <c r="L1468" s="29">
        <f>Table2[[#This Row],[CM I (Unit)]]*Table2[[#This Row],[Volume]]</f>
        <v>846704.21570694167</v>
      </c>
      <c r="M1468" s="29">
        <f>Table2[[#This Row],[CM II Unit)]]*Table2[[#This Row],[Volume]]</f>
        <v>446704.21570694167</v>
      </c>
      <c r="N1468" s="29">
        <f>Table2[[#This Row],[Profit (Unit)]]*Table2[[#This Row],[Volume]]</f>
        <v>196704.21570694167</v>
      </c>
      <c r="O1468" s="29" t="str">
        <f>IF(AND(Table2[[#This Row],[Profit]]&gt;0,N1467&lt;0),MIN(Table2[Profit]),"")</f>
        <v/>
      </c>
    </row>
    <row r="1469" spans="1:15" ht="20.100000000000001" customHeight="1" x14ac:dyDescent="0.25">
      <c r="A1469" s="29">
        <v>7835</v>
      </c>
      <c r="B1469" s="29">
        <f>IF(Table2[[#This Row],[Volume]]&lt;'Input Data'!$B$9,'Input Data'!$B$9,IF(Table2[[#This Row],[Volume]]&gt;'Input Data'!$B$10,'Input Data'!$B$10,Table2[[#This Row],[Volume]]))</f>
        <v>7835</v>
      </c>
      <c r="C1469" s="30">
        <f>ROUNDDOWN((Table2[[#This Row],[Volume Used]]-'Input Data'!$B$9)/'Input Data'!$B$11,0)*'Input Data'!$B$12</f>
        <v>0.30000000000000004</v>
      </c>
      <c r="D1469" s="31">
        <f>-(Table2[[#This Row],[Volume]]*(1-Table2[[#This Row],[Discount]])*'Input Data'!$B$2)/Table2[[#This Row],[Volume]]</f>
        <v>350</v>
      </c>
      <c r="E1469" s="29">
        <f>ROUNDUP(Table2[[#This Row],[Volume]]/'Input Data'!$B$13,0)</f>
        <v>8</v>
      </c>
      <c r="F1469" s="29">
        <f>-Table2[[#This Row],[Multiplier]]*'Input Data'!$B$3</f>
        <v>400000</v>
      </c>
      <c r="G1469" s="29">
        <f>(1 - (1 / (1 + EXP(-((Table2[[#This Row],[Volume]] / 1000) - 4.25))))) * 0.4 + 0.6</f>
        <v>0.61079524298539911</v>
      </c>
      <c r="H1469" s="29">
        <f>Table2[[#This Row],[Sigmoid]]*'Input Data'!$B$7</f>
        <v>458.09643223904931</v>
      </c>
      <c r="I1469" s="29">
        <f>Table2[[#This Row],[Price]]-Table2[[#This Row],[Variable Cost]]</f>
        <v>108.09643223904931</v>
      </c>
      <c r="J1469" s="29">
        <f>Table2[[#This Row],[CM I (Unit)]]-(Table2[[#This Row],[Fixed Cost]]/Table2[[#This Row],[Volume]])</f>
        <v>57.043464785316061</v>
      </c>
      <c r="K1469" s="29">
        <f>Table2[[#This Row],[CM II Unit)]]-(-'Input Data'!$B$4/Table2[[#This Row],[Volume]])</f>
        <v>25.135360126732781</v>
      </c>
      <c r="L1469" s="29">
        <f>Table2[[#This Row],[CM I (Unit)]]*Table2[[#This Row],[Volume]]</f>
        <v>846935.54659295129</v>
      </c>
      <c r="M1469" s="29">
        <f>Table2[[#This Row],[CM II Unit)]]*Table2[[#This Row],[Volume]]</f>
        <v>446935.54659295134</v>
      </c>
      <c r="N1469" s="29">
        <f>Table2[[#This Row],[Profit (Unit)]]*Table2[[#This Row],[Volume]]</f>
        <v>196935.54659295134</v>
      </c>
      <c r="O1469" s="29" t="str">
        <f>IF(AND(Table2[[#This Row],[Profit]]&gt;0,N1468&lt;0),MIN(Table2[Profit]),"")</f>
        <v/>
      </c>
    </row>
    <row r="1470" spans="1:15" ht="20.100000000000001" customHeight="1" x14ac:dyDescent="0.25">
      <c r="A1470" s="29">
        <v>7840</v>
      </c>
      <c r="B1470" s="29">
        <f>IF(Table2[[#This Row],[Volume]]&lt;'Input Data'!$B$9,'Input Data'!$B$9,IF(Table2[[#This Row],[Volume]]&gt;'Input Data'!$B$10,'Input Data'!$B$10,Table2[[#This Row],[Volume]]))</f>
        <v>7840</v>
      </c>
      <c r="C1470" s="30">
        <f>ROUNDDOWN((Table2[[#This Row],[Volume Used]]-'Input Data'!$B$9)/'Input Data'!$B$11,0)*'Input Data'!$B$12</f>
        <v>0.30000000000000004</v>
      </c>
      <c r="D1470" s="31">
        <f>-(Table2[[#This Row],[Volume]]*(1-Table2[[#This Row],[Discount]])*'Input Data'!$B$2)/Table2[[#This Row],[Volume]]</f>
        <v>350</v>
      </c>
      <c r="E1470" s="29">
        <f>ROUNDUP(Table2[[#This Row],[Volume]]/'Input Data'!$B$13,0)</f>
        <v>8</v>
      </c>
      <c r="F1470" s="29">
        <f>-Table2[[#This Row],[Multiplier]]*'Input Data'!$B$3</f>
        <v>400000</v>
      </c>
      <c r="G1470" s="29">
        <f>(1 - (1 / (1 + EXP(-((Table2[[#This Row],[Volume]] / 1000) - 4.25))))) * 0.4 + 0.6</f>
        <v>0.61074284751392383</v>
      </c>
      <c r="H1470" s="29">
        <f>Table2[[#This Row],[Sigmoid]]*'Input Data'!$B$7</f>
        <v>458.05713563544288</v>
      </c>
      <c r="I1470" s="29">
        <f>Table2[[#This Row],[Price]]-Table2[[#This Row],[Variable Cost]]</f>
        <v>108.05713563544288</v>
      </c>
      <c r="J1470" s="29">
        <f>Table2[[#This Row],[CM I (Unit)]]-(Table2[[#This Row],[Fixed Cost]]/Table2[[#This Row],[Volume]])</f>
        <v>57.036727472177567</v>
      </c>
      <c r="K1470" s="29">
        <f>Table2[[#This Row],[CM II Unit)]]-(-'Input Data'!$B$4/Table2[[#This Row],[Volume]])</f>
        <v>25.14897237013675</v>
      </c>
      <c r="L1470" s="29">
        <f>Table2[[#This Row],[CM I (Unit)]]*Table2[[#This Row],[Volume]]</f>
        <v>847167.94338187214</v>
      </c>
      <c r="M1470" s="29">
        <f>Table2[[#This Row],[CM II Unit)]]*Table2[[#This Row],[Volume]]</f>
        <v>447167.94338187214</v>
      </c>
      <c r="N1470" s="29">
        <f>Table2[[#This Row],[Profit (Unit)]]*Table2[[#This Row],[Volume]]</f>
        <v>197167.94338187212</v>
      </c>
      <c r="O1470" s="29" t="str">
        <f>IF(AND(Table2[[#This Row],[Profit]]&gt;0,N1469&lt;0),MIN(Table2[Profit]),"")</f>
        <v/>
      </c>
    </row>
    <row r="1471" spans="1:15" ht="20.100000000000001" customHeight="1" x14ac:dyDescent="0.25">
      <c r="A1471" s="29">
        <v>7845</v>
      </c>
      <c r="B1471" s="29">
        <f>IF(Table2[[#This Row],[Volume]]&lt;'Input Data'!$B$9,'Input Data'!$B$9,IF(Table2[[#This Row],[Volume]]&gt;'Input Data'!$B$10,'Input Data'!$B$10,Table2[[#This Row],[Volume]]))</f>
        <v>7845</v>
      </c>
      <c r="C1471" s="30">
        <f>ROUNDDOWN((Table2[[#This Row],[Volume Used]]-'Input Data'!$B$9)/'Input Data'!$B$11,0)*'Input Data'!$B$12</f>
        <v>0.30000000000000004</v>
      </c>
      <c r="D1471" s="31">
        <f>-(Table2[[#This Row],[Volume]]*(1-Table2[[#This Row],[Discount]])*'Input Data'!$B$2)/Table2[[#This Row],[Volume]]</f>
        <v>350</v>
      </c>
      <c r="E1471" s="29">
        <f>ROUNDUP(Table2[[#This Row],[Volume]]/'Input Data'!$B$13,0)</f>
        <v>8</v>
      </c>
      <c r="F1471" s="29">
        <f>-Table2[[#This Row],[Multiplier]]*'Input Data'!$B$3</f>
        <v>400000</v>
      </c>
      <c r="G1471" s="29">
        <f>(1 - (1 / (1 + EXP(-((Table2[[#This Row],[Volume]] / 1000) - 4.25))))) * 0.4 + 0.6</f>
        <v>0.61069069936228859</v>
      </c>
      <c r="H1471" s="29">
        <f>Table2[[#This Row],[Sigmoid]]*'Input Data'!$B$7</f>
        <v>458.01802452171643</v>
      </c>
      <c r="I1471" s="29">
        <f>Table2[[#This Row],[Price]]-Table2[[#This Row],[Variable Cost]]</f>
        <v>108.01802452171643</v>
      </c>
      <c r="J1471" s="29">
        <f>Table2[[#This Row],[CM I (Unit)]]-(Table2[[#This Row],[Fixed Cost]]/Table2[[#This Row],[Volume]])</f>
        <v>57.030134145680734</v>
      </c>
      <c r="K1471" s="29">
        <f>Table2[[#This Row],[CM II Unit)]]-(-'Input Data'!$B$4/Table2[[#This Row],[Volume]])</f>
        <v>25.162702660658425</v>
      </c>
      <c r="L1471" s="29">
        <f>Table2[[#This Row],[CM I (Unit)]]*Table2[[#This Row],[Volume]]</f>
        <v>847401.40237286536</v>
      </c>
      <c r="M1471" s="29">
        <f>Table2[[#This Row],[CM II Unit)]]*Table2[[#This Row],[Volume]]</f>
        <v>447401.40237286536</v>
      </c>
      <c r="N1471" s="29">
        <f>Table2[[#This Row],[Profit (Unit)]]*Table2[[#This Row],[Volume]]</f>
        <v>197401.40237286536</v>
      </c>
      <c r="O1471" s="29" t="str">
        <f>IF(AND(Table2[[#This Row],[Profit]]&gt;0,N1470&lt;0),MIN(Table2[Profit]),"")</f>
        <v/>
      </c>
    </row>
    <row r="1472" spans="1:15" ht="20.100000000000001" customHeight="1" x14ac:dyDescent="0.25">
      <c r="A1472" s="29">
        <v>7850</v>
      </c>
      <c r="B1472" s="29">
        <f>IF(Table2[[#This Row],[Volume]]&lt;'Input Data'!$B$9,'Input Data'!$B$9,IF(Table2[[#This Row],[Volume]]&gt;'Input Data'!$B$10,'Input Data'!$B$10,Table2[[#This Row],[Volume]]))</f>
        <v>7850</v>
      </c>
      <c r="C1472" s="30">
        <f>ROUNDDOWN((Table2[[#This Row],[Volume Used]]-'Input Data'!$B$9)/'Input Data'!$B$11,0)*'Input Data'!$B$12</f>
        <v>0.30000000000000004</v>
      </c>
      <c r="D1472" s="31">
        <f>-(Table2[[#This Row],[Volume]]*(1-Table2[[#This Row],[Discount]])*'Input Data'!$B$2)/Table2[[#This Row],[Volume]]</f>
        <v>350</v>
      </c>
      <c r="E1472" s="29">
        <f>ROUNDUP(Table2[[#This Row],[Volume]]/'Input Data'!$B$13,0)</f>
        <v>8</v>
      </c>
      <c r="F1472" s="29">
        <f>-Table2[[#This Row],[Multiplier]]*'Input Data'!$B$3</f>
        <v>400000</v>
      </c>
      <c r="G1472" s="29">
        <f>(1 - (1 / (1 + EXP(-((Table2[[#This Row],[Volume]] / 1000) - 4.25))))) * 0.4 + 0.6</f>
        <v>0.61063879743074634</v>
      </c>
      <c r="H1472" s="29">
        <f>Table2[[#This Row],[Sigmoid]]*'Input Data'!$B$7</f>
        <v>457.97909807305973</v>
      </c>
      <c r="I1472" s="29">
        <f>Table2[[#This Row],[Price]]-Table2[[#This Row],[Variable Cost]]</f>
        <v>107.97909807305973</v>
      </c>
      <c r="J1472" s="29">
        <f>Table2[[#This Row],[CM I (Unit)]]-(Table2[[#This Row],[Fixed Cost]]/Table2[[#This Row],[Volume]])</f>
        <v>57.023684060320875</v>
      </c>
      <c r="K1472" s="29">
        <f>Table2[[#This Row],[CM II Unit)]]-(-'Input Data'!$B$4/Table2[[#This Row],[Volume]])</f>
        <v>25.176550302359093</v>
      </c>
      <c r="L1472" s="29">
        <f>Table2[[#This Row],[CM I (Unit)]]*Table2[[#This Row],[Volume]]</f>
        <v>847635.91987351887</v>
      </c>
      <c r="M1472" s="29">
        <f>Table2[[#This Row],[CM II Unit)]]*Table2[[#This Row],[Volume]]</f>
        <v>447635.91987351887</v>
      </c>
      <c r="N1472" s="29">
        <f>Table2[[#This Row],[Profit (Unit)]]*Table2[[#This Row],[Volume]]</f>
        <v>197635.91987351887</v>
      </c>
      <c r="O1472" s="29" t="str">
        <f>IF(AND(Table2[[#This Row],[Profit]]&gt;0,N1471&lt;0),MIN(Table2[Profit]),"")</f>
        <v/>
      </c>
    </row>
    <row r="1473" spans="1:15" ht="20.100000000000001" customHeight="1" x14ac:dyDescent="0.25">
      <c r="A1473" s="29">
        <v>7855</v>
      </c>
      <c r="B1473" s="29">
        <f>IF(Table2[[#This Row],[Volume]]&lt;'Input Data'!$B$9,'Input Data'!$B$9,IF(Table2[[#This Row],[Volume]]&gt;'Input Data'!$B$10,'Input Data'!$B$10,Table2[[#This Row],[Volume]]))</f>
        <v>7855</v>
      </c>
      <c r="C1473" s="30">
        <f>ROUNDDOWN((Table2[[#This Row],[Volume Used]]-'Input Data'!$B$9)/'Input Data'!$B$11,0)*'Input Data'!$B$12</f>
        <v>0.30000000000000004</v>
      </c>
      <c r="D1473" s="31">
        <f>-(Table2[[#This Row],[Volume]]*(1-Table2[[#This Row],[Discount]])*'Input Data'!$B$2)/Table2[[#This Row],[Volume]]</f>
        <v>350</v>
      </c>
      <c r="E1473" s="29">
        <f>ROUNDUP(Table2[[#This Row],[Volume]]/'Input Data'!$B$13,0)</f>
        <v>8</v>
      </c>
      <c r="F1473" s="29">
        <f>-Table2[[#This Row],[Multiplier]]*'Input Data'!$B$3</f>
        <v>400000</v>
      </c>
      <c r="G1473" s="29">
        <f>(1 - (1 / (1 + EXP(-((Table2[[#This Row],[Volume]] / 1000) - 4.25))))) * 0.4 + 0.6</f>
        <v>0.61058714062378416</v>
      </c>
      <c r="H1473" s="29">
        <f>Table2[[#This Row],[Sigmoid]]*'Input Data'!$B$7</f>
        <v>457.94035546783812</v>
      </c>
      <c r="I1473" s="29">
        <f>Table2[[#This Row],[Price]]-Table2[[#This Row],[Variable Cost]]</f>
        <v>107.94035546783812</v>
      </c>
      <c r="J1473" s="29">
        <f>Table2[[#This Row],[CM I (Unit)]]-(Table2[[#This Row],[Fixed Cost]]/Table2[[#This Row],[Volume]])</f>
        <v>57.017376473566955</v>
      </c>
      <c r="K1473" s="29">
        <f>Table2[[#This Row],[CM II Unit)]]-(-'Input Data'!$B$4/Table2[[#This Row],[Volume]])</f>
        <v>25.190514602147477</v>
      </c>
      <c r="L1473" s="29">
        <f>Table2[[#This Row],[CM I (Unit)]]*Table2[[#This Row],[Volume]]</f>
        <v>847871.49219986843</v>
      </c>
      <c r="M1473" s="29">
        <f>Table2[[#This Row],[CM II Unit)]]*Table2[[#This Row],[Volume]]</f>
        <v>447871.49219986843</v>
      </c>
      <c r="N1473" s="29">
        <f>Table2[[#This Row],[Profit (Unit)]]*Table2[[#This Row],[Volume]]</f>
        <v>197871.49219986843</v>
      </c>
      <c r="O1473" s="29" t="str">
        <f>IF(AND(Table2[[#This Row],[Profit]]&gt;0,N1472&lt;0),MIN(Table2[Profit]),"")</f>
        <v/>
      </c>
    </row>
    <row r="1474" spans="1:15" ht="20.100000000000001" customHeight="1" x14ac:dyDescent="0.25">
      <c r="A1474" s="29">
        <v>7860</v>
      </c>
      <c r="B1474" s="29">
        <f>IF(Table2[[#This Row],[Volume]]&lt;'Input Data'!$B$9,'Input Data'!$B$9,IF(Table2[[#This Row],[Volume]]&gt;'Input Data'!$B$10,'Input Data'!$B$10,Table2[[#This Row],[Volume]]))</f>
        <v>7860</v>
      </c>
      <c r="C1474" s="30">
        <f>ROUNDDOWN((Table2[[#This Row],[Volume Used]]-'Input Data'!$B$9)/'Input Data'!$B$11,0)*'Input Data'!$B$12</f>
        <v>0.30000000000000004</v>
      </c>
      <c r="D1474" s="31">
        <f>-(Table2[[#This Row],[Volume]]*(1-Table2[[#This Row],[Discount]])*'Input Data'!$B$2)/Table2[[#This Row],[Volume]]</f>
        <v>350</v>
      </c>
      <c r="E1474" s="29">
        <f>ROUNDUP(Table2[[#This Row],[Volume]]/'Input Data'!$B$13,0)</f>
        <v>8</v>
      </c>
      <c r="F1474" s="29">
        <f>-Table2[[#This Row],[Multiplier]]*'Input Data'!$B$3</f>
        <v>400000</v>
      </c>
      <c r="G1474" s="29">
        <f>(1 - (1 / (1 + EXP(-((Table2[[#This Row],[Volume]] / 1000) - 4.25))))) * 0.4 + 0.6</f>
        <v>0.61053572785011323</v>
      </c>
      <c r="H1474" s="29">
        <f>Table2[[#This Row],[Sigmoid]]*'Input Data'!$B$7</f>
        <v>457.90179588758491</v>
      </c>
      <c r="I1474" s="29">
        <f>Table2[[#This Row],[Price]]-Table2[[#This Row],[Variable Cost]]</f>
        <v>107.90179588758491</v>
      </c>
      <c r="J1474" s="29">
        <f>Table2[[#This Row],[CM I (Unit)]]-(Table2[[#This Row],[Fixed Cost]]/Table2[[#This Row],[Volume]])</f>
        <v>57.011210645854632</v>
      </c>
      <c r="K1474" s="29">
        <f>Table2[[#This Row],[CM II Unit)]]-(-'Input Data'!$B$4/Table2[[#This Row],[Volume]])</f>
        <v>25.204594869773207</v>
      </c>
      <c r="L1474" s="29">
        <f>Table2[[#This Row],[CM I (Unit)]]*Table2[[#This Row],[Volume]]</f>
        <v>848108.11567641736</v>
      </c>
      <c r="M1474" s="29">
        <f>Table2[[#This Row],[CM II Unit)]]*Table2[[#This Row],[Volume]]</f>
        <v>448108.11567641742</v>
      </c>
      <c r="N1474" s="29">
        <f>Table2[[#This Row],[Profit (Unit)]]*Table2[[#This Row],[Volume]]</f>
        <v>198108.11567641739</v>
      </c>
      <c r="O1474" s="29" t="str">
        <f>IF(AND(Table2[[#This Row],[Profit]]&gt;0,N1473&lt;0),MIN(Table2[Profit]),"")</f>
        <v/>
      </c>
    </row>
    <row r="1475" spans="1:15" ht="20.100000000000001" customHeight="1" x14ac:dyDescent="0.25">
      <c r="A1475" s="29">
        <v>7865</v>
      </c>
      <c r="B1475" s="29">
        <f>IF(Table2[[#This Row],[Volume]]&lt;'Input Data'!$B$9,'Input Data'!$B$9,IF(Table2[[#This Row],[Volume]]&gt;'Input Data'!$B$10,'Input Data'!$B$10,Table2[[#This Row],[Volume]]))</f>
        <v>7865</v>
      </c>
      <c r="C1475" s="30">
        <f>ROUNDDOWN((Table2[[#This Row],[Volume Used]]-'Input Data'!$B$9)/'Input Data'!$B$11,0)*'Input Data'!$B$12</f>
        <v>0.30000000000000004</v>
      </c>
      <c r="D1475" s="31">
        <f>-(Table2[[#This Row],[Volume]]*(1-Table2[[#This Row],[Discount]])*'Input Data'!$B$2)/Table2[[#This Row],[Volume]]</f>
        <v>350</v>
      </c>
      <c r="E1475" s="29">
        <f>ROUNDUP(Table2[[#This Row],[Volume]]/'Input Data'!$B$13,0)</f>
        <v>8</v>
      </c>
      <c r="F1475" s="29">
        <f>-Table2[[#This Row],[Multiplier]]*'Input Data'!$B$3</f>
        <v>400000</v>
      </c>
      <c r="G1475" s="29">
        <f>(1 - (1 / (1 + EXP(-((Table2[[#This Row],[Volume]] / 1000) - 4.25))))) * 0.4 + 0.6</f>
        <v>0.61048455802265955</v>
      </c>
      <c r="H1475" s="29">
        <f>Table2[[#This Row],[Sigmoid]]*'Input Data'!$B$7</f>
        <v>457.86341851699467</v>
      </c>
      <c r="I1475" s="29">
        <f>Table2[[#This Row],[Price]]-Table2[[#This Row],[Variable Cost]]</f>
        <v>107.86341851699467</v>
      </c>
      <c r="J1475" s="29">
        <f>Table2[[#This Row],[CM I (Unit)]]-(Table2[[#This Row],[Fixed Cost]]/Table2[[#This Row],[Volume]])</f>
        <v>57.005185840580175</v>
      </c>
      <c r="K1475" s="29">
        <f>Table2[[#This Row],[CM II Unit)]]-(-'Input Data'!$B$4/Table2[[#This Row],[Volume]])</f>
        <v>25.218790417821115</v>
      </c>
      <c r="L1475" s="29">
        <f>Table2[[#This Row],[CM I (Unit)]]*Table2[[#This Row],[Volume]]</f>
        <v>848345.78663616313</v>
      </c>
      <c r="M1475" s="29">
        <f>Table2[[#This Row],[CM II Unit)]]*Table2[[#This Row],[Volume]]</f>
        <v>448345.78663616307</v>
      </c>
      <c r="N1475" s="29">
        <f>Table2[[#This Row],[Profit (Unit)]]*Table2[[#This Row],[Volume]]</f>
        <v>198345.78663616307</v>
      </c>
      <c r="O1475" s="29" t="str">
        <f>IF(AND(Table2[[#This Row],[Profit]]&gt;0,N1474&lt;0),MIN(Table2[Profit]),"")</f>
        <v/>
      </c>
    </row>
    <row r="1476" spans="1:15" ht="20.100000000000001" customHeight="1" x14ac:dyDescent="0.25">
      <c r="A1476" s="29">
        <v>7870</v>
      </c>
      <c r="B1476" s="29">
        <f>IF(Table2[[#This Row],[Volume]]&lt;'Input Data'!$B$9,'Input Data'!$B$9,IF(Table2[[#This Row],[Volume]]&gt;'Input Data'!$B$10,'Input Data'!$B$10,Table2[[#This Row],[Volume]]))</f>
        <v>7870</v>
      </c>
      <c r="C1476" s="30">
        <f>ROUNDDOWN((Table2[[#This Row],[Volume Used]]-'Input Data'!$B$9)/'Input Data'!$B$11,0)*'Input Data'!$B$12</f>
        <v>0.30000000000000004</v>
      </c>
      <c r="D1476" s="31">
        <f>-(Table2[[#This Row],[Volume]]*(1-Table2[[#This Row],[Discount]])*'Input Data'!$B$2)/Table2[[#This Row],[Volume]]</f>
        <v>350</v>
      </c>
      <c r="E1476" s="29">
        <f>ROUNDUP(Table2[[#This Row],[Volume]]/'Input Data'!$B$13,0)</f>
        <v>8</v>
      </c>
      <c r="F1476" s="29">
        <f>-Table2[[#This Row],[Multiplier]]*'Input Data'!$B$3</f>
        <v>400000</v>
      </c>
      <c r="G1476" s="29">
        <f>(1 - (1 / (1 + EXP(-((Table2[[#This Row],[Volume]] / 1000) - 4.25))))) * 0.4 + 0.6</f>
        <v>0.61043363005855322</v>
      </c>
      <c r="H1476" s="29">
        <f>Table2[[#This Row],[Sigmoid]]*'Input Data'!$B$7</f>
        <v>457.82522254391489</v>
      </c>
      <c r="I1476" s="29">
        <f>Table2[[#This Row],[Price]]-Table2[[#This Row],[Variable Cost]]</f>
        <v>107.82522254391489</v>
      </c>
      <c r="J1476" s="29">
        <f>Table2[[#This Row],[CM I (Unit)]]-(Table2[[#This Row],[Fixed Cost]]/Table2[[#This Row],[Volume]])</f>
        <v>56.999301324092784</v>
      </c>
      <c r="K1476" s="29">
        <f>Table2[[#This Row],[CM II Unit)]]-(-'Input Data'!$B$4/Table2[[#This Row],[Volume]])</f>
        <v>25.233100561703964</v>
      </c>
      <c r="L1476" s="29">
        <f>Table2[[#This Row],[CM I (Unit)]]*Table2[[#This Row],[Volume]]</f>
        <v>848584.50142061024</v>
      </c>
      <c r="M1476" s="29">
        <f>Table2[[#This Row],[CM II Unit)]]*Table2[[#This Row],[Volume]]</f>
        <v>448584.50142061024</v>
      </c>
      <c r="N1476" s="29">
        <f>Table2[[#This Row],[Profit (Unit)]]*Table2[[#This Row],[Volume]]</f>
        <v>198584.50142061021</v>
      </c>
      <c r="O1476" s="29" t="str">
        <f>IF(AND(Table2[[#This Row],[Profit]]&gt;0,N1475&lt;0),MIN(Table2[Profit]),"")</f>
        <v/>
      </c>
    </row>
    <row r="1477" spans="1:15" ht="20.100000000000001" customHeight="1" x14ac:dyDescent="0.25">
      <c r="A1477" s="29">
        <v>7875</v>
      </c>
      <c r="B1477" s="29">
        <f>IF(Table2[[#This Row],[Volume]]&lt;'Input Data'!$B$9,'Input Data'!$B$9,IF(Table2[[#This Row],[Volume]]&gt;'Input Data'!$B$10,'Input Data'!$B$10,Table2[[#This Row],[Volume]]))</f>
        <v>7875</v>
      </c>
      <c r="C1477" s="30">
        <f>ROUNDDOWN((Table2[[#This Row],[Volume Used]]-'Input Data'!$B$9)/'Input Data'!$B$11,0)*'Input Data'!$B$12</f>
        <v>0.30000000000000004</v>
      </c>
      <c r="D1477" s="31">
        <f>-(Table2[[#This Row],[Volume]]*(1-Table2[[#This Row],[Discount]])*'Input Data'!$B$2)/Table2[[#This Row],[Volume]]</f>
        <v>350</v>
      </c>
      <c r="E1477" s="29">
        <f>ROUNDUP(Table2[[#This Row],[Volume]]/'Input Data'!$B$13,0)</f>
        <v>8</v>
      </c>
      <c r="F1477" s="29">
        <f>-Table2[[#This Row],[Multiplier]]*'Input Data'!$B$3</f>
        <v>400000</v>
      </c>
      <c r="G1477" s="29">
        <f>(1 - (1 / (1 + EXP(-((Table2[[#This Row],[Volume]] / 1000) - 4.25))))) * 0.4 + 0.6</f>
        <v>0.61038294287911876</v>
      </c>
      <c r="H1477" s="29">
        <f>Table2[[#This Row],[Sigmoid]]*'Input Data'!$B$7</f>
        <v>457.78720715933906</v>
      </c>
      <c r="I1477" s="29">
        <f>Table2[[#This Row],[Price]]-Table2[[#This Row],[Variable Cost]]</f>
        <v>107.78720715933906</v>
      </c>
      <c r="J1477" s="29">
        <f>Table2[[#This Row],[CM I (Unit)]]-(Table2[[#This Row],[Fixed Cost]]/Table2[[#This Row],[Volume]])</f>
        <v>56.993556365688271</v>
      </c>
      <c r="K1477" s="29">
        <f>Table2[[#This Row],[CM II Unit)]]-(-'Input Data'!$B$4/Table2[[#This Row],[Volume]])</f>
        <v>25.247524619656524</v>
      </c>
      <c r="L1477" s="29">
        <f>Table2[[#This Row],[CM I (Unit)]]*Table2[[#This Row],[Volume]]</f>
        <v>848824.25637979514</v>
      </c>
      <c r="M1477" s="29">
        <f>Table2[[#This Row],[CM II Unit)]]*Table2[[#This Row],[Volume]]</f>
        <v>448824.25637979514</v>
      </c>
      <c r="N1477" s="29">
        <f>Table2[[#This Row],[Profit (Unit)]]*Table2[[#This Row],[Volume]]</f>
        <v>198824.25637979512</v>
      </c>
      <c r="O1477" s="29" t="str">
        <f>IF(AND(Table2[[#This Row],[Profit]]&gt;0,N1476&lt;0),MIN(Table2[Profit]),"")</f>
        <v/>
      </c>
    </row>
    <row r="1478" spans="1:15" ht="20.100000000000001" customHeight="1" x14ac:dyDescent="0.25">
      <c r="A1478" s="29">
        <v>7880</v>
      </c>
      <c r="B1478" s="29">
        <f>IF(Table2[[#This Row],[Volume]]&lt;'Input Data'!$B$9,'Input Data'!$B$9,IF(Table2[[#This Row],[Volume]]&gt;'Input Data'!$B$10,'Input Data'!$B$10,Table2[[#This Row],[Volume]]))</f>
        <v>7880</v>
      </c>
      <c r="C1478" s="30">
        <f>ROUNDDOWN((Table2[[#This Row],[Volume Used]]-'Input Data'!$B$9)/'Input Data'!$B$11,0)*'Input Data'!$B$12</f>
        <v>0.30000000000000004</v>
      </c>
      <c r="D1478" s="31">
        <f>-(Table2[[#This Row],[Volume]]*(1-Table2[[#This Row],[Discount]])*'Input Data'!$B$2)/Table2[[#This Row],[Volume]]</f>
        <v>350</v>
      </c>
      <c r="E1478" s="29">
        <f>ROUNDUP(Table2[[#This Row],[Volume]]/'Input Data'!$B$13,0)</f>
        <v>8</v>
      </c>
      <c r="F1478" s="29">
        <f>-Table2[[#This Row],[Multiplier]]*'Input Data'!$B$3</f>
        <v>400000</v>
      </c>
      <c r="G1478" s="29">
        <f>(1 - (1 / (1 + EXP(-((Table2[[#This Row],[Volume]] / 1000) - 4.25))))) * 0.4 + 0.6</f>
        <v>0.61033249540986556</v>
      </c>
      <c r="H1478" s="29">
        <f>Table2[[#This Row],[Sigmoid]]*'Input Data'!$B$7</f>
        <v>457.74937155739917</v>
      </c>
      <c r="I1478" s="29">
        <f>Table2[[#This Row],[Price]]-Table2[[#This Row],[Variable Cost]]</f>
        <v>107.74937155739917</v>
      </c>
      <c r="J1478" s="29">
        <f>Table2[[#This Row],[CM I (Unit)]]-(Table2[[#This Row],[Fixed Cost]]/Table2[[#This Row],[Volume]])</f>
        <v>56.98795023760222</v>
      </c>
      <c r="K1478" s="29">
        <f>Table2[[#This Row],[CM II Unit)]]-(-'Input Data'!$B$4/Table2[[#This Row],[Volume]])</f>
        <v>25.262061912729123</v>
      </c>
      <c r="L1478" s="29">
        <f>Table2[[#This Row],[CM I (Unit)]]*Table2[[#This Row],[Volume]]</f>
        <v>849065.0478723055</v>
      </c>
      <c r="M1478" s="29">
        <f>Table2[[#This Row],[CM II Unit)]]*Table2[[#This Row],[Volume]]</f>
        <v>449065.0478723055</v>
      </c>
      <c r="N1478" s="29">
        <f>Table2[[#This Row],[Profit (Unit)]]*Table2[[#This Row],[Volume]]</f>
        <v>199065.0478723055</v>
      </c>
      <c r="O1478" s="29" t="str">
        <f>IF(AND(Table2[[#This Row],[Profit]]&gt;0,N1477&lt;0),MIN(Table2[Profit]),"")</f>
        <v/>
      </c>
    </row>
    <row r="1479" spans="1:15" ht="20.100000000000001" customHeight="1" x14ac:dyDescent="0.25">
      <c r="A1479" s="29">
        <v>7885</v>
      </c>
      <c r="B1479" s="29">
        <f>IF(Table2[[#This Row],[Volume]]&lt;'Input Data'!$B$9,'Input Data'!$B$9,IF(Table2[[#This Row],[Volume]]&gt;'Input Data'!$B$10,'Input Data'!$B$10,Table2[[#This Row],[Volume]]))</f>
        <v>7885</v>
      </c>
      <c r="C1479" s="30">
        <f>ROUNDDOWN((Table2[[#This Row],[Volume Used]]-'Input Data'!$B$9)/'Input Data'!$B$11,0)*'Input Data'!$B$12</f>
        <v>0.30000000000000004</v>
      </c>
      <c r="D1479" s="31">
        <f>-(Table2[[#This Row],[Volume]]*(1-Table2[[#This Row],[Discount]])*'Input Data'!$B$2)/Table2[[#This Row],[Volume]]</f>
        <v>350</v>
      </c>
      <c r="E1479" s="29">
        <f>ROUNDUP(Table2[[#This Row],[Volume]]/'Input Data'!$B$13,0)</f>
        <v>8</v>
      </c>
      <c r="F1479" s="29">
        <f>-Table2[[#This Row],[Multiplier]]*'Input Data'!$B$3</f>
        <v>400000</v>
      </c>
      <c r="G1479" s="29">
        <f>(1 - (1 / (1 + EXP(-((Table2[[#This Row],[Volume]] / 1000) - 4.25))))) * 0.4 + 0.6</f>
        <v>0.61028228658047767</v>
      </c>
      <c r="H1479" s="29">
        <f>Table2[[#This Row],[Sigmoid]]*'Input Data'!$B$7</f>
        <v>457.71171493535826</v>
      </c>
      <c r="I1479" s="29">
        <f>Table2[[#This Row],[Price]]-Table2[[#This Row],[Variable Cost]]</f>
        <v>107.71171493535826</v>
      </c>
      <c r="J1479" s="29">
        <f>Table2[[#This Row],[CM I (Unit)]]-(Table2[[#This Row],[Fixed Cost]]/Table2[[#This Row],[Volume]])</f>
        <v>56.982482215003152</v>
      </c>
      <c r="K1479" s="29">
        <f>Table2[[#This Row],[CM II Unit)]]-(-'Input Data'!$B$4/Table2[[#This Row],[Volume]])</f>
        <v>25.276711764781211</v>
      </c>
      <c r="L1479" s="29">
        <f>Table2[[#This Row],[CM I (Unit)]]*Table2[[#This Row],[Volume]]</f>
        <v>849306.8722652999</v>
      </c>
      <c r="M1479" s="29">
        <f>Table2[[#This Row],[CM II Unit)]]*Table2[[#This Row],[Volume]]</f>
        <v>449306.87226529984</v>
      </c>
      <c r="N1479" s="29">
        <f>Table2[[#This Row],[Profit (Unit)]]*Table2[[#This Row],[Volume]]</f>
        <v>199306.87226529984</v>
      </c>
      <c r="O1479" s="29" t="str">
        <f>IF(AND(Table2[[#This Row],[Profit]]&gt;0,N1478&lt;0),MIN(Table2[Profit]),"")</f>
        <v/>
      </c>
    </row>
    <row r="1480" spans="1:15" ht="20.100000000000001" customHeight="1" x14ac:dyDescent="0.25">
      <c r="A1480" s="29">
        <v>7890</v>
      </c>
      <c r="B1480" s="29">
        <f>IF(Table2[[#This Row],[Volume]]&lt;'Input Data'!$B$9,'Input Data'!$B$9,IF(Table2[[#This Row],[Volume]]&gt;'Input Data'!$B$10,'Input Data'!$B$10,Table2[[#This Row],[Volume]]))</f>
        <v>7890</v>
      </c>
      <c r="C1480" s="30">
        <f>ROUNDDOWN((Table2[[#This Row],[Volume Used]]-'Input Data'!$B$9)/'Input Data'!$B$11,0)*'Input Data'!$B$12</f>
        <v>0.30000000000000004</v>
      </c>
      <c r="D1480" s="31">
        <f>-(Table2[[#This Row],[Volume]]*(1-Table2[[#This Row],[Discount]])*'Input Data'!$B$2)/Table2[[#This Row],[Volume]]</f>
        <v>350</v>
      </c>
      <c r="E1480" s="29">
        <f>ROUNDUP(Table2[[#This Row],[Volume]]/'Input Data'!$B$13,0)</f>
        <v>8</v>
      </c>
      <c r="F1480" s="29">
        <f>-Table2[[#This Row],[Multiplier]]*'Input Data'!$B$3</f>
        <v>400000</v>
      </c>
      <c r="G1480" s="29">
        <f>(1 - (1 / (1 + EXP(-((Table2[[#This Row],[Volume]] / 1000) - 4.25))))) * 0.4 + 0.6</f>
        <v>0.61023231532480304</v>
      </c>
      <c r="H1480" s="29">
        <f>Table2[[#This Row],[Sigmoid]]*'Input Data'!$B$7</f>
        <v>457.67423649360228</v>
      </c>
      <c r="I1480" s="29">
        <f>Table2[[#This Row],[Price]]-Table2[[#This Row],[Variable Cost]]</f>
        <v>107.67423649360228</v>
      </c>
      <c r="J1480" s="29">
        <f>Table2[[#This Row],[CM I (Unit)]]-(Table2[[#This Row],[Fixed Cost]]/Table2[[#This Row],[Volume]])</f>
        <v>56.97715157598504</v>
      </c>
      <c r="K1480" s="29">
        <f>Table2[[#This Row],[CM II Unit)]]-(-'Input Data'!$B$4/Table2[[#This Row],[Volume]])</f>
        <v>25.291473502474268</v>
      </c>
      <c r="L1480" s="29">
        <f>Table2[[#This Row],[CM I (Unit)]]*Table2[[#This Row],[Volume]]</f>
        <v>849549.72593452199</v>
      </c>
      <c r="M1480" s="29">
        <f>Table2[[#This Row],[CM II Unit)]]*Table2[[#This Row],[Volume]]</f>
        <v>449549.72593452199</v>
      </c>
      <c r="N1480" s="29">
        <f>Table2[[#This Row],[Profit (Unit)]]*Table2[[#This Row],[Volume]]</f>
        <v>199549.72593452196</v>
      </c>
      <c r="O1480" s="29" t="str">
        <f>IF(AND(Table2[[#This Row],[Profit]]&gt;0,N1479&lt;0),MIN(Table2[Profit]),"")</f>
        <v/>
      </c>
    </row>
    <row r="1481" spans="1:15" ht="20.100000000000001" customHeight="1" x14ac:dyDescent="0.25">
      <c r="A1481" s="29">
        <v>7895</v>
      </c>
      <c r="B1481" s="29">
        <f>IF(Table2[[#This Row],[Volume]]&lt;'Input Data'!$B$9,'Input Data'!$B$9,IF(Table2[[#This Row],[Volume]]&gt;'Input Data'!$B$10,'Input Data'!$B$10,Table2[[#This Row],[Volume]]))</f>
        <v>7895</v>
      </c>
      <c r="C1481" s="30">
        <f>ROUNDDOWN((Table2[[#This Row],[Volume Used]]-'Input Data'!$B$9)/'Input Data'!$B$11,0)*'Input Data'!$B$12</f>
        <v>0.30000000000000004</v>
      </c>
      <c r="D1481" s="31">
        <f>-(Table2[[#This Row],[Volume]]*(1-Table2[[#This Row],[Discount]])*'Input Data'!$B$2)/Table2[[#This Row],[Volume]]</f>
        <v>350</v>
      </c>
      <c r="E1481" s="29">
        <f>ROUNDUP(Table2[[#This Row],[Volume]]/'Input Data'!$B$13,0)</f>
        <v>8</v>
      </c>
      <c r="F1481" s="29">
        <f>-Table2[[#This Row],[Multiplier]]*'Input Data'!$B$3</f>
        <v>400000</v>
      </c>
      <c r="G1481" s="29">
        <f>(1 - (1 / (1 + EXP(-((Table2[[#This Row],[Volume]] / 1000) - 4.25))))) * 0.4 + 0.6</f>
        <v>0.61018258058084451</v>
      </c>
      <c r="H1481" s="29">
        <f>Table2[[#This Row],[Sigmoid]]*'Input Data'!$B$7</f>
        <v>457.6369354356334</v>
      </c>
      <c r="I1481" s="29">
        <f>Table2[[#This Row],[Price]]-Table2[[#This Row],[Variable Cost]]</f>
        <v>107.6369354356334</v>
      </c>
      <c r="J1481" s="29">
        <f>Table2[[#This Row],[CM I (Unit)]]-(Table2[[#This Row],[Fixed Cost]]/Table2[[#This Row],[Volume]])</f>
        <v>56.971957601561208</v>
      </c>
      <c r="K1481" s="29">
        <f>Table2[[#This Row],[CM II Unit)]]-(-'Input Data'!$B$4/Table2[[#This Row],[Volume]])</f>
        <v>25.306346455266084</v>
      </c>
      <c r="L1481" s="29">
        <f>Table2[[#This Row],[CM I (Unit)]]*Table2[[#This Row],[Volume]]</f>
        <v>849793.60526432574</v>
      </c>
      <c r="M1481" s="29">
        <f>Table2[[#This Row],[CM II Unit)]]*Table2[[#This Row],[Volume]]</f>
        <v>449793.60526432574</v>
      </c>
      <c r="N1481" s="29">
        <f>Table2[[#This Row],[Profit (Unit)]]*Table2[[#This Row],[Volume]]</f>
        <v>199793.60526432574</v>
      </c>
      <c r="O1481" s="29" t="str">
        <f>IF(AND(Table2[[#This Row],[Profit]]&gt;0,N1480&lt;0),MIN(Table2[Profit]),"")</f>
        <v/>
      </c>
    </row>
    <row r="1482" spans="1:15" ht="20.100000000000001" customHeight="1" x14ac:dyDescent="0.25">
      <c r="A1482" s="29">
        <v>7900</v>
      </c>
      <c r="B1482" s="29">
        <f>IF(Table2[[#This Row],[Volume]]&lt;'Input Data'!$B$9,'Input Data'!$B$9,IF(Table2[[#This Row],[Volume]]&gt;'Input Data'!$B$10,'Input Data'!$B$10,Table2[[#This Row],[Volume]]))</f>
        <v>7900</v>
      </c>
      <c r="C1482" s="30">
        <f>ROUNDDOWN((Table2[[#This Row],[Volume Used]]-'Input Data'!$B$9)/'Input Data'!$B$11,0)*'Input Data'!$B$12</f>
        <v>0.30000000000000004</v>
      </c>
      <c r="D1482" s="31">
        <f>-(Table2[[#This Row],[Volume]]*(1-Table2[[#This Row],[Discount]])*'Input Data'!$B$2)/Table2[[#This Row],[Volume]]</f>
        <v>350</v>
      </c>
      <c r="E1482" s="29">
        <f>ROUNDUP(Table2[[#This Row],[Volume]]/'Input Data'!$B$13,0)</f>
        <v>8</v>
      </c>
      <c r="F1482" s="29">
        <f>-Table2[[#This Row],[Multiplier]]*'Input Data'!$B$3</f>
        <v>400000</v>
      </c>
      <c r="G1482" s="29">
        <f>(1 - (1 / (1 + EXP(-((Table2[[#This Row],[Volume]] / 1000) - 4.25))))) * 0.4 + 0.6</f>
        <v>0.61013308129074861</v>
      </c>
      <c r="H1482" s="29">
        <f>Table2[[#This Row],[Sigmoid]]*'Input Data'!$B$7</f>
        <v>457.59981096806143</v>
      </c>
      <c r="I1482" s="29">
        <f>Table2[[#This Row],[Price]]-Table2[[#This Row],[Variable Cost]]</f>
        <v>107.59981096806143</v>
      </c>
      <c r="J1482" s="29">
        <f>Table2[[#This Row],[CM I (Unit)]]-(Table2[[#This Row],[Fixed Cost]]/Table2[[#This Row],[Volume]])</f>
        <v>56.96689957565637</v>
      </c>
      <c r="K1482" s="29">
        <f>Table2[[#This Row],[CM II Unit)]]-(-'Input Data'!$B$4/Table2[[#This Row],[Volume]])</f>
        <v>25.321329955403204</v>
      </c>
      <c r="L1482" s="29">
        <f>Table2[[#This Row],[CM I (Unit)]]*Table2[[#This Row],[Volume]]</f>
        <v>850038.50664768531</v>
      </c>
      <c r="M1482" s="29">
        <f>Table2[[#This Row],[CM II Unit)]]*Table2[[#This Row],[Volume]]</f>
        <v>450038.50664768531</v>
      </c>
      <c r="N1482" s="29">
        <f>Table2[[#This Row],[Profit (Unit)]]*Table2[[#This Row],[Volume]]</f>
        <v>200038.50664768531</v>
      </c>
      <c r="O1482" s="29" t="str">
        <f>IF(AND(Table2[[#This Row],[Profit]]&gt;0,N1481&lt;0),MIN(Table2[Profit]),"")</f>
        <v/>
      </c>
    </row>
    <row r="1483" spans="1:15" ht="20.100000000000001" customHeight="1" x14ac:dyDescent="0.25">
      <c r="A1483" s="29">
        <v>7905</v>
      </c>
      <c r="B1483" s="29">
        <f>IF(Table2[[#This Row],[Volume]]&lt;'Input Data'!$B$9,'Input Data'!$B$9,IF(Table2[[#This Row],[Volume]]&gt;'Input Data'!$B$10,'Input Data'!$B$10,Table2[[#This Row],[Volume]]))</f>
        <v>7905</v>
      </c>
      <c r="C1483" s="30">
        <f>ROUNDDOWN((Table2[[#This Row],[Volume Used]]-'Input Data'!$B$9)/'Input Data'!$B$11,0)*'Input Data'!$B$12</f>
        <v>0.30000000000000004</v>
      </c>
      <c r="D1483" s="31">
        <f>-(Table2[[#This Row],[Volume]]*(1-Table2[[#This Row],[Discount]])*'Input Data'!$B$2)/Table2[[#This Row],[Volume]]</f>
        <v>350</v>
      </c>
      <c r="E1483" s="29">
        <f>ROUNDUP(Table2[[#This Row],[Volume]]/'Input Data'!$B$13,0)</f>
        <v>8</v>
      </c>
      <c r="F1483" s="29">
        <f>-Table2[[#This Row],[Multiplier]]*'Input Data'!$B$3</f>
        <v>400000</v>
      </c>
      <c r="G1483" s="29">
        <f>(1 - (1 / (1 + EXP(-((Table2[[#This Row],[Volume]] / 1000) - 4.25))))) * 0.4 + 0.6</f>
        <v>0.61008381640079634</v>
      </c>
      <c r="H1483" s="29">
        <f>Table2[[#This Row],[Sigmoid]]*'Input Data'!$B$7</f>
        <v>457.56286230059726</v>
      </c>
      <c r="I1483" s="29">
        <f>Table2[[#This Row],[Price]]-Table2[[#This Row],[Variable Cost]]</f>
        <v>107.56286230059726</v>
      </c>
      <c r="J1483" s="29">
        <f>Table2[[#This Row],[CM I (Unit)]]-(Table2[[#This Row],[Fixed Cost]]/Table2[[#This Row],[Volume]])</f>
        <v>56.961976785100738</v>
      </c>
      <c r="K1483" s="29">
        <f>Table2[[#This Row],[CM II Unit)]]-(-'Input Data'!$B$4/Table2[[#This Row],[Volume]])</f>
        <v>25.336423337915413</v>
      </c>
      <c r="L1483" s="29">
        <f>Table2[[#This Row],[CM I (Unit)]]*Table2[[#This Row],[Volume]]</f>
        <v>850284.42648622137</v>
      </c>
      <c r="M1483" s="29">
        <f>Table2[[#This Row],[CM II Unit)]]*Table2[[#This Row],[Volume]]</f>
        <v>450284.42648622132</v>
      </c>
      <c r="N1483" s="29">
        <f>Table2[[#This Row],[Profit (Unit)]]*Table2[[#This Row],[Volume]]</f>
        <v>200284.42648622135</v>
      </c>
      <c r="O1483" s="29" t="str">
        <f>IF(AND(Table2[[#This Row],[Profit]]&gt;0,N1482&lt;0),MIN(Table2[Profit]),"")</f>
        <v/>
      </c>
    </row>
    <row r="1484" spans="1:15" ht="20.100000000000001" customHeight="1" x14ac:dyDescent="0.25">
      <c r="A1484" s="29">
        <v>7910</v>
      </c>
      <c r="B1484" s="29">
        <f>IF(Table2[[#This Row],[Volume]]&lt;'Input Data'!$B$9,'Input Data'!$B$9,IF(Table2[[#This Row],[Volume]]&gt;'Input Data'!$B$10,'Input Data'!$B$10,Table2[[#This Row],[Volume]]))</f>
        <v>7910</v>
      </c>
      <c r="C1484" s="30">
        <f>ROUNDDOWN((Table2[[#This Row],[Volume Used]]-'Input Data'!$B$9)/'Input Data'!$B$11,0)*'Input Data'!$B$12</f>
        <v>0.30000000000000004</v>
      </c>
      <c r="D1484" s="31">
        <f>-(Table2[[#This Row],[Volume]]*(1-Table2[[#This Row],[Discount]])*'Input Data'!$B$2)/Table2[[#This Row],[Volume]]</f>
        <v>350</v>
      </c>
      <c r="E1484" s="29">
        <f>ROUNDUP(Table2[[#This Row],[Volume]]/'Input Data'!$B$13,0)</f>
        <v>8</v>
      </c>
      <c r="F1484" s="29">
        <f>-Table2[[#This Row],[Multiplier]]*'Input Data'!$B$3</f>
        <v>400000</v>
      </c>
      <c r="G1484" s="29">
        <f>(1 - (1 / (1 + EXP(-((Table2[[#This Row],[Volume]] / 1000) - 4.25))))) * 0.4 + 0.6</f>
        <v>0.61003478486139184</v>
      </c>
      <c r="H1484" s="29">
        <f>Table2[[#This Row],[Sigmoid]]*'Input Data'!$B$7</f>
        <v>457.52608864604389</v>
      </c>
      <c r="I1484" s="29">
        <f>Table2[[#This Row],[Price]]-Table2[[#This Row],[Variable Cost]]</f>
        <v>107.52608864604389</v>
      </c>
      <c r="J1484" s="29">
        <f>Table2[[#This Row],[CM I (Unit)]]-(Table2[[#This Row],[Fixed Cost]]/Table2[[#This Row],[Volume]])</f>
        <v>56.957188519621639</v>
      </c>
      <c r="K1484" s="29">
        <f>Table2[[#This Row],[CM II Unit)]]-(-'Input Data'!$B$4/Table2[[#This Row],[Volume]])</f>
        <v>25.351625940607732</v>
      </c>
      <c r="L1484" s="29">
        <f>Table2[[#This Row],[CM I (Unit)]]*Table2[[#This Row],[Volume]]</f>
        <v>850531.36119020719</v>
      </c>
      <c r="M1484" s="29">
        <f>Table2[[#This Row],[CM II Unit)]]*Table2[[#This Row],[Volume]]</f>
        <v>450531.36119020719</v>
      </c>
      <c r="N1484" s="29">
        <f>Table2[[#This Row],[Profit (Unit)]]*Table2[[#This Row],[Volume]]</f>
        <v>200531.36119020716</v>
      </c>
      <c r="O1484" s="29" t="str">
        <f>IF(AND(Table2[[#This Row],[Profit]]&gt;0,N1483&lt;0),MIN(Table2[Profit]),"")</f>
        <v/>
      </c>
    </row>
    <row r="1485" spans="1:15" ht="20.100000000000001" customHeight="1" x14ac:dyDescent="0.25">
      <c r="A1485" s="29">
        <v>7915</v>
      </c>
      <c r="B1485" s="29">
        <f>IF(Table2[[#This Row],[Volume]]&lt;'Input Data'!$B$9,'Input Data'!$B$9,IF(Table2[[#This Row],[Volume]]&gt;'Input Data'!$B$10,'Input Data'!$B$10,Table2[[#This Row],[Volume]]))</f>
        <v>7915</v>
      </c>
      <c r="C1485" s="30">
        <f>ROUNDDOWN((Table2[[#This Row],[Volume Used]]-'Input Data'!$B$9)/'Input Data'!$B$11,0)*'Input Data'!$B$12</f>
        <v>0.30000000000000004</v>
      </c>
      <c r="D1485" s="31">
        <f>-(Table2[[#This Row],[Volume]]*(1-Table2[[#This Row],[Discount]])*'Input Data'!$B$2)/Table2[[#This Row],[Volume]]</f>
        <v>350</v>
      </c>
      <c r="E1485" s="29">
        <f>ROUNDUP(Table2[[#This Row],[Volume]]/'Input Data'!$B$13,0)</f>
        <v>8</v>
      </c>
      <c r="F1485" s="29">
        <f>-Table2[[#This Row],[Multiplier]]*'Input Data'!$B$3</f>
        <v>400000</v>
      </c>
      <c r="G1485" s="29">
        <f>(1 - (1 / (1 + EXP(-((Table2[[#This Row],[Volume]] / 1000) - 4.25))))) * 0.4 + 0.6</f>
        <v>0.60998598562705331</v>
      </c>
      <c r="H1485" s="29">
        <f>Table2[[#This Row],[Sigmoid]]*'Input Data'!$B$7</f>
        <v>457.48948922028995</v>
      </c>
      <c r="I1485" s="29">
        <f>Table2[[#This Row],[Price]]-Table2[[#This Row],[Variable Cost]]</f>
        <v>107.48948922028995</v>
      </c>
      <c r="J1485" s="29">
        <f>Table2[[#This Row],[CM I (Unit)]]-(Table2[[#This Row],[Fixed Cost]]/Table2[[#This Row],[Volume]])</f>
        <v>56.952534071837647</v>
      </c>
      <c r="K1485" s="29">
        <f>Table2[[#This Row],[CM II Unit)]]-(-'Input Data'!$B$4/Table2[[#This Row],[Volume]])</f>
        <v>25.366937104054955</v>
      </c>
      <c r="L1485" s="29">
        <f>Table2[[#This Row],[CM I (Unit)]]*Table2[[#This Row],[Volume]]</f>
        <v>850779.30717859499</v>
      </c>
      <c r="M1485" s="29">
        <f>Table2[[#This Row],[CM II Unit)]]*Table2[[#This Row],[Volume]]</f>
        <v>450779.30717859499</v>
      </c>
      <c r="N1485" s="29">
        <f>Table2[[#This Row],[Profit (Unit)]]*Table2[[#This Row],[Volume]]</f>
        <v>200779.30717859496</v>
      </c>
      <c r="O1485" s="29" t="str">
        <f>IF(AND(Table2[[#This Row],[Profit]]&gt;0,N1484&lt;0),MIN(Table2[Profit]),"")</f>
        <v/>
      </c>
    </row>
    <row r="1486" spans="1:15" ht="20.100000000000001" customHeight="1" x14ac:dyDescent="0.25">
      <c r="A1486" s="29">
        <v>7920</v>
      </c>
      <c r="B1486" s="29">
        <f>IF(Table2[[#This Row],[Volume]]&lt;'Input Data'!$B$9,'Input Data'!$B$9,IF(Table2[[#This Row],[Volume]]&gt;'Input Data'!$B$10,'Input Data'!$B$10,Table2[[#This Row],[Volume]]))</f>
        <v>7920</v>
      </c>
      <c r="C1486" s="30">
        <f>ROUNDDOWN((Table2[[#This Row],[Volume Used]]-'Input Data'!$B$9)/'Input Data'!$B$11,0)*'Input Data'!$B$12</f>
        <v>0.30000000000000004</v>
      </c>
      <c r="D1486" s="31">
        <f>-(Table2[[#This Row],[Volume]]*(1-Table2[[#This Row],[Discount]])*'Input Data'!$B$2)/Table2[[#This Row],[Volume]]</f>
        <v>350</v>
      </c>
      <c r="E1486" s="29">
        <f>ROUNDUP(Table2[[#This Row],[Volume]]/'Input Data'!$B$13,0)</f>
        <v>8</v>
      </c>
      <c r="F1486" s="29">
        <f>-Table2[[#This Row],[Multiplier]]*'Input Data'!$B$3</f>
        <v>400000</v>
      </c>
      <c r="G1486" s="29">
        <f>(1 - (1 / (1 + EXP(-((Table2[[#This Row],[Volume]] / 1000) - 4.25))))) * 0.4 + 0.6</f>
        <v>0.60993741765640141</v>
      </c>
      <c r="H1486" s="29">
        <f>Table2[[#This Row],[Sigmoid]]*'Input Data'!$B$7</f>
        <v>457.45306324230108</v>
      </c>
      <c r="I1486" s="29">
        <f>Table2[[#This Row],[Price]]-Table2[[#This Row],[Variable Cost]]</f>
        <v>107.45306324230108</v>
      </c>
      <c r="J1486" s="29">
        <f>Table2[[#This Row],[CM I (Unit)]]-(Table2[[#This Row],[Fixed Cost]]/Table2[[#This Row],[Volume]])</f>
        <v>56.948012737250579</v>
      </c>
      <c r="K1486" s="29">
        <f>Table2[[#This Row],[CM II Unit)]]-(-'Input Data'!$B$4/Table2[[#This Row],[Volume]])</f>
        <v>25.382356171594015</v>
      </c>
      <c r="L1486" s="29">
        <f>Table2[[#This Row],[CM I (Unit)]]*Table2[[#This Row],[Volume]]</f>
        <v>851028.26087902463</v>
      </c>
      <c r="M1486" s="29">
        <f>Table2[[#This Row],[CM II Unit)]]*Table2[[#This Row],[Volume]]</f>
        <v>451028.26087902457</v>
      </c>
      <c r="N1486" s="29">
        <f>Table2[[#This Row],[Profit (Unit)]]*Table2[[#This Row],[Volume]]</f>
        <v>201028.2608790246</v>
      </c>
      <c r="O1486" s="29" t="str">
        <f>IF(AND(Table2[[#This Row],[Profit]]&gt;0,N1485&lt;0),MIN(Table2[Profit]),"")</f>
        <v/>
      </c>
    </row>
    <row r="1487" spans="1:15" ht="20.100000000000001" customHeight="1" x14ac:dyDescent="0.25">
      <c r="A1487" s="29">
        <v>7925</v>
      </c>
      <c r="B1487" s="29">
        <f>IF(Table2[[#This Row],[Volume]]&lt;'Input Data'!$B$9,'Input Data'!$B$9,IF(Table2[[#This Row],[Volume]]&gt;'Input Data'!$B$10,'Input Data'!$B$10,Table2[[#This Row],[Volume]]))</f>
        <v>7925</v>
      </c>
      <c r="C1487" s="30">
        <f>ROUNDDOWN((Table2[[#This Row],[Volume Used]]-'Input Data'!$B$9)/'Input Data'!$B$11,0)*'Input Data'!$B$12</f>
        <v>0.30000000000000004</v>
      </c>
      <c r="D1487" s="31">
        <f>-(Table2[[#This Row],[Volume]]*(1-Table2[[#This Row],[Discount]])*'Input Data'!$B$2)/Table2[[#This Row],[Volume]]</f>
        <v>350</v>
      </c>
      <c r="E1487" s="29">
        <f>ROUNDUP(Table2[[#This Row],[Volume]]/'Input Data'!$B$13,0)</f>
        <v>8</v>
      </c>
      <c r="F1487" s="29">
        <f>-Table2[[#This Row],[Multiplier]]*'Input Data'!$B$3</f>
        <v>400000</v>
      </c>
      <c r="G1487" s="29">
        <f>(1 - (1 / (1 + EXP(-((Table2[[#This Row],[Volume]] / 1000) - 4.25))))) * 0.4 + 0.6</f>
        <v>0.60988907991215024</v>
      </c>
      <c r="H1487" s="29">
        <f>Table2[[#This Row],[Sigmoid]]*'Input Data'!$B$7</f>
        <v>457.41680993411268</v>
      </c>
      <c r="I1487" s="29">
        <f>Table2[[#This Row],[Price]]-Table2[[#This Row],[Variable Cost]]</f>
        <v>107.41680993411268</v>
      </c>
      <c r="J1487" s="29">
        <f>Table2[[#This Row],[CM I (Unit)]]-(Table2[[#This Row],[Fixed Cost]]/Table2[[#This Row],[Volume]])</f>
        <v>56.943623814238862</v>
      </c>
      <c r="K1487" s="29">
        <f>Table2[[#This Row],[CM II Unit)]]-(-'Input Data'!$B$4/Table2[[#This Row],[Volume]])</f>
        <v>25.397882489317727</v>
      </c>
      <c r="L1487" s="29">
        <f>Table2[[#This Row],[CM I (Unit)]]*Table2[[#This Row],[Volume]]</f>
        <v>851278.21872784302</v>
      </c>
      <c r="M1487" s="29">
        <f>Table2[[#This Row],[CM II Unit)]]*Table2[[#This Row],[Volume]]</f>
        <v>451278.21872784296</v>
      </c>
      <c r="N1487" s="29">
        <f>Table2[[#This Row],[Profit (Unit)]]*Table2[[#This Row],[Volume]]</f>
        <v>201278.21872784299</v>
      </c>
      <c r="O1487" s="29" t="str">
        <f>IF(AND(Table2[[#This Row],[Profit]]&gt;0,N1486&lt;0),MIN(Table2[Profit]),"")</f>
        <v/>
      </c>
    </row>
    <row r="1488" spans="1:15" ht="20.100000000000001" customHeight="1" x14ac:dyDescent="0.25">
      <c r="A1488" s="29">
        <v>7930</v>
      </c>
      <c r="B1488" s="29">
        <f>IF(Table2[[#This Row],[Volume]]&lt;'Input Data'!$B$9,'Input Data'!$B$9,IF(Table2[[#This Row],[Volume]]&gt;'Input Data'!$B$10,'Input Data'!$B$10,Table2[[#This Row],[Volume]]))</f>
        <v>7930</v>
      </c>
      <c r="C1488" s="30">
        <f>ROUNDDOWN((Table2[[#This Row],[Volume Used]]-'Input Data'!$B$9)/'Input Data'!$B$11,0)*'Input Data'!$B$12</f>
        <v>0.30000000000000004</v>
      </c>
      <c r="D1488" s="31">
        <f>-(Table2[[#This Row],[Volume]]*(1-Table2[[#This Row],[Discount]])*'Input Data'!$B$2)/Table2[[#This Row],[Volume]]</f>
        <v>350</v>
      </c>
      <c r="E1488" s="29">
        <f>ROUNDUP(Table2[[#This Row],[Volume]]/'Input Data'!$B$13,0)</f>
        <v>8</v>
      </c>
      <c r="F1488" s="29">
        <f>-Table2[[#This Row],[Multiplier]]*'Input Data'!$B$3</f>
        <v>400000</v>
      </c>
      <c r="G1488" s="29">
        <f>(1 - (1 / (1 + EXP(-((Table2[[#This Row],[Volume]] / 1000) - 4.25))))) * 0.4 + 0.6</f>
        <v>0.60984097136109583</v>
      </c>
      <c r="H1488" s="29">
        <f>Table2[[#This Row],[Sigmoid]]*'Input Data'!$B$7</f>
        <v>457.38072852082189</v>
      </c>
      <c r="I1488" s="29">
        <f>Table2[[#This Row],[Price]]-Table2[[#This Row],[Variable Cost]]</f>
        <v>107.38072852082189</v>
      </c>
      <c r="J1488" s="29">
        <f>Table2[[#This Row],[CM I (Unit)]]-(Table2[[#This Row],[Fixed Cost]]/Table2[[#This Row],[Volume]])</f>
        <v>56.939366604050136</v>
      </c>
      <c r="K1488" s="29">
        <f>Table2[[#This Row],[CM II Unit)]]-(-'Input Data'!$B$4/Table2[[#This Row],[Volume]])</f>
        <v>25.413515406067791</v>
      </c>
      <c r="L1488" s="29">
        <f>Table2[[#This Row],[CM I (Unit)]]*Table2[[#This Row],[Volume]]</f>
        <v>851529.17717011762</v>
      </c>
      <c r="M1488" s="29">
        <f>Table2[[#This Row],[CM II Unit)]]*Table2[[#This Row],[Volume]]</f>
        <v>451529.17717011756</v>
      </c>
      <c r="N1488" s="29">
        <f>Table2[[#This Row],[Profit (Unit)]]*Table2[[#This Row],[Volume]]</f>
        <v>201529.17717011759</v>
      </c>
      <c r="O1488" s="29" t="str">
        <f>IF(AND(Table2[[#This Row],[Profit]]&gt;0,N1487&lt;0),MIN(Table2[Profit]),"")</f>
        <v/>
      </c>
    </row>
    <row r="1489" spans="1:15" ht="20.100000000000001" customHeight="1" x14ac:dyDescent="0.25">
      <c r="A1489" s="29">
        <v>7935</v>
      </c>
      <c r="B1489" s="29">
        <f>IF(Table2[[#This Row],[Volume]]&lt;'Input Data'!$B$9,'Input Data'!$B$9,IF(Table2[[#This Row],[Volume]]&gt;'Input Data'!$B$10,'Input Data'!$B$10,Table2[[#This Row],[Volume]]))</f>
        <v>7935</v>
      </c>
      <c r="C1489" s="30">
        <f>ROUNDDOWN((Table2[[#This Row],[Volume Used]]-'Input Data'!$B$9)/'Input Data'!$B$11,0)*'Input Data'!$B$12</f>
        <v>0.30000000000000004</v>
      </c>
      <c r="D1489" s="31">
        <f>-(Table2[[#This Row],[Volume]]*(1-Table2[[#This Row],[Discount]])*'Input Data'!$B$2)/Table2[[#This Row],[Volume]]</f>
        <v>350</v>
      </c>
      <c r="E1489" s="29">
        <f>ROUNDUP(Table2[[#This Row],[Volume]]/'Input Data'!$B$13,0)</f>
        <v>8</v>
      </c>
      <c r="F1489" s="29">
        <f>-Table2[[#This Row],[Multiplier]]*'Input Data'!$B$3</f>
        <v>400000</v>
      </c>
      <c r="G1489" s="29">
        <f>(1 - (1 / (1 + EXP(-((Table2[[#This Row],[Volume]] / 1000) - 4.25))))) * 0.4 + 0.6</f>
        <v>0.60979309097410617</v>
      </c>
      <c r="H1489" s="29">
        <f>Table2[[#This Row],[Sigmoid]]*'Input Data'!$B$7</f>
        <v>457.34481823057962</v>
      </c>
      <c r="I1489" s="29">
        <f>Table2[[#This Row],[Price]]-Table2[[#This Row],[Variable Cost]]</f>
        <v>107.34481823057962</v>
      </c>
      <c r="J1489" s="29">
        <f>Table2[[#This Row],[CM I (Unit)]]-(Table2[[#This Row],[Fixed Cost]]/Table2[[#This Row],[Volume]])</f>
        <v>56.93524041079386</v>
      </c>
      <c r="K1489" s="29">
        <f>Table2[[#This Row],[CM II Unit)]]-(-'Input Data'!$B$4/Table2[[#This Row],[Volume]])</f>
        <v>25.429254273427759</v>
      </c>
      <c r="L1489" s="29">
        <f>Table2[[#This Row],[CM I (Unit)]]*Table2[[#This Row],[Volume]]</f>
        <v>851781.13265964924</v>
      </c>
      <c r="M1489" s="29">
        <f>Table2[[#This Row],[CM II Unit)]]*Table2[[#This Row],[Volume]]</f>
        <v>451781.1326596493</v>
      </c>
      <c r="N1489" s="29">
        <f>Table2[[#This Row],[Profit (Unit)]]*Table2[[#This Row],[Volume]]</f>
        <v>201781.13265964927</v>
      </c>
      <c r="O1489" s="29" t="str">
        <f>IF(AND(Table2[[#This Row],[Profit]]&gt;0,N1488&lt;0),MIN(Table2[Profit]),"")</f>
        <v/>
      </c>
    </row>
    <row r="1490" spans="1:15" ht="20.100000000000001" customHeight="1" x14ac:dyDescent="0.25">
      <c r="A1490" s="29">
        <v>7940</v>
      </c>
      <c r="B1490" s="29">
        <f>IF(Table2[[#This Row],[Volume]]&lt;'Input Data'!$B$9,'Input Data'!$B$9,IF(Table2[[#This Row],[Volume]]&gt;'Input Data'!$B$10,'Input Data'!$B$10,Table2[[#This Row],[Volume]]))</f>
        <v>7940</v>
      </c>
      <c r="C1490" s="30">
        <f>ROUNDDOWN((Table2[[#This Row],[Volume Used]]-'Input Data'!$B$9)/'Input Data'!$B$11,0)*'Input Data'!$B$12</f>
        <v>0.30000000000000004</v>
      </c>
      <c r="D1490" s="31">
        <f>-(Table2[[#This Row],[Volume]]*(1-Table2[[#This Row],[Discount]])*'Input Data'!$B$2)/Table2[[#This Row],[Volume]]</f>
        <v>350</v>
      </c>
      <c r="E1490" s="29">
        <f>ROUNDUP(Table2[[#This Row],[Volume]]/'Input Data'!$B$13,0)</f>
        <v>8</v>
      </c>
      <c r="F1490" s="29">
        <f>-Table2[[#This Row],[Multiplier]]*'Input Data'!$B$3</f>
        <v>400000</v>
      </c>
      <c r="G1490" s="29">
        <f>(1 - (1 / (1 + EXP(-((Table2[[#This Row],[Volume]] / 1000) - 4.25))))) * 0.4 + 0.6</f>
        <v>0.60974543772611112</v>
      </c>
      <c r="H1490" s="29">
        <f>Table2[[#This Row],[Sigmoid]]*'Input Data'!$B$7</f>
        <v>457.30907829458334</v>
      </c>
      <c r="I1490" s="29">
        <f>Table2[[#This Row],[Price]]-Table2[[#This Row],[Variable Cost]]</f>
        <v>107.30907829458334</v>
      </c>
      <c r="J1490" s="29">
        <f>Table2[[#This Row],[CM I (Unit)]]-(Table2[[#This Row],[Fixed Cost]]/Table2[[#This Row],[Volume]])</f>
        <v>56.931244541434729</v>
      </c>
      <c r="K1490" s="29">
        <f>Table2[[#This Row],[CM II Unit)]]-(-'Input Data'!$B$4/Table2[[#This Row],[Volume]])</f>
        <v>25.445098445716845</v>
      </c>
      <c r="L1490" s="29">
        <f>Table2[[#This Row],[CM I (Unit)]]*Table2[[#This Row],[Volume]]</f>
        <v>852034.08165899175</v>
      </c>
      <c r="M1490" s="29">
        <f>Table2[[#This Row],[CM II Unit)]]*Table2[[#This Row],[Volume]]</f>
        <v>452034.08165899175</v>
      </c>
      <c r="N1490" s="29">
        <f>Table2[[#This Row],[Profit (Unit)]]*Table2[[#This Row],[Volume]]</f>
        <v>202034.08165899175</v>
      </c>
      <c r="O1490" s="29" t="str">
        <f>IF(AND(Table2[[#This Row],[Profit]]&gt;0,N1489&lt;0),MIN(Table2[Profit]),"")</f>
        <v/>
      </c>
    </row>
    <row r="1491" spans="1:15" ht="20.100000000000001" customHeight="1" x14ac:dyDescent="0.25">
      <c r="A1491" s="29">
        <v>7945</v>
      </c>
      <c r="B1491" s="29">
        <f>IF(Table2[[#This Row],[Volume]]&lt;'Input Data'!$B$9,'Input Data'!$B$9,IF(Table2[[#This Row],[Volume]]&gt;'Input Data'!$B$10,'Input Data'!$B$10,Table2[[#This Row],[Volume]]))</f>
        <v>7945</v>
      </c>
      <c r="C1491" s="30">
        <f>ROUNDDOWN((Table2[[#This Row],[Volume Used]]-'Input Data'!$B$9)/'Input Data'!$B$11,0)*'Input Data'!$B$12</f>
        <v>0.30000000000000004</v>
      </c>
      <c r="D1491" s="31">
        <f>-(Table2[[#This Row],[Volume]]*(1-Table2[[#This Row],[Discount]])*'Input Data'!$B$2)/Table2[[#This Row],[Volume]]</f>
        <v>350</v>
      </c>
      <c r="E1491" s="29">
        <f>ROUNDUP(Table2[[#This Row],[Volume]]/'Input Data'!$B$13,0)</f>
        <v>8</v>
      </c>
      <c r="F1491" s="29">
        <f>-Table2[[#This Row],[Multiplier]]*'Input Data'!$B$3</f>
        <v>400000</v>
      </c>
      <c r="G1491" s="29">
        <f>(1 - (1 / (1 + EXP(-((Table2[[#This Row],[Volume]] / 1000) - 4.25))))) * 0.4 + 0.6</f>
        <v>0.60969801059609119</v>
      </c>
      <c r="H1491" s="29">
        <f>Table2[[#This Row],[Sigmoid]]*'Input Data'!$B$7</f>
        <v>457.27350794706837</v>
      </c>
      <c r="I1491" s="29">
        <f>Table2[[#This Row],[Price]]-Table2[[#This Row],[Variable Cost]]</f>
        <v>107.27350794706837</v>
      </c>
      <c r="J1491" s="29">
        <f>Table2[[#This Row],[CM I (Unit)]]-(Table2[[#This Row],[Fixed Cost]]/Table2[[#This Row],[Volume]])</f>
        <v>56.927378305784543</v>
      </c>
      <c r="K1491" s="29">
        <f>Table2[[#This Row],[CM II Unit)]]-(-'Input Data'!$B$4/Table2[[#This Row],[Volume]])</f>
        <v>25.461047279982154</v>
      </c>
      <c r="L1491" s="29">
        <f>Table2[[#This Row],[CM I (Unit)]]*Table2[[#This Row],[Volume]]</f>
        <v>852288.02063945821</v>
      </c>
      <c r="M1491" s="29">
        <f>Table2[[#This Row],[CM II Unit)]]*Table2[[#This Row],[Volume]]</f>
        <v>452288.02063945821</v>
      </c>
      <c r="N1491" s="29">
        <f>Table2[[#This Row],[Profit (Unit)]]*Table2[[#This Row],[Volume]]</f>
        <v>202288.02063945821</v>
      </c>
      <c r="O1491" s="29" t="str">
        <f>IF(AND(Table2[[#This Row],[Profit]]&gt;0,N1490&lt;0),MIN(Table2[Profit]),"")</f>
        <v/>
      </c>
    </row>
    <row r="1492" spans="1:15" ht="20.100000000000001" customHeight="1" x14ac:dyDescent="0.25">
      <c r="A1492" s="29">
        <v>7950</v>
      </c>
      <c r="B1492" s="29">
        <f>IF(Table2[[#This Row],[Volume]]&lt;'Input Data'!$B$9,'Input Data'!$B$9,IF(Table2[[#This Row],[Volume]]&gt;'Input Data'!$B$10,'Input Data'!$B$10,Table2[[#This Row],[Volume]]))</f>
        <v>7950</v>
      </c>
      <c r="C1492" s="30">
        <f>ROUNDDOWN((Table2[[#This Row],[Volume Used]]-'Input Data'!$B$9)/'Input Data'!$B$11,0)*'Input Data'!$B$12</f>
        <v>0.30000000000000004</v>
      </c>
      <c r="D1492" s="31">
        <f>-(Table2[[#This Row],[Volume]]*(1-Table2[[#This Row],[Discount]])*'Input Data'!$B$2)/Table2[[#This Row],[Volume]]</f>
        <v>350</v>
      </c>
      <c r="E1492" s="29">
        <f>ROUNDUP(Table2[[#This Row],[Volume]]/'Input Data'!$B$13,0)</f>
        <v>8</v>
      </c>
      <c r="F1492" s="29">
        <f>-Table2[[#This Row],[Multiplier]]*'Input Data'!$B$3</f>
        <v>400000</v>
      </c>
      <c r="G1492" s="29">
        <f>(1 - (1 / (1 + EXP(-((Table2[[#This Row],[Volume]] / 1000) - 4.25))))) * 0.4 + 0.6</f>
        <v>0.60965080856706766</v>
      </c>
      <c r="H1492" s="29">
        <f>Table2[[#This Row],[Sigmoid]]*'Input Data'!$B$7</f>
        <v>457.23810642530077</v>
      </c>
      <c r="I1492" s="29">
        <f>Table2[[#This Row],[Price]]-Table2[[#This Row],[Variable Cost]]</f>
        <v>107.23810642530077</v>
      </c>
      <c r="J1492" s="29">
        <f>Table2[[#This Row],[CM I (Unit)]]-(Table2[[#This Row],[Fixed Cost]]/Table2[[#This Row],[Volume]])</f>
        <v>56.923641016495736</v>
      </c>
      <c r="K1492" s="29">
        <f>Table2[[#This Row],[CM II Unit)]]-(-'Input Data'!$B$4/Table2[[#This Row],[Volume]])</f>
        <v>25.477100135992593</v>
      </c>
      <c r="L1492" s="29">
        <f>Table2[[#This Row],[CM I (Unit)]]*Table2[[#This Row],[Volume]]</f>
        <v>852542.94608114113</v>
      </c>
      <c r="M1492" s="29">
        <f>Table2[[#This Row],[CM II Unit)]]*Table2[[#This Row],[Volume]]</f>
        <v>452542.94608114113</v>
      </c>
      <c r="N1492" s="29">
        <f>Table2[[#This Row],[Profit (Unit)]]*Table2[[#This Row],[Volume]]</f>
        <v>202542.94608114113</v>
      </c>
      <c r="O1492" s="29" t="str">
        <f>IF(AND(Table2[[#This Row],[Profit]]&gt;0,N1491&lt;0),MIN(Table2[Profit]),"")</f>
        <v/>
      </c>
    </row>
    <row r="1493" spans="1:15" ht="20.100000000000001" customHeight="1" x14ac:dyDescent="0.25">
      <c r="A1493" s="29">
        <v>7955</v>
      </c>
      <c r="B1493" s="29">
        <f>IF(Table2[[#This Row],[Volume]]&lt;'Input Data'!$B$9,'Input Data'!$B$9,IF(Table2[[#This Row],[Volume]]&gt;'Input Data'!$B$10,'Input Data'!$B$10,Table2[[#This Row],[Volume]]))</f>
        <v>7955</v>
      </c>
      <c r="C1493" s="30">
        <f>ROUNDDOWN((Table2[[#This Row],[Volume Used]]-'Input Data'!$B$9)/'Input Data'!$B$11,0)*'Input Data'!$B$12</f>
        <v>0.30000000000000004</v>
      </c>
      <c r="D1493" s="31">
        <f>-(Table2[[#This Row],[Volume]]*(1-Table2[[#This Row],[Discount]])*'Input Data'!$B$2)/Table2[[#This Row],[Volume]]</f>
        <v>350</v>
      </c>
      <c r="E1493" s="29">
        <f>ROUNDUP(Table2[[#This Row],[Volume]]/'Input Data'!$B$13,0)</f>
        <v>8</v>
      </c>
      <c r="F1493" s="29">
        <f>-Table2[[#This Row],[Multiplier]]*'Input Data'!$B$3</f>
        <v>400000</v>
      </c>
      <c r="G1493" s="29">
        <f>(1 - (1 / (1 + EXP(-((Table2[[#This Row],[Volume]] / 1000) - 4.25))))) * 0.4 + 0.6</f>
        <v>0.60960383062609147</v>
      </c>
      <c r="H1493" s="29">
        <f>Table2[[#This Row],[Sigmoid]]*'Input Data'!$B$7</f>
        <v>457.2028729695686</v>
      </c>
      <c r="I1493" s="29">
        <f>Table2[[#This Row],[Price]]-Table2[[#This Row],[Variable Cost]]</f>
        <v>107.2028729695686</v>
      </c>
      <c r="J1493" s="29">
        <f>Table2[[#This Row],[CM I (Unit)]]-(Table2[[#This Row],[Fixed Cost]]/Table2[[#This Row],[Volume]])</f>
        <v>56.9200319890532</v>
      </c>
      <c r="K1493" s="29">
        <f>Table2[[#This Row],[CM II Unit)]]-(-'Input Data'!$B$4/Table2[[#This Row],[Volume]])</f>
        <v>25.493256376231077</v>
      </c>
      <c r="L1493" s="29">
        <f>Table2[[#This Row],[CM I (Unit)]]*Table2[[#This Row],[Volume]]</f>
        <v>852798.8544729182</v>
      </c>
      <c r="M1493" s="29">
        <f>Table2[[#This Row],[CM II Unit)]]*Table2[[#This Row],[Volume]]</f>
        <v>452798.8544729182</v>
      </c>
      <c r="N1493" s="29">
        <f>Table2[[#This Row],[Profit (Unit)]]*Table2[[#This Row],[Volume]]</f>
        <v>202798.85447291823</v>
      </c>
      <c r="O1493" s="29" t="str">
        <f>IF(AND(Table2[[#This Row],[Profit]]&gt;0,N1492&lt;0),MIN(Table2[Profit]),"")</f>
        <v/>
      </c>
    </row>
    <row r="1494" spans="1:15" ht="20.100000000000001" customHeight="1" x14ac:dyDescent="0.25">
      <c r="A1494" s="29">
        <v>7960</v>
      </c>
      <c r="B1494" s="29">
        <f>IF(Table2[[#This Row],[Volume]]&lt;'Input Data'!$B$9,'Input Data'!$B$9,IF(Table2[[#This Row],[Volume]]&gt;'Input Data'!$B$10,'Input Data'!$B$10,Table2[[#This Row],[Volume]]))</f>
        <v>7960</v>
      </c>
      <c r="C1494" s="30">
        <f>ROUNDDOWN((Table2[[#This Row],[Volume Used]]-'Input Data'!$B$9)/'Input Data'!$B$11,0)*'Input Data'!$B$12</f>
        <v>0.30000000000000004</v>
      </c>
      <c r="D1494" s="31">
        <f>-(Table2[[#This Row],[Volume]]*(1-Table2[[#This Row],[Discount]])*'Input Data'!$B$2)/Table2[[#This Row],[Volume]]</f>
        <v>350</v>
      </c>
      <c r="E1494" s="29">
        <f>ROUNDUP(Table2[[#This Row],[Volume]]/'Input Data'!$B$13,0)</f>
        <v>8</v>
      </c>
      <c r="F1494" s="29">
        <f>-Table2[[#This Row],[Multiplier]]*'Input Data'!$B$3</f>
        <v>400000</v>
      </c>
      <c r="G1494" s="29">
        <f>(1 - (1 / (1 + EXP(-((Table2[[#This Row],[Volume]] / 1000) - 4.25))))) * 0.4 + 0.6</f>
        <v>0.60955707576423312</v>
      </c>
      <c r="H1494" s="29">
        <f>Table2[[#This Row],[Sigmoid]]*'Input Data'!$B$7</f>
        <v>457.16780682317483</v>
      </c>
      <c r="I1494" s="29">
        <f>Table2[[#This Row],[Price]]-Table2[[#This Row],[Variable Cost]]</f>
        <v>107.16780682317483</v>
      </c>
      <c r="J1494" s="29">
        <f>Table2[[#This Row],[CM I (Unit)]]-(Table2[[#This Row],[Fixed Cost]]/Table2[[#This Row],[Volume]])</f>
        <v>56.916550541767791</v>
      </c>
      <c r="K1494" s="29">
        <f>Table2[[#This Row],[CM II Unit)]]-(-'Input Data'!$B$4/Table2[[#This Row],[Volume]])</f>
        <v>25.509515365888394</v>
      </c>
      <c r="L1494" s="29">
        <f>Table2[[#This Row],[CM I (Unit)]]*Table2[[#This Row],[Volume]]</f>
        <v>853055.74231247162</v>
      </c>
      <c r="M1494" s="29">
        <f>Table2[[#This Row],[CM II Unit)]]*Table2[[#This Row],[Volume]]</f>
        <v>453055.74231247162</v>
      </c>
      <c r="N1494" s="29">
        <f>Table2[[#This Row],[Profit (Unit)]]*Table2[[#This Row],[Volume]]</f>
        <v>203055.74231247162</v>
      </c>
      <c r="O1494" s="29" t="str">
        <f>IF(AND(Table2[[#This Row],[Profit]]&gt;0,N1493&lt;0),MIN(Table2[Profit]),"")</f>
        <v/>
      </c>
    </row>
    <row r="1495" spans="1:15" ht="20.100000000000001" customHeight="1" x14ac:dyDescent="0.25">
      <c r="A1495" s="29">
        <v>7965</v>
      </c>
      <c r="B1495" s="29">
        <f>IF(Table2[[#This Row],[Volume]]&lt;'Input Data'!$B$9,'Input Data'!$B$9,IF(Table2[[#This Row],[Volume]]&gt;'Input Data'!$B$10,'Input Data'!$B$10,Table2[[#This Row],[Volume]]))</f>
        <v>7965</v>
      </c>
      <c r="C1495" s="30">
        <f>ROUNDDOWN((Table2[[#This Row],[Volume Used]]-'Input Data'!$B$9)/'Input Data'!$B$11,0)*'Input Data'!$B$12</f>
        <v>0.30000000000000004</v>
      </c>
      <c r="D1495" s="31">
        <f>-(Table2[[#This Row],[Volume]]*(1-Table2[[#This Row],[Discount]])*'Input Data'!$B$2)/Table2[[#This Row],[Volume]]</f>
        <v>350</v>
      </c>
      <c r="E1495" s="29">
        <f>ROUNDUP(Table2[[#This Row],[Volume]]/'Input Data'!$B$13,0)</f>
        <v>8</v>
      </c>
      <c r="F1495" s="29">
        <f>-Table2[[#This Row],[Multiplier]]*'Input Data'!$B$3</f>
        <v>400000</v>
      </c>
      <c r="G1495" s="29">
        <f>(1 - (1 / (1 + EXP(-((Table2[[#This Row],[Volume]] / 1000) - 4.25))))) * 0.4 + 0.6</f>
        <v>0.6095105429765717</v>
      </c>
      <c r="H1495" s="29">
        <f>Table2[[#This Row],[Sigmoid]]*'Input Data'!$B$7</f>
        <v>457.13290723242875</v>
      </c>
      <c r="I1495" s="29">
        <f>Table2[[#This Row],[Price]]-Table2[[#This Row],[Variable Cost]]</f>
        <v>107.13290723242875</v>
      </c>
      <c r="J1495" s="29">
        <f>Table2[[#This Row],[CM I (Unit)]]-(Table2[[#This Row],[Fixed Cost]]/Table2[[#This Row],[Volume]])</f>
        <v>56.913195995768362</v>
      </c>
      <c r="K1495" s="29">
        <f>Table2[[#This Row],[CM II Unit)]]-(-'Input Data'!$B$4/Table2[[#This Row],[Volume]])</f>
        <v>25.525876472855618</v>
      </c>
      <c r="L1495" s="29">
        <f>Table2[[#This Row],[CM I (Unit)]]*Table2[[#This Row],[Volume]]</f>
        <v>853313.60610629502</v>
      </c>
      <c r="M1495" s="29">
        <f>Table2[[#This Row],[CM II Unit)]]*Table2[[#This Row],[Volume]]</f>
        <v>453313.60610629502</v>
      </c>
      <c r="N1495" s="29">
        <f>Table2[[#This Row],[Profit (Unit)]]*Table2[[#This Row],[Volume]]</f>
        <v>203313.60610629499</v>
      </c>
      <c r="O1495" s="29" t="str">
        <f>IF(AND(Table2[[#This Row],[Profit]]&gt;0,N1494&lt;0),MIN(Table2[Profit]),"")</f>
        <v/>
      </c>
    </row>
    <row r="1496" spans="1:15" ht="20.100000000000001" customHeight="1" x14ac:dyDescent="0.25">
      <c r="A1496" s="29">
        <v>7970</v>
      </c>
      <c r="B1496" s="29">
        <f>IF(Table2[[#This Row],[Volume]]&lt;'Input Data'!$B$9,'Input Data'!$B$9,IF(Table2[[#This Row],[Volume]]&gt;'Input Data'!$B$10,'Input Data'!$B$10,Table2[[#This Row],[Volume]]))</f>
        <v>7970</v>
      </c>
      <c r="C1496" s="30">
        <f>ROUNDDOWN((Table2[[#This Row],[Volume Used]]-'Input Data'!$B$9)/'Input Data'!$B$11,0)*'Input Data'!$B$12</f>
        <v>0.30000000000000004</v>
      </c>
      <c r="D1496" s="31">
        <f>-(Table2[[#This Row],[Volume]]*(1-Table2[[#This Row],[Discount]])*'Input Data'!$B$2)/Table2[[#This Row],[Volume]]</f>
        <v>350</v>
      </c>
      <c r="E1496" s="29">
        <f>ROUNDUP(Table2[[#This Row],[Volume]]/'Input Data'!$B$13,0)</f>
        <v>8</v>
      </c>
      <c r="F1496" s="29">
        <f>-Table2[[#This Row],[Multiplier]]*'Input Data'!$B$3</f>
        <v>400000</v>
      </c>
      <c r="G1496" s="29">
        <f>(1 - (1 / (1 + EXP(-((Table2[[#This Row],[Volume]] / 1000) - 4.25))))) * 0.4 + 0.6</f>
        <v>0.60946423126218441</v>
      </c>
      <c r="H1496" s="29">
        <f>Table2[[#This Row],[Sigmoid]]*'Input Data'!$B$7</f>
        <v>457.09817344663833</v>
      </c>
      <c r="I1496" s="29">
        <f>Table2[[#This Row],[Price]]-Table2[[#This Row],[Variable Cost]]</f>
        <v>107.09817344663833</v>
      </c>
      <c r="J1496" s="29">
        <f>Table2[[#This Row],[CM I (Unit)]]-(Table2[[#This Row],[Fixed Cost]]/Table2[[#This Row],[Volume]])</f>
        <v>56.909967674994661</v>
      </c>
      <c r="K1496" s="29">
        <f>Table2[[#This Row],[CM II Unit)]]-(-'Input Data'!$B$4/Table2[[#This Row],[Volume]])</f>
        <v>25.542339067717371</v>
      </c>
      <c r="L1496" s="29">
        <f>Table2[[#This Row],[CM I (Unit)]]*Table2[[#This Row],[Volume]]</f>
        <v>853572.44236970751</v>
      </c>
      <c r="M1496" s="29">
        <f>Table2[[#This Row],[CM II Unit)]]*Table2[[#This Row],[Volume]]</f>
        <v>453572.44236970745</v>
      </c>
      <c r="N1496" s="29">
        <f>Table2[[#This Row],[Profit (Unit)]]*Table2[[#This Row],[Volume]]</f>
        <v>203572.44236970745</v>
      </c>
      <c r="O1496" s="29" t="str">
        <f>IF(AND(Table2[[#This Row],[Profit]]&gt;0,N1495&lt;0),MIN(Table2[Profit]),"")</f>
        <v/>
      </c>
    </row>
    <row r="1497" spans="1:15" ht="20.100000000000001" customHeight="1" x14ac:dyDescent="0.25">
      <c r="A1497" s="29">
        <v>7975</v>
      </c>
      <c r="B1497" s="29">
        <f>IF(Table2[[#This Row],[Volume]]&lt;'Input Data'!$B$9,'Input Data'!$B$9,IF(Table2[[#This Row],[Volume]]&gt;'Input Data'!$B$10,'Input Data'!$B$10,Table2[[#This Row],[Volume]]))</f>
        <v>7975</v>
      </c>
      <c r="C1497" s="30">
        <f>ROUNDDOWN((Table2[[#This Row],[Volume Used]]-'Input Data'!$B$9)/'Input Data'!$B$11,0)*'Input Data'!$B$12</f>
        <v>0.30000000000000004</v>
      </c>
      <c r="D1497" s="31">
        <f>-(Table2[[#This Row],[Volume]]*(1-Table2[[#This Row],[Discount]])*'Input Data'!$B$2)/Table2[[#This Row],[Volume]]</f>
        <v>350</v>
      </c>
      <c r="E1497" s="29">
        <f>ROUNDUP(Table2[[#This Row],[Volume]]/'Input Data'!$B$13,0)</f>
        <v>8</v>
      </c>
      <c r="F1497" s="29">
        <f>-Table2[[#This Row],[Multiplier]]*'Input Data'!$B$3</f>
        <v>400000</v>
      </c>
      <c r="G1497" s="29">
        <f>(1 - (1 / (1 + EXP(-((Table2[[#This Row],[Volume]] / 1000) - 4.25))))) * 0.4 + 0.6</f>
        <v>0.60941813962413616</v>
      </c>
      <c r="H1497" s="29">
        <f>Table2[[#This Row],[Sigmoid]]*'Input Data'!$B$7</f>
        <v>457.06360471810211</v>
      </c>
      <c r="I1497" s="29">
        <f>Table2[[#This Row],[Price]]-Table2[[#This Row],[Variable Cost]]</f>
        <v>107.06360471810211</v>
      </c>
      <c r="J1497" s="29">
        <f>Table2[[#This Row],[CM I (Unit)]]-(Table2[[#This Row],[Fixed Cost]]/Table2[[#This Row],[Volume]])</f>
        <v>56.906864906189888</v>
      </c>
      <c r="K1497" s="29">
        <f>Table2[[#This Row],[CM II Unit)]]-(-'Input Data'!$B$4/Table2[[#This Row],[Volume]])</f>
        <v>25.558902523744749</v>
      </c>
      <c r="L1497" s="29">
        <f>Table2[[#This Row],[CM I (Unit)]]*Table2[[#This Row],[Volume]]</f>
        <v>853832.24762686435</v>
      </c>
      <c r="M1497" s="29">
        <f>Table2[[#This Row],[CM II Unit)]]*Table2[[#This Row],[Volume]]</f>
        <v>453832.24762686435</v>
      </c>
      <c r="N1497" s="29">
        <f>Table2[[#This Row],[Profit (Unit)]]*Table2[[#This Row],[Volume]]</f>
        <v>203832.24762686438</v>
      </c>
      <c r="O1497" s="29" t="str">
        <f>IF(AND(Table2[[#This Row],[Profit]]&gt;0,N1496&lt;0),MIN(Table2[Profit]),"")</f>
        <v/>
      </c>
    </row>
    <row r="1498" spans="1:15" ht="20.100000000000001" customHeight="1" x14ac:dyDescent="0.25">
      <c r="A1498" s="29">
        <v>7980</v>
      </c>
      <c r="B1498" s="29">
        <f>IF(Table2[[#This Row],[Volume]]&lt;'Input Data'!$B$9,'Input Data'!$B$9,IF(Table2[[#This Row],[Volume]]&gt;'Input Data'!$B$10,'Input Data'!$B$10,Table2[[#This Row],[Volume]]))</f>
        <v>7980</v>
      </c>
      <c r="C1498" s="30">
        <f>ROUNDDOWN((Table2[[#This Row],[Volume Used]]-'Input Data'!$B$9)/'Input Data'!$B$11,0)*'Input Data'!$B$12</f>
        <v>0.30000000000000004</v>
      </c>
      <c r="D1498" s="31">
        <f>-(Table2[[#This Row],[Volume]]*(1-Table2[[#This Row],[Discount]])*'Input Data'!$B$2)/Table2[[#This Row],[Volume]]</f>
        <v>350</v>
      </c>
      <c r="E1498" s="29">
        <f>ROUNDUP(Table2[[#This Row],[Volume]]/'Input Data'!$B$13,0)</f>
        <v>8</v>
      </c>
      <c r="F1498" s="29">
        <f>-Table2[[#This Row],[Multiplier]]*'Input Data'!$B$3</f>
        <v>400000</v>
      </c>
      <c r="G1498" s="29">
        <f>(1 - (1 / (1 + EXP(-((Table2[[#This Row],[Volume]] / 1000) - 4.25))))) * 0.4 + 0.6</f>
        <v>0.60937226706946812</v>
      </c>
      <c r="H1498" s="29">
        <f>Table2[[#This Row],[Sigmoid]]*'Input Data'!$B$7</f>
        <v>457.02920030210112</v>
      </c>
      <c r="I1498" s="29">
        <f>Table2[[#This Row],[Price]]-Table2[[#This Row],[Variable Cost]]</f>
        <v>107.02920030210112</v>
      </c>
      <c r="J1498" s="29">
        <f>Table2[[#This Row],[CM I (Unit)]]-(Table2[[#This Row],[Fixed Cost]]/Table2[[#This Row],[Volume]])</f>
        <v>56.903887018893094</v>
      </c>
      <c r="K1498" s="29">
        <f>Table2[[#This Row],[CM II Unit)]]-(-'Input Data'!$B$4/Table2[[#This Row],[Volume]])</f>
        <v>25.575566216888081</v>
      </c>
      <c r="L1498" s="29">
        <f>Table2[[#This Row],[CM I (Unit)]]*Table2[[#This Row],[Volume]]</f>
        <v>854093.01841076696</v>
      </c>
      <c r="M1498" s="29">
        <f>Table2[[#This Row],[CM II Unit)]]*Table2[[#This Row],[Volume]]</f>
        <v>454093.0184107669</v>
      </c>
      <c r="N1498" s="29">
        <f>Table2[[#This Row],[Profit (Unit)]]*Table2[[#This Row],[Volume]]</f>
        <v>204093.01841076688</v>
      </c>
      <c r="O1498" s="29" t="str">
        <f>IF(AND(Table2[[#This Row],[Profit]]&gt;0,N1497&lt;0),MIN(Table2[Profit]),"")</f>
        <v/>
      </c>
    </row>
    <row r="1499" spans="1:15" ht="20.100000000000001" customHeight="1" x14ac:dyDescent="0.25">
      <c r="A1499" s="29">
        <v>7985</v>
      </c>
      <c r="B1499" s="29">
        <f>IF(Table2[[#This Row],[Volume]]&lt;'Input Data'!$B$9,'Input Data'!$B$9,IF(Table2[[#This Row],[Volume]]&gt;'Input Data'!$B$10,'Input Data'!$B$10,Table2[[#This Row],[Volume]]))</f>
        <v>7985</v>
      </c>
      <c r="C1499" s="30">
        <f>ROUNDDOWN((Table2[[#This Row],[Volume Used]]-'Input Data'!$B$9)/'Input Data'!$B$11,0)*'Input Data'!$B$12</f>
        <v>0.30000000000000004</v>
      </c>
      <c r="D1499" s="31">
        <f>-(Table2[[#This Row],[Volume]]*(1-Table2[[#This Row],[Discount]])*'Input Data'!$B$2)/Table2[[#This Row],[Volume]]</f>
        <v>350</v>
      </c>
      <c r="E1499" s="29">
        <f>ROUNDUP(Table2[[#This Row],[Volume]]/'Input Data'!$B$13,0)</f>
        <v>8</v>
      </c>
      <c r="F1499" s="29">
        <f>-Table2[[#This Row],[Multiplier]]*'Input Data'!$B$3</f>
        <v>400000</v>
      </c>
      <c r="G1499" s="29">
        <f>(1 - (1 / (1 + EXP(-((Table2[[#This Row],[Volume]] / 1000) - 4.25))))) * 0.4 + 0.6</f>
        <v>0.60932661260918775</v>
      </c>
      <c r="H1499" s="29">
        <f>Table2[[#This Row],[Sigmoid]]*'Input Data'!$B$7</f>
        <v>456.9949594568908</v>
      </c>
      <c r="I1499" s="29">
        <f>Table2[[#This Row],[Price]]-Table2[[#This Row],[Variable Cost]]</f>
        <v>106.9949594568908</v>
      </c>
      <c r="J1499" s="29">
        <f>Table2[[#This Row],[CM I (Unit)]]-(Table2[[#This Row],[Fixed Cost]]/Table2[[#This Row],[Volume]])</f>
        <v>56.901033345431813</v>
      </c>
      <c r="K1499" s="29">
        <f>Table2[[#This Row],[CM II Unit)]]-(-'Input Data'!$B$4/Table2[[#This Row],[Volume]])</f>
        <v>25.592329525769948</v>
      </c>
      <c r="L1499" s="29">
        <f>Table2[[#This Row],[CM I (Unit)]]*Table2[[#This Row],[Volume]]</f>
        <v>854354.75126327306</v>
      </c>
      <c r="M1499" s="29">
        <f>Table2[[#This Row],[CM II Unit)]]*Table2[[#This Row],[Volume]]</f>
        <v>454354.75126327301</v>
      </c>
      <c r="N1499" s="29">
        <f>Table2[[#This Row],[Profit (Unit)]]*Table2[[#This Row],[Volume]]</f>
        <v>204354.75126327304</v>
      </c>
      <c r="O1499" s="29" t="str">
        <f>IF(AND(Table2[[#This Row],[Profit]]&gt;0,N1498&lt;0),MIN(Table2[Profit]),"")</f>
        <v/>
      </c>
    </row>
    <row r="1500" spans="1:15" ht="20.100000000000001" customHeight="1" x14ac:dyDescent="0.25">
      <c r="A1500" s="29">
        <v>7990</v>
      </c>
      <c r="B1500" s="29">
        <f>IF(Table2[[#This Row],[Volume]]&lt;'Input Data'!$B$9,'Input Data'!$B$9,IF(Table2[[#This Row],[Volume]]&gt;'Input Data'!$B$10,'Input Data'!$B$10,Table2[[#This Row],[Volume]]))</f>
        <v>7990</v>
      </c>
      <c r="C1500" s="30">
        <f>ROUNDDOWN((Table2[[#This Row],[Volume Used]]-'Input Data'!$B$9)/'Input Data'!$B$11,0)*'Input Data'!$B$12</f>
        <v>0.30000000000000004</v>
      </c>
      <c r="D1500" s="31">
        <f>-(Table2[[#This Row],[Volume]]*(1-Table2[[#This Row],[Discount]])*'Input Data'!$B$2)/Table2[[#This Row],[Volume]]</f>
        <v>350</v>
      </c>
      <c r="E1500" s="29">
        <f>ROUNDUP(Table2[[#This Row],[Volume]]/'Input Data'!$B$13,0)</f>
        <v>8</v>
      </c>
      <c r="F1500" s="29">
        <f>-Table2[[#This Row],[Multiplier]]*'Input Data'!$B$3</f>
        <v>400000</v>
      </c>
      <c r="G1500" s="29">
        <f>(1 - (1 / (1 + EXP(-((Table2[[#This Row],[Volume]] / 1000) - 4.25))))) * 0.4 + 0.6</f>
        <v>0.60928117525825765</v>
      </c>
      <c r="H1500" s="29">
        <f>Table2[[#This Row],[Sigmoid]]*'Input Data'!$B$7</f>
        <v>456.96088144369321</v>
      </c>
      <c r="I1500" s="29">
        <f>Table2[[#This Row],[Price]]-Table2[[#This Row],[Variable Cost]]</f>
        <v>106.96088144369321</v>
      </c>
      <c r="J1500" s="29">
        <f>Table2[[#This Row],[CM I (Unit)]]-(Table2[[#This Row],[Fixed Cost]]/Table2[[#This Row],[Volume]])</f>
        <v>56.898303220914741</v>
      </c>
      <c r="K1500" s="29">
        <f>Table2[[#This Row],[CM II Unit)]]-(-'Input Data'!$B$4/Table2[[#This Row],[Volume]])</f>
        <v>25.609191831678196</v>
      </c>
      <c r="L1500" s="29">
        <f>Table2[[#This Row],[CM I (Unit)]]*Table2[[#This Row],[Volume]]</f>
        <v>854617.44273510878</v>
      </c>
      <c r="M1500" s="29">
        <f>Table2[[#This Row],[CM II Unit)]]*Table2[[#This Row],[Volume]]</f>
        <v>454617.44273510878</v>
      </c>
      <c r="N1500" s="29">
        <f>Table2[[#This Row],[Profit (Unit)]]*Table2[[#This Row],[Volume]]</f>
        <v>204617.44273510878</v>
      </c>
      <c r="O1500" s="29" t="str">
        <f>IF(AND(Table2[[#This Row],[Profit]]&gt;0,N1499&lt;0),MIN(Table2[Profit]),"")</f>
        <v/>
      </c>
    </row>
    <row r="1501" spans="1:15" ht="20.100000000000001" customHeight="1" x14ac:dyDescent="0.25">
      <c r="A1501" s="29">
        <v>7995</v>
      </c>
      <c r="B1501" s="29">
        <f>IF(Table2[[#This Row],[Volume]]&lt;'Input Data'!$B$9,'Input Data'!$B$9,IF(Table2[[#This Row],[Volume]]&gt;'Input Data'!$B$10,'Input Data'!$B$10,Table2[[#This Row],[Volume]]))</f>
        <v>7995</v>
      </c>
      <c r="C1501" s="30">
        <f>ROUNDDOWN((Table2[[#This Row],[Volume Used]]-'Input Data'!$B$9)/'Input Data'!$B$11,0)*'Input Data'!$B$12</f>
        <v>0.30000000000000004</v>
      </c>
      <c r="D1501" s="31">
        <f>-(Table2[[#This Row],[Volume]]*(1-Table2[[#This Row],[Discount]])*'Input Data'!$B$2)/Table2[[#This Row],[Volume]]</f>
        <v>350</v>
      </c>
      <c r="E1501" s="29">
        <f>ROUNDUP(Table2[[#This Row],[Volume]]/'Input Data'!$B$13,0)</f>
        <v>8</v>
      </c>
      <c r="F1501" s="29">
        <f>-Table2[[#This Row],[Multiplier]]*'Input Data'!$B$3</f>
        <v>400000</v>
      </c>
      <c r="G1501" s="29">
        <f>(1 - (1 / (1 + EXP(-((Table2[[#This Row],[Volume]] / 1000) - 4.25))))) * 0.4 + 0.6</f>
        <v>0.60923595403558484</v>
      </c>
      <c r="H1501" s="29">
        <f>Table2[[#This Row],[Sigmoid]]*'Input Data'!$B$7</f>
        <v>456.9269655266886</v>
      </c>
      <c r="I1501" s="29">
        <f>Table2[[#This Row],[Price]]-Table2[[#This Row],[Variable Cost]]</f>
        <v>106.9269655266886</v>
      </c>
      <c r="J1501" s="29">
        <f>Table2[[#This Row],[CM I (Unit)]]-(Table2[[#This Row],[Fixed Cost]]/Table2[[#This Row],[Volume]])</f>
        <v>56.895695983223938</v>
      </c>
      <c r="K1501" s="29">
        <f>Table2[[#This Row],[CM II Unit)]]-(-'Input Data'!$B$4/Table2[[#This Row],[Volume]])</f>
        <v>25.626152518558523</v>
      </c>
      <c r="L1501" s="29">
        <f>Table2[[#This Row],[CM I (Unit)]]*Table2[[#This Row],[Volume]]</f>
        <v>854881.08938587538</v>
      </c>
      <c r="M1501" s="29">
        <f>Table2[[#This Row],[CM II Unit)]]*Table2[[#This Row],[Volume]]</f>
        <v>454881.08938587538</v>
      </c>
      <c r="N1501" s="29">
        <f>Table2[[#This Row],[Profit (Unit)]]*Table2[[#This Row],[Volume]]</f>
        <v>204881.08938587538</v>
      </c>
      <c r="O1501" s="29" t="str">
        <f>IF(AND(Table2[[#This Row],[Profit]]&gt;0,N1500&lt;0),MIN(Table2[Profit]),"")</f>
        <v/>
      </c>
    </row>
    <row r="1502" spans="1:15" ht="20.100000000000001" customHeight="1" x14ac:dyDescent="0.25">
      <c r="A1502" s="29">
        <v>8000</v>
      </c>
      <c r="B1502" s="29">
        <f>IF(Table2[[#This Row],[Volume]]&lt;'Input Data'!$B$9,'Input Data'!$B$9,IF(Table2[[#This Row],[Volume]]&gt;'Input Data'!$B$10,'Input Data'!$B$10,Table2[[#This Row],[Volume]]))</f>
        <v>8000</v>
      </c>
      <c r="C1502" s="30">
        <f>ROUNDDOWN((Table2[[#This Row],[Volume Used]]-'Input Data'!$B$9)/'Input Data'!$B$11,0)*'Input Data'!$B$12</f>
        <v>0.30000000000000004</v>
      </c>
      <c r="D1502" s="31">
        <f>-(Table2[[#This Row],[Volume]]*(1-Table2[[#This Row],[Discount]])*'Input Data'!$B$2)/Table2[[#This Row],[Volume]]</f>
        <v>350</v>
      </c>
      <c r="E1502" s="29">
        <f>ROUNDUP(Table2[[#This Row],[Volume]]/'Input Data'!$B$13,0)</f>
        <v>8</v>
      </c>
      <c r="F1502" s="29">
        <f>-Table2[[#This Row],[Multiplier]]*'Input Data'!$B$3</f>
        <v>400000</v>
      </c>
      <c r="G1502" s="29">
        <f>(1 - (1 / (1 + EXP(-((Table2[[#This Row],[Volume]] / 1000) - 4.25))))) * 0.4 + 0.6</f>
        <v>0.60919094796401019</v>
      </c>
      <c r="H1502" s="29">
        <f>Table2[[#This Row],[Sigmoid]]*'Input Data'!$B$7</f>
        <v>456.89321097300763</v>
      </c>
      <c r="I1502" s="29">
        <f>Table2[[#This Row],[Price]]-Table2[[#This Row],[Variable Cost]]</f>
        <v>106.89321097300763</v>
      </c>
      <c r="J1502" s="29">
        <f>Table2[[#This Row],[CM I (Unit)]]-(Table2[[#This Row],[Fixed Cost]]/Table2[[#This Row],[Volume]])</f>
        <v>56.893210973007626</v>
      </c>
      <c r="K1502" s="29">
        <f>Table2[[#This Row],[CM II Unit)]]-(-'Input Data'!$B$4/Table2[[#This Row],[Volume]])</f>
        <v>25.643210973007626</v>
      </c>
      <c r="L1502" s="29">
        <f>Table2[[#This Row],[CM I (Unit)]]*Table2[[#This Row],[Volume]]</f>
        <v>855145.68778406107</v>
      </c>
      <c r="M1502" s="29">
        <f>Table2[[#This Row],[CM II Unit)]]*Table2[[#This Row],[Volume]]</f>
        <v>455145.68778406101</v>
      </c>
      <c r="N1502" s="29">
        <f>Table2[[#This Row],[Profit (Unit)]]*Table2[[#This Row],[Volume]]</f>
        <v>205145.68778406101</v>
      </c>
      <c r="O1502" s="29" t="str">
        <f>IF(AND(Table2[[#This Row],[Profit]]&gt;0,N1501&lt;0),MIN(Table2[Profit]),"")</f>
        <v/>
      </c>
    </row>
    <row r="1503" spans="1:15" ht="20.100000000000001" customHeight="1" x14ac:dyDescent="0.25">
      <c r="A1503" s="29">
        <v>8005</v>
      </c>
      <c r="B1503" s="29">
        <f>IF(Table2[[#This Row],[Volume]]&lt;'Input Data'!$B$9,'Input Data'!$B$9,IF(Table2[[#This Row],[Volume]]&gt;'Input Data'!$B$10,'Input Data'!$B$10,Table2[[#This Row],[Volume]]))</f>
        <v>8000</v>
      </c>
      <c r="C1503" s="30">
        <f>ROUNDDOWN((Table2[[#This Row],[Volume Used]]-'Input Data'!$B$9)/'Input Data'!$B$11,0)*'Input Data'!$B$12</f>
        <v>0.30000000000000004</v>
      </c>
      <c r="D1503" s="31">
        <f>-(Table2[[#This Row],[Volume]]*(1-Table2[[#This Row],[Discount]])*'Input Data'!$B$2)/Table2[[#This Row],[Volume]]</f>
        <v>350</v>
      </c>
      <c r="E1503" s="29">
        <f>ROUNDUP(Table2[[#This Row],[Volume]]/'Input Data'!$B$13,0)</f>
        <v>9</v>
      </c>
      <c r="F1503" s="29">
        <f>-Table2[[#This Row],[Multiplier]]*'Input Data'!$B$3</f>
        <v>450000</v>
      </c>
      <c r="G1503" s="29">
        <f>(1 - (1 / (1 + EXP(-((Table2[[#This Row],[Volume]] / 1000) - 4.25))))) * 0.4 + 0.6</f>
        <v>0.60914615607029732</v>
      </c>
      <c r="H1503" s="29">
        <f>Table2[[#This Row],[Sigmoid]]*'Input Data'!$B$7</f>
        <v>456.85961705272297</v>
      </c>
      <c r="I1503" s="29">
        <f>Table2[[#This Row],[Price]]-Table2[[#This Row],[Variable Cost]]</f>
        <v>106.85961705272297</v>
      </c>
      <c r="J1503" s="29">
        <f>Table2[[#This Row],[CM I (Unit)]]-(Table2[[#This Row],[Fixed Cost]]/Table2[[#This Row],[Volume]])</f>
        <v>50.64475134379105</v>
      </c>
      <c r="K1503" s="29">
        <f>Table2[[#This Row],[CM II Unit)]]-(-'Input Data'!$B$4/Table2[[#This Row],[Volume]])</f>
        <v>19.414270394384431</v>
      </c>
      <c r="L1503" s="29">
        <f>Table2[[#This Row],[CM I (Unit)]]*Table2[[#This Row],[Volume]]</f>
        <v>855411.23450704734</v>
      </c>
      <c r="M1503" s="29">
        <f>Table2[[#This Row],[CM II Unit)]]*Table2[[#This Row],[Volume]]</f>
        <v>405411.23450704734</v>
      </c>
      <c r="N1503" s="29">
        <f>Table2[[#This Row],[Profit (Unit)]]*Table2[[#This Row],[Volume]]</f>
        <v>155411.23450704737</v>
      </c>
      <c r="O1503" s="29" t="str">
        <f>IF(AND(Table2[[#This Row],[Profit]]&gt;0,N1502&lt;0),MIN(Table2[Profit]),"")</f>
        <v/>
      </c>
    </row>
    <row r="1504" spans="1:15" ht="20.100000000000001" customHeight="1" x14ac:dyDescent="0.25">
      <c r="A1504" s="29">
        <v>8010</v>
      </c>
      <c r="B1504" s="29">
        <f>IF(Table2[[#This Row],[Volume]]&lt;'Input Data'!$B$9,'Input Data'!$B$9,IF(Table2[[#This Row],[Volume]]&gt;'Input Data'!$B$10,'Input Data'!$B$10,Table2[[#This Row],[Volume]]))</f>
        <v>8000</v>
      </c>
      <c r="C1504" s="30">
        <f>ROUNDDOWN((Table2[[#This Row],[Volume Used]]-'Input Data'!$B$9)/'Input Data'!$B$11,0)*'Input Data'!$B$12</f>
        <v>0.30000000000000004</v>
      </c>
      <c r="D1504" s="31">
        <f>-(Table2[[#This Row],[Volume]]*(1-Table2[[#This Row],[Discount]])*'Input Data'!$B$2)/Table2[[#This Row],[Volume]]</f>
        <v>350</v>
      </c>
      <c r="E1504" s="29">
        <f>ROUNDUP(Table2[[#This Row],[Volume]]/'Input Data'!$B$13,0)</f>
        <v>9</v>
      </c>
      <c r="F1504" s="29">
        <f>-Table2[[#This Row],[Multiplier]]*'Input Data'!$B$3</f>
        <v>450000</v>
      </c>
      <c r="G1504" s="29">
        <f>(1 - (1 / (1 + EXP(-((Table2[[#This Row],[Volume]] / 1000) - 4.25))))) * 0.4 + 0.6</f>
        <v>0.60910157738512161</v>
      </c>
      <c r="H1504" s="29">
        <f>Table2[[#This Row],[Sigmoid]]*'Input Data'!$B$7</f>
        <v>456.82618303884118</v>
      </c>
      <c r="I1504" s="29">
        <f>Table2[[#This Row],[Price]]-Table2[[#This Row],[Variable Cost]]</f>
        <v>106.82618303884118</v>
      </c>
      <c r="J1504" s="29">
        <f>Table2[[#This Row],[CM I (Unit)]]-(Table2[[#This Row],[Fixed Cost]]/Table2[[#This Row],[Volume]])</f>
        <v>50.646407757942306</v>
      </c>
      <c r="K1504" s="29">
        <f>Table2[[#This Row],[CM II Unit)]]-(-'Input Data'!$B$4/Table2[[#This Row],[Volume]])</f>
        <v>19.435421490776264</v>
      </c>
      <c r="L1504" s="29">
        <f>Table2[[#This Row],[CM I (Unit)]]*Table2[[#This Row],[Volume]]</f>
        <v>855677.72614111786</v>
      </c>
      <c r="M1504" s="29">
        <f>Table2[[#This Row],[CM II Unit)]]*Table2[[#This Row],[Volume]]</f>
        <v>405677.72614111786</v>
      </c>
      <c r="N1504" s="29">
        <f>Table2[[#This Row],[Profit (Unit)]]*Table2[[#This Row],[Volume]]</f>
        <v>155677.72614111786</v>
      </c>
      <c r="O1504" s="29" t="str">
        <f>IF(AND(Table2[[#This Row],[Profit]]&gt;0,N1503&lt;0),MIN(Table2[Profit]),"")</f>
        <v/>
      </c>
    </row>
    <row r="1505" spans="1:15" ht="20.100000000000001" customHeight="1" x14ac:dyDescent="0.25">
      <c r="A1505" s="29">
        <v>8015</v>
      </c>
      <c r="B1505" s="29">
        <f>IF(Table2[[#This Row],[Volume]]&lt;'Input Data'!$B$9,'Input Data'!$B$9,IF(Table2[[#This Row],[Volume]]&gt;'Input Data'!$B$10,'Input Data'!$B$10,Table2[[#This Row],[Volume]]))</f>
        <v>8000</v>
      </c>
      <c r="C1505" s="30">
        <f>ROUNDDOWN((Table2[[#This Row],[Volume Used]]-'Input Data'!$B$9)/'Input Data'!$B$11,0)*'Input Data'!$B$12</f>
        <v>0.30000000000000004</v>
      </c>
      <c r="D1505" s="31">
        <f>-(Table2[[#This Row],[Volume]]*(1-Table2[[#This Row],[Discount]])*'Input Data'!$B$2)/Table2[[#This Row],[Volume]]</f>
        <v>350</v>
      </c>
      <c r="E1505" s="29">
        <f>ROUNDUP(Table2[[#This Row],[Volume]]/'Input Data'!$B$13,0)</f>
        <v>9</v>
      </c>
      <c r="F1505" s="29">
        <f>-Table2[[#This Row],[Multiplier]]*'Input Data'!$B$3</f>
        <v>450000</v>
      </c>
      <c r="G1505" s="29">
        <f>(1 - (1 / (1 + EXP(-((Table2[[#This Row],[Volume]] / 1000) - 4.25))))) * 0.4 + 0.6</f>
        <v>0.60905721094305987</v>
      </c>
      <c r="H1505" s="29">
        <f>Table2[[#This Row],[Sigmoid]]*'Input Data'!$B$7</f>
        <v>456.79290820729489</v>
      </c>
      <c r="I1505" s="29">
        <f>Table2[[#This Row],[Price]]-Table2[[#This Row],[Variable Cost]]</f>
        <v>106.79290820729489</v>
      </c>
      <c r="J1505" s="29">
        <f>Table2[[#This Row],[CM I (Unit)]]-(Table2[[#This Row],[Fixed Cost]]/Table2[[#This Row],[Volume]])</f>
        <v>50.648179573483283</v>
      </c>
      <c r="K1505" s="29">
        <f>Table2[[#This Row],[CM II Unit)]]-(-'Input Data'!$B$4/Table2[[#This Row],[Volume]])</f>
        <v>19.456663665810169</v>
      </c>
      <c r="L1505" s="29">
        <f>Table2[[#This Row],[CM I (Unit)]]*Table2[[#This Row],[Volume]]</f>
        <v>855945.15928146848</v>
      </c>
      <c r="M1505" s="29">
        <f>Table2[[#This Row],[CM II Unit)]]*Table2[[#This Row],[Volume]]</f>
        <v>405945.15928146848</v>
      </c>
      <c r="N1505" s="29">
        <f>Table2[[#This Row],[Profit (Unit)]]*Table2[[#This Row],[Volume]]</f>
        <v>155945.15928146851</v>
      </c>
      <c r="O1505" s="29" t="str">
        <f>IF(AND(Table2[[#This Row],[Profit]]&gt;0,N1504&lt;0),MIN(Table2[Profit]),"")</f>
        <v/>
      </c>
    </row>
    <row r="1506" spans="1:15" ht="20.100000000000001" customHeight="1" x14ac:dyDescent="0.25">
      <c r="A1506" s="29">
        <v>8020</v>
      </c>
      <c r="B1506" s="29">
        <f>IF(Table2[[#This Row],[Volume]]&lt;'Input Data'!$B$9,'Input Data'!$B$9,IF(Table2[[#This Row],[Volume]]&gt;'Input Data'!$B$10,'Input Data'!$B$10,Table2[[#This Row],[Volume]]))</f>
        <v>8000</v>
      </c>
      <c r="C1506" s="30">
        <f>ROUNDDOWN((Table2[[#This Row],[Volume Used]]-'Input Data'!$B$9)/'Input Data'!$B$11,0)*'Input Data'!$B$12</f>
        <v>0.30000000000000004</v>
      </c>
      <c r="D1506" s="31">
        <f>-(Table2[[#This Row],[Volume]]*(1-Table2[[#This Row],[Discount]])*'Input Data'!$B$2)/Table2[[#This Row],[Volume]]</f>
        <v>350</v>
      </c>
      <c r="E1506" s="29">
        <f>ROUNDUP(Table2[[#This Row],[Volume]]/'Input Data'!$B$13,0)</f>
        <v>9</v>
      </c>
      <c r="F1506" s="29">
        <f>-Table2[[#This Row],[Multiplier]]*'Input Data'!$B$3</f>
        <v>450000</v>
      </c>
      <c r="G1506" s="29">
        <f>(1 - (1 / (1 + EXP(-((Table2[[#This Row],[Volume]] / 1000) - 4.25))))) * 0.4 + 0.6</f>
        <v>0.60901305578257892</v>
      </c>
      <c r="H1506" s="29">
        <f>Table2[[#This Row],[Sigmoid]]*'Input Data'!$B$7</f>
        <v>456.7597918369342</v>
      </c>
      <c r="I1506" s="29">
        <f>Table2[[#This Row],[Price]]-Table2[[#This Row],[Variable Cost]]</f>
        <v>106.7597918369342</v>
      </c>
      <c r="J1506" s="29">
        <f>Table2[[#This Row],[CM I (Unit)]]-(Table2[[#This Row],[Fixed Cost]]/Table2[[#This Row],[Volume]])</f>
        <v>50.650066151148664</v>
      </c>
      <c r="K1506" s="29">
        <f>Table2[[#This Row],[CM II Unit)]]-(-'Input Data'!$B$4/Table2[[#This Row],[Volume]])</f>
        <v>19.477996325712255</v>
      </c>
      <c r="L1506" s="29">
        <f>Table2[[#This Row],[CM I (Unit)]]*Table2[[#This Row],[Volume]]</f>
        <v>856213.53053221223</v>
      </c>
      <c r="M1506" s="29">
        <f>Table2[[#This Row],[CM II Unit)]]*Table2[[#This Row],[Volume]]</f>
        <v>406213.53053221229</v>
      </c>
      <c r="N1506" s="29">
        <f>Table2[[#This Row],[Profit (Unit)]]*Table2[[#This Row],[Volume]]</f>
        <v>156213.53053221229</v>
      </c>
      <c r="O1506" s="29" t="str">
        <f>IF(AND(Table2[[#This Row],[Profit]]&gt;0,N1505&lt;0),MIN(Table2[Profit]),"")</f>
        <v/>
      </c>
    </row>
    <row r="1507" spans="1:15" ht="20.100000000000001" customHeight="1" x14ac:dyDescent="0.25">
      <c r="A1507" s="29">
        <v>8025</v>
      </c>
      <c r="B1507" s="29">
        <f>IF(Table2[[#This Row],[Volume]]&lt;'Input Data'!$B$9,'Input Data'!$B$9,IF(Table2[[#This Row],[Volume]]&gt;'Input Data'!$B$10,'Input Data'!$B$10,Table2[[#This Row],[Volume]]))</f>
        <v>8000</v>
      </c>
      <c r="C1507" s="30">
        <f>ROUNDDOWN((Table2[[#This Row],[Volume Used]]-'Input Data'!$B$9)/'Input Data'!$B$11,0)*'Input Data'!$B$12</f>
        <v>0.30000000000000004</v>
      </c>
      <c r="D1507" s="31">
        <f>-(Table2[[#This Row],[Volume]]*(1-Table2[[#This Row],[Discount]])*'Input Data'!$B$2)/Table2[[#This Row],[Volume]]</f>
        <v>350</v>
      </c>
      <c r="E1507" s="29">
        <f>ROUNDUP(Table2[[#This Row],[Volume]]/'Input Data'!$B$13,0)</f>
        <v>9</v>
      </c>
      <c r="F1507" s="29">
        <f>-Table2[[#This Row],[Multiplier]]*'Input Data'!$B$3</f>
        <v>450000</v>
      </c>
      <c r="G1507" s="29">
        <f>(1 - (1 / (1 + EXP(-((Table2[[#This Row],[Volume]] / 1000) - 4.25))))) * 0.4 + 0.6</f>
        <v>0.60896911094602502</v>
      </c>
      <c r="H1507" s="29">
        <f>Table2[[#This Row],[Sigmoid]]*'Input Data'!$B$7</f>
        <v>456.72683320951876</v>
      </c>
      <c r="I1507" s="29">
        <f>Table2[[#This Row],[Price]]-Table2[[#This Row],[Variable Cost]]</f>
        <v>106.72683320951876</v>
      </c>
      <c r="J1507" s="29">
        <f>Table2[[#This Row],[CM I (Unit)]]-(Table2[[#This Row],[Fixed Cost]]/Table2[[#This Row],[Volume]])</f>
        <v>50.652066854378575</v>
      </c>
      <c r="K1507" s="29">
        <f>Table2[[#This Row],[CM II Unit)]]-(-'Input Data'!$B$4/Table2[[#This Row],[Volume]])</f>
        <v>19.499418879300691</v>
      </c>
      <c r="L1507" s="29">
        <f>Table2[[#This Row],[CM I (Unit)]]*Table2[[#This Row],[Volume]]</f>
        <v>856482.83650638803</v>
      </c>
      <c r="M1507" s="29">
        <f>Table2[[#This Row],[CM II Unit)]]*Table2[[#This Row],[Volume]]</f>
        <v>406482.83650638803</v>
      </c>
      <c r="N1507" s="29">
        <f>Table2[[#This Row],[Profit (Unit)]]*Table2[[#This Row],[Volume]]</f>
        <v>156482.83650638803</v>
      </c>
      <c r="O1507" s="29" t="str">
        <f>IF(AND(Table2[[#This Row],[Profit]]&gt;0,N1506&lt;0),MIN(Table2[Profit]),"")</f>
        <v/>
      </c>
    </row>
    <row r="1508" spans="1:15" ht="20.100000000000001" customHeight="1" x14ac:dyDescent="0.25">
      <c r="A1508" s="29">
        <v>8030</v>
      </c>
      <c r="B1508" s="29">
        <f>IF(Table2[[#This Row],[Volume]]&lt;'Input Data'!$B$9,'Input Data'!$B$9,IF(Table2[[#This Row],[Volume]]&gt;'Input Data'!$B$10,'Input Data'!$B$10,Table2[[#This Row],[Volume]]))</f>
        <v>8000</v>
      </c>
      <c r="C1508" s="30">
        <f>ROUNDDOWN((Table2[[#This Row],[Volume Used]]-'Input Data'!$B$9)/'Input Data'!$B$11,0)*'Input Data'!$B$12</f>
        <v>0.30000000000000004</v>
      </c>
      <c r="D1508" s="31">
        <f>-(Table2[[#This Row],[Volume]]*(1-Table2[[#This Row],[Discount]])*'Input Data'!$B$2)/Table2[[#This Row],[Volume]]</f>
        <v>350</v>
      </c>
      <c r="E1508" s="29">
        <f>ROUNDUP(Table2[[#This Row],[Volume]]/'Input Data'!$B$13,0)</f>
        <v>9</v>
      </c>
      <c r="F1508" s="29">
        <f>-Table2[[#This Row],[Multiplier]]*'Input Data'!$B$3</f>
        <v>450000</v>
      </c>
      <c r="G1508" s="29">
        <f>(1 - (1 / (1 + EXP(-((Table2[[#This Row],[Volume]] / 1000) - 4.25))))) * 0.4 + 0.6</f>
        <v>0.6089253754796129</v>
      </c>
      <c r="H1508" s="29">
        <f>Table2[[#This Row],[Sigmoid]]*'Input Data'!$B$7</f>
        <v>456.69403160970967</v>
      </c>
      <c r="I1508" s="29">
        <f>Table2[[#This Row],[Price]]-Table2[[#This Row],[Variable Cost]]</f>
        <v>106.69403160970967</v>
      </c>
      <c r="J1508" s="29">
        <f>Table2[[#This Row],[CM I (Unit)]]-(Table2[[#This Row],[Fixed Cost]]/Table2[[#This Row],[Volume]])</f>
        <v>50.654181049311163</v>
      </c>
      <c r="K1508" s="29">
        <f>Table2[[#This Row],[CM II Unit)]]-(-'Input Data'!$B$4/Table2[[#This Row],[Volume]])</f>
        <v>19.520930737978659</v>
      </c>
      <c r="L1508" s="29">
        <f>Table2[[#This Row],[CM I (Unit)]]*Table2[[#This Row],[Volume]]</f>
        <v>856753.07382596866</v>
      </c>
      <c r="M1508" s="29">
        <f>Table2[[#This Row],[CM II Unit)]]*Table2[[#This Row],[Volume]]</f>
        <v>406753.07382596866</v>
      </c>
      <c r="N1508" s="29">
        <f>Table2[[#This Row],[Profit (Unit)]]*Table2[[#This Row],[Volume]]</f>
        <v>156753.07382596863</v>
      </c>
      <c r="O1508" s="29" t="str">
        <f>IF(AND(Table2[[#This Row],[Profit]]&gt;0,N1507&lt;0),MIN(Table2[Profit]),"")</f>
        <v/>
      </c>
    </row>
    <row r="1509" spans="1:15" ht="20.100000000000001" customHeight="1" x14ac:dyDescent="0.25">
      <c r="A1509" s="29">
        <v>8035</v>
      </c>
      <c r="B1509" s="29">
        <f>IF(Table2[[#This Row],[Volume]]&lt;'Input Data'!$B$9,'Input Data'!$B$9,IF(Table2[[#This Row],[Volume]]&gt;'Input Data'!$B$10,'Input Data'!$B$10,Table2[[#This Row],[Volume]]))</f>
        <v>8000</v>
      </c>
      <c r="C1509" s="30">
        <f>ROUNDDOWN((Table2[[#This Row],[Volume Used]]-'Input Data'!$B$9)/'Input Data'!$B$11,0)*'Input Data'!$B$12</f>
        <v>0.30000000000000004</v>
      </c>
      <c r="D1509" s="31">
        <f>-(Table2[[#This Row],[Volume]]*(1-Table2[[#This Row],[Discount]])*'Input Data'!$B$2)/Table2[[#This Row],[Volume]]</f>
        <v>350</v>
      </c>
      <c r="E1509" s="29">
        <f>ROUNDUP(Table2[[#This Row],[Volume]]/'Input Data'!$B$13,0)</f>
        <v>9</v>
      </c>
      <c r="F1509" s="29">
        <f>-Table2[[#This Row],[Multiplier]]*'Input Data'!$B$3</f>
        <v>450000</v>
      </c>
      <c r="G1509" s="29">
        <f>(1 - (1 / (1 + EXP(-((Table2[[#This Row],[Volume]] / 1000) - 4.25))))) * 0.4 + 0.6</f>
        <v>0.60888184843341442</v>
      </c>
      <c r="H1509" s="29">
        <f>Table2[[#This Row],[Sigmoid]]*'Input Data'!$B$7</f>
        <v>456.66138632506079</v>
      </c>
      <c r="I1509" s="29">
        <f>Table2[[#This Row],[Price]]-Table2[[#This Row],[Variable Cost]]</f>
        <v>106.66138632506079</v>
      </c>
      <c r="J1509" s="29">
        <f>Table2[[#This Row],[CM I (Unit)]]-(Table2[[#This Row],[Fixed Cost]]/Table2[[#This Row],[Volume]])</f>
        <v>50.656408104774542</v>
      </c>
      <c r="K1509" s="29">
        <f>Table2[[#This Row],[CM II Unit)]]-(-'Input Data'!$B$4/Table2[[#This Row],[Volume]])</f>
        <v>19.542531315726627</v>
      </c>
      <c r="L1509" s="29">
        <f>Table2[[#This Row],[CM I (Unit)]]*Table2[[#This Row],[Volume]]</f>
        <v>857024.23912186339</v>
      </c>
      <c r="M1509" s="29">
        <f>Table2[[#This Row],[CM II Unit)]]*Table2[[#This Row],[Volume]]</f>
        <v>407024.23912186344</v>
      </c>
      <c r="N1509" s="29">
        <f>Table2[[#This Row],[Profit (Unit)]]*Table2[[#This Row],[Volume]]</f>
        <v>157024.23912186344</v>
      </c>
      <c r="O1509" s="29" t="str">
        <f>IF(AND(Table2[[#This Row],[Profit]]&gt;0,N1508&lt;0),MIN(Table2[Profit]),"")</f>
        <v/>
      </c>
    </row>
    <row r="1510" spans="1:15" ht="20.100000000000001" customHeight="1" x14ac:dyDescent="0.25">
      <c r="A1510" s="29">
        <v>8040</v>
      </c>
      <c r="B1510" s="29">
        <f>IF(Table2[[#This Row],[Volume]]&lt;'Input Data'!$B$9,'Input Data'!$B$9,IF(Table2[[#This Row],[Volume]]&gt;'Input Data'!$B$10,'Input Data'!$B$10,Table2[[#This Row],[Volume]]))</f>
        <v>8000</v>
      </c>
      <c r="C1510" s="30">
        <f>ROUNDDOWN((Table2[[#This Row],[Volume Used]]-'Input Data'!$B$9)/'Input Data'!$B$11,0)*'Input Data'!$B$12</f>
        <v>0.30000000000000004</v>
      </c>
      <c r="D1510" s="31">
        <f>-(Table2[[#This Row],[Volume]]*(1-Table2[[#This Row],[Discount]])*'Input Data'!$B$2)/Table2[[#This Row],[Volume]]</f>
        <v>350</v>
      </c>
      <c r="E1510" s="29">
        <f>ROUNDUP(Table2[[#This Row],[Volume]]/'Input Data'!$B$13,0)</f>
        <v>9</v>
      </c>
      <c r="F1510" s="29">
        <f>-Table2[[#This Row],[Multiplier]]*'Input Data'!$B$3</f>
        <v>450000</v>
      </c>
      <c r="G1510" s="29">
        <f>(1 - (1 / (1 + EXP(-((Table2[[#This Row],[Volume]] / 1000) - 4.25))))) * 0.4 + 0.6</f>
        <v>0.60883852886134815</v>
      </c>
      <c r="H1510" s="29">
        <f>Table2[[#This Row],[Sigmoid]]*'Input Data'!$B$7</f>
        <v>456.62889664601113</v>
      </c>
      <c r="I1510" s="29">
        <f>Table2[[#This Row],[Price]]-Table2[[#This Row],[Variable Cost]]</f>
        <v>106.62889664601113</v>
      </c>
      <c r="J1510" s="29">
        <f>Table2[[#This Row],[CM I (Unit)]]-(Table2[[#This Row],[Fixed Cost]]/Table2[[#This Row],[Volume]])</f>
        <v>50.658747392279786</v>
      </c>
      <c r="K1510" s="29">
        <f>Table2[[#This Row],[CM II Unit)]]-(-'Input Data'!$B$4/Table2[[#This Row],[Volume]])</f>
        <v>19.564220029095704</v>
      </c>
      <c r="L1510" s="29">
        <f>Table2[[#This Row],[CM I (Unit)]]*Table2[[#This Row],[Volume]]</f>
        <v>857296.32903392951</v>
      </c>
      <c r="M1510" s="29">
        <f>Table2[[#This Row],[CM II Unit)]]*Table2[[#This Row],[Volume]]</f>
        <v>407296.32903392945</v>
      </c>
      <c r="N1510" s="29">
        <f>Table2[[#This Row],[Profit (Unit)]]*Table2[[#This Row],[Volume]]</f>
        <v>157296.32903392948</v>
      </c>
      <c r="O1510" s="29" t="str">
        <f>IF(AND(Table2[[#This Row],[Profit]]&gt;0,N1509&lt;0),MIN(Table2[Profit]),"")</f>
        <v/>
      </c>
    </row>
    <row r="1511" spans="1:15" ht="20.100000000000001" customHeight="1" x14ac:dyDescent="0.25">
      <c r="A1511" s="29">
        <v>8045</v>
      </c>
      <c r="B1511" s="29">
        <f>IF(Table2[[#This Row],[Volume]]&lt;'Input Data'!$B$9,'Input Data'!$B$9,IF(Table2[[#This Row],[Volume]]&gt;'Input Data'!$B$10,'Input Data'!$B$10,Table2[[#This Row],[Volume]]))</f>
        <v>8000</v>
      </c>
      <c r="C1511" s="30">
        <f>ROUNDDOWN((Table2[[#This Row],[Volume Used]]-'Input Data'!$B$9)/'Input Data'!$B$11,0)*'Input Data'!$B$12</f>
        <v>0.30000000000000004</v>
      </c>
      <c r="D1511" s="31">
        <f>-(Table2[[#This Row],[Volume]]*(1-Table2[[#This Row],[Discount]])*'Input Data'!$B$2)/Table2[[#This Row],[Volume]]</f>
        <v>350</v>
      </c>
      <c r="E1511" s="29">
        <f>ROUNDUP(Table2[[#This Row],[Volume]]/'Input Data'!$B$13,0)</f>
        <v>9</v>
      </c>
      <c r="F1511" s="29">
        <f>-Table2[[#This Row],[Multiplier]]*'Input Data'!$B$3</f>
        <v>450000</v>
      </c>
      <c r="G1511" s="29">
        <f>(1 - (1 / (1 + EXP(-((Table2[[#This Row],[Volume]] / 1000) - 4.25))))) * 0.4 + 0.6</f>
        <v>0.60879541582116781</v>
      </c>
      <c r="H1511" s="29">
        <f>Table2[[#This Row],[Sigmoid]]*'Input Data'!$B$7</f>
        <v>456.59656186587586</v>
      </c>
      <c r="I1511" s="29">
        <f>Table2[[#This Row],[Price]]-Table2[[#This Row],[Variable Cost]]</f>
        <v>106.59656186587586</v>
      </c>
      <c r="J1511" s="29">
        <f>Table2[[#This Row],[CM I (Unit)]]-(Table2[[#This Row],[Fixed Cost]]/Table2[[#This Row],[Volume]])</f>
        <v>50.661198286012585</v>
      </c>
      <c r="K1511" s="29">
        <f>Table2[[#This Row],[CM II Unit)]]-(-'Input Data'!$B$4/Table2[[#This Row],[Volume]])</f>
        <v>19.585996297199657</v>
      </c>
      <c r="L1511" s="29">
        <f>Table2[[#This Row],[CM I (Unit)]]*Table2[[#This Row],[Volume]]</f>
        <v>857569.34021097131</v>
      </c>
      <c r="M1511" s="29">
        <f>Table2[[#This Row],[CM II Unit)]]*Table2[[#This Row],[Volume]]</f>
        <v>407569.34021097125</v>
      </c>
      <c r="N1511" s="29">
        <f>Table2[[#This Row],[Profit (Unit)]]*Table2[[#This Row],[Volume]]</f>
        <v>157569.34021097125</v>
      </c>
      <c r="O1511" s="29" t="str">
        <f>IF(AND(Table2[[#This Row],[Profit]]&gt;0,N1510&lt;0),MIN(Table2[Profit]),"")</f>
        <v/>
      </c>
    </row>
    <row r="1512" spans="1:15" ht="20.100000000000001" customHeight="1" x14ac:dyDescent="0.25">
      <c r="A1512" s="29">
        <v>8050</v>
      </c>
      <c r="B1512" s="29">
        <f>IF(Table2[[#This Row],[Volume]]&lt;'Input Data'!$B$9,'Input Data'!$B$9,IF(Table2[[#This Row],[Volume]]&gt;'Input Data'!$B$10,'Input Data'!$B$10,Table2[[#This Row],[Volume]]))</f>
        <v>8000</v>
      </c>
      <c r="C1512" s="30">
        <f>ROUNDDOWN((Table2[[#This Row],[Volume Used]]-'Input Data'!$B$9)/'Input Data'!$B$11,0)*'Input Data'!$B$12</f>
        <v>0.30000000000000004</v>
      </c>
      <c r="D1512" s="31">
        <f>-(Table2[[#This Row],[Volume]]*(1-Table2[[#This Row],[Discount]])*'Input Data'!$B$2)/Table2[[#This Row],[Volume]]</f>
        <v>350</v>
      </c>
      <c r="E1512" s="29">
        <f>ROUNDUP(Table2[[#This Row],[Volume]]/'Input Data'!$B$13,0)</f>
        <v>9</v>
      </c>
      <c r="F1512" s="29">
        <f>-Table2[[#This Row],[Multiplier]]*'Input Data'!$B$3</f>
        <v>450000</v>
      </c>
      <c r="G1512" s="29">
        <f>(1 - (1 / (1 + EXP(-((Table2[[#This Row],[Volume]] / 1000) - 4.25))))) * 0.4 + 0.6</f>
        <v>0.60875250837445216</v>
      </c>
      <c r="H1512" s="29">
        <f>Table2[[#This Row],[Sigmoid]]*'Input Data'!$B$7</f>
        <v>456.56438128083914</v>
      </c>
      <c r="I1512" s="29">
        <f>Table2[[#This Row],[Price]]-Table2[[#This Row],[Variable Cost]]</f>
        <v>106.56438128083914</v>
      </c>
      <c r="J1512" s="29">
        <f>Table2[[#This Row],[CM I (Unit)]]-(Table2[[#This Row],[Fixed Cost]]/Table2[[#This Row],[Volume]])</f>
        <v>50.663760162826719</v>
      </c>
      <c r="K1512" s="29">
        <f>Table2[[#This Row],[CM II Unit)]]-(-'Input Data'!$B$4/Table2[[#This Row],[Volume]])</f>
        <v>19.607859541708706</v>
      </c>
      <c r="L1512" s="29">
        <f>Table2[[#This Row],[CM I (Unit)]]*Table2[[#This Row],[Volume]]</f>
        <v>857843.26931075507</v>
      </c>
      <c r="M1512" s="29">
        <f>Table2[[#This Row],[CM II Unit)]]*Table2[[#This Row],[Volume]]</f>
        <v>407843.26931075507</v>
      </c>
      <c r="N1512" s="29">
        <f>Table2[[#This Row],[Profit (Unit)]]*Table2[[#This Row],[Volume]]</f>
        <v>157843.26931075507</v>
      </c>
      <c r="O1512" s="29" t="str">
        <f>IF(AND(Table2[[#This Row],[Profit]]&gt;0,N1511&lt;0),MIN(Table2[Profit]),"")</f>
        <v/>
      </c>
    </row>
    <row r="1513" spans="1:15" ht="20.100000000000001" customHeight="1" x14ac:dyDescent="0.25">
      <c r="A1513" s="29">
        <v>8055</v>
      </c>
      <c r="B1513" s="29">
        <f>IF(Table2[[#This Row],[Volume]]&lt;'Input Data'!$B$9,'Input Data'!$B$9,IF(Table2[[#This Row],[Volume]]&gt;'Input Data'!$B$10,'Input Data'!$B$10,Table2[[#This Row],[Volume]]))</f>
        <v>8000</v>
      </c>
      <c r="C1513" s="30">
        <f>ROUNDDOWN((Table2[[#This Row],[Volume Used]]-'Input Data'!$B$9)/'Input Data'!$B$11,0)*'Input Data'!$B$12</f>
        <v>0.30000000000000004</v>
      </c>
      <c r="D1513" s="31">
        <f>-(Table2[[#This Row],[Volume]]*(1-Table2[[#This Row],[Discount]])*'Input Data'!$B$2)/Table2[[#This Row],[Volume]]</f>
        <v>350</v>
      </c>
      <c r="E1513" s="29">
        <f>ROUNDUP(Table2[[#This Row],[Volume]]/'Input Data'!$B$13,0)</f>
        <v>9</v>
      </c>
      <c r="F1513" s="29">
        <f>-Table2[[#This Row],[Multiplier]]*'Input Data'!$B$3</f>
        <v>450000</v>
      </c>
      <c r="G1513" s="29">
        <f>(1 - (1 / (1 + EXP(-((Table2[[#This Row],[Volume]] / 1000) - 4.25))))) * 0.4 + 0.6</f>
        <v>0.60870980558659293</v>
      </c>
      <c r="H1513" s="29">
        <f>Table2[[#This Row],[Sigmoid]]*'Input Data'!$B$7</f>
        <v>456.53235418994473</v>
      </c>
      <c r="I1513" s="29">
        <f>Table2[[#This Row],[Price]]-Table2[[#This Row],[Variable Cost]]</f>
        <v>106.53235418994473</v>
      </c>
      <c r="J1513" s="29">
        <f>Table2[[#This Row],[CM I (Unit)]]-(Table2[[#This Row],[Fixed Cost]]/Table2[[#This Row],[Volume]])</f>
        <v>50.66643240223523</v>
      </c>
      <c r="K1513" s="29">
        <f>Table2[[#This Row],[CM II Unit)]]-(-'Input Data'!$B$4/Table2[[#This Row],[Volume]])</f>
        <v>19.629809186841065</v>
      </c>
      <c r="L1513" s="29">
        <f>Table2[[#This Row],[CM I (Unit)]]*Table2[[#This Row],[Volume]]</f>
        <v>858118.11300000479</v>
      </c>
      <c r="M1513" s="29">
        <f>Table2[[#This Row],[CM II Unit)]]*Table2[[#This Row],[Volume]]</f>
        <v>408118.11300000479</v>
      </c>
      <c r="N1513" s="29">
        <f>Table2[[#This Row],[Profit (Unit)]]*Table2[[#This Row],[Volume]]</f>
        <v>158118.11300000479</v>
      </c>
      <c r="O1513" s="29" t="str">
        <f>IF(AND(Table2[[#This Row],[Profit]]&gt;0,N1512&lt;0),MIN(Table2[Profit]),"")</f>
        <v/>
      </c>
    </row>
    <row r="1514" spans="1:15" ht="20.100000000000001" customHeight="1" x14ac:dyDescent="0.25">
      <c r="A1514" s="29">
        <v>8060</v>
      </c>
      <c r="B1514" s="29">
        <f>IF(Table2[[#This Row],[Volume]]&lt;'Input Data'!$B$9,'Input Data'!$B$9,IF(Table2[[#This Row],[Volume]]&gt;'Input Data'!$B$10,'Input Data'!$B$10,Table2[[#This Row],[Volume]]))</f>
        <v>8000</v>
      </c>
      <c r="C1514" s="30">
        <f>ROUNDDOWN((Table2[[#This Row],[Volume Used]]-'Input Data'!$B$9)/'Input Data'!$B$11,0)*'Input Data'!$B$12</f>
        <v>0.30000000000000004</v>
      </c>
      <c r="D1514" s="31">
        <f>-(Table2[[#This Row],[Volume]]*(1-Table2[[#This Row],[Discount]])*'Input Data'!$B$2)/Table2[[#This Row],[Volume]]</f>
        <v>350</v>
      </c>
      <c r="E1514" s="29">
        <f>ROUNDUP(Table2[[#This Row],[Volume]]/'Input Data'!$B$13,0)</f>
        <v>9</v>
      </c>
      <c r="F1514" s="29">
        <f>-Table2[[#This Row],[Multiplier]]*'Input Data'!$B$3</f>
        <v>450000</v>
      </c>
      <c r="G1514" s="29">
        <f>(1 - (1 / (1 + EXP(-((Table2[[#This Row],[Volume]] / 1000) - 4.25))))) * 0.4 + 0.6</f>
        <v>0.60866730652678414</v>
      </c>
      <c r="H1514" s="29">
        <f>Table2[[#This Row],[Sigmoid]]*'Input Data'!$B$7</f>
        <v>456.50047989508812</v>
      </c>
      <c r="I1514" s="29">
        <f>Table2[[#This Row],[Price]]-Table2[[#This Row],[Variable Cost]]</f>
        <v>106.50047989508812</v>
      </c>
      <c r="J1514" s="29">
        <f>Table2[[#This Row],[CM I (Unit)]]-(Table2[[#This Row],[Fixed Cost]]/Table2[[#This Row],[Volume]])</f>
        <v>50.669214386403254</v>
      </c>
      <c r="K1514" s="29">
        <f>Table2[[#This Row],[CM II Unit)]]-(-'Input Data'!$B$4/Table2[[#This Row],[Volume]])</f>
        <v>19.651844659356108</v>
      </c>
      <c r="L1514" s="29">
        <f>Table2[[#This Row],[CM I (Unit)]]*Table2[[#This Row],[Volume]]</f>
        <v>858393.86795441026</v>
      </c>
      <c r="M1514" s="29">
        <f>Table2[[#This Row],[CM II Unit)]]*Table2[[#This Row],[Volume]]</f>
        <v>408393.86795441021</v>
      </c>
      <c r="N1514" s="29">
        <f>Table2[[#This Row],[Profit (Unit)]]*Table2[[#This Row],[Volume]]</f>
        <v>158393.86795441023</v>
      </c>
      <c r="O1514" s="29" t="str">
        <f>IF(AND(Table2[[#This Row],[Profit]]&gt;0,N1513&lt;0),MIN(Table2[Profit]),"")</f>
        <v/>
      </c>
    </row>
    <row r="1515" spans="1:15" ht="20.100000000000001" customHeight="1" x14ac:dyDescent="0.25">
      <c r="A1515" s="29">
        <v>8065</v>
      </c>
      <c r="B1515" s="29">
        <f>IF(Table2[[#This Row],[Volume]]&lt;'Input Data'!$B$9,'Input Data'!$B$9,IF(Table2[[#This Row],[Volume]]&gt;'Input Data'!$B$10,'Input Data'!$B$10,Table2[[#This Row],[Volume]]))</f>
        <v>8000</v>
      </c>
      <c r="C1515" s="30">
        <f>ROUNDDOWN((Table2[[#This Row],[Volume Used]]-'Input Data'!$B$9)/'Input Data'!$B$11,0)*'Input Data'!$B$12</f>
        <v>0.30000000000000004</v>
      </c>
      <c r="D1515" s="31">
        <f>-(Table2[[#This Row],[Volume]]*(1-Table2[[#This Row],[Discount]])*'Input Data'!$B$2)/Table2[[#This Row],[Volume]]</f>
        <v>350</v>
      </c>
      <c r="E1515" s="29">
        <f>ROUNDUP(Table2[[#This Row],[Volume]]/'Input Data'!$B$13,0)</f>
        <v>9</v>
      </c>
      <c r="F1515" s="29">
        <f>-Table2[[#This Row],[Multiplier]]*'Input Data'!$B$3</f>
        <v>450000</v>
      </c>
      <c r="G1515" s="29">
        <f>(1 - (1 / (1 + EXP(-((Table2[[#This Row],[Volume]] / 1000) - 4.25))))) * 0.4 + 0.6</f>
        <v>0.60862501026801175</v>
      </c>
      <c r="H1515" s="29">
        <f>Table2[[#This Row],[Sigmoid]]*'Input Data'!$B$7</f>
        <v>456.46875770100883</v>
      </c>
      <c r="I1515" s="29">
        <f>Table2[[#This Row],[Price]]-Table2[[#This Row],[Variable Cost]]</f>
        <v>106.46875770100883</v>
      </c>
      <c r="J1515" s="29">
        <f>Table2[[#This Row],[CM I (Unit)]]-(Table2[[#This Row],[Fixed Cost]]/Table2[[#This Row],[Volume]])</f>
        <v>50.67210550014088</v>
      </c>
      <c r="K1515" s="29">
        <f>Table2[[#This Row],[CM II Unit)]]-(-'Input Data'!$B$4/Table2[[#This Row],[Volume]])</f>
        <v>19.673965388547575</v>
      </c>
      <c r="L1515" s="29">
        <f>Table2[[#This Row],[CM I (Unit)]]*Table2[[#This Row],[Volume]]</f>
        <v>858670.53085863614</v>
      </c>
      <c r="M1515" s="29">
        <f>Table2[[#This Row],[CM II Unit)]]*Table2[[#This Row],[Volume]]</f>
        <v>408670.53085863619</v>
      </c>
      <c r="N1515" s="29">
        <f>Table2[[#This Row],[Profit (Unit)]]*Table2[[#This Row],[Volume]]</f>
        <v>158670.53085863619</v>
      </c>
      <c r="O1515" s="29" t="str">
        <f>IF(AND(Table2[[#This Row],[Profit]]&gt;0,N1514&lt;0),MIN(Table2[Profit]),"")</f>
        <v/>
      </c>
    </row>
    <row r="1516" spans="1:15" ht="20.100000000000001" customHeight="1" x14ac:dyDescent="0.25">
      <c r="A1516" s="29">
        <v>8070</v>
      </c>
      <c r="B1516" s="29">
        <f>IF(Table2[[#This Row],[Volume]]&lt;'Input Data'!$B$9,'Input Data'!$B$9,IF(Table2[[#This Row],[Volume]]&gt;'Input Data'!$B$10,'Input Data'!$B$10,Table2[[#This Row],[Volume]]))</f>
        <v>8000</v>
      </c>
      <c r="C1516" s="30">
        <f>ROUNDDOWN((Table2[[#This Row],[Volume Used]]-'Input Data'!$B$9)/'Input Data'!$B$11,0)*'Input Data'!$B$12</f>
        <v>0.30000000000000004</v>
      </c>
      <c r="D1516" s="31">
        <f>-(Table2[[#This Row],[Volume]]*(1-Table2[[#This Row],[Discount]])*'Input Data'!$B$2)/Table2[[#This Row],[Volume]]</f>
        <v>350</v>
      </c>
      <c r="E1516" s="29">
        <f>ROUNDUP(Table2[[#This Row],[Volume]]/'Input Data'!$B$13,0)</f>
        <v>9</v>
      </c>
      <c r="F1516" s="29">
        <f>-Table2[[#This Row],[Multiplier]]*'Input Data'!$B$3</f>
        <v>450000</v>
      </c>
      <c r="G1516" s="29">
        <f>(1 - (1 / (1 + EXP(-((Table2[[#This Row],[Volume]] / 1000) - 4.25))))) * 0.4 + 0.6</f>
        <v>0.60858291588704139</v>
      </c>
      <c r="H1516" s="29">
        <f>Table2[[#This Row],[Sigmoid]]*'Input Data'!$B$7</f>
        <v>456.43718691528102</v>
      </c>
      <c r="I1516" s="29">
        <f>Table2[[#This Row],[Price]]-Table2[[#This Row],[Variable Cost]]</f>
        <v>106.43718691528102</v>
      </c>
      <c r="J1516" s="29">
        <f>Table2[[#This Row],[CM I (Unit)]]-(Table2[[#This Row],[Fixed Cost]]/Table2[[#This Row],[Volume]])</f>
        <v>50.675105130894401</v>
      </c>
      <c r="K1516" s="29">
        <f>Table2[[#This Row],[CM II Unit)]]-(-'Input Data'!$B$4/Table2[[#This Row],[Volume]])</f>
        <v>19.69617080623517</v>
      </c>
      <c r="L1516" s="29">
        <f>Table2[[#This Row],[CM I (Unit)]]*Table2[[#This Row],[Volume]]</f>
        <v>858948.09840631776</v>
      </c>
      <c r="M1516" s="29">
        <f>Table2[[#This Row],[CM II Unit)]]*Table2[[#This Row],[Volume]]</f>
        <v>408948.09840631782</v>
      </c>
      <c r="N1516" s="29">
        <f>Table2[[#This Row],[Profit (Unit)]]*Table2[[#This Row],[Volume]]</f>
        <v>158948.09840631782</v>
      </c>
      <c r="O1516" s="29" t="str">
        <f>IF(AND(Table2[[#This Row],[Profit]]&gt;0,N1515&lt;0),MIN(Table2[Profit]),"")</f>
        <v/>
      </c>
    </row>
    <row r="1517" spans="1:15" ht="20.100000000000001" customHeight="1" x14ac:dyDescent="0.25">
      <c r="A1517" s="29">
        <v>8075</v>
      </c>
      <c r="B1517" s="29">
        <f>IF(Table2[[#This Row],[Volume]]&lt;'Input Data'!$B$9,'Input Data'!$B$9,IF(Table2[[#This Row],[Volume]]&gt;'Input Data'!$B$10,'Input Data'!$B$10,Table2[[#This Row],[Volume]]))</f>
        <v>8000</v>
      </c>
      <c r="C1517" s="30">
        <f>ROUNDDOWN((Table2[[#This Row],[Volume Used]]-'Input Data'!$B$9)/'Input Data'!$B$11,0)*'Input Data'!$B$12</f>
        <v>0.30000000000000004</v>
      </c>
      <c r="D1517" s="31">
        <f>-(Table2[[#This Row],[Volume]]*(1-Table2[[#This Row],[Discount]])*'Input Data'!$B$2)/Table2[[#This Row],[Volume]]</f>
        <v>350</v>
      </c>
      <c r="E1517" s="29">
        <f>ROUNDUP(Table2[[#This Row],[Volume]]/'Input Data'!$B$13,0)</f>
        <v>9</v>
      </c>
      <c r="F1517" s="29">
        <f>-Table2[[#This Row],[Multiplier]]*'Input Data'!$B$3</f>
        <v>450000</v>
      </c>
      <c r="G1517" s="29">
        <f>(1 - (1 / (1 + EXP(-((Table2[[#This Row],[Volume]] / 1000) - 4.25))))) * 0.4 + 0.6</f>
        <v>0.60854102246440822</v>
      </c>
      <c r="H1517" s="29">
        <f>Table2[[#This Row],[Sigmoid]]*'Input Data'!$B$7</f>
        <v>456.40576684830614</v>
      </c>
      <c r="I1517" s="29">
        <f>Table2[[#This Row],[Price]]-Table2[[#This Row],[Variable Cost]]</f>
        <v>106.40576684830614</v>
      </c>
      <c r="J1517" s="29">
        <f>Table2[[#This Row],[CM I (Unit)]]-(Table2[[#This Row],[Fixed Cost]]/Table2[[#This Row],[Volume]])</f>
        <v>50.678212668739583</v>
      </c>
      <c r="K1517" s="29">
        <f>Table2[[#This Row],[CM II Unit)]]-(-'Input Data'!$B$4/Table2[[#This Row],[Volume]])</f>
        <v>19.71846034675816</v>
      </c>
      <c r="L1517" s="29">
        <f>Table2[[#This Row],[CM I (Unit)]]*Table2[[#This Row],[Volume]]</f>
        <v>859226.56730007206</v>
      </c>
      <c r="M1517" s="29">
        <f>Table2[[#This Row],[CM II Unit)]]*Table2[[#This Row],[Volume]]</f>
        <v>409226.56730007211</v>
      </c>
      <c r="N1517" s="29">
        <f>Table2[[#This Row],[Profit (Unit)]]*Table2[[#This Row],[Volume]]</f>
        <v>159226.56730007214</v>
      </c>
      <c r="O1517" s="29" t="str">
        <f>IF(AND(Table2[[#This Row],[Profit]]&gt;0,N1516&lt;0),MIN(Table2[Profit]),"")</f>
        <v/>
      </c>
    </row>
    <row r="1518" spans="1:15" ht="20.100000000000001" customHeight="1" x14ac:dyDescent="0.25">
      <c r="A1518" s="29">
        <v>8080</v>
      </c>
      <c r="B1518" s="29">
        <f>IF(Table2[[#This Row],[Volume]]&lt;'Input Data'!$B$9,'Input Data'!$B$9,IF(Table2[[#This Row],[Volume]]&gt;'Input Data'!$B$10,'Input Data'!$B$10,Table2[[#This Row],[Volume]]))</f>
        <v>8000</v>
      </c>
      <c r="C1518" s="30">
        <f>ROUNDDOWN((Table2[[#This Row],[Volume Used]]-'Input Data'!$B$9)/'Input Data'!$B$11,0)*'Input Data'!$B$12</f>
        <v>0.30000000000000004</v>
      </c>
      <c r="D1518" s="31">
        <f>-(Table2[[#This Row],[Volume]]*(1-Table2[[#This Row],[Discount]])*'Input Data'!$B$2)/Table2[[#This Row],[Volume]]</f>
        <v>350</v>
      </c>
      <c r="E1518" s="29">
        <f>ROUNDUP(Table2[[#This Row],[Volume]]/'Input Data'!$B$13,0)</f>
        <v>9</v>
      </c>
      <c r="F1518" s="29">
        <f>-Table2[[#This Row],[Multiplier]]*'Input Data'!$B$3</f>
        <v>450000</v>
      </c>
      <c r="G1518" s="29">
        <f>(1 - (1 / (1 + EXP(-((Table2[[#This Row],[Volume]] / 1000) - 4.25))))) * 0.4 + 0.6</f>
        <v>0.6084993290844054</v>
      </c>
      <c r="H1518" s="29">
        <f>Table2[[#This Row],[Sigmoid]]*'Input Data'!$B$7</f>
        <v>456.37449681330406</v>
      </c>
      <c r="I1518" s="29">
        <f>Table2[[#This Row],[Price]]-Table2[[#This Row],[Variable Cost]]</f>
        <v>106.37449681330406</v>
      </c>
      <c r="J1518" s="29">
        <f>Table2[[#This Row],[CM I (Unit)]]-(Table2[[#This Row],[Fixed Cost]]/Table2[[#This Row],[Volume]])</f>
        <v>50.681427506373367</v>
      </c>
      <c r="K1518" s="29">
        <f>Table2[[#This Row],[CM II Unit)]]-(-'Input Data'!$B$4/Table2[[#This Row],[Volume]])</f>
        <v>19.740833446967425</v>
      </c>
      <c r="L1518" s="29">
        <f>Table2[[#This Row],[CM I (Unit)]]*Table2[[#This Row],[Volume]]</f>
        <v>859505.9342514968</v>
      </c>
      <c r="M1518" s="29">
        <f>Table2[[#This Row],[CM II Unit)]]*Table2[[#This Row],[Volume]]</f>
        <v>409505.9342514968</v>
      </c>
      <c r="N1518" s="29">
        <f>Table2[[#This Row],[Profit (Unit)]]*Table2[[#This Row],[Volume]]</f>
        <v>159505.9342514968</v>
      </c>
      <c r="O1518" s="29" t="str">
        <f>IF(AND(Table2[[#This Row],[Profit]]&gt;0,N1517&lt;0),MIN(Table2[Profit]),"")</f>
        <v/>
      </c>
    </row>
    <row r="1519" spans="1:15" ht="20.100000000000001" customHeight="1" x14ac:dyDescent="0.25">
      <c r="A1519" s="29">
        <v>8085</v>
      </c>
      <c r="B1519" s="29">
        <f>IF(Table2[[#This Row],[Volume]]&lt;'Input Data'!$B$9,'Input Data'!$B$9,IF(Table2[[#This Row],[Volume]]&gt;'Input Data'!$B$10,'Input Data'!$B$10,Table2[[#This Row],[Volume]]))</f>
        <v>8000</v>
      </c>
      <c r="C1519" s="30">
        <f>ROUNDDOWN((Table2[[#This Row],[Volume Used]]-'Input Data'!$B$9)/'Input Data'!$B$11,0)*'Input Data'!$B$12</f>
        <v>0.30000000000000004</v>
      </c>
      <c r="D1519" s="31">
        <f>-(Table2[[#This Row],[Volume]]*(1-Table2[[#This Row],[Discount]])*'Input Data'!$B$2)/Table2[[#This Row],[Volume]]</f>
        <v>350</v>
      </c>
      <c r="E1519" s="29">
        <f>ROUNDUP(Table2[[#This Row],[Volume]]/'Input Data'!$B$13,0)</f>
        <v>9</v>
      </c>
      <c r="F1519" s="29">
        <f>-Table2[[#This Row],[Multiplier]]*'Input Data'!$B$3</f>
        <v>450000</v>
      </c>
      <c r="G1519" s="29">
        <f>(1 - (1 / (1 + EXP(-((Table2[[#This Row],[Volume]] / 1000) - 4.25))))) * 0.4 + 0.6</f>
        <v>0.6084578348350731</v>
      </c>
      <c r="H1519" s="29">
        <f>Table2[[#This Row],[Sigmoid]]*'Input Data'!$B$7</f>
        <v>456.3433761263048</v>
      </c>
      <c r="I1519" s="29">
        <f>Table2[[#This Row],[Price]]-Table2[[#This Row],[Variable Cost]]</f>
        <v>106.3433761263048</v>
      </c>
      <c r="J1519" s="29">
        <f>Table2[[#This Row],[CM I (Unit)]]-(Table2[[#This Row],[Fixed Cost]]/Table2[[#This Row],[Volume]])</f>
        <v>50.684749039106286</v>
      </c>
      <c r="K1519" s="29">
        <f>Table2[[#This Row],[CM II Unit)]]-(-'Input Data'!$B$4/Table2[[#This Row],[Volume]])</f>
        <v>19.763289546218221</v>
      </c>
      <c r="L1519" s="29">
        <f>Table2[[#This Row],[CM I (Unit)]]*Table2[[#This Row],[Volume]]</f>
        <v>859786.19598117436</v>
      </c>
      <c r="M1519" s="29">
        <f>Table2[[#This Row],[CM II Unit)]]*Table2[[#This Row],[Volume]]</f>
        <v>409786.1959811743</v>
      </c>
      <c r="N1519" s="29">
        <f>Table2[[#This Row],[Profit (Unit)]]*Table2[[#This Row],[Volume]]</f>
        <v>159786.19598117433</v>
      </c>
      <c r="O1519" s="29" t="str">
        <f>IF(AND(Table2[[#This Row],[Profit]]&gt;0,N1518&lt;0),MIN(Table2[Profit]),"")</f>
        <v/>
      </c>
    </row>
    <row r="1520" spans="1:15" ht="20.100000000000001" customHeight="1" x14ac:dyDescent="0.25">
      <c r="A1520" s="29">
        <v>8090</v>
      </c>
      <c r="B1520" s="29">
        <f>IF(Table2[[#This Row],[Volume]]&lt;'Input Data'!$B$9,'Input Data'!$B$9,IF(Table2[[#This Row],[Volume]]&gt;'Input Data'!$B$10,'Input Data'!$B$10,Table2[[#This Row],[Volume]]))</f>
        <v>8000</v>
      </c>
      <c r="C1520" s="30">
        <f>ROUNDDOWN((Table2[[#This Row],[Volume Used]]-'Input Data'!$B$9)/'Input Data'!$B$11,0)*'Input Data'!$B$12</f>
        <v>0.30000000000000004</v>
      </c>
      <c r="D1520" s="31">
        <f>-(Table2[[#This Row],[Volume]]*(1-Table2[[#This Row],[Discount]])*'Input Data'!$B$2)/Table2[[#This Row],[Volume]]</f>
        <v>350</v>
      </c>
      <c r="E1520" s="29">
        <f>ROUNDUP(Table2[[#This Row],[Volume]]/'Input Data'!$B$13,0)</f>
        <v>9</v>
      </c>
      <c r="F1520" s="29">
        <f>-Table2[[#This Row],[Multiplier]]*'Input Data'!$B$3</f>
        <v>450000</v>
      </c>
      <c r="G1520" s="29">
        <f>(1 - (1 / (1 + EXP(-((Table2[[#This Row],[Volume]] / 1000) - 4.25))))) * 0.4 + 0.6</f>
        <v>0.60841653880818736</v>
      </c>
      <c r="H1520" s="29">
        <f>Table2[[#This Row],[Sigmoid]]*'Input Data'!$B$7</f>
        <v>456.31240410614049</v>
      </c>
      <c r="I1520" s="29">
        <f>Table2[[#This Row],[Price]]-Table2[[#This Row],[Variable Cost]]</f>
        <v>106.31240410614049</v>
      </c>
      <c r="J1520" s="29">
        <f>Table2[[#This Row],[CM I (Unit)]]-(Table2[[#This Row],[Fixed Cost]]/Table2[[#This Row],[Volume]])</f>
        <v>50.68817666485495</v>
      </c>
      <c r="K1520" s="29">
        <f>Table2[[#This Row],[CM II Unit)]]-(-'Input Data'!$B$4/Table2[[#This Row],[Volume]])</f>
        <v>19.785828086362983</v>
      </c>
      <c r="L1520" s="29">
        <f>Table2[[#This Row],[CM I (Unit)]]*Table2[[#This Row],[Volume]]</f>
        <v>860067.34921867657</v>
      </c>
      <c r="M1520" s="29">
        <f>Table2[[#This Row],[CM II Unit)]]*Table2[[#This Row],[Volume]]</f>
        <v>410067.34921867657</v>
      </c>
      <c r="N1520" s="29">
        <f>Table2[[#This Row],[Profit (Unit)]]*Table2[[#This Row],[Volume]]</f>
        <v>160067.34921867654</v>
      </c>
      <c r="O1520" s="29" t="str">
        <f>IF(AND(Table2[[#This Row],[Profit]]&gt;0,N1519&lt;0),MIN(Table2[Profit]),"")</f>
        <v/>
      </c>
    </row>
    <row r="1521" spans="1:15" ht="20.100000000000001" customHeight="1" x14ac:dyDescent="0.25">
      <c r="A1521" s="29">
        <v>8095</v>
      </c>
      <c r="B1521" s="29">
        <f>IF(Table2[[#This Row],[Volume]]&lt;'Input Data'!$B$9,'Input Data'!$B$9,IF(Table2[[#This Row],[Volume]]&gt;'Input Data'!$B$10,'Input Data'!$B$10,Table2[[#This Row],[Volume]]))</f>
        <v>8000</v>
      </c>
      <c r="C1521" s="30">
        <f>ROUNDDOWN((Table2[[#This Row],[Volume Used]]-'Input Data'!$B$9)/'Input Data'!$B$11,0)*'Input Data'!$B$12</f>
        <v>0.30000000000000004</v>
      </c>
      <c r="D1521" s="31">
        <f>-(Table2[[#This Row],[Volume]]*(1-Table2[[#This Row],[Discount]])*'Input Data'!$B$2)/Table2[[#This Row],[Volume]]</f>
        <v>350</v>
      </c>
      <c r="E1521" s="29">
        <f>ROUNDUP(Table2[[#This Row],[Volume]]/'Input Data'!$B$13,0)</f>
        <v>9</v>
      </c>
      <c r="F1521" s="29">
        <f>-Table2[[#This Row],[Multiplier]]*'Input Data'!$B$3</f>
        <v>450000</v>
      </c>
      <c r="G1521" s="29">
        <f>(1 - (1 / (1 + EXP(-((Table2[[#This Row],[Volume]] / 1000) - 4.25))))) * 0.4 + 0.6</f>
        <v>0.60837544009924882</v>
      </c>
      <c r="H1521" s="29">
        <f>Table2[[#This Row],[Sigmoid]]*'Input Data'!$B$7</f>
        <v>456.28158007443659</v>
      </c>
      <c r="I1521" s="29">
        <f>Table2[[#This Row],[Price]]-Table2[[#This Row],[Variable Cost]]</f>
        <v>106.28158007443659</v>
      </c>
      <c r="J1521" s="29">
        <f>Table2[[#This Row],[CM I (Unit)]]-(Table2[[#This Row],[Fixed Cost]]/Table2[[#This Row],[Volume]])</f>
        <v>50.691709784133934</v>
      </c>
      <c r="K1521" s="29">
        <f>Table2[[#This Row],[CM II Unit)]]-(-'Input Data'!$B$4/Table2[[#This Row],[Volume]])</f>
        <v>19.80844851174357</v>
      </c>
      <c r="L1521" s="29">
        <f>Table2[[#This Row],[CM I (Unit)]]*Table2[[#This Row],[Volume]]</f>
        <v>860349.39070256415</v>
      </c>
      <c r="M1521" s="29">
        <f>Table2[[#This Row],[CM II Unit)]]*Table2[[#This Row],[Volume]]</f>
        <v>410349.39070256421</v>
      </c>
      <c r="N1521" s="29">
        <f>Table2[[#This Row],[Profit (Unit)]]*Table2[[#This Row],[Volume]]</f>
        <v>160349.39070256421</v>
      </c>
      <c r="O1521" s="29" t="str">
        <f>IF(AND(Table2[[#This Row],[Profit]]&gt;0,N1520&lt;0),MIN(Table2[Profit]),"")</f>
        <v/>
      </c>
    </row>
    <row r="1522" spans="1:15" ht="20.100000000000001" customHeight="1" x14ac:dyDescent="0.25">
      <c r="A1522" s="29">
        <v>8100</v>
      </c>
      <c r="B1522" s="29">
        <f>IF(Table2[[#This Row],[Volume]]&lt;'Input Data'!$B$9,'Input Data'!$B$9,IF(Table2[[#This Row],[Volume]]&gt;'Input Data'!$B$10,'Input Data'!$B$10,Table2[[#This Row],[Volume]]))</f>
        <v>8000</v>
      </c>
      <c r="C1522" s="30">
        <f>ROUNDDOWN((Table2[[#This Row],[Volume Used]]-'Input Data'!$B$9)/'Input Data'!$B$11,0)*'Input Data'!$B$12</f>
        <v>0.30000000000000004</v>
      </c>
      <c r="D1522" s="31">
        <f>-(Table2[[#This Row],[Volume]]*(1-Table2[[#This Row],[Discount]])*'Input Data'!$B$2)/Table2[[#This Row],[Volume]]</f>
        <v>350</v>
      </c>
      <c r="E1522" s="29">
        <f>ROUNDUP(Table2[[#This Row],[Volume]]/'Input Data'!$B$13,0)</f>
        <v>9</v>
      </c>
      <c r="F1522" s="29">
        <f>-Table2[[#This Row],[Multiplier]]*'Input Data'!$B$3</f>
        <v>450000</v>
      </c>
      <c r="G1522" s="29">
        <f>(1 - (1 / (1 + EXP(-((Table2[[#This Row],[Volume]] / 1000) - 4.25))))) * 0.4 + 0.6</f>
        <v>0.60833453780747215</v>
      </c>
      <c r="H1522" s="29">
        <f>Table2[[#This Row],[Sigmoid]]*'Input Data'!$B$7</f>
        <v>456.25090335560412</v>
      </c>
      <c r="I1522" s="29">
        <f>Table2[[#This Row],[Price]]-Table2[[#This Row],[Variable Cost]]</f>
        <v>106.25090335560412</v>
      </c>
      <c r="J1522" s="29">
        <f>Table2[[#This Row],[CM I (Unit)]]-(Table2[[#This Row],[Fixed Cost]]/Table2[[#This Row],[Volume]])</f>
        <v>50.695347800048566</v>
      </c>
      <c r="K1522" s="29">
        <f>Table2[[#This Row],[CM II Unit)]]-(-'Input Data'!$B$4/Table2[[#This Row],[Volume]])</f>
        <v>19.83115026918437</v>
      </c>
      <c r="L1522" s="29">
        <f>Table2[[#This Row],[CM I (Unit)]]*Table2[[#This Row],[Volume]]</f>
        <v>860632.31718039338</v>
      </c>
      <c r="M1522" s="29">
        <f>Table2[[#This Row],[CM II Unit)]]*Table2[[#This Row],[Volume]]</f>
        <v>410632.31718039338</v>
      </c>
      <c r="N1522" s="29">
        <f>Table2[[#This Row],[Profit (Unit)]]*Table2[[#This Row],[Volume]]</f>
        <v>160632.31718039341</v>
      </c>
      <c r="O1522" s="29" t="str">
        <f>IF(AND(Table2[[#This Row],[Profit]]&gt;0,N1521&lt;0),MIN(Table2[Profit]),"")</f>
        <v/>
      </c>
    </row>
    <row r="1523" spans="1:15" ht="20.100000000000001" customHeight="1" x14ac:dyDescent="0.25">
      <c r="A1523" s="29">
        <v>8105</v>
      </c>
      <c r="B1523" s="29">
        <f>IF(Table2[[#This Row],[Volume]]&lt;'Input Data'!$B$9,'Input Data'!$B$9,IF(Table2[[#This Row],[Volume]]&gt;'Input Data'!$B$10,'Input Data'!$B$10,Table2[[#This Row],[Volume]]))</f>
        <v>8000</v>
      </c>
      <c r="C1523" s="30">
        <f>ROUNDDOWN((Table2[[#This Row],[Volume Used]]-'Input Data'!$B$9)/'Input Data'!$B$11,0)*'Input Data'!$B$12</f>
        <v>0.30000000000000004</v>
      </c>
      <c r="D1523" s="31">
        <f>-(Table2[[#This Row],[Volume]]*(1-Table2[[#This Row],[Discount]])*'Input Data'!$B$2)/Table2[[#This Row],[Volume]]</f>
        <v>350</v>
      </c>
      <c r="E1523" s="29">
        <f>ROUNDUP(Table2[[#This Row],[Volume]]/'Input Data'!$B$13,0)</f>
        <v>9</v>
      </c>
      <c r="F1523" s="29">
        <f>-Table2[[#This Row],[Multiplier]]*'Input Data'!$B$3</f>
        <v>450000</v>
      </c>
      <c r="G1523" s="29">
        <f>(1 - (1 / (1 + EXP(-((Table2[[#This Row],[Volume]] / 1000) - 4.25))))) * 0.4 + 0.6</f>
        <v>0.60829383103577395</v>
      </c>
      <c r="H1523" s="29">
        <f>Table2[[#This Row],[Sigmoid]]*'Input Data'!$B$7</f>
        <v>456.22037327683046</v>
      </c>
      <c r="I1523" s="29">
        <f>Table2[[#This Row],[Price]]-Table2[[#This Row],[Variable Cost]]</f>
        <v>106.22037327683046</v>
      </c>
      <c r="J1523" s="29">
        <f>Table2[[#This Row],[CM I (Unit)]]-(Table2[[#This Row],[Fixed Cost]]/Table2[[#This Row],[Volume]])</f>
        <v>50.69909011828635</v>
      </c>
      <c r="K1523" s="29">
        <f>Table2[[#This Row],[CM II Unit)]]-(-'Input Data'!$B$4/Table2[[#This Row],[Volume]])</f>
        <v>19.853932807984066</v>
      </c>
      <c r="L1523" s="29">
        <f>Table2[[#This Row],[CM I (Unit)]]*Table2[[#This Row],[Volume]]</f>
        <v>860916.12540871091</v>
      </c>
      <c r="M1523" s="29">
        <f>Table2[[#This Row],[CM II Unit)]]*Table2[[#This Row],[Volume]]</f>
        <v>410916.12540871085</v>
      </c>
      <c r="N1523" s="29">
        <f>Table2[[#This Row],[Profit (Unit)]]*Table2[[#This Row],[Volume]]</f>
        <v>160916.12540871085</v>
      </c>
      <c r="O1523" s="29" t="str">
        <f>IF(AND(Table2[[#This Row],[Profit]]&gt;0,N1522&lt;0),MIN(Table2[Profit]),"")</f>
        <v/>
      </c>
    </row>
    <row r="1524" spans="1:15" ht="20.100000000000001" customHeight="1" x14ac:dyDescent="0.25">
      <c r="A1524" s="29">
        <v>8110</v>
      </c>
      <c r="B1524" s="29">
        <f>IF(Table2[[#This Row],[Volume]]&lt;'Input Data'!$B$9,'Input Data'!$B$9,IF(Table2[[#This Row],[Volume]]&gt;'Input Data'!$B$10,'Input Data'!$B$10,Table2[[#This Row],[Volume]]))</f>
        <v>8000</v>
      </c>
      <c r="C1524" s="30">
        <f>ROUNDDOWN((Table2[[#This Row],[Volume Used]]-'Input Data'!$B$9)/'Input Data'!$B$11,0)*'Input Data'!$B$12</f>
        <v>0.30000000000000004</v>
      </c>
      <c r="D1524" s="31">
        <f>-(Table2[[#This Row],[Volume]]*(1-Table2[[#This Row],[Discount]])*'Input Data'!$B$2)/Table2[[#This Row],[Volume]]</f>
        <v>350</v>
      </c>
      <c r="E1524" s="29">
        <f>ROUNDUP(Table2[[#This Row],[Volume]]/'Input Data'!$B$13,0)</f>
        <v>9</v>
      </c>
      <c r="F1524" s="29">
        <f>-Table2[[#This Row],[Multiplier]]*'Input Data'!$B$3</f>
        <v>450000</v>
      </c>
      <c r="G1524" s="29">
        <f>(1 - (1 / (1 + EXP(-((Table2[[#This Row],[Volume]] / 1000) - 4.25))))) * 0.4 + 0.6</f>
        <v>0.60825331889076251</v>
      </c>
      <c r="H1524" s="29">
        <f>Table2[[#This Row],[Sigmoid]]*'Input Data'!$B$7</f>
        <v>456.18998916807186</v>
      </c>
      <c r="I1524" s="29">
        <f>Table2[[#This Row],[Price]]-Table2[[#This Row],[Variable Cost]]</f>
        <v>106.18998916807186</v>
      </c>
      <c r="J1524" s="29">
        <f>Table2[[#This Row],[CM I (Unit)]]-(Table2[[#This Row],[Fixed Cost]]/Table2[[#This Row],[Volume]])</f>
        <v>50.702936147110087</v>
      </c>
      <c r="K1524" s="29">
        <f>Table2[[#This Row],[CM II Unit)]]-(-'Input Data'!$B$4/Table2[[#This Row],[Volume]])</f>
        <v>19.8767955799091</v>
      </c>
      <c r="L1524" s="29">
        <f>Table2[[#This Row],[CM I (Unit)]]*Table2[[#This Row],[Volume]]</f>
        <v>861200.81215306278</v>
      </c>
      <c r="M1524" s="29">
        <f>Table2[[#This Row],[CM II Unit)]]*Table2[[#This Row],[Volume]]</f>
        <v>411200.81215306278</v>
      </c>
      <c r="N1524" s="29">
        <f>Table2[[#This Row],[Profit (Unit)]]*Table2[[#This Row],[Volume]]</f>
        <v>161200.81215306281</v>
      </c>
      <c r="O1524" s="29" t="str">
        <f>IF(AND(Table2[[#This Row],[Profit]]&gt;0,N1523&lt;0),MIN(Table2[Profit]),"")</f>
        <v/>
      </c>
    </row>
    <row r="1525" spans="1:15" ht="20.100000000000001" customHeight="1" x14ac:dyDescent="0.25">
      <c r="A1525" s="29">
        <v>8115</v>
      </c>
      <c r="B1525" s="29">
        <f>IF(Table2[[#This Row],[Volume]]&lt;'Input Data'!$B$9,'Input Data'!$B$9,IF(Table2[[#This Row],[Volume]]&gt;'Input Data'!$B$10,'Input Data'!$B$10,Table2[[#This Row],[Volume]]))</f>
        <v>8000</v>
      </c>
      <c r="C1525" s="30">
        <f>ROUNDDOWN((Table2[[#This Row],[Volume Used]]-'Input Data'!$B$9)/'Input Data'!$B$11,0)*'Input Data'!$B$12</f>
        <v>0.30000000000000004</v>
      </c>
      <c r="D1525" s="31">
        <f>-(Table2[[#This Row],[Volume]]*(1-Table2[[#This Row],[Discount]])*'Input Data'!$B$2)/Table2[[#This Row],[Volume]]</f>
        <v>350</v>
      </c>
      <c r="E1525" s="29">
        <f>ROUNDUP(Table2[[#This Row],[Volume]]/'Input Data'!$B$13,0)</f>
        <v>9</v>
      </c>
      <c r="F1525" s="29">
        <f>-Table2[[#This Row],[Multiplier]]*'Input Data'!$B$3</f>
        <v>450000</v>
      </c>
      <c r="G1525" s="29">
        <f>(1 - (1 / (1 + EXP(-((Table2[[#This Row],[Volume]] / 1000) - 4.25))))) * 0.4 + 0.6</f>
        <v>0.60821300048272586</v>
      </c>
      <c r="H1525" s="29">
        <f>Table2[[#This Row],[Sigmoid]]*'Input Data'!$B$7</f>
        <v>456.15975036204441</v>
      </c>
      <c r="I1525" s="29">
        <f>Table2[[#This Row],[Price]]-Table2[[#This Row],[Variable Cost]]</f>
        <v>106.15975036204441</v>
      </c>
      <c r="J1525" s="29">
        <f>Table2[[#This Row],[CM I (Unit)]]-(Table2[[#This Row],[Fixed Cost]]/Table2[[#This Row],[Volume]])</f>
        <v>50.706885297349395</v>
      </c>
      <c r="K1525" s="29">
        <f>Table2[[#This Row],[CM II Unit)]]-(-'Input Data'!$B$4/Table2[[#This Row],[Volume]])</f>
        <v>19.8997380391855</v>
      </c>
      <c r="L1525" s="29">
        <f>Table2[[#This Row],[CM I (Unit)]]*Table2[[#This Row],[Volume]]</f>
        <v>861486.37418799032</v>
      </c>
      <c r="M1525" s="29">
        <f>Table2[[#This Row],[CM II Unit)]]*Table2[[#This Row],[Volume]]</f>
        <v>411486.37418799032</v>
      </c>
      <c r="N1525" s="29">
        <f>Table2[[#This Row],[Profit (Unit)]]*Table2[[#This Row],[Volume]]</f>
        <v>161486.37418799032</v>
      </c>
      <c r="O1525" s="29" t="str">
        <f>IF(AND(Table2[[#This Row],[Profit]]&gt;0,N1524&lt;0),MIN(Table2[Profit]),"")</f>
        <v/>
      </c>
    </row>
    <row r="1526" spans="1:15" ht="20.100000000000001" customHeight="1" x14ac:dyDescent="0.25">
      <c r="A1526" s="29">
        <v>8120</v>
      </c>
      <c r="B1526" s="29">
        <f>IF(Table2[[#This Row],[Volume]]&lt;'Input Data'!$B$9,'Input Data'!$B$9,IF(Table2[[#This Row],[Volume]]&gt;'Input Data'!$B$10,'Input Data'!$B$10,Table2[[#This Row],[Volume]]))</f>
        <v>8000</v>
      </c>
      <c r="C1526" s="30">
        <f>ROUNDDOWN((Table2[[#This Row],[Volume Used]]-'Input Data'!$B$9)/'Input Data'!$B$11,0)*'Input Data'!$B$12</f>
        <v>0.30000000000000004</v>
      </c>
      <c r="D1526" s="31">
        <f>-(Table2[[#This Row],[Volume]]*(1-Table2[[#This Row],[Discount]])*'Input Data'!$B$2)/Table2[[#This Row],[Volume]]</f>
        <v>350</v>
      </c>
      <c r="E1526" s="29">
        <f>ROUNDUP(Table2[[#This Row],[Volume]]/'Input Data'!$B$13,0)</f>
        <v>9</v>
      </c>
      <c r="F1526" s="29">
        <f>-Table2[[#This Row],[Multiplier]]*'Input Data'!$B$3</f>
        <v>450000</v>
      </c>
      <c r="G1526" s="29">
        <f>(1 - (1 / (1 + EXP(-((Table2[[#This Row],[Volume]] / 1000) - 4.25))))) * 0.4 + 0.6</f>
        <v>0.60817287492562111</v>
      </c>
      <c r="H1526" s="29">
        <f>Table2[[#This Row],[Sigmoid]]*'Input Data'!$B$7</f>
        <v>456.12965619421584</v>
      </c>
      <c r="I1526" s="29">
        <f>Table2[[#This Row],[Price]]-Table2[[#This Row],[Variable Cost]]</f>
        <v>106.12965619421584</v>
      </c>
      <c r="J1526" s="29">
        <f>Table2[[#This Row],[CM I (Unit)]]-(Table2[[#This Row],[Fixed Cost]]/Table2[[#This Row],[Volume]])</f>
        <v>50.710936982393179</v>
      </c>
      <c r="K1526" s="29">
        <f>Table2[[#This Row],[CM II Unit)]]-(-'Input Data'!$B$4/Table2[[#This Row],[Volume]])</f>
        <v>19.922759642491702</v>
      </c>
      <c r="L1526" s="29">
        <f>Table2[[#This Row],[CM I (Unit)]]*Table2[[#This Row],[Volume]]</f>
        <v>861772.80829703261</v>
      </c>
      <c r="M1526" s="29">
        <f>Table2[[#This Row],[CM II Unit)]]*Table2[[#This Row],[Volume]]</f>
        <v>411772.80829703261</v>
      </c>
      <c r="N1526" s="29">
        <f>Table2[[#This Row],[Profit (Unit)]]*Table2[[#This Row],[Volume]]</f>
        <v>161772.80829703261</v>
      </c>
      <c r="O1526" s="29" t="str">
        <f>IF(AND(Table2[[#This Row],[Profit]]&gt;0,N1525&lt;0),MIN(Table2[Profit]),"")</f>
        <v/>
      </c>
    </row>
    <row r="1527" spans="1:15" ht="20.100000000000001" customHeight="1" x14ac:dyDescent="0.25">
      <c r="A1527" s="29">
        <v>8125</v>
      </c>
      <c r="B1527" s="29">
        <f>IF(Table2[[#This Row],[Volume]]&lt;'Input Data'!$B$9,'Input Data'!$B$9,IF(Table2[[#This Row],[Volume]]&gt;'Input Data'!$B$10,'Input Data'!$B$10,Table2[[#This Row],[Volume]]))</f>
        <v>8000</v>
      </c>
      <c r="C1527" s="30">
        <f>ROUNDDOWN((Table2[[#This Row],[Volume Used]]-'Input Data'!$B$9)/'Input Data'!$B$11,0)*'Input Data'!$B$12</f>
        <v>0.30000000000000004</v>
      </c>
      <c r="D1527" s="31">
        <f>-(Table2[[#This Row],[Volume]]*(1-Table2[[#This Row],[Discount]])*'Input Data'!$B$2)/Table2[[#This Row],[Volume]]</f>
        <v>350</v>
      </c>
      <c r="E1527" s="29">
        <f>ROUNDUP(Table2[[#This Row],[Volume]]/'Input Data'!$B$13,0)</f>
        <v>9</v>
      </c>
      <c r="F1527" s="29">
        <f>-Table2[[#This Row],[Multiplier]]*'Input Data'!$B$3</f>
        <v>450000</v>
      </c>
      <c r="G1527" s="29">
        <f>(1 - (1 / (1 + EXP(-((Table2[[#This Row],[Volume]] / 1000) - 4.25))))) * 0.4 + 0.6</f>
        <v>0.60813294133706353</v>
      </c>
      <c r="H1527" s="29">
        <f>Table2[[#This Row],[Sigmoid]]*'Input Data'!$B$7</f>
        <v>456.09970600279763</v>
      </c>
      <c r="I1527" s="29">
        <f>Table2[[#This Row],[Price]]-Table2[[#This Row],[Variable Cost]]</f>
        <v>106.09970600279763</v>
      </c>
      <c r="J1527" s="29">
        <f>Table2[[#This Row],[CM I (Unit)]]-(Table2[[#This Row],[Fixed Cost]]/Table2[[#This Row],[Volume]])</f>
        <v>50.715090618182245</v>
      </c>
      <c r="K1527" s="29">
        <f>Table2[[#This Row],[CM II Unit)]]-(-'Input Data'!$B$4/Table2[[#This Row],[Volume]])</f>
        <v>19.945859848951475</v>
      </c>
      <c r="L1527" s="29">
        <f>Table2[[#This Row],[CM I (Unit)]]*Table2[[#This Row],[Volume]]</f>
        <v>862060.11127273075</v>
      </c>
      <c r="M1527" s="29">
        <f>Table2[[#This Row],[CM II Unit)]]*Table2[[#This Row],[Volume]]</f>
        <v>412060.11127273075</v>
      </c>
      <c r="N1527" s="29">
        <f>Table2[[#This Row],[Profit (Unit)]]*Table2[[#This Row],[Volume]]</f>
        <v>162060.11127273072</v>
      </c>
      <c r="O1527" s="29" t="str">
        <f>IF(AND(Table2[[#This Row],[Profit]]&gt;0,N1526&lt;0),MIN(Table2[Profit]),"")</f>
        <v/>
      </c>
    </row>
    <row r="1528" spans="1:15" ht="20.100000000000001" customHeight="1" x14ac:dyDescent="0.25">
      <c r="A1528" s="29">
        <v>8130</v>
      </c>
      <c r="B1528" s="29">
        <f>IF(Table2[[#This Row],[Volume]]&lt;'Input Data'!$B$9,'Input Data'!$B$9,IF(Table2[[#This Row],[Volume]]&gt;'Input Data'!$B$10,'Input Data'!$B$10,Table2[[#This Row],[Volume]]))</f>
        <v>8000</v>
      </c>
      <c r="C1528" s="30">
        <f>ROUNDDOWN((Table2[[#This Row],[Volume Used]]-'Input Data'!$B$9)/'Input Data'!$B$11,0)*'Input Data'!$B$12</f>
        <v>0.30000000000000004</v>
      </c>
      <c r="D1528" s="31">
        <f>-(Table2[[#This Row],[Volume]]*(1-Table2[[#This Row],[Discount]])*'Input Data'!$B$2)/Table2[[#This Row],[Volume]]</f>
        <v>350</v>
      </c>
      <c r="E1528" s="29">
        <f>ROUNDUP(Table2[[#This Row],[Volume]]/'Input Data'!$B$13,0)</f>
        <v>9</v>
      </c>
      <c r="F1528" s="29">
        <f>-Table2[[#This Row],[Multiplier]]*'Input Data'!$B$3</f>
        <v>450000</v>
      </c>
      <c r="G1528" s="29">
        <f>(1 - (1 / (1 + EXP(-((Table2[[#This Row],[Volume]] / 1000) - 4.25))))) * 0.4 + 0.6</f>
        <v>0.60809319883831414</v>
      </c>
      <c r="H1528" s="29">
        <f>Table2[[#This Row],[Sigmoid]]*'Input Data'!$B$7</f>
        <v>456.06989912873559</v>
      </c>
      <c r="I1528" s="29">
        <f>Table2[[#This Row],[Price]]-Table2[[#This Row],[Variable Cost]]</f>
        <v>106.06989912873559</v>
      </c>
      <c r="J1528" s="29">
        <f>Table2[[#This Row],[CM I (Unit)]]-(Table2[[#This Row],[Fixed Cost]]/Table2[[#This Row],[Volume]])</f>
        <v>50.719345623200532</v>
      </c>
      <c r="K1528" s="29">
        <f>Table2[[#This Row],[CM II Unit)]]-(-'Input Data'!$B$4/Table2[[#This Row],[Volume]])</f>
        <v>19.9690381201255</v>
      </c>
      <c r="L1528" s="29">
        <f>Table2[[#This Row],[CM I (Unit)]]*Table2[[#This Row],[Volume]]</f>
        <v>862348.27991662035</v>
      </c>
      <c r="M1528" s="29">
        <f>Table2[[#This Row],[CM II Unit)]]*Table2[[#This Row],[Volume]]</f>
        <v>412348.27991662035</v>
      </c>
      <c r="N1528" s="29">
        <f>Table2[[#This Row],[Profit (Unit)]]*Table2[[#This Row],[Volume]]</f>
        <v>162348.27991662032</v>
      </c>
      <c r="O1528" s="29" t="str">
        <f>IF(AND(Table2[[#This Row],[Profit]]&gt;0,N1527&lt;0),MIN(Table2[Profit]),"")</f>
        <v/>
      </c>
    </row>
    <row r="1529" spans="1:15" ht="20.100000000000001" customHeight="1" x14ac:dyDescent="0.25">
      <c r="A1529" s="29">
        <v>8135</v>
      </c>
      <c r="B1529" s="29">
        <f>IF(Table2[[#This Row],[Volume]]&lt;'Input Data'!$B$9,'Input Data'!$B$9,IF(Table2[[#This Row],[Volume]]&gt;'Input Data'!$B$10,'Input Data'!$B$10,Table2[[#This Row],[Volume]]))</f>
        <v>8000</v>
      </c>
      <c r="C1529" s="30">
        <f>ROUNDDOWN((Table2[[#This Row],[Volume Used]]-'Input Data'!$B$9)/'Input Data'!$B$11,0)*'Input Data'!$B$12</f>
        <v>0.30000000000000004</v>
      </c>
      <c r="D1529" s="31">
        <f>-(Table2[[#This Row],[Volume]]*(1-Table2[[#This Row],[Discount]])*'Input Data'!$B$2)/Table2[[#This Row],[Volume]]</f>
        <v>350</v>
      </c>
      <c r="E1529" s="29">
        <f>ROUNDUP(Table2[[#This Row],[Volume]]/'Input Data'!$B$13,0)</f>
        <v>9</v>
      </c>
      <c r="F1529" s="29">
        <f>-Table2[[#This Row],[Multiplier]]*'Input Data'!$B$3</f>
        <v>450000</v>
      </c>
      <c r="G1529" s="29">
        <f>(1 - (1 / (1 + EXP(-((Table2[[#This Row],[Volume]] / 1000) - 4.25))))) * 0.4 + 0.6</f>
        <v>0.60805364655426997</v>
      </c>
      <c r="H1529" s="29">
        <f>Table2[[#This Row],[Sigmoid]]*'Input Data'!$B$7</f>
        <v>456.04023491570246</v>
      </c>
      <c r="I1529" s="29">
        <f>Table2[[#This Row],[Price]]-Table2[[#This Row],[Variable Cost]]</f>
        <v>106.04023491570246</v>
      </c>
      <c r="J1529" s="29">
        <f>Table2[[#This Row],[CM I (Unit)]]-(Table2[[#This Row],[Fixed Cost]]/Table2[[#This Row],[Volume]])</f>
        <v>50.723701418468281</v>
      </c>
      <c r="K1529" s="29">
        <f>Table2[[#This Row],[CM II Unit)]]-(-'Input Data'!$B$4/Table2[[#This Row],[Volume]])</f>
        <v>19.992293920004851</v>
      </c>
      <c r="L1529" s="29">
        <f>Table2[[#This Row],[CM I (Unit)]]*Table2[[#This Row],[Volume]]</f>
        <v>862637.31103923952</v>
      </c>
      <c r="M1529" s="29">
        <f>Table2[[#This Row],[CM II Unit)]]*Table2[[#This Row],[Volume]]</f>
        <v>412637.31103923946</v>
      </c>
      <c r="N1529" s="29">
        <f>Table2[[#This Row],[Profit (Unit)]]*Table2[[#This Row],[Volume]]</f>
        <v>162637.31103923946</v>
      </c>
      <c r="O1529" s="29" t="str">
        <f>IF(AND(Table2[[#This Row],[Profit]]&gt;0,N1528&lt;0),MIN(Table2[Profit]),"")</f>
        <v/>
      </c>
    </row>
    <row r="1530" spans="1:15" ht="20.100000000000001" customHeight="1" x14ac:dyDescent="0.25">
      <c r="A1530" s="29">
        <v>8140</v>
      </c>
      <c r="B1530" s="29">
        <f>IF(Table2[[#This Row],[Volume]]&lt;'Input Data'!$B$9,'Input Data'!$B$9,IF(Table2[[#This Row],[Volume]]&gt;'Input Data'!$B$10,'Input Data'!$B$10,Table2[[#This Row],[Volume]]))</f>
        <v>8000</v>
      </c>
      <c r="C1530" s="30">
        <f>ROUNDDOWN((Table2[[#This Row],[Volume Used]]-'Input Data'!$B$9)/'Input Data'!$B$11,0)*'Input Data'!$B$12</f>
        <v>0.30000000000000004</v>
      </c>
      <c r="D1530" s="31">
        <f>-(Table2[[#This Row],[Volume]]*(1-Table2[[#This Row],[Discount]])*'Input Data'!$B$2)/Table2[[#This Row],[Volume]]</f>
        <v>350</v>
      </c>
      <c r="E1530" s="29">
        <f>ROUNDUP(Table2[[#This Row],[Volume]]/'Input Data'!$B$13,0)</f>
        <v>9</v>
      </c>
      <c r="F1530" s="29">
        <f>-Table2[[#This Row],[Multiplier]]*'Input Data'!$B$3</f>
        <v>450000</v>
      </c>
      <c r="G1530" s="29">
        <f>(1 - (1 / (1 + EXP(-((Table2[[#This Row],[Volume]] / 1000) - 4.25))))) * 0.4 + 0.6</f>
        <v>0.60801428361345189</v>
      </c>
      <c r="H1530" s="29">
        <f>Table2[[#This Row],[Sigmoid]]*'Input Data'!$B$7</f>
        <v>456.01071271008891</v>
      </c>
      <c r="I1530" s="29">
        <f>Table2[[#This Row],[Price]]-Table2[[#This Row],[Variable Cost]]</f>
        <v>106.01071271008891</v>
      </c>
      <c r="J1530" s="29">
        <f>Table2[[#This Row],[CM I (Unit)]]-(Table2[[#This Row],[Fixed Cost]]/Table2[[#This Row],[Volume]])</f>
        <v>50.728157427533631</v>
      </c>
      <c r="K1530" s="29">
        <f>Table2[[#This Row],[CM II Unit)]]-(-'Input Data'!$B$4/Table2[[#This Row],[Volume]])</f>
        <v>20.01562671500292</v>
      </c>
      <c r="L1530" s="29">
        <f>Table2[[#This Row],[CM I (Unit)]]*Table2[[#This Row],[Volume]]</f>
        <v>862927.20146012376</v>
      </c>
      <c r="M1530" s="29">
        <f>Table2[[#This Row],[CM II Unit)]]*Table2[[#This Row],[Volume]]</f>
        <v>412927.20146012376</v>
      </c>
      <c r="N1530" s="29">
        <f>Table2[[#This Row],[Profit (Unit)]]*Table2[[#This Row],[Volume]]</f>
        <v>162927.20146012376</v>
      </c>
      <c r="O1530" s="29" t="str">
        <f>IF(AND(Table2[[#This Row],[Profit]]&gt;0,N1529&lt;0),MIN(Table2[Profit]),"")</f>
        <v/>
      </c>
    </row>
    <row r="1531" spans="1:15" ht="20.100000000000001" customHeight="1" x14ac:dyDescent="0.25">
      <c r="A1531" s="29">
        <v>8145</v>
      </c>
      <c r="B1531" s="29">
        <f>IF(Table2[[#This Row],[Volume]]&lt;'Input Data'!$B$9,'Input Data'!$B$9,IF(Table2[[#This Row],[Volume]]&gt;'Input Data'!$B$10,'Input Data'!$B$10,Table2[[#This Row],[Volume]]))</f>
        <v>8000</v>
      </c>
      <c r="C1531" s="30">
        <f>ROUNDDOWN((Table2[[#This Row],[Volume Used]]-'Input Data'!$B$9)/'Input Data'!$B$11,0)*'Input Data'!$B$12</f>
        <v>0.30000000000000004</v>
      </c>
      <c r="D1531" s="31">
        <f>-(Table2[[#This Row],[Volume]]*(1-Table2[[#This Row],[Discount]])*'Input Data'!$B$2)/Table2[[#This Row],[Volume]]</f>
        <v>350</v>
      </c>
      <c r="E1531" s="29">
        <f>ROUNDUP(Table2[[#This Row],[Volume]]/'Input Data'!$B$13,0)</f>
        <v>9</v>
      </c>
      <c r="F1531" s="29">
        <f>-Table2[[#This Row],[Multiplier]]*'Input Data'!$B$3</f>
        <v>450000</v>
      </c>
      <c r="G1531" s="29">
        <f>(1 - (1 / (1 + EXP(-((Table2[[#This Row],[Volume]] / 1000) - 4.25))))) * 0.4 + 0.6</f>
        <v>0.60797510914799369</v>
      </c>
      <c r="H1531" s="29">
        <f>Table2[[#This Row],[Sigmoid]]*'Input Data'!$B$7</f>
        <v>455.98133186099528</v>
      </c>
      <c r="I1531" s="29">
        <f>Table2[[#This Row],[Price]]-Table2[[#This Row],[Variable Cost]]</f>
        <v>105.98133186099528</v>
      </c>
      <c r="J1531" s="29">
        <f>Table2[[#This Row],[CM I (Unit)]]-(Table2[[#This Row],[Fixed Cost]]/Table2[[#This Row],[Volume]])</f>
        <v>50.732713076464897</v>
      </c>
      <c r="K1531" s="29">
        <f>Table2[[#This Row],[CM II Unit)]]-(-'Input Data'!$B$4/Table2[[#This Row],[Volume]])</f>
        <v>20.039035973948014</v>
      </c>
      <c r="L1531" s="29">
        <f>Table2[[#This Row],[CM I (Unit)]]*Table2[[#This Row],[Volume]]</f>
        <v>863217.94800780655</v>
      </c>
      <c r="M1531" s="29">
        <f>Table2[[#This Row],[CM II Unit)]]*Table2[[#This Row],[Volume]]</f>
        <v>413217.94800780661</v>
      </c>
      <c r="N1531" s="29">
        <f>Table2[[#This Row],[Profit (Unit)]]*Table2[[#This Row],[Volume]]</f>
        <v>163217.94800780658</v>
      </c>
      <c r="O1531" s="29" t="str">
        <f>IF(AND(Table2[[#This Row],[Profit]]&gt;0,N1530&lt;0),MIN(Table2[Profit]),"")</f>
        <v/>
      </c>
    </row>
    <row r="1532" spans="1:15" ht="20.100000000000001" customHeight="1" x14ac:dyDescent="0.25">
      <c r="A1532" s="29">
        <v>8150</v>
      </c>
      <c r="B1532" s="29">
        <f>IF(Table2[[#This Row],[Volume]]&lt;'Input Data'!$B$9,'Input Data'!$B$9,IF(Table2[[#This Row],[Volume]]&gt;'Input Data'!$B$10,'Input Data'!$B$10,Table2[[#This Row],[Volume]]))</f>
        <v>8000</v>
      </c>
      <c r="C1532" s="30">
        <f>ROUNDDOWN((Table2[[#This Row],[Volume Used]]-'Input Data'!$B$9)/'Input Data'!$B$11,0)*'Input Data'!$B$12</f>
        <v>0.30000000000000004</v>
      </c>
      <c r="D1532" s="31">
        <f>-(Table2[[#This Row],[Volume]]*(1-Table2[[#This Row],[Discount]])*'Input Data'!$B$2)/Table2[[#This Row],[Volume]]</f>
        <v>350</v>
      </c>
      <c r="E1532" s="29">
        <f>ROUNDUP(Table2[[#This Row],[Volume]]/'Input Data'!$B$13,0)</f>
        <v>9</v>
      </c>
      <c r="F1532" s="29">
        <f>-Table2[[#This Row],[Multiplier]]*'Input Data'!$B$3</f>
        <v>450000</v>
      </c>
      <c r="G1532" s="29">
        <f>(1 - (1 / (1 + EXP(-((Table2[[#This Row],[Volume]] / 1000) - 4.25))))) * 0.4 + 0.6</f>
        <v>0.60793612229363092</v>
      </c>
      <c r="H1532" s="29">
        <f>Table2[[#This Row],[Sigmoid]]*'Input Data'!$B$7</f>
        <v>455.95209172022317</v>
      </c>
      <c r="I1532" s="29">
        <f>Table2[[#This Row],[Price]]-Table2[[#This Row],[Variable Cost]]</f>
        <v>105.95209172022317</v>
      </c>
      <c r="J1532" s="29">
        <f>Table2[[#This Row],[CM I (Unit)]]-(Table2[[#This Row],[Fixed Cost]]/Table2[[#This Row],[Volume]])</f>
        <v>50.7373677938428</v>
      </c>
      <c r="K1532" s="29">
        <f>Table2[[#This Row],[CM II Unit)]]-(-'Input Data'!$B$4/Table2[[#This Row],[Volume]])</f>
        <v>20.062521168075929</v>
      </c>
      <c r="L1532" s="29">
        <f>Table2[[#This Row],[CM I (Unit)]]*Table2[[#This Row],[Volume]]</f>
        <v>863509.54751981876</v>
      </c>
      <c r="M1532" s="29">
        <f>Table2[[#This Row],[CM II Unit)]]*Table2[[#This Row],[Volume]]</f>
        <v>413509.54751981882</v>
      </c>
      <c r="N1532" s="29">
        <f>Table2[[#This Row],[Profit (Unit)]]*Table2[[#This Row],[Volume]]</f>
        <v>163509.54751981882</v>
      </c>
      <c r="O1532" s="29" t="str">
        <f>IF(AND(Table2[[#This Row],[Profit]]&gt;0,N1531&lt;0),MIN(Table2[Profit]),"")</f>
        <v/>
      </c>
    </row>
    <row r="1533" spans="1:15" ht="20.100000000000001" customHeight="1" x14ac:dyDescent="0.25">
      <c r="A1533" s="29">
        <v>8155</v>
      </c>
      <c r="B1533" s="29">
        <f>IF(Table2[[#This Row],[Volume]]&lt;'Input Data'!$B$9,'Input Data'!$B$9,IF(Table2[[#This Row],[Volume]]&gt;'Input Data'!$B$10,'Input Data'!$B$10,Table2[[#This Row],[Volume]]))</f>
        <v>8000</v>
      </c>
      <c r="C1533" s="30">
        <f>ROUNDDOWN((Table2[[#This Row],[Volume Used]]-'Input Data'!$B$9)/'Input Data'!$B$11,0)*'Input Data'!$B$12</f>
        <v>0.30000000000000004</v>
      </c>
      <c r="D1533" s="31">
        <f>-(Table2[[#This Row],[Volume]]*(1-Table2[[#This Row],[Discount]])*'Input Data'!$B$2)/Table2[[#This Row],[Volume]]</f>
        <v>350</v>
      </c>
      <c r="E1533" s="29">
        <f>ROUNDUP(Table2[[#This Row],[Volume]]/'Input Data'!$B$13,0)</f>
        <v>9</v>
      </c>
      <c r="F1533" s="29">
        <f>-Table2[[#This Row],[Multiplier]]*'Input Data'!$B$3</f>
        <v>450000</v>
      </c>
      <c r="G1533" s="29">
        <f>(1 - (1 / (1 + EXP(-((Table2[[#This Row],[Volume]] / 1000) - 4.25))))) * 0.4 + 0.6</f>
        <v>0.60789732218968984</v>
      </c>
      <c r="H1533" s="29">
        <f>Table2[[#This Row],[Sigmoid]]*'Input Data'!$B$7</f>
        <v>455.92299164226739</v>
      </c>
      <c r="I1533" s="29">
        <f>Table2[[#This Row],[Price]]-Table2[[#This Row],[Variable Cost]]</f>
        <v>105.92299164226739</v>
      </c>
      <c r="J1533" s="29">
        <f>Table2[[#This Row],[CM I (Unit)]]-(Table2[[#This Row],[Fixed Cost]]/Table2[[#This Row],[Volume]])</f>
        <v>50.742121010752982</v>
      </c>
      <c r="K1533" s="29">
        <f>Table2[[#This Row],[CM II Unit)]]-(-'Input Data'!$B$4/Table2[[#This Row],[Volume]])</f>
        <v>20.086081771022755</v>
      </c>
      <c r="L1533" s="29">
        <f>Table2[[#This Row],[CM I (Unit)]]*Table2[[#This Row],[Volume]]</f>
        <v>863801.99684269063</v>
      </c>
      <c r="M1533" s="29">
        <f>Table2[[#This Row],[CM II Unit)]]*Table2[[#This Row],[Volume]]</f>
        <v>413801.99684269057</v>
      </c>
      <c r="N1533" s="29">
        <f>Table2[[#This Row],[Profit (Unit)]]*Table2[[#This Row],[Volume]]</f>
        <v>163801.99684269057</v>
      </c>
      <c r="O1533" s="29" t="str">
        <f>IF(AND(Table2[[#This Row],[Profit]]&gt;0,N1532&lt;0),MIN(Table2[Profit]),"")</f>
        <v/>
      </c>
    </row>
    <row r="1534" spans="1:15" ht="20.100000000000001" customHeight="1" x14ac:dyDescent="0.25">
      <c r="A1534" s="29">
        <v>8160</v>
      </c>
      <c r="B1534" s="29">
        <f>IF(Table2[[#This Row],[Volume]]&lt;'Input Data'!$B$9,'Input Data'!$B$9,IF(Table2[[#This Row],[Volume]]&gt;'Input Data'!$B$10,'Input Data'!$B$10,Table2[[#This Row],[Volume]]))</f>
        <v>8000</v>
      </c>
      <c r="C1534" s="30">
        <f>ROUNDDOWN((Table2[[#This Row],[Volume Used]]-'Input Data'!$B$9)/'Input Data'!$B$11,0)*'Input Data'!$B$12</f>
        <v>0.30000000000000004</v>
      </c>
      <c r="D1534" s="31">
        <f>-(Table2[[#This Row],[Volume]]*(1-Table2[[#This Row],[Discount]])*'Input Data'!$B$2)/Table2[[#This Row],[Volume]]</f>
        <v>350</v>
      </c>
      <c r="E1534" s="29">
        <f>ROUNDUP(Table2[[#This Row],[Volume]]/'Input Data'!$B$13,0)</f>
        <v>9</v>
      </c>
      <c r="F1534" s="29">
        <f>-Table2[[#This Row],[Multiplier]]*'Input Data'!$B$3</f>
        <v>450000</v>
      </c>
      <c r="G1534" s="29">
        <f>(1 - (1 / (1 + EXP(-((Table2[[#This Row],[Volume]] / 1000) - 4.25))))) * 0.4 + 0.6</f>
        <v>0.60785870797907549</v>
      </c>
      <c r="H1534" s="29">
        <f>Table2[[#This Row],[Sigmoid]]*'Input Data'!$B$7</f>
        <v>455.8940309843066</v>
      </c>
      <c r="I1534" s="29">
        <f>Table2[[#This Row],[Price]]-Table2[[#This Row],[Variable Cost]]</f>
        <v>105.8940309843066</v>
      </c>
      <c r="J1534" s="29">
        <f>Table2[[#This Row],[CM I (Unit)]]-(Table2[[#This Row],[Fixed Cost]]/Table2[[#This Row],[Volume]])</f>
        <v>50.746972160777183</v>
      </c>
      <c r="K1534" s="29">
        <f>Table2[[#This Row],[CM II Unit)]]-(-'Input Data'!$B$4/Table2[[#This Row],[Volume]])</f>
        <v>20.109717258816399</v>
      </c>
      <c r="L1534" s="29">
        <f>Table2[[#This Row],[CM I (Unit)]]*Table2[[#This Row],[Volume]]</f>
        <v>864095.29283194186</v>
      </c>
      <c r="M1534" s="29">
        <f>Table2[[#This Row],[CM II Unit)]]*Table2[[#This Row],[Volume]]</f>
        <v>414095.2928319418</v>
      </c>
      <c r="N1534" s="29">
        <f>Table2[[#This Row],[Profit (Unit)]]*Table2[[#This Row],[Volume]]</f>
        <v>164095.29283194183</v>
      </c>
      <c r="O1534" s="29" t="str">
        <f>IF(AND(Table2[[#This Row],[Profit]]&gt;0,N1533&lt;0),MIN(Table2[Profit]),"")</f>
        <v/>
      </c>
    </row>
    <row r="1535" spans="1:15" ht="20.100000000000001" customHeight="1" x14ac:dyDescent="0.25">
      <c r="A1535" s="29">
        <v>8165</v>
      </c>
      <c r="B1535" s="29">
        <f>IF(Table2[[#This Row],[Volume]]&lt;'Input Data'!$B$9,'Input Data'!$B$9,IF(Table2[[#This Row],[Volume]]&gt;'Input Data'!$B$10,'Input Data'!$B$10,Table2[[#This Row],[Volume]]))</f>
        <v>8000</v>
      </c>
      <c r="C1535" s="30">
        <f>ROUNDDOWN((Table2[[#This Row],[Volume Used]]-'Input Data'!$B$9)/'Input Data'!$B$11,0)*'Input Data'!$B$12</f>
        <v>0.30000000000000004</v>
      </c>
      <c r="D1535" s="31">
        <f>-(Table2[[#This Row],[Volume]]*(1-Table2[[#This Row],[Discount]])*'Input Data'!$B$2)/Table2[[#This Row],[Volume]]</f>
        <v>350</v>
      </c>
      <c r="E1535" s="29">
        <f>ROUNDUP(Table2[[#This Row],[Volume]]/'Input Data'!$B$13,0)</f>
        <v>9</v>
      </c>
      <c r="F1535" s="29">
        <f>-Table2[[#This Row],[Multiplier]]*'Input Data'!$B$3</f>
        <v>450000</v>
      </c>
      <c r="G1535" s="29">
        <f>(1 - (1 / (1 + EXP(-((Table2[[#This Row],[Volume]] / 1000) - 4.25))))) * 0.4 + 0.6</f>
        <v>0.60782027880826128</v>
      </c>
      <c r="H1535" s="29">
        <f>Table2[[#This Row],[Sigmoid]]*'Input Data'!$B$7</f>
        <v>455.86520910619595</v>
      </c>
      <c r="I1535" s="29">
        <f>Table2[[#This Row],[Price]]-Table2[[#This Row],[Variable Cost]]</f>
        <v>105.86520910619595</v>
      </c>
      <c r="J1535" s="29">
        <f>Table2[[#This Row],[CM I (Unit)]]-(Table2[[#This Row],[Fixed Cost]]/Table2[[#This Row],[Volume]])</f>
        <v>50.751920679986519</v>
      </c>
      <c r="K1535" s="29">
        <f>Table2[[#This Row],[CM II Unit)]]-(-'Input Data'!$B$4/Table2[[#This Row],[Volume]])</f>
        <v>20.133427109870169</v>
      </c>
      <c r="L1535" s="29">
        <f>Table2[[#This Row],[CM I (Unit)]]*Table2[[#This Row],[Volume]]</f>
        <v>864389.43235208991</v>
      </c>
      <c r="M1535" s="29">
        <f>Table2[[#This Row],[CM II Unit)]]*Table2[[#This Row],[Volume]]</f>
        <v>414389.43235208991</v>
      </c>
      <c r="N1535" s="29">
        <f>Table2[[#This Row],[Profit (Unit)]]*Table2[[#This Row],[Volume]]</f>
        <v>164389.43235208993</v>
      </c>
      <c r="O1535" s="29" t="str">
        <f>IF(AND(Table2[[#This Row],[Profit]]&gt;0,N1534&lt;0),MIN(Table2[Profit]),"")</f>
        <v/>
      </c>
    </row>
    <row r="1536" spans="1:15" ht="20.100000000000001" customHeight="1" x14ac:dyDescent="0.25">
      <c r="A1536" s="29">
        <v>8170</v>
      </c>
      <c r="B1536" s="29">
        <f>IF(Table2[[#This Row],[Volume]]&lt;'Input Data'!$B$9,'Input Data'!$B$9,IF(Table2[[#This Row],[Volume]]&gt;'Input Data'!$B$10,'Input Data'!$B$10,Table2[[#This Row],[Volume]]))</f>
        <v>8000</v>
      </c>
      <c r="C1536" s="30">
        <f>ROUNDDOWN((Table2[[#This Row],[Volume Used]]-'Input Data'!$B$9)/'Input Data'!$B$11,0)*'Input Data'!$B$12</f>
        <v>0.30000000000000004</v>
      </c>
      <c r="D1536" s="31">
        <f>-(Table2[[#This Row],[Volume]]*(1-Table2[[#This Row],[Discount]])*'Input Data'!$B$2)/Table2[[#This Row],[Volume]]</f>
        <v>350</v>
      </c>
      <c r="E1536" s="29">
        <f>ROUNDUP(Table2[[#This Row],[Volume]]/'Input Data'!$B$13,0)</f>
        <v>9</v>
      </c>
      <c r="F1536" s="29">
        <f>-Table2[[#This Row],[Multiplier]]*'Input Data'!$B$3</f>
        <v>450000</v>
      </c>
      <c r="G1536" s="29">
        <f>(1 - (1 / (1 + EXP(-((Table2[[#This Row],[Volume]] / 1000) - 4.25))))) * 0.4 + 0.6</f>
        <v>0.60778203382727725</v>
      </c>
      <c r="H1536" s="29">
        <f>Table2[[#This Row],[Sigmoid]]*'Input Data'!$B$7</f>
        <v>455.83652537045793</v>
      </c>
      <c r="I1536" s="29">
        <f>Table2[[#This Row],[Price]]-Table2[[#This Row],[Variable Cost]]</f>
        <v>105.83652537045793</v>
      </c>
      <c r="J1536" s="29">
        <f>Table2[[#This Row],[CM I (Unit)]]-(Table2[[#This Row],[Fixed Cost]]/Table2[[#This Row],[Volume]])</f>
        <v>50.756966006932842</v>
      </c>
      <c r="K1536" s="29">
        <f>Table2[[#This Row],[CM II Unit)]]-(-'Input Data'!$B$4/Table2[[#This Row],[Volume]])</f>
        <v>20.157210804974458</v>
      </c>
      <c r="L1536" s="29">
        <f>Table2[[#This Row],[CM I (Unit)]]*Table2[[#This Row],[Volume]]</f>
        <v>864684.41227664135</v>
      </c>
      <c r="M1536" s="29">
        <f>Table2[[#This Row],[CM II Unit)]]*Table2[[#This Row],[Volume]]</f>
        <v>414684.41227664129</v>
      </c>
      <c r="N1536" s="29">
        <f>Table2[[#This Row],[Profit (Unit)]]*Table2[[#This Row],[Volume]]</f>
        <v>164684.41227664132</v>
      </c>
      <c r="O1536" s="29" t="str">
        <f>IF(AND(Table2[[#This Row],[Profit]]&gt;0,N1535&lt;0),MIN(Table2[Profit]),"")</f>
        <v/>
      </c>
    </row>
    <row r="1537" spans="1:15" ht="20.100000000000001" customHeight="1" x14ac:dyDescent="0.25">
      <c r="A1537" s="29">
        <v>8175</v>
      </c>
      <c r="B1537" s="29">
        <f>IF(Table2[[#This Row],[Volume]]&lt;'Input Data'!$B$9,'Input Data'!$B$9,IF(Table2[[#This Row],[Volume]]&gt;'Input Data'!$B$10,'Input Data'!$B$10,Table2[[#This Row],[Volume]]))</f>
        <v>8000</v>
      </c>
      <c r="C1537" s="30">
        <f>ROUNDDOWN((Table2[[#This Row],[Volume Used]]-'Input Data'!$B$9)/'Input Data'!$B$11,0)*'Input Data'!$B$12</f>
        <v>0.30000000000000004</v>
      </c>
      <c r="D1537" s="31">
        <f>-(Table2[[#This Row],[Volume]]*(1-Table2[[#This Row],[Discount]])*'Input Data'!$B$2)/Table2[[#This Row],[Volume]]</f>
        <v>350</v>
      </c>
      <c r="E1537" s="29">
        <f>ROUNDUP(Table2[[#This Row],[Volume]]/'Input Data'!$B$13,0)</f>
        <v>9</v>
      </c>
      <c r="F1537" s="29">
        <f>-Table2[[#This Row],[Multiplier]]*'Input Data'!$B$3</f>
        <v>450000</v>
      </c>
      <c r="G1537" s="29">
        <f>(1 - (1 / (1 + EXP(-((Table2[[#This Row],[Volume]] / 1000) - 4.25))))) * 0.4 + 0.6</f>
        <v>0.607743972189699</v>
      </c>
      <c r="H1537" s="29">
        <f>Table2[[#This Row],[Sigmoid]]*'Input Data'!$B$7</f>
        <v>455.80797914227423</v>
      </c>
      <c r="I1537" s="29">
        <f>Table2[[#This Row],[Price]]-Table2[[#This Row],[Variable Cost]]</f>
        <v>105.80797914227423</v>
      </c>
      <c r="J1537" s="29">
        <f>Table2[[#This Row],[CM I (Unit)]]-(Table2[[#This Row],[Fixed Cost]]/Table2[[#This Row],[Volume]])</f>
        <v>50.762107582641207</v>
      </c>
      <c r="K1537" s="29">
        <f>Table2[[#This Row],[CM II Unit)]]-(-'Input Data'!$B$4/Table2[[#This Row],[Volume]])</f>
        <v>20.181067827289525</v>
      </c>
      <c r="L1537" s="29">
        <f>Table2[[#This Row],[CM I (Unit)]]*Table2[[#This Row],[Volume]]</f>
        <v>864980.22948809189</v>
      </c>
      <c r="M1537" s="29">
        <f>Table2[[#This Row],[CM II Unit)]]*Table2[[#This Row],[Volume]]</f>
        <v>414980.22948809189</v>
      </c>
      <c r="N1537" s="29">
        <f>Table2[[#This Row],[Profit (Unit)]]*Table2[[#This Row],[Volume]]</f>
        <v>164980.22948809186</v>
      </c>
      <c r="O1537" s="29" t="str">
        <f>IF(AND(Table2[[#This Row],[Profit]]&gt;0,N1536&lt;0),MIN(Table2[Profit]),"")</f>
        <v/>
      </c>
    </row>
    <row r="1538" spans="1:15" ht="20.100000000000001" customHeight="1" x14ac:dyDescent="0.25">
      <c r="A1538" s="29">
        <v>8180</v>
      </c>
      <c r="B1538" s="29">
        <f>IF(Table2[[#This Row],[Volume]]&lt;'Input Data'!$B$9,'Input Data'!$B$9,IF(Table2[[#This Row],[Volume]]&gt;'Input Data'!$B$10,'Input Data'!$B$10,Table2[[#This Row],[Volume]]))</f>
        <v>8000</v>
      </c>
      <c r="C1538" s="30">
        <f>ROUNDDOWN((Table2[[#This Row],[Volume Used]]-'Input Data'!$B$9)/'Input Data'!$B$11,0)*'Input Data'!$B$12</f>
        <v>0.30000000000000004</v>
      </c>
      <c r="D1538" s="31">
        <f>-(Table2[[#This Row],[Volume]]*(1-Table2[[#This Row],[Discount]])*'Input Data'!$B$2)/Table2[[#This Row],[Volume]]</f>
        <v>350</v>
      </c>
      <c r="E1538" s="29">
        <f>ROUNDUP(Table2[[#This Row],[Volume]]/'Input Data'!$B$13,0)</f>
        <v>9</v>
      </c>
      <c r="F1538" s="29">
        <f>-Table2[[#This Row],[Multiplier]]*'Input Data'!$B$3</f>
        <v>450000</v>
      </c>
      <c r="G1538" s="29">
        <f>(1 - (1 / (1 + EXP(-((Table2[[#This Row],[Volume]] / 1000) - 4.25))))) * 0.4 + 0.6</f>
        <v>0.60770609305263668</v>
      </c>
      <c r="H1538" s="29">
        <f>Table2[[#This Row],[Sigmoid]]*'Input Data'!$B$7</f>
        <v>455.77956978947753</v>
      </c>
      <c r="I1538" s="29">
        <f>Table2[[#This Row],[Price]]-Table2[[#This Row],[Variable Cost]]</f>
        <v>105.77956978947753</v>
      </c>
      <c r="J1538" s="29">
        <f>Table2[[#This Row],[CM I (Unit)]]-(Table2[[#This Row],[Fixed Cost]]/Table2[[#This Row],[Volume]])</f>
        <v>50.767344850602228</v>
      </c>
      <c r="K1538" s="29">
        <f>Table2[[#This Row],[CM II Unit)]]-(-'Input Data'!$B$4/Table2[[#This Row],[Volume]])</f>
        <v>20.204997662338169</v>
      </c>
      <c r="L1538" s="29">
        <f>Table2[[#This Row],[CM I (Unit)]]*Table2[[#This Row],[Volume]]</f>
        <v>865276.88087792625</v>
      </c>
      <c r="M1538" s="29">
        <f>Table2[[#This Row],[CM II Unit)]]*Table2[[#This Row],[Volume]]</f>
        <v>415276.88087792625</v>
      </c>
      <c r="N1538" s="29">
        <f>Table2[[#This Row],[Profit (Unit)]]*Table2[[#This Row],[Volume]]</f>
        <v>165276.88087792622</v>
      </c>
      <c r="O1538" s="29" t="str">
        <f>IF(AND(Table2[[#This Row],[Profit]]&gt;0,N1537&lt;0),MIN(Table2[Profit]),"")</f>
        <v/>
      </c>
    </row>
    <row r="1539" spans="1:15" ht="20.100000000000001" customHeight="1" x14ac:dyDescent="0.25">
      <c r="A1539" s="29">
        <v>8185</v>
      </c>
      <c r="B1539" s="29">
        <f>IF(Table2[[#This Row],[Volume]]&lt;'Input Data'!$B$9,'Input Data'!$B$9,IF(Table2[[#This Row],[Volume]]&gt;'Input Data'!$B$10,'Input Data'!$B$10,Table2[[#This Row],[Volume]]))</f>
        <v>8000</v>
      </c>
      <c r="C1539" s="30">
        <f>ROUNDDOWN((Table2[[#This Row],[Volume Used]]-'Input Data'!$B$9)/'Input Data'!$B$11,0)*'Input Data'!$B$12</f>
        <v>0.30000000000000004</v>
      </c>
      <c r="D1539" s="31">
        <f>-(Table2[[#This Row],[Volume]]*(1-Table2[[#This Row],[Discount]])*'Input Data'!$B$2)/Table2[[#This Row],[Volume]]</f>
        <v>350</v>
      </c>
      <c r="E1539" s="29">
        <f>ROUNDUP(Table2[[#This Row],[Volume]]/'Input Data'!$B$13,0)</f>
        <v>9</v>
      </c>
      <c r="F1539" s="29">
        <f>-Table2[[#This Row],[Multiplier]]*'Input Data'!$B$3</f>
        <v>450000</v>
      </c>
      <c r="G1539" s="29">
        <f>(1 - (1 / (1 + EXP(-((Table2[[#This Row],[Volume]] / 1000) - 4.25))))) * 0.4 + 0.6</f>
        <v>0.60766839557672314</v>
      </c>
      <c r="H1539" s="29">
        <f>Table2[[#This Row],[Sigmoid]]*'Input Data'!$B$7</f>
        <v>455.75129668254237</v>
      </c>
      <c r="I1539" s="29">
        <f>Table2[[#This Row],[Price]]-Table2[[#This Row],[Variable Cost]]</f>
        <v>105.75129668254237</v>
      </c>
      <c r="J1539" s="29">
        <f>Table2[[#This Row],[CM I (Unit)]]-(Table2[[#This Row],[Fixed Cost]]/Table2[[#This Row],[Volume]])</f>
        <v>50.772677256763508</v>
      </c>
      <c r="K1539" s="29">
        <f>Table2[[#This Row],[CM II Unit)]]-(-'Input Data'!$B$4/Table2[[#This Row],[Volume]])</f>
        <v>20.228999797997474</v>
      </c>
      <c r="L1539" s="29">
        <f>Table2[[#This Row],[CM I (Unit)]]*Table2[[#This Row],[Volume]]</f>
        <v>865574.36334660929</v>
      </c>
      <c r="M1539" s="29">
        <f>Table2[[#This Row],[CM II Unit)]]*Table2[[#This Row],[Volume]]</f>
        <v>415574.36334660929</v>
      </c>
      <c r="N1539" s="29">
        <f>Table2[[#This Row],[Profit (Unit)]]*Table2[[#This Row],[Volume]]</f>
        <v>165574.36334660932</v>
      </c>
      <c r="O1539" s="29" t="str">
        <f>IF(AND(Table2[[#This Row],[Profit]]&gt;0,N1538&lt;0),MIN(Table2[Profit]),"")</f>
        <v/>
      </c>
    </row>
    <row r="1540" spans="1:15" ht="20.100000000000001" customHeight="1" x14ac:dyDescent="0.25">
      <c r="A1540" s="29">
        <v>8190</v>
      </c>
      <c r="B1540" s="29">
        <f>IF(Table2[[#This Row],[Volume]]&lt;'Input Data'!$B$9,'Input Data'!$B$9,IF(Table2[[#This Row],[Volume]]&gt;'Input Data'!$B$10,'Input Data'!$B$10,Table2[[#This Row],[Volume]]))</f>
        <v>8000</v>
      </c>
      <c r="C1540" s="30">
        <f>ROUNDDOWN((Table2[[#This Row],[Volume Used]]-'Input Data'!$B$9)/'Input Data'!$B$11,0)*'Input Data'!$B$12</f>
        <v>0.30000000000000004</v>
      </c>
      <c r="D1540" s="31">
        <f>-(Table2[[#This Row],[Volume]]*(1-Table2[[#This Row],[Discount]])*'Input Data'!$B$2)/Table2[[#This Row],[Volume]]</f>
        <v>350</v>
      </c>
      <c r="E1540" s="29">
        <f>ROUNDUP(Table2[[#This Row],[Volume]]/'Input Data'!$B$13,0)</f>
        <v>9</v>
      </c>
      <c r="F1540" s="29">
        <f>-Table2[[#This Row],[Multiplier]]*'Input Data'!$B$3</f>
        <v>450000</v>
      </c>
      <c r="G1540" s="29">
        <f>(1 - (1 / (1 + EXP(-((Table2[[#This Row],[Volume]] / 1000) - 4.25))))) * 0.4 + 0.6</f>
        <v>0.60763087892610324</v>
      </c>
      <c r="H1540" s="29">
        <f>Table2[[#This Row],[Sigmoid]]*'Input Data'!$B$7</f>
        <v>455.72315919457742</v>
      </c>
      <c r="I1540" s="29">
        <f>Table2[[#This Row],[Price]]-Table2[[#This Row],[Variable Cost]]</f>
        <v>105.72315919457742</v>
      </c>
      <c r="J1540" s="29">
        <f>Table2[[#This Row],[CM I (Unit)]]-(Table2[[#This Row],[Fixed Cost]]/Table2[[#This Row],[Volume]])</f>
        <v>50.778104249522478</v>
      </c>
      <c r="K1540" s="29">
        <f>Table2[[#This Row],[CM II Unit)]]-(-'Input Data'!$B$4/Table2[[#This Row],[Volume]])</f>
        <v>20.253073724491951</v>
      </c>
      <c r="L1540" s="29">
        <f>Table2[[#This Row],[CM I (Unit)]]*Table2[[#This Row],[Volume]]</f>
        <v>865872.67380358907</v>
      </c>
      <c r="M1540" s="29">
        <f>Table2[[#This Row],[CM II Unit)]]*Table2[[#This Row],[Volume]]</f>
        <v>415872.67380358907</v>
      </c>
      <c r="N1540" s="29">
        <f>Table2[[#This Row],[Profit (Unit)]]*Table2[[#This Row],[Volume]]</f>
        <v>165872.67380358907</v>
      </c>
      <c r="O1540" s="29" t="str">
        <f>IF(AND(Table2[[#This Row],[Profit]]&gt;0,N1539&lt;0),MIN(Table2[Profit]),"")</f>
        <v/>
      </c>
    </row>
    <row r="1541" spans="1:15" ht="20.100000000000001" customHeight="1" x14ac:dyDescent="0.25">
      <c r="A1541" s="29">
        <v>8195</v>
      </c>
      <c r="B1541" s="29">
        <f>IF(Table2[[#This Row],[Volume]]&lt;'Input Data'!$B$9,'Input Data'!$B$9,IF(Table2[[#This Row],[Volume]]&gt;'Input Data'!$B$10,'Input Data'!$B$10,Table2[[#This Row],[Volume]]))</f>
        <v>8000</v>
      </c>
      <c r="C1541" s="30">
        <f>ROUNDDOWN((Table2[[#This Row],[Volume Used]]-'Input Data'!$B$9)/'Input Data'!$B$11,0)*'Input Data'!$B$12</f>
        <v>0.30000000000000004</v>
      </c>
      <c r="D1541" s="31">
        <f>-(Table2[[#This Row],[Volume]]*(1-Table2[[#This Row],[Discount]])*'Input Data'!$B$2)/Table2[[#This Row],[Volume]]</f>
        <v>350</v>
      </c>
      <c r="E1541" s="29">
        <f>ROUNDUP(Table2[[#This Row],[Volume]]/'Input Data'!$B$13,0)</f>
        <v>9</v>
      </c>
      <c r="F1541" s="29">
        <f>-Table2[[#This Row],[Multiplier]]*'Input Data'!$B$3</f>
        <v>450000</v>
      </c>
      <c r="G1541" s="29">
        <f>(1 - (1 / (1 + EXP(-((Table2[[#This Row],[Volume]] / 1000) - 4.25))))) * 0.4 + 0.6</f>
        <v>0.60759354226842255</v>
      </c>
      <c r="H1541" s="29">
        <f>Table2[[#This Row],[Sigmoid]]*'Input Data'!$B$7</f>
        <v>455.69515670131693</v>
      </c>
      <c r="I1541" s="29">
        <f>Table2[[#This Row],[Price]]-Table2[[#This Row],[Variable Cost]]</f>
        <v>105.69515670131693</v>
      </c>
      <c r="J1541" s="29">
        <f>Table2[[#This Row],[CM I (Unit)]]-(Table2[[#This Row],[Fixed Cost]]/Table2[[#This Row],[Volume]])</f>
        <v>50.7836252797184</v>
      </c>
      <c r="K1541" s="29">
        <f>Table2[[#This Row],[CM II Unit)]]-(-'Input Data'!$B$4/Table2[[#This Row],[Volume]])</f>
        <v>20.277218934385882</v>
      </c>
      <c r="L1541" s="29">
        <f>Table2[[#This Row],[CM I (Unit)]]*Table2[[#This Row],[Volume]]</f>
        <v>866171.80916729232</v>
      </c>
      <c r="M1541" s="29">
        <f>Table2[[#This Row],[CM II Unit)]]*Table2[[#This Row],[Volume]]</f>
        <v>416171.80916729232</v>
      </c>
      <c r="N1541" s="29">
        <f>Table2[[#This Row],[Profit (Unit)]]*Table2[[#This Row],[Volume]]</f>
        <v>166171.80916729229</v>
      </c>
      <c r="O1541" s="29" t="str">
        <f>IF(AND(Table2[[#This Row],[Profit]]&gt;0,N1540&lt;0),MIN(Table2[Profit]),"")</f>
        <v/>
      </c>
    </row>
    <row r="1542" spans="1:15" ht="20.100000000000001" customHeight="1" x14ac:dyDescent="0.25">
      <c r="A1542" s="29">
        <v>8200</v>
      </c>
      <c r="B1542" s="29">
        <f>IF(Table2[[#This Row],[Volume]]&lt;'Input Data'!$B$9,'Input Data'!$B$9,IF(Table2[[#This Row],[Volume]]&gt;'Input Data'!$B$10,'Input Data'!$B$10,Table2[[#This Row],[Volume]]))</f>
        <v>8000</v>
      </c>
      <c r="C1542" s="30">
        <f>ROUNDDOWN((Table2[[#This Row],[Volume Used]]-'Input Data'!$B$9)/'Input Data'!$B$11,0)*'Input Data'!$B$12</f>
        <v>0.30000000000000004</v>
      </c>
      <c r="D1542" s="31">
        <f>-(Table2[[#This Row],[Volume]]*(1-Table2[[#This Row],[Discount]])*'Input Data'!$B$2)/Table2[[#This Row],[Volume]]</f>
        <v>350</v>
      </c>
      <c r="E1542" s="29">
        <f>ROUNDUP(Table2[[#This Row],[Volume]]/'Input Data'!$B$13,0)</f>
        <v>9</v>
      </c>
      <c r="F1542" s="29">
        <f>-Table2[[#This Row],[Multiplier]]*'Input Data'!$B$3</f>
        <v>450000</v>
      </c>
      <c r="G1542" s="29">
        <f>(1 - (1 / (1 + EXP(-((Table2[[#This Row],[Volume]] / 1000) - 4.25))))) * 0.4 + 0.6</f>
        <v>0.60755638477481566</v>
      </c>
      <c r="H1542" s="29">
        <f>Table2[[#This Row],[Sigmoid]]*'Input Data'!$B$7</f>
        <v>455.66728858111173</v>
      </c>
      <c r="I1542" s="29">
        <f>Table2[[#This Row],[Price]]-Table2[[#This Row],[Variable Cost]]</f>
        <v>105.66728858111173</v>
      </c>
      <c r="J1542" s="29">
        <f>Table2[[#This Row],[CM I (Unit)]]-(Table2[[#This Row],[Fixed Cost]]/Table2[[#This Row],[Volume]])</f>
        <v>50.789239800623932</v>
      </c>
      <c r="K1542" s="29">
        <f>Table2[[#This Row],[CM II Unit)]]-(-'Input Data'!$B$4/Table2[[#This Row],[Volume]])</f>
        <v>20.301434922575151</v>
      </c>
      <c r="L1542" s="29">
        <f>Table2[[#This Row],[CM I (Unit)]]*Table2[[#This Row],[Volume]]</f>
        <v>866471.76636511623</v>
      </c>
      <c r="M1542" s="29">
        <f>Table2[[#This Row],[CM II Unit)]]*Table2[[#This Row],[Volume]]</f>
        <v>416471.76636511623</v>
      </c>
      <c r="N1542" s="29">
        <f>Table2[[#This Row],[Profit (Unit)]]*Table2[[#This Row],[Volume]]</f>
        <v>166471.76636511623</v>
      </c>
      <c r="O1542" s="29" t="str">
        <f>IF(AND(Table2[[#This Row],[Profit]]&gt;0,N1541&lt;0),MIN(Table2[Profit]),"")</f>
        <v/>
      </c>
    </row>
    <row r="1543" spans="1:15" ht="20.100000000000001" customHeight="1" x14ac:dyDescent="0.25">
      <c r="A1543" s="29">
        <v>8205</v>
      </c>
      <c r="B1543" s="29">
        <f>IF(Table2[[#This Row],[Volume]]&lt;'Input Data'!$B$9,'Input Data'!$B$9,IF(Table2[[#This Row],[Volume]]&gt;'Input Data'!$B$10,'Input Data'!$B$10,Table2[[#This Row],[Volume]]))</f>
        <v>8000</v>
      </c>
      <c r="C1543" s="30">
        <f>ROUNDDOWN((Table2[[#This Row],[Volume Used]]-'Input Data'!$B$9)/'Input Data'!$B$11,0)*'Input Data'!$B$12</f>
        <v>0.30000000000000004</v>
      </c>
      <c r="D1543" s="31">
        <f>-(Table2[[#This Row],[Volume]]*(1-Table2[[#This Row],[Discount]])*'Input Data'!$B$2)/Table2[[#This Row],[Volume]]</f>
        <v>350</v>
      </c>
      <c r="E1543" s="29">
        <f>ROUNDUP(Table2[[#This Row],[Volume]]/'Input Data'!$B$13,0)</f>
        <v>9</v>
      </c>
      <c r="F1543" s="29">
        <f>-Table2[[#This Row],[Multiplier]]*'Input Data'!$B$3</f>
        <v>450000</v>
      </c>
      <c r="G1543" s="29">
        <f>(1 - (1 / (1 + EXP(-((Table2[[#This Row],[Volume]] / 1000) - 4.25))))) * 0.4 + 0.6</f>
        <v>0.60751940561989548</v>
      </c>
      <c r="H1543" s="29">
        <f>Table2[[#This Row],[Sigmoid]]*'Input Data'!$B$7</f>
        <v>455.63955421492159</v>
      </c>
      <c r="I1543" s="29">
        <f>Table2[[#This Row],[Price]]-Table2[[#This Row],[Variable Cost]]</f>
        <v>105.63955421492159</v>
      </c>
      <c r="J1543" s="29">
        <f>Table2[[#This Row],[CM I (Unit)]]-(Table2[[#This Row],[Fixed Cost]]/Table2[[#This Row],[Volume]])</f>
        <v>50.794947267938042</v>
      </c>
      <c r="K1543" s="29">
        <f>Table2[[#This Row],[CM II Unit)]]-(-'Input Data'!$B$4/Table2[[#This Row],[Volume]])</f>
        <v>20.325721186280518</v>
      </c>
      <c r="L1543" s="29">
        <f>Table2[[#This Row],[CM I (Unit)]]*Table2[[#This Row],[Volume]]</f>
        <v>866772.54233343166</v>
      </c>
      <c r="M1543" s="29">
        <f>Table2[[#This Row],[CM II Unit)]]*Table2[[#This Row],[Volume]]</f>
        <v>416772.54233343166</v>
      </c>
      <c r="N1543" s="29">
        <f>Table2[[#This Row],[Profit (Unit)]]*Table2[[#This Row],[Volume]]</f>
        <v>166772.54233343166</v>
      </c>
      <c r="O1543" s="29" t="str">
        <f>IF(AND(Table2[[#This Row],[Profit]]&gt;0,N1542&lt;0),MIN(Table2[Profit]),"")</f>
        <v/>
      </c>
    </row>
    <row r="1544" spans="1:15" ht="20.100000000000001" customHeight="1" x14ac:dyDescent="0.25">
      <c r="A1544" s="29">
        <v>8210</v>
      </c>
      <c r="B1544" s="29">
        <f>IF(Table2[[#This Row],[Volume]]&lt;'Input Data'!$B$9,'Input Data'!$B$9,IF(Table2[[#This Row],[Volume]]&gt;'Input Data'!$B$10,'Input Data'!$B$10,Table2[[#This Row],[Volume]]))</f>
        <v>8000</v>
      </c>
      <c r="C1544" s="30">
        <f>ROUNDDOWN((Table2[[#This Row],[Volume Used]]-'Input Data'!$B$9)/'Input Data'!$B$11,0)*'Input Data'!$B$12</f>
        <v>0.30000000000000004</v>
      </c>
      <c r="D1544" s="31">
        <f>-(Table2[[#This Row],[Volume]]*(1-Table2[[#This Row],[Discount]])*'Input Data'!$B$2)/Table2[[#This Row],[Volume]]</f>
        <v>350</v>
      </c>
      <c r="E1544" s="29">
        <f>ROUNDUP(Table2[[#This Row],[Volume]]/'Input Data'!$B$13,0)</f>
        <v>9</v>
      </c>
      <c r="F1544" s="29">
        <f>-Table2[[#This Row],[Multiplier]]*'Input Data'!$B$3</f>
        <v>450000</v>
      </c>
      <c r="G1544" s="29">
        <f>(1 - (1 / (1 + EXP(-((Table2[[#This Row],[Volume]] / 1000) - 4.25))))) * 0.4 + 0.6</f>
        <v>0.60748260398174181</v>
      </c>
      <c r="H1544" s="29">
        <f>Table2[[#This Row],[Sigmoid]]*'Input Data'!$B$7</f>
        <v>455.61195298630633</v>
      </c>
      <c r="I1544" s="29">
        <f>Table2[[#This Row],[Price]]-Table2[[#This Row],[Variable Cost]]</f>
        <v>105.61195298630633</v>
      </c>
      <c r="J1544" s="29">
        <f>Table2[[#This Row],[CM I (Unit)]]-(Table2[[#This Row],[Fixed Cost]]/Table2[[#This Row],[Volume]])</f>
        <v>50.800747139777712</v>
      </c>
      <c r="K1544" s="29">
        <f>Table2[[#This Row],[CM II Unit)]]-(-'Input Data'!$B$4/Table2[[#This Row],[Volume]])</f>
        <v>20.350077225039588</v>
      </c>
      <c r="L1544" s="29">
        <f>Table2[[#This Row],[CM I (Unit)]]*Table2[[#This Row],[Volume]]</f>
        <v>867074.13401757507</v>
      </c>
      <c r="M1544" s="29">
        <f>Table2[[#This Row],[CM II Unit)]]*Table2[[#This Row],[Volume]]</f>
        <v>417074.13401757501</v>
      </c>
      <c r="N1544" s="29">
        <f>Table2[[#This Row],[Profit (Unit)]]*Table2[[#This Row],[Volume]]</f>
        <v>167074.13401757501</v>
      </c>
      <c r="O1544" s="29" t="str">
        <f>IF(AND(Table2[[#This Row],[Profit]]&gt;0,N1543&lt;0),MIN(Table2[Profit]),"")</f>
        <v/>
      </c>
    </row>
    <row r="1545" spans="1:15" ht="20.100000000000001" customHeight="1" x14ac:dyDescent="0.25">
      <c r="A1545" s="29">
        <v>8215</v>
      </c>
      <c r="B1545" s="29">
        <f>IF(Table2[[#This Row],[Volume]]&lt;'Input Data'!$B$9,'Input Data'!$B$9,IF(Table2[[#This Row],[Volume]]&gt;'Input Data'!$B$10,'Input Data'!$B$10,Table2[[#This Row],[Volume]]))</f>
        <v>8000</v>
      </c>
      <c r="C1545" s="30">
        <f>ROUNDDOWN((Table2[[#This Row],[Volume Used]]-'Input Data'!$B$9)/'Input Data'!$B$11,0)*'Input Data'!$B$12</f>
        <v>0.30000000000000004</v>
      </c>
      <c r="D1545" s="31">
        <f>-(Table2[[#This Row],[Volume]]*(1-Table2[[#This Row],[Discount]])*'Input Data'!$B$2)/Table2[[#This Row],[Volume]]</f>
        <v>350</v>
      </c>
      <c r="E1545" s="29">
        <f>ROUNDUP(Table2[[#This Row],[Volume]]/'Input Data'!$B$13,0)</f>
        <v>9</v>
      </c>
      <c r="F1545" s="29">
        <f>-Table2[[#This Row],[Multiplier]]*'Input Data'!$B$3</f>
        <v>450000</v>
      </c>
      <c r="G1545" s="29">
        <f>(1 - (1 / (1 + EXP(-((Table2[[#This Row],[Volume]] / 1000) - 4.25))))) * 0.4 + 0.6</f>
        <v>0.60744597904188991</v>
      </c>
      <c r="H1545" s="29">
        <f>Table2[[#This Row],[Sigmoid]]*'Input Data'!$B$7</f>
        <v>455.58448428141742</v>
      </c>
      <c r="I1545" s="29">
        <f>Table2[[#This Row],[Price]]-Table2[[#This Row],[Variable Cost]]</f>
        <v>105.58448428141742</v>
      </c>
      <c r="J1545" s="29">
        <f>Table2[[#This Row],[CM I (Unit)]]-(Table2[[#This Row],[Fixed Cost]]/Table2[[#This Row],[Volume]])</f>
        <v>50.806638876670007</v>
      </c>
      <c r="K1545" s="29">
        <f>Table2[[#This Row],[CM II Unit)]]-(-'Input Data'!$B$4/Table2[[#This Row],[Volume]])</f>
        <v>20.374502540699222</v>
      </c>
      <c r="L1545" s="29">
        <f>Table2[[#This Row],[CM I (Unit)]]*Table2[[#This Row],[Volume]]</f>
        <v>867376.5383718441</v>
      </c>
      <c r="M1545" s="29">
        <f>Table2[[#This Row],[CM II Unit)]]*Table2[[#This Row],[Volume]]</f>
        <v>417376.5383718441</v>
      </c>
      <c r="N1545" s="29">
        <f>Table2[[#This Row],[Profit (Unit)]]*Table2[[#This Row],[Volume]]</f>
        <v>167376.5383718441</v>
      </c>
      <c r="O1545" s="29" t="str">
        <f>IF(AND(Table2[[#This Row],[Profit]]&gt;0,N1544&lt;0),MIN(Table2[Profit]),"")</f>
        <v/>
      </c>
    </row>
    <row r="1546" spans="1:15" ht="20.100000000000001" customHeight="1" x14ac:dyDescent="0.25">
      <c r="A1546" s="29">
        <v>8220</v>
      </c>
      <c r="B1546" s="29">
        <f>IF(Table2[[#This Row],[Volume]]&lt;'Input Data'!$B$9,'Input Data'!$B$9,IF(Table2[[#This Row],[Volume]]&gt;'Input Data'!$B$10,'Input Data'!$B$10,Table2[[#This Row],[Volume]]))</f>
        <v>8000</v>
      </c>
      <c r="C1546" s="30">
        <f>ROUNDDOWN((Table2[[#This Row],[Volume Used]]-'Input Data'!$B$9)/'Input Data'!$B$11,0)*'Input Data'!$B$12</f>
        <v>0.30000000000000004</v>
      </c>
      <c r="D1546" s="31">
        <f>-(Table2[[#This Row],[Volume]]*(1-Table2[[#This Row],[Discount]])*'Input Data'!$B$2)/Table2[[#This Row],[Volume]]</f>
        <v>350</v>
      </c>
      <c r="E1546" s="29">
        <f>ROUNDUP(Table2[[#This Row],[Volume]]/'Input Data'!$B$13,0)</f>
        <v>9</v>
      </c>
      <c r="F1546" s="29">
        <f>-Table2[[#This Row],[Multiplier]]*'Input Data'!$B$3</f>
        <v>450000</v>
      </c>
      <c r="G1546" s="29">
        <f>(1 - (1 / (1 + EXP(-((Table2[[#This Row],[Volume]] / 1000) - 4.25))))) * 0.4 + 0.6</f>
        <v>0.60740952998531972</v>
      </c>
      <c r="H1546" s="29">
        <f>Table2[[#This Row],[Sigmoid]]*'Input Data'!$B$7</f>
        <v>455.55714748898981</v>
      </c>
      <c r="I1546" s="29">
        <f>Table2[[#This Row],[Price]]-Table2[[#This Row],[Variable Cost]]</f>
        <v>105.55714748898981</v>
      </c>
      <c r="J1546" s="29">
        <f>Table2[[#This Row],[CM I (Unit)]]-(Table2[[#This Row],[Fixed Cost]]/Table2[[#This Row],[Volume]])</f>
        <v>50.812621941544556</v>
      </c>
      <c r="K1546" s="29">
        <f>Table2[[#This Row],[CM II Unit)]]-(-'Input Data'!$B$4/Table2[[#This Row],[Volume]])</f>
        <v>20.398996637408302</v>
      </c>
      <c r="L1546" s="29">
        <f>Table2[[#This Row],[CM I (Unit)]]*Table2[[#This Row],[Volume]]</f>
        <v>867679.75235949631</v>
      </c>
      <c r="M1546" s="29">
        <f>Table2[[#This Row],[CM II Unit)]]*Table2[[#This Row],[Volume]]</f>
        <v>417679.75235949625</v>
      </c>
      <c r="N1546" s="29">
        <f>Table2[[#This Row],[Profit (Unit)]]*Table2[[#This Row],[Volume]]</f>
        <v>167679.75235949625</v>
      </c>
      <c r="O1546" s="29" t="str">
        <f>IF(AND(Table2[[#This Row],[Profit]]&gt;0,N1545&lt;0),MIN(Table2[Profit]),"")</f>
        <v/>
      </c>
    </row>
    <row r="1547" spans="1:15" ht="20.100000000000001" customHeight="1" x14ac:dyDescent="0.25">
      <c r="A1547" s="29">
        <v>8225</v>
      </c>
      <c r="B1547" s="29">
        <f>IF(Table2[[#This Row],[Volume]]&lt;'Input Data'!$B$9,'Input Data'!$B$9,IF(Table2[[#This Row],[Volume]]&gt;'Input Data'!$B$10,'Input Data'!$B$10,Table2[[#This Row],[Volume]]))</f>
        <v>8000</v>
      </c>
      <c r="C1547" s="30">
        <f>ROUNDDOWN((Table2[[#This Row],[Volume Used]]-'Input Data'!$B$9)/'Input Data'!$B$11,0)*'Input Data'!$B$12</f>
        <v>0.30000000000000004</v>
      </c>
      <c r="D1547" s="31">
        <f>-(Table2[[#This Row],[Volume]]*(1-Table2[[#This Row],[Discount]])*'Input Data'!$B$2)/Table2[[#This Row],[Volume]]</f>
        <v>350</v>
      </c>
      <c r="E1547" s="29">
        <f>ROUNDUP(Table2[[#This Row],[Volume]]/'Input Data'!$B$13,0)</f>
        <v>9</v>
      </c>
      <c r="F1547" s="29">
        <f>-Table2[[#This Row],[Multiplier]]*'Input Data'!$B$3</f>
        <v>450000</v>
      </c>
      <c r="G1547" s="29">
        <f>(1 - (1 / (1 + EXP(-((Table2[[#This Row],[Volume]] / 1000) - 4.25))))) * 0.4 + 0.6</f>
        <v>0.6073732560004439</v>
      </c>
      <c r="H1547" s="29">
        <f>Table2[[#This Row],[Sigmoid]]*'Input Data'!$B$7</f>
        <v>455.52994200033294</v>
      </c>
      <c r="I1547" s="29">
        <f>Table2[[#This Row],[Price]]-Table2[[#This Row],[Variable Cost]]</f>
        <v>105.52994200033294</v>
      </c>
      <c r="J1547" s="29">
        <f>Table2[[#This Row],[CM I (Unit)]]-(Table2[[#This Row],[Fixed Cost]]/Table2[[#This Row],[Volume]])</f>
        <v>50.818695799725035</v>
      </c>
      <c r="K1547" s="29">
        <f>Table2[[#This Row],[CM II Unit)]]-(-'Input Data'!$B$4/Table2[[#This Row],[Volume]])</f>
        <v>20.423559021609535</v>
      </c>
      <c r="L1547" s="29">
        <f>Table2[[#This Row],[CM I (Unit)]]*Table2[[#This Row],[Volume]]</f>
        <v>867983.77295273845</v>
      </c>
      <c r="M1547" s="29">
        <f>Table2[[#This Row],[CM II Unit)]]*Table2[[#This Row],[Volume]]</f>
        <v>417983.77295273839</v>
      </c>
      <c r="N1547" s="29">
        <f>Table2[[#This Row],[Profit (Unit)]]*Table2[[#This Row],[Volume]]</f>
        <v>167983.77295273842</v>
      </c>
      <c r="O1547" s="29" t="str">
        <f>IF(AND(Table2[[#This Row],[Profit]]&gt;0,N1546&lt;0),MIN(Table2[Profit]),"")</f>
        <v/>
      </c>
    </row>
    <row r="1548" spans="1:15" ht="20.100000000000001" customHeight="1" x14ac:dyDescent="0.25">
      <c r="A1548" s="29">
        <v>8230</v>
      </c>
      <c r="B1548" s="29">
        <f>IF(Table2[[#This Row],[Volume]]&lt;'Input Data'!$B$9,'Input Data'!$B$9,IF(Table2[[#This Row],[Volume]]&gt;'Input Data'!$B$10,'Input Data'!$B$10,Table2[[#This Row],[Volume]]))</f>
        <v>8000</v>
      </c>
      <c r="C1548" s="30">
        <f>ROUNDDOWN((Table2[[#This Row],[Volume Used]]-'Input Data'!$B$9)/'Input Data'!$B$11,0)*'Input Data'!$B$12</f>
        <v>0.30000000000000004</v>
      </c>
      <c r="D1548" s="31">
        <f>-(Table2[[#This Row],[Volume]]*(1-Table2[[#This Row],[Discount]])*'Input Data'!$B$2)/Table2[[#This Row],[Volume]]</f>
        <v>350</v>
      </c>
      <c r="E1548" s="29">
        <f>ROUNDUP(Table2[[#This Row],[Volume]]/'Input Data'!$B$13,0)</f>
        <v>9</v>
      </c>
      <c r="F1548" s="29">
        <f>-Table2[[#This Row],[Multiplier]]*'Input Data'!$B$3</f>
        <v>450000</v>
      </c>
      <c r="G1548" s="29">
        <f>(1 - (1 / (1 + EXP(-((Table2[[#This Row],[Volume]] / 1000) - 4.25))))) * 0.4 + 0.6</f>
        <v>0.60733715627909735</v>
      </c>
      <c r="H1548" s="29">
        <f>Table2[[#This Row],[Sigmoid]]*'Input Data'!$B$7</f>
        <v>455.50286720932303</v>
      </c>
      <c r="I1548" s="29">
        <f>Table2[[#This Row],[Price]]-Table2[[#This Row],[Variable Cost]]</f>
        <v>105.50286720932303</v>
      </c>
      <c r="J1548" s="29">
        <f>Table2[[#This Row],[CM I (Unit)]]-(Table2[[#This Row],[Fixed Cost]]/Table2[[#This Row],[Volume]])</f>
        <v>50.824859918922058</v>
      </c>
      <c r="K1548" s="29">
        <f>Table2[[#This Row],[CM II Unit)]]-(-'Input Data'!$B$4/Table2[[#This Row],[Volume]])</f>
        <v>20.44818920203263</v>
      </c>
      <c r="L1548" s="29">
        <f>Table2[[#This Row],[CM I (Unit)]]*Table2[[#This Row],[Volume]]</f>
        <v>868288.59713272855</v>
      </c>
      <c r="M1548" s="29">
        <f>Table2[[#This Row],[CM II Unit)]]*Table2[[#This Row],[Volume]]</f>
        <v>418288.59713272855</v>
      </c>
      <c r="N1548" s="29">
        <f>Table2[[#This Row],[Profit (Unit)]]*Table2[[#This Row],[Volume]]</f>
        <v>168288.59713272855</v>
      </c>
      <c r="O1548" s="29" t="str">
        <f>IF(AND(Table2[[#This Row],[Profit]]&gt;0,N1547&lt;0),MIN(Table2[Profit]),"")</f>
        <v/>
      </c>
    </row>
    <row r="1549" spans="1:15" ht="20.100000000000001" customHeight="1" x14ac:dyDescent="0.25">
      <c r="A1549" s="29">
        <v>8235</v>
      </c>
      <c r="B1549" s="29">
        <f>IF(Table2[[#This Row],[Volume]]&lt;'Input Data'!$B$9,'Input Data'!$B$9,IF(Table2[[#This Row],[Volume]]&gt;'Input Data'!$B$10,'Input Data'!$B$10,Table2[[#This Row],[Volume]]))</f>
        <v>8000</v>
      </c>
      <c r="C1549" s="30">
        <f>ROUNDDOWN((Table2[[#This Row],[Volume Used]]-'Input Data'!$B$9)/'Input Data'!$B$11,0)*'Input Data'!$B$12</f>
        <v>0.30000000000000004</v>
      </c>
      <c r="D1549" s="31">
        <f>-(Table2[[#This Row],[Volume]]*(1-Table2[[#This Row],[Discount]])*'Input Data'!$B$2)/Table2[[#This Row],[Volume]]</f>
        <v>350</v>
      </c>
      <c r="E1549" s="29">
        <f>ROUNDUP(Table2[[#This Row],[Volume]]/'Input Data'!$B$13,0)</f>
        <v>9</v>
      </c>
      <c r="F1549" s="29">
        <f>-Table2[[#This Row],[Multiplier]]*'Input Data'!$B$3</f>
        <v>450000</v>
      </c>
      <c r="G1549" s="29">
        <f>(1 - (1 / (1 + EXP(-((Table2[[#This Row],[Volume]] / 1000) - 4.25))))) * 0.4 + 0.6</f>
        <v>0.60730123001652536</v>
      </c>
      <c r="H1549" s="29">
        <f>Table2[[#This Row],[Sigmoid]]*'Input Data'!$B$7</f>
        <v>455.47592251239405</v>
      </c>
      <c r="I1549" s="29">
        <f>Table2[[#This Row],[Price]]-Table2[[#This Row],[Variable Cost]]</f>
        <v>105.47592251239405</v>
      </c>
      <c r="J1549" s="29">
        <f>Table2[[#This Row],[CM I (Unit)]]-(Table2[[#This Row],[Fixed Cost]]/Table2[[#This Row],[Volume]])</f>
        <v>50.83111376922465</v>
      </c>
      <c r="K1549" s="29">
        <f>Table2[[#This Row],[CM II Unit)]]-(-'Input Data'!$B$4/Table2[[#This Row],[Volume]])</f>
        <v>20.472886689686096</v>
      </c>
      <c r="L1549" s="29">
        <f>Table2[[#This Row],[CM I (Unit)]]*Table2[[#This Row],[Volume]]</f>
        <v>868594.221889565</v>
      </c>
      <c r="M1549" s="29">
        <f>Table2[[#This Row],[CM II Unit)]]*Table2[[#This Row],[Volume]]</f>
        <v>418594.221889565</v>
      </c>
      <c r="N1549" s="29">
        <f>Table2[[#This Row],[Profit (Unit)]]*Table2[[#This Row],[Volume]]</f>
        <v>168594.221889565</v>
      </c>
      <c r="O1549" s="29" t="str">
        <f>IF(AND(Table2[[#This Row],[Profit]]&gt;0,N1548&lt;0),MIN(Table2[Profit]),"")</f>
        <v/>
      </c>
    </row>
    <row r="1550" spans="1:15" ht="20.100000000000001" customHeight="1" x14ac:dyDescent="0.25">
      <c r="A1550" s="29">
        <v>8240</v>
      </c>
      <c r="B1550" s="29">
        <f>IF(Table2[[#This Row],[Volume]]&lt;'Input Data'!$B$9,'Input Data'!$B$9,IF(Table2[[#This Row],[Volume]]&gt;'Input Data'!$B$10,'Input Data'!$B$10,Table2[[#This Row],[Volume]]))</f>
        <v>8000</v>
      </c>
      <c r="C1550" s="30">
        <f>ROUNDDOWN((Table2[[#This Row],[Volume Used]]-'Input Data'!$B$9)/'Input Data'!$B$11,0)*'Input Data'!$B$12</f>
        <v>0.30000000000000004</v>
      </c>
      <c r="D1550" s="31">
        <f>-(Table2[[#This Row],[Volume]]*(1-Table2[[#This Row],[Discount]])*'Input Data'!$B$2)/Table2[[#This Row],[Volume]]</f>
        <v>350</v>
      </c>
      <c r="E1550" s="29">
        <f>ROUNDUP(Table2[[#This Row],[Volume]]/'Input Data'!$B$13,0)</f>
        <v>9</v>
      </c>
      <c r="F1550" s="29">
        <f>-Table2[[#This Row],[Multiplier]]*'Input Data'!$B$3</f>
        <v>450000</v>
      </c>
      <c r="G1550" s="29">
        <f>(1 - (1 / (1 + EXP(-((Table2[[#This Row],[Volume]] / 1000) - 4.25))))) * 0.4 + 0.6</f>
        <v>0.60726547641137307</v>
      </c>
      <c r="H1550" s="29">
        <f>Table2[[#This Row],[Sigmoid]]*'Input Data'!$B$7</f>
        <v>455.44910730852979</v>
      </c>
      <c r="I1550" s="29">
        <f>Table2[[#This Row],[Price]]-Table2[[#This Row],[Variable Cost]]</f>
        <v>105.44910730852979</v>
      </c>
      <c r="J1550" s="29">
        <f>Table2[[#This Row],[CM I (Unit)]]-(Table2[[#This Row],[Fixed Cost]]/Table2[[#This Row],[Volume]])</f>
        <v>50.8374568230929</v>
      </c>
      <c r="K1550" s="29">
        <f>Table2[[#This Row],[CM II Unit)]]-(-'Input Data'!$B$4/Table2[[#This Row],[Volume]])</f>
        <v>20.497650997850183</v>
      </c>
      <c r="L1550" s="29">
        <f>Table2[[#This Row],[CM I (Unit)]]*Table2[[#This Row],[Volume]]</f>
        <v>868900.64422228548</v>
      </c>
      <c r="M1550" s="29">
        <f>Table2[[#This Row],[CM II Unit)]]*Table2[[#This Row],[Volume]]</f>
        <v>418900.64422228548</v>
      </c>
      <c r="N1550" s="29">
        <f>Table2[[#This Row],[Profit (Unit)]]*Table2[[#This Row],[Volume]]</f>
        <v>168900.64422228551</v>
      </c>
      <c r="O1550" s="29" t="str">
        <f>IF(AND(Table2[[#This Row],[Profit]]&gt;0,N1549&lt;0),MIN(Table2[Profit]),"")</f>
        <v/>
      </c>
    </row>
    <row r="1551" spans="1:15" ht="20.100000000000001" customHeight="1" x14ac:dyDescent="0.25">
      <c r="A1551" s="29">
        <v>8245</v>
      </c>
      <c r="B1551" s="29">
        <f>IF(Table2[[#This Row],[Volume]]&lt;'Input Data'!$B$9,'Input Data'!$B$9,IF(Table2[[#This Row],[Volume]]&gt;'Input Data'!$B$10,'Input Data'!$B$10,Table2[[#This Row],[Volume]]))</f>
        <v>8000</v>
      </c>
      <c r="C1551" s="30">
        <f>ROUNDDOWN((Table2[[#This Row],[Volume Used]]-'Input Data'!$B$9)/'Input Data'!$B$11,0)*'Input Data'!$B$12</f>
        <v>0.30000000000000004</v>
      </c>
      <c r="D1551" s="31">
        <f>-(Table2[[#This Row],[Volume]]*(1-Table2[[#This Row],[Discount]])*'Input Data'!$B$2)/Table2[[#This Row],[Volume]]</f>
        <v>350</v>
      </c>
      <c r="E1551" s="29">
        <f>ROUNDUP(Table2[[#This Row],[Volume]]/'Input Data'!$B$13,0)</f>
        <v>9</v>
      </c>
      <c r="F1551" s="29">
        <f>-Table2[[#This Row],[Multiplier]]*'Input Data'!$B$3</f>
        <v>450000</v>
      </c>
      <c r="G1551" s="29">
        <f>(1 - (1 / (1 + EXP(-((Table2[[#This Row],[Volume]] / 1000) - 4.25))))) * 0.4 + 0.6</f>
        <v>0.60722989466567334</v>
      </c>
      <c r="H1551" s="29">
        <f>Table2[[#This Row],[Sigmoid]]*'Input Data'!$B$7</f>
        <v>455.422420999255</v>
      </c>
      <c r="I1551" s="29">
        <f>Table2[[#This Row],[Price]]-Table2[[#This Row],[Variable Cost]]</f>
        <v>105.422420999255</v>
      </c>
      <c r="J1551" s="29">
        <f>Table2[[#This Row],[CM I (Unit)]]-(Table2[[#This Row],[Fixed Cost]]/Table2[[#This Row],[Volume]])</f>
        <v>50.843888555349601</v>
      </c>
      <c r="K1551" s="29">
        <f>Table2[[#This Row],[CM II Unit)]]-(-'Input Data'!$B$4/Table2[[#This Row],[Volume]])</f>
        <v>20.522481642068826</v>
      </c>
      <c r="L1551" s="29">
        <f>Table2[[#This Row],[CM I (Unit)]]*Table2[[#This Row],[Volume]]</f>
        <v>869207.86113885744</v>
      </c>
      <c r="M1551" s="29">
        <f>Table2[[#This Row],[CM II Unit)]]*Table2[[#This Row],[Volume]]</f>
        <v>419207.86113885744</v>
      </c>
      <c r="N1551" s="29">
        <f>Table2[[#This Row],[Profit (Unit)]]*Table2[[#This Row],[Volume]]</f>
        <v>169207.86113885746</v>
      </c>
      <c r="O1551" s="29" t="str">
        <f>IF(AND(Table2[[#This Row],[Profit]]&gt;0,N1550&lt;0),MIN(Table2[Profit]),"")</f>
        <v/>
      </c>
    </row>
    <row r="1552" spans="1:15" ht="20.100000000000001" customHeight="1" x14ac:dyDescent="0.25">
      <c r="A1552" s="29">
        <v>8250</v>
      </c>
      <c r="B1552" s="29">
        <f>IF(Table2[[#This Row],[Volume]]&lt;'Input Data'!$B$9,'Input Data'!$B$9,IF(Table2[[#This Row],[Volume]]&gt;'Input Data'!$B$10,'Input Data'!$B$10,Table2[[#This Row],[Volume]]))</f>
        <v>8000</v>
      </c>
      <c r="C1552" s="30">
        <f>ROUNDDOWN((Table2[[#This Row],[Volume Used]]-'Input Data'!$B$9)/'Input Data'!$B$11,0)*'Input Data'!$B$12</f>
        <v>0.30000000000000004</v>
      </c>
      <c r="D1552" s="31">
        <f>-(Table2[[#This Row],[Volume]]*(1-Table2[[#This Row],[Discount]])*'Input Data'!$B$2)/Table2[[#This Row],[Volume]]</f>
        <v>350</v>
      </c>
      <c r="E1552" s="29">
        <f>ROUNDUP(Table2[[#This Row],[Volume]]/'Input Data'!$B$13,0)</f>
        <v>9</v>
      </c>
      <c r="F1552" s="29">
        <f>-Table2[[#This Row],[Multiplier]]*'Input Data'!$B$3</f>
        <v>450000</v>
      </c>
      <c r="G1552" s="29">
        <f>(1 - (1 / (1 + EXP(-((Table2[[#This Row],[Volume]] / 1000) - 4.25))))) * 0.4 + 0.6</f>
        <v>0.60719448398483655</v>
      </c>
      <c r="H1552" s="29">
        <f>Table2[[#This Row],[Sigmoid]]*'Input Data'!$B$7</f>
        <v>455.39586298862741</v>
      </c>
      <c r="I1552" s="29">
        <f>Table2[[#This Row],[Price]]-Table2[[#This Row],[Variable Cost]]</f>
        <v>105.39586298862741</v>
      </c>
      <c r="J1552" s="29">
        <f>Table2[[#This Row],[CM I (Unit)]]-(Table2[[#This Row],[Fixed Cost]]/Table2[[#This Row],[Volume]])</f>
        <v>50.850408443172867</v>
      </c>
      <c r="K1552" s="29">
        <f>Table2[[#This Row],[CM II Unit)]]-(-'Input Data'!$B$4/Table2[[#This Row],[Volume]])</f>
        <v>20.547378140142563</v>
      </c>
      <c r="L1552" s="29">
        <f>Table2[[#This Row],[CM I (Unit)]]*Table2[[#This Row],[Volume]]</f>
        <v>869515.86965617619</v>
      </c>
      <c r="M1552" s="29">
        <f>Table2[[#This Row],[CM II Unit)]]*Table2[[#This Row],[Volume]]</f>
        <v>419515.86965617613</v>
      </c>
      <c r="N1552" s="29">
        <f>Table2[[#This Row],[Profit (Unit)]]*Table2[[#This Row],[Volume]]</f>
        <v>169515.86965617613</v>
      </c>
      <c r="O1552" s="29" t="str">
        <f>IF(AND(Table2[[#This Row],[Profit]]&gt;0,N1551&lt;0),MIN(Table2[Profit]),"")</f>
        <v/>
      </c>
    </row>
    <row r="1553" spans="1:15" ht="20.100000000000001" customHeight="1" x14ac:dyDescent="0.25">
      <c r="A1553" s="29">
        <v>8255</v>
      </c>
      <c r="B1553" s="29">
        <f>IF(Table2[[#This Row],[Volume]]&lt;'Input Data'!$B$9,'Input Data'!$B$9,IF(Table2[[#This Row],[Volume]]&gt;'Input Data'!$B$10,'Input Data'!$B$10,Table2[[#This Row],[Volume]]))</f>
        <v>8000</v>
      </c>
      <c r="C1553" s="30">
        <f>ROUNDDOWN((Table2[[#This Row],[Volume Used]]-'Input Data'!$B$9)/'Input Data'!$B$11,0)*'Input Data'!$B$12</f>
        <v>0.30000000000000004</v>
      </c>
      <c r="D1553" s="31">
        <f>-(Table2[[#This Row],[Volume]]*(1-Table2[[#This Row],[Discount]])*'Input Data'!$B$2)/Table2[[#This Row],[Volume]]</f>
        <v>350</v>
      </c>
      <c r="E1553" s="29">
        <f>ROUNDUP(Table2[[#This Row],[Volume]]/'Input Data'!$B$13,0)</f>
        <v>9</v>
      </c>
      <c r="F1553" s="29">
        <f>-Table2[[#This Row],[Multiplier]]*'Input Data'!$B$3</f>
        <v>450000</v>
      </c>
      <c r="G1553" s="29">
        <f>(1 - (1 / (1 + EXP(-((Table2[[#This Row],[Volume]] / 1000) - 4.25))))) * 0.4 + 0.6</f>
        <v>0.60715924357763862</v>
      </c>
      <c r="H1553" s="29">
        <f>Table2[[#This Row],[Sigmoid]]*'Input Data'!$B$7</f>
        <v>455.36943268322898</v>
      </c>
      <c r="I1553" s="29">
        <f>Table2[[#This Row],[Price]]-Table2[[#This Row],[Variable Cost]]</f>
        <v>105.36943268322898</v>
      </c>
      <c r="J1553" s="29">
        <f>Table2[[#This Row],[CM I (Unit)]]-(Table2[[#This Row],[Fixed Cost]]/Table2[[#This Row],[Volume]])</f>
        <v>50.85701596608785</v>
      </c>
      <c r="K1553" s="29">
        <f>Table2[[#This Row],[CM II Unit)]]-(-'Input Data'!$B$4/Table2[[#This Row],[Volume]])</f>
        <v>20.572340012120559</v>
      </c>
      <c r="L1553" s="29">
        <f>Table2[[#This Row],[CM I (Unit)]]*Table2[[#This Row],[Volume]]</f>
        <v>869824.66680005519</v>
      </c>
      <c r="M1553" s="29">
        <f>Table2[[#This Row],[CM II Unit)]]*Table2[[#This Row],[Volume]]</f>
        <v>419824.66680005519</v>
      </c>
      <c r="N1553" s="29">
        <f>Table2[[#This Row],[Profit (Unit)]]*Table2[[#This Row],[Volume]]</f>
        <v>169824.66680005522</v>
      </c>
      <c r="O1553" s="29" t="str">
        <f>IF(AND(Table2[[#This Row],[Profit]]&gt;0,N1552&lt;0),MIN(Table2[Profit]),"")</f>
        <v/>
      </c>
    </row>
    <row r="1554" spans="1:15" ht="20.100000000000001" customHeight="1" x14ac:dyDescent="0.25">
      <c r="A1554" s="29">
        <v>8260</v>
      </c>
      <c r="B1554" s="29">
        <f>IF(Table2[[#This Row],[Volume]]&lt;'Input Data'!$B$9,'Input Data'!$B$9,IF(Table2[[#This Row],[Volume]]&gt;'Input Data'!$B$10,'Input Data'!$B$10,Table2[[#This Row],[Volume]]))</f>
        <v>8000</v>
      </c>
      <c r="C1554" s="30">
        <f>ROUNDDOWN((Table2[[#This Row],[Volume Used]]-'Input Data'!$B$9)/'Input Data'!$B$11,0)*'Input Data'!$B$12</f>
        <v>0.30000000000000004</v>
      </c>
      <c r="D1554" s="31">
        <f>-(Table2[[#This Row],[Volume]]*(1-Table2[[#This Row],[Discount]])*'Input Data'!$B$2)/Table2[[#This Row],[Volume]]</f>
        <v>350</v>
      </c>
      <c r="E1554" s="29">
        <f>ROUNDUP(Table2[[#This Row],[Volume]]/'Input Data'!$B$13,0)</f>
        <v>9</v>
      </c>
      <c r="F1554" s="29">
        <f>-Table2[[#This Row],[Multiplier]]*'Input Data'!$B$3</f>
        <v>450000</v>
      </c>
      <c r="G1554" s="29">
        <f>(1 - (1 / (1 + EXP(-((Table2[[#This Row],[Volume]] / 1000) - 4.25))))) * 0.4 + 0.6</f>
        <v>0.6071241726562101</v>
      </c>
      <c r="H1554" s="29">
        <f>Table2[[#This Row],[Sigmoid]]*'Input Data'!$B$7</f>
        <v>455.34312949215757</v>
      </c>
      <c r="I1554" s="29">
        <f>Table2[[#This Row],[Price]]-Table2[[#This Row],[Variable Cost]]</f>
        <v>105.34312949215757</v>
      </c>
      <c r="J1554" s="29">
        <f>Table2[[#This Row],[CM I (Unit)]]-(Table2[[#This Row],[Fixed Cost]]/Table2[[#This Row],[Volume]])</f>
        <v>50.863710605959028</v>
      </c>
      <c r="K1554" s="29">
        <f>Table2[[#This Row],[CM II Unit)]]-(-'Input Data'!$B$4/Table2[[#This Row],[Volume]])</f>
        <v>20.597366780293168</v>
      </c>
      <c r="L1554" s="29">
        <f>Table2[[#This Row],[CM I (Unit)]]*Table2[[#This Row],[Volume]]</f>
        <v>870134.24960522156</v>
      </c>
      <c r="M1554" s="29">
        <f>Table2[[#This Row],[CM II Unit)]]*Table2[[#This Row],[Volume]]</f>
        <v>420134.24960522156</v>
      </c>
      <c r="N1554" s="29">
        <f>Table2[[#This Row],[Profit (Unit)]]*Table2[[#This Row],[Volume]]</f>
        <v>170134.24960522156</v>
      </c>
      <c r="O1554" s="29" t="str">
        <f>IF(AND(Table2[[#This Row],[Profit]]&gt;0,N1553&lt;0),MIN(Table2[Profit]),"")</f>
        <v/>
      </c>
    </row>
    <row r="1555" spans="1:15" ht="20.100000000000001" customHeight="1" x14ac:dyDescent="0.25">
      <c r="A1555" s="29">
        <v>8265</v>
      </c>
      <c r="B1555" s="29">
        <f>IF(Table2[[#This Row],[Volume]]&lt;'Input Data'!$B$9,'Input Data'!$B$9,IF(Table2[[#This Row],[Volume]]&gt;'Input Data'!$B$10,'Input Data'!$B$10,Table2[[#This Row],[Volume]]))</f>
        <v>8000</v>
      </c>
      <c r="C1555" s="30">
        <f>ROUNDDOWN((Table2[[#This Row],[Volume Used]]-'Input Data'!$B$9)/'Input Data'!$B$11,0)*'Input Data'!$B$12</f>
        <v>0.30000000000000004</v>
      </c>
      <c r="D1555" s="31">
        <f>-(Table2[[#This Row],[Volume]]*(1-Table2[[#This Row],[Discount]])*'Input Data'!$B$2)/Table2[[#This Row],[Volume]]</f>
        <v>350</v>
      </c>
      <c r="E1555" s="29">
        <f>ROUNDUP(Table2[[#This Row],[Volume]]/'Input Data'!$B$13,0)</f>
        <v>9</v>
      </c>
      <c r="F1555" s="29">
        <f>-Table2[[#This Row],[Multiplier]]*'Input Data'!$B$3</f>
        <v>450000</v>
      </c>
      <c r="G1555" s="29">
        <f>(1 - (1 / (1 + EXP(-((Table2[[#This Row],[Volume]] / 1000) - 4.25))))) * 0.4 + 0.6</f>
        <v>0.60708927043602479</v>
      </c>
      <c r="H1555" s="29">
        <f>Table2[[#This Row],[Sigmoid]]*'Input Data'!$B$7</f>
        <v>455.31695282701861</v>
      </c>
      <c r="I1555" s="29">
        <f>Table2[[#This Row],[Price]]-Table2[[#This Row],[Variable Cost]]</f>
        <v>105.31695282701861</v>
      </c>
      <c r="J1555" s="29">
        <f>Table2[[#This Row],[CM I (Unit)]]-(Table2[[#This Row],[Fixed Cost]]/Table2[[#This Row],[Volume]])</f>
        <v>50.870491846982311</v>
      </c>
      <c r="K1555" s="29">
        <f>Table2[[#This Row],[CM II Unit)]]-(-'Input Data'!$B$4/Table2[[#This Row],[Volume]])</f>
        <v>20.622457969184367</v>
      </c>
      <c r="L1555" s="29">
        <f>Table2[[#This Row],[CM I (Unit)]]*Table2[[#This Row],[Volume]]</f>
        <v>870444.61511530878</v>
      </c>
      <c r="M1555" s="29">
        <f>Table2[[#This Row],[CM II Unit)]]*Table2[[#This Row],[Volume]]</f>
        <v>420444.61511530878</v>
      </c>
      <c r="N1555" s="29">
        <f>Table2[[#This Row],[Profit (Unit)]]*Table2[[#This Row],[Volume]]</f>
        <v>170444.61511530878</v>
      </c>
      <c r="O1555" s="29" t="str">
        <f>IF(AND(Table2[[#This Row],[Profit]]&gt;0,N1554&lt;0),MIN(Table2[Profit]),"")</f>
        <v/>
      </c>
    </row>
    <row r="1556" spans="1:15" ht="20.100000000000001" customHeight="1" x14ac:dyDescent="0.25">
      <c r="A1556" s="29">
        <v>8270</v>
      </c>
      <c r="B1556" s="29">
        <f>IF(Table2[[#This Row],[Volume]]&lt;'Input Data'!$B$9,'Input Data'!$B$9,IF(Table2[[#This Row],[Volume]]&gt;'Input Data'!$B$10,'Input Data'!$B$10,Table2[[#This Row],[Volume]]))</f>
        <v>8000</v>
      </c>
      <c r="C1556" s="30">
        <f>ROUNDDOWN((Table2[[#This Row],[Volume Used]]-'Input Data'!$B$9)/'Input Data'!$B$11,0)*'Input Data'!$B$12</f>
        <v>0.30000000000000004</v>
      </c>
      <c r="D1556" s="31">
        <f>-(Table2[[#This Row],[Volume]]*(1-Table2[[#This Row],[Discount]])*'Input Data'!$B$2)/Table2[[#This Row],[Volume]]</f>
        <v>350</v>
      </c>
      <c r="E1556" s="29">
        <f>ROUNDUP(Table2[[#This Row],[Volume]]/'Input Data'!$B$13,0)</f>
        <v>9</v>
      </c>
      <c r="F1556" s="29">
        <f>-Table2[[#This Row],[Multiplier]]*'Input Data'!$B$3</f>
        <v>450000</v>
      </c>
      <c r="G1556" s="29">
        <f>(1 - (1 / (1 + EXP(-((Table2[[#This Row],[Volume]] / 1000) - 4.25))))) * 0.4 + 0.6</f>
        <v>0.60705453613588911</v>
      </c>
      <c r="H1556" s="29">
        <f>Table2[[#This Row],[Sigmoid]]*'Input Data'!$B$7</f>
        <v>455.29090210191686</v>
      </c>
      <c r="I1556" s="29">
        <f>Table2[[#This Row],[Price]]-Table2[[#This Row],[Variable Cost]]</f>
        <v>105.29090210191686</v>
      </c>
      <c r="J1556" s="29">
        <f>Table2[[#This Row],[CM I (Unit)]]-(Table2[[#This Row],[Fixed Cost]]/Table2[[#This Row],[Volume]])</f>
        <v>50.877359175677434</v>
      </c>
      <c r="K1556" s="29">
        <f>Table2[[#This Row],[CM II Unit)]]-(-'Input Data'!$B$4/Table2[[#This Row],[Volume]])</f>
        <v>20.647613105544423</v>
      </c>
      <c r="L1556" s="29">
        <f>Table2[[#This Row],[CM I (Unit)]]*Table2[[#This Row],[Volume]]</f>
        <v>870755.7603828524</v>
      </c>
      <c r="M1556" s="29">
        <f>Table2[[#This Row],[CM II Unit)]]*Table2[[#This Row],[Volume]]</f>
        <v>420755.7603828524</v>
      </c>
      <c r="N1556" s="29">
        <f>Table2[[#This Row],[Profit (Unit)]]*Table2[[#This Row],[Volume]]</f>
        <v>170755.76038285237</v>
      </c>
      <c r="O1556" s="29" t="str">
        <f>IF(AND(Table2[[#This Row],[Profit]]&gt;0,N1555&lt;0),MIN(Table2[Profit]),"")</f>
        <v/>
      </c>
    </row>
    <row r="1557" spans="1:15" ht="20.100000000000001" customHeight="1" x14ac:dyDescent="0.25">
      <c r="A1557" s="29">
        <v>8275</v>
      </c>
      <c r="B1557" s="29">
        <f>IF(Table2[[#This Row],[Volume]]&lt;'Input Data'!$B$9,'Input Data'!$B$9,IF(Table2[[#This Row],[Volume]]&gt;'Input Data'!$B$10,'Input Data'!$B$10,Table2[[#This Row],[Volume]]))</f>
        <v>8000</v>
      </c>
      <c r="C1557" s="30">
        <f>ROUNDDOWN((Table2[[#This Row],[Volume Used]]-'Input Data'!$B$9)/'Input Data'!$B$11,0)*'Input Data'!$B$12</f>
        <v>0.30000000000000004</v>
      </c>
      <c r="D1557" s="31">
        <f>-(Table2[[#This Row],[Volume]]*(1-Table2[[#This Row],[Discount]])*'Input Data'!$B$2)/Table2[[#This Row],[Volume]]</f>
        <v>350</v>
      </c>
      <c r="E1557" s="29">
        <f>ROUNDUP(Table2[[#This Row],[Volume]]/'Input Data'!$B$13,0)</f>
        <v>9</v>
      </c>
      <c r="F1557" s="29">
        <f>-Table2[[#This Row],[Multiplier]]*'Input Data'!$B$3</f>
        <v>450000</v>
      </c>
      <c r="G1557" s="29">
        <f>(1 - (1 / (1 + EXP(-((Table2[[#This Row],[Volume]] / 1000) - 4.25))))) * 0.4 + 0.6</f>
        <v>0.60701996897792976</v>
      </c>
      <c r="H1557" s="29">
        <f>Table2[[#This Row],[Sigmoid]]*'Input Data'!$B$7</f>
        <v>455.26497673344733</v>
      </c>
      <c r="I1557" s="29">
        <f>Table2[[#This Row],[Price]]-Table2[[#This Row],[Variable Cost]]</f>
        <v>105.26497673344733</v>
      </c>
      <c r="J1557" s="29">
        <f>Table2[[#This Row],[CM I (Unit)]]-(Table2[[#This Row],[Fixed Cost]]/Table2[[#This Row],[Volume]])</f>
        <v>50.884312080879354</v>
      </c>
      <c r="K1557" s="29">
        <f>Table2[[#This Row],[CM II Unit)]]-(-'Input Data'!$B$4/Table2[[#This Row],[Volume]])</f>
        <v>20.672831718341591</v>
      </c>
      <c r="L1557" s="29">
        <f>Table2[[#This Row],[CM I (Unit)]]*Table2[[#This Row],[Volume]]</f>
        <v>871067.68246927659</v>
      </c>
      <c r="M1557" s="29">
        <f>Table2[[#This Row],[CM II Unit)]]*Table2[[#This Row],[Volume]]</f>
        <v>421067.68246927665</v>
      </c>
      <c r="N1557" s="29">
        <f>Table2[[#This Row],[Profit (Unit)]]*Table2[[#This Row],[Volume]]</f>
        <v>171067.68246927665</v>
      </c>
      <c r="O1557" s="29" t="str">
        <f>IF(AND(Table2[[#This Row],[Profit]]&gt;0,N1556&lt;0),MIN(Table2[Profit]),"")</f>
        <v/>
      </c>
    </row>
    <row r="1558" spans="1:15" ht="20.100000000000001" customHeight="1" x14ac:dyDescent="0.25">
      <c r="A1558" s="29">
        <v>8280</v>
      </c>
      <c r="B1558" s="29">
        <f>IF(Table2[[#This Row],[Volume]]&lt;'Input Data'!$B$9,'Input Data'!$B$9,IF(Table2[[#This Row],[Volume]]&gt;'Input Data'!$B$10,'Input Data'!$B$10,Table2[[#This Row],[Volume]]))</f>
        <v>8000</v>
      </c>
      <c r="C1558" s="30">
        <f>ROUNDDOWN((Table2[[#This Row],[Volume Used]]-'Input Data'!$B$9)/'Input Data'!$B$11,0)*'Input Data'!$B$12</f>
        <v>0.30000000000000004</v>
      </c>
      <c r="D1558" s="31">
        <f>-(Table2[[#This Row],[Volume]]*(1-Table2[[#This Row],[Discount]])*'Input Data'!$B$2)/Table2[[#This Row],[Volume]]</f>
        <v>350</v>
      </c>
      <c r="E1558" s="29">
        <f>ROUNDUP(Table2[[#This Row],[Volume]]/'Input Data'!$B$13,0)</f>
        <v>9</v>
      </c>
      <c r="F1558" s="29">
        <f>-Table2[[#This Row],[Multiplier]]*'Input Data'!$B$3</f>
        <v>450000</v>
      </c>
      <c r="G1558" s="29">
        <f>(1 - (1 / (1 + EXP(-((Table2[[#This Row],[Volume]] / 1000) - 4.25))))) * 0.4 + 0.6</f>
        <v>0.60698556818758387</v>
      </c>
      <c r="H1558" s="29">
        <f>Table2[[#This Row],[Sigmoid]]*'Input Data'!$B$7</f>
        <v>455.2391761406879</v>
      </c>
      <c r="I1558" s="29">
        <f>Table2[[#This Row],[Price]]-Table2[[#This Row],[Variable Cost]]</f>
        <v>105.2391761406879</v>
      </c>
      <c r="J1558" s="29">
        <f>Table2[[#This Row],[CM I (Unit)]]-(Table2[[#This Row],[Fixed Cost]]/Table2[[#This Row],[Volume]])</f>
        <v>50.891350053731379</v>
      </c>
      <c r="K1558" s="29">
        <f>Table2[[#This Row],[CM II Unit)]]-(-'Input Data'!$B$4/Table2[[#This Row],[Volume]])</f>
        <v>20.698113338755533</v>
      </c>
      <c r="L1558" s="29">
        <f>Table2[[#This Row],[CM I (Unit)]]*Table2[[#This Row],[Volume]]</f>
        <v>871380.37844489585</v>
      </c>
      <c r="M1558" s="29">
        <f>Table2[[#This Row],[CM II Unit)]]*Table2[[#This Row],[Volume]]</f>
        <v>421380.37844489585</v>
      </c>
      <c r="N1558" s="29">
        <f>Table2[[#This Row],[Profit (Unit)]]*Table2[[#This Row],[Volume]]</f>
        <v>171380.37844489582</v>
      </c>
      <c r="O1558" s="29" t="str">
        <f>IF(AND(Table2[[#This Row],[Profit]]&gt;0,N1557&lt;0),MIN(Table2[Profit]),"")</f>
        <v/>
      </c>
    </row>
    <row r="1559" spans="1:15" ht="20.100000000000001" customHeight="1" x14ac:dyDescent="0.25">
      <c r="A1559" s="29">
        <v>8285</v>
      </c>
      <c r="B1559" s="29">
        <f>IF(Table2[[#This Row],[Volume]]&lt;'Input Data'!$B$9,'Input Data'!$B$9,IF(Table2[[#This Row],[Volume]]&gt;'Input Data'!$B$10,'Input Data'!$B$10,Table2[[#This Row],[Volume]]))</f>
        <v>8000</v>
      </c>
      <c r="C1559" s="30">
        <f>ROUNDDOWN((Table2[[#This Row],[Volume Used]]-'Input Data'!$B$9)/'Input Data'!$B$11,0)*'Input Data'!$B$12</f>
        <v>0.30000000000000004</v>
      </c>
      <c r="D1559" s="31">
        <f>-(Table2[[#This Row],[Volume]]*(1-Table2[[#This Row],[Discount]])*'Input Data'!$B$2)/Table2[[#This Row],[Volume]]</f>
        <v>350</v>
      </c>
      <c r="E1559" s="29">
        <f>ROUNDUP(Table2[[#This Row],[Volume]]/'Input Data'!$B$13,0)</f>
        <v>9</v>
      </c>
      <c r="F1559" s="29">
        <f>-Table2[[#This Row],[Multiplier]]*'Input Data'!$B$3</f>
        <v>450000</v>
      </c>
      <c r="G1559" s="29">
        <f>(1 - (1 / (1 + EXP(-((Table2[[#This Row],[Volume]] / 1000) - 4.25))))) * 0.4 + 0.6</f>
        <v>0.60695133299358706</v>
      </c>
      <c r="H1559" s="29">
        <f>Table2[[#This Row],[Sigmoid]]*'Input Data'!$B$7</f>
        <v>455.21349974519029</v>
      </c>
      <c r="I1559" s="29">
        <f>Table2[[#This Row],[Price]]-Table2[[#This Row],[Variable Cost]]</f>
        <v>105.21349974519029</v>
      </c>
      <c r="J1559" s="29">
        <f>Table2[[#This Row],[CM I (Unit)]]-(Table2[[#This Row],[Fixed Cost]]/Table2[[#This Row],[Volume]])</f>
        <v>50.898472587676714</v>
      </c>
      <c r="K1559" s="29">
        <f>Table2[[#This Row],[CM II Unit)]]-(-'Input Data'!$B$4/Table2[[#This Row],[Volume]])</f>
        <v>20.723457500169172</v>
      </c>
      <c r="L1559" s="29">
        <f>Table2[[#This Row],[CM I (Unit)]]*Table2[[#This Row],[Volume]]</f>
        <v>871693.84538890154</v>
      </c>
      <c r="M1559" s="29">
        <f>Table2[[#This Row],[CM II Unit)]]*Table2[[#This Row],[Volume]]</f>
        <v>421693.84538890159</v>
      </c>
      <c r="N1559" s="29">
        <f>Table2[[#This Row],[Profit (Unit)]]*Table2[[#This Row],[Volume]]</f>
        <v>171693.84538890159</v>
      </c>
      <c r="O1559" s="29" t="str">
        <f>IF(AND(Table2[[#This Row],[Profit]]&gt;0,N1558&lt;0),MIN(Table2[Profit]),"")</f>
        <v/>
      </c>
    </row>
    <row r="1560" spans="1:15" ht="20.100000000000001" customHeight="1" x14ac:dyDescent="0.25">
      <c r="A1560" s="29">
        <v>8290</v>
      </c>
      <c r="B1560" s="29">
        <f>IF(Table2[[#This Row],[Volume]]&lt;'Input Data'!$B$9,'Input Data'!$B$9,IF(Table2[[#This Row],[Volume]]&gt;'Input Data'!$B$10,'Input Data'!$B$10,Table2[[#This Row],[Volume]]))</f>
        <v>8000</v>
      </c>
      <c r="C1560" s="30">
        <f>ROUNDDOWN((Table2[[#This Row],[Volume Used]]-'Input Data'!$B$9)/'Input Data'!$B$11,0)*'Input Data'!$B$12</f>
        <v>0.30000000000000004</v>
      </c>
      <c r="D1560" s="31">
        <f>-(Table2[[#This Row],[Volume]]*(1-Table2[[#This Row],[Discount]])*'Input Data'!$B$2)/Table2[[#This Row],[Volume]]</f>
        <v>350</v>
      </c>
      <c r="E1560" s="29">
        <f>ROUNDUP(Table2[[#This Row],[Volume]]/'Input Data'!$B$13,0)</f>
        <v>9</v>
      </c>
      <c r="F1560" s="29">
        <f>-Table2[[#This Row],[Multiplier]]*'Input Data'!$B$3</f>
        <v>450000</v>
      </c>
      <c r="G1560" s="29">
        <f>(1 - (1 / (1 + EXP(-((Table2[[#This Row],[Volume]] / 1000) - 4.25))))) * 0.4 + 0.6</f>
        <v>0.60691726262796208</v>
      </c>
      <c r="H1560" s="29">
        <f>Table2[[#This Row],[Sigmoid]]*'Input Data'!$B$7</f>
        <v>455.18794697097155</v>
      </c>
      <c r="I1560" s="29">
        <f>Table2[[#This Row],[Price]]-Table2[[#This Row],[Variable Cost]]</f>
        <v>105.18794697097155</v>
      </c>
      <c r="J1560" s="29">
        <f>Table2[[#This Row],[CM I (Unit)]]-(Table2[[#This Row],[Fixed Cost]]/Table2[[#This Row],[Volume]])</f>
        <v>50.905679178450441</v>
      </c>
      <c r="K1560" s="29">
        <f>Table2[[#This Row],[CM II Unit)]]-(-'Input Data'!$B$4/Table2[[#This Row],[Volume]])</f>
        <v>20.748863738160935</v>
      </c>
      <c r="L1560" s="29">
        <f>Table2[[#This Row],[CM I (Unit)]]*Table2[[#This Row],[Volume]]</f>
        <v>872008.08038935415</v>
      </c>
      <c r="M1560" s="29">
        <f>Table2[[#This Row],[CM II Unit)]]*Table2[[#This Row],[Volume]]</f>
        <v>422008.08038935415</v>
      </c>
      <c r="N1560" s="29">
        <f>Table2[[#This Row],[Profit (Unit)]]*Table2[[#This Row],[Volume]]</f>
        <v>172008.08038935415</v>
      </c>
      <c r="O1560" s="29" t="str">
        <f>IF(AND(Table2[[#This Row],[Profit]]&gt;0,N1559&lt;0),MIN(Table2[Profit]),"")</f>
        <v/>
      </c>
    </row>
    <row r="1561" spans="1:15" ht="20.100000000000001" customHeight="1" x14ac:dyDescent="0.25">
      <c r="A1561" s="29">
        <v>8295</v>
      </c>
      <c r="B1561" s="29">
        <f>IF(Table2[[#This Row],[Volume]]&lt;'Input Data'!$B$9,'Input Data'!$B$9,IF(Table2[[#This Row],[Volume]]&gt;'Input Data'!$B$10,'Input Data'!$B$10,Table2[[#This Row],[Volume]]))</f>
        <v>8000</v>
      </c>
      <c r="C1561" s="30">
        <f>ROUNDDOWN((Table2[[#This Row],[Volume Used]]-'Input Data'!$B$9)/'Input Data'!$B$11,0)*'Input Data'!$B$12</f>
        <v>0.30000000000000004</v>
      </c>
      <c r="D1561" s="31">
        <f>-(Table2[[#This Row],[Volume]]*(1-Table2[[#This Row],[Discount]])*'Input Data'!$B$2)/Table2[[#This Row],[Volume]]</f>
        <v>350</v>
      </c>
      <c r="E1561" s="29">
        <f>ROUNDUP(Table2[[#This Row],[Volume]]/'Input Data'!$B$13,0)</f>
        <v>9</v>
      </c>
      <c r="F1561" s="29">
        <f>-Table2[[#This Row],[Multiplier]]*'Input Data'!$B$3</f>
        <v>450000</v>
      </c>
      <c r="G1561" s="29">
        <f>(1 - (1 / (1 + EXP(-((Table2[[#This Row],[Volume]] / 1000) - 4.25))))) * 0.4 + 0.6</f>
        <v>0.60688335632600876</v>
      </c>
      <c r="H1561" s="29">
        <f>Table2[[#This Row],[Sigmoid]]*'Input Data'!$B$7</f>
        <v>455.16251724450655</v>
      </c>
      <c r="I1561" s="29">
        <f>Table2[[#This Row],[Price]]-Table2[[#This Row],[Variable Cost]]</f>
        <v>105.16251724450655</v>
      </c>
      <c r="J1561" s="29">
        <f>Table2[[#This Row],[CM I (Unit)]]-(Table2[[#This Row],[Fixed Cost]]/Table2[[#This Row],[Volume]])</f>
        <v>50.912969324072549</v>
      </c>
      <c r="K1561" s="29">
        <f>Table2[[#This Row],[CM II Unit)]]-(-'Input Data'!$B$4/Table2[[#This Row],[Volume]])</f>
        <v>20.774331590498107</v>
      </c>
      <c r="L1561" s="29">
        <f>Table2[[#This Row],[CM I (Unit)]]*Table2[[#This Row],[Volume]]</f>
        <v>872323.08054318174</v>
      </c>
      <c r="M1561" s="29">
        <f>Table2[[#This Row],[CM II Unit)]]*Table2[[#This Row],[Volume]]</f>
        <v>422323.0805431818</v>
      </c>
      <c r="N1561" s="29">
        <f>Table2[[#This Row],[Profit (Unit)]]*Table2[[#This Row],[Volume]]</f>
        <v>172323.0805431818</v>
      </c>
      <c r="O1561" s="29" t="str">
        <f>IF(AND(Table2[[#This Row],[Profit]]&gt;0,N1560&lt;0),MIN(Table2[Profit]),"")</f>
        <v/>
      </c>
    </row>
    <row r="1562" spans="1:15" ht="20.100000000000001" customHeight="1" x14ac:dyDescent="0.25">
      <c r="A1562" s="29">
        <v>8300</v>
      </c>
      <c r="B1562" s="29">
        <f>IF(Table2[[#This Row],[Volume]]&lt;'Input Data'!$B$9,'Input Data'!$B$9,IF(Table2[[#This Row],[Volume]]&gt;'Input Data'!$B$10,'Input Data'!$B$10,Table2[[#This Row],[Volume]]))</f>
        <v>8000</v>
      </c>
      <c r="C1562" s="30">
        <f>ROUNDDOWN((Table2[[#This Row],[Volume Used]]-'Input Data'!$B$9)/'Input Data'!$B$11,0)*'Input Data'!$B$12</f>
        <v>0.30000000000000004</v>
      </c>
      <c r="D1562" s="31">
        <f>-(Table2[[#This Row],[Volume]]*(1-Table2[[#This Row],[Discount]])*'Input Data'!$B$2)/Table2[[#This Row],[Volume]]</f>
        <v>350</v>
      </c>
      <c r="E1562" s="29">
        <f>ROUNDUP(Table2[[#This Row],[Volume]]/'Input Data'!$B$13,0)</f>
        <v>9</v>
      </c>
      <c r="F1562" s="29">
        <f>-Table2[[#This Row],[Multiplier]]*'Input Data'!$B$3</f>
        <v>450000</v>
      </c>
      <c r="G1562" s="29">
        <f>(1 - (1 / (1 + EXP(-((Table2[[#This Row],[Volume]] / 1000) - 4.25))))) * 0.4 + 0.6</f>
        <v>0.60684961332629106</v>
      </c>
      <c r="H1562" s="29">
        <f>Table2[[#This Row],[Sigmoid]]*'Input Data'!$B$7</f>
        <v>455.13720999471832</v>
      </c>
      <c r="I1562" s="29">
        <f>Table2[[#This Row],[Price]]-Table2[[#This Row],[Variable Cost]]</f>
        <v>105.13720999471832</v>
      </c>
      <c r="J1562" s="29">
        <f>Table2[[#This Row],[CM I (Unit)]]-(Table2[[#This Row],[Fixed Cost]]/Table2[[#This Row],[Volume]])</f>
        <v>50.920342524838802</v>
      </c>
      <c r="K1562" s="29">
        <f>Table2[[#This Row],[CM II Unit)]]-(-'Input Data'!$B$4/Table2[[#This Row],[Volume]])</f>
        <v>20.799860597127957</v>
      </c>
      <c r="L1562" s="29">
        <f>Table2[[#This Row],[CM I (Unit)]]*Table2[[#This Row],[Volume]]</f>
        <v>872638.84295616206</v>
      </c>
      <c r="M1562" s="29">
        <f>Table2[[#This Row],[CM II Unit)]]*Table2[[#This Row],[Volume]]</f>
        <v>422638.84295616206</v>
      </c>
      <c r="N1562" s="29">
        <f>Table2[[#This Row],[Profit (Unit)]]*Table2[[#This Row],[Volume]]</f>
        <v>172638.84295616203</v>
      </c>
      <c r="O1562" s="29" t="str">
        <f>IF(AND(Table2[[#This Row],[Profit]]&gt;0,N1561&lt;0),MIN(Table2[Profit]),"")</f>
        <v/>
      </c>
    </row>
    <row r="1563" spans="1:15" ht="20.100000000000001" customHeight="1" x14ac:dyDescent="0.25">
      <c r="A1563" s="29">
        <v>8305</v>
      </c>
      <c r="B1563" s="29">
        <f>IF(Table2[[#This Row],[Volume]]&lt;'Input Data'!$B$9,'Input Data'!$B$9,IF(Table2[[#This Row],[Volume]]&gt;'Input Data'!$B$10,'Input Data'!$B$10,Table2[[#This Row],[Volume]]))</f>
        <v>8000</v>
      </c>
      <c r="C1563" s="30">
        <f>ROUNDDOWN((Table2[[#This Row],[Volume Used]]-'Input Data'!$B$9)/'Input Data'!$B$11,0)*'Input Data'!$B$12</f>
        <v>0.30000000000000004</v>
      </c>
      <c r="D1563" s="31">
        <f>-(Table2[[#This Row],[Volume]]*(1-Table2[[#This Row],[Discount]])*'Input Data'!$B$2)/Table2[[#This Row],[Volume]]</f>
        <v>350</v>
      </c>
      <c r="E1563" s="29">
        <f>ROUNDUP(Table2[[#This Row],[Volume]]/'Input Data'!$B$13,0)</f>
        <v>9</v>
      </c>
      <c r="F1563" s="29">
        <f>-Table2[[#This Row],[Multiplier]]*'Input Data'!$B$3</f>
        <v>450000</v>
      </c>
      <c r="G1563" s="29">
        <f>(1 - (1 / (1 + EXP(-((Table2[[#This Row],[Volume]] / 1000) - 4.25))))) * 0.4 + 0.6</f>
        <v>0.6068160328706278</v>
      </c>
      <c r="H1563" s="29">
        <f>Table2[[#This Row],[Sigmoid]]*'Input Data'!$B$7</f>
        <v>455.11202465297083</v>
      </c>
      <c r="I1563" s="29">
        <f>Table2[[#This Row],[Price]]-Table2[[#This Row],[Variable Cost]]</f>
        <v>105.11202465297083</v>
      </c>
      <c r="J1563" s="29">
        <f>Table2[[#This Row],[CM I (Unit)]]-(Table2[[#This Row],[Fixed Cost]]/Table2[[#This Row],[Volume]])</f>
        <v>50.927798283313997</v>
      </c>
      <c r="K1563" s="29">
        <f>Table2[[#This Row],[CM II Unit)]]-(-'Input Data'!$B$4/Table2[[#This Row],[Volume]])</f>
        <v>20.825450300171312</v>
      </c>
      <c r="L1563" s="29">
        <f>Table2[[#This Row],[CM I (Unit)]]*Table2[[#This Row],[Volume]]</f>
        <v>872955.36474292271</v>
      </c>
      <c r="M1563" s="29">
        <f>Table2[[#This Row],[CM II Unit)]]*Table2[[#This Row],[Volume]]</f>
        <v>422955.36474292277</v>
      </c>
      <c r="N1563" s="29">
        <f>Table2[[#This Row],[Profit (Unit)]]*Table2[[#This Row],[Volume]]</f>
        <v>172955.36474292274</v>
      </c>
      <c r="O1563" s="29" t="str">
        <f>IF(AND(Table2[[#This Row],[Profit]]&gt;0,N1562&lt;0),MIN(Table2[Profit]),"")</f>
        <v/>
      </c>
    </row>
    <row r="1564" spans="1:15" ht="20.100000000000001" customHeight="1" x14ac:dyDescent="0.25">
      <c r="A1564" s="29">
        <v>8310</v>
      </c>
      <c r="B1564" s="29">
        <f>IF(Table2[[#This Row],[Volume]]&lt;'Input Data'!$B$9,'Input Data'!$B$9,IF(Table2[[#This Row],[Volume]]&gt;'Input Data'!$B$10,'Input Data'!$B$10,Table2[[#This Row],[Volume]]))</f>
        <v>8000</v>
      </c>
      <c r="C1564" s="30">
        <f>ROUNDDOWN((Table2[[#This Row],[Volume Used]]-'Input Data'!$B$9)/'Input Data'!$B$11,0)*'Input Data'!$B$12</f>
        <v>0.30000000000000004</v>
      </c>
      <c r="D1564" s="31">
        <f>-(Table2[[#This Row],[Volume]]*(1-Table2[[#This Row],[Discount]])*'Input Data'!$B$2)/Table2[[#This Row],[Volume]]</f>
        <v>350</v>
      </c>
      <c r="E1564" s="29">
        <f>ROUNDUP(Table2[[#This Row],[Volume]]/'Input Data'!$B$13,0)</f>
        <v>9</v>
      </c>
      <c r="F1564" s="29">
        <f>-Table2[[#This Row],[Multiplier]]*'Input Data'!$B$3</f>
        <v>450000</v>
      </c>
      <c r="G1564" s="29">
        <f>(1 - (1 / (1 + EXP(-((Table2[[#This Row],[Volume]] / 1000) - 4.25))))) * 0.4 + 0.6</f>
        <v>0.60678261420408031</v>
      </c>
      <c r="H1564" s="29">
        <f>Table2[[#This Row],[Sigmoid]]*'Input Data'!$B$7</f>
        <v>455.0869606530602</v>
      </c>
      <c r="I1564" s="29">
        <f>Table2[[#This Row],[Price]]-Table2[[#This Row],[Variable Cost]]</f>
        <v>105.0869606530602</v>
      </c>
      <c r="J1564" s="29">
        <f>Table2[[#This Row],[CM I (Unit)]]-(Table2[[#This Row],[Fixed Cost]]/Table2[[#This Row],[Volume]])</f>
        <v>50.935336104323738</v>
      </c>
      <c r="K1564" s="29">
        <f>Table2[[#This Row],[CM II Unit)]]-(-'Input Data'!$B$4/Table2[[#This Row],[Volume]])</f>
        <v>20.851100243914594</v>
      </c>
      <c r="L1564" s="29">
        <f>Table2[[#This Row],[CM I (Unit)]]*Table2[[#This Row],[Volume]]</f>
        <v>873272.64302693028</v>
      </c>
      <c r="M1564" s="29">
        <f>Table2[[#This Row],[CM II Unit)]]*Table2[[#This Row],[Volume]]</f>
        <v>423272.64302693028</v>
      </c>
      <c r="N1564" s="29">
        <f>Table2[[#This Row],[Profit (Unit)]]*Table2[[#This Row],[Volume]]</f>
        <v>173272.64302693028</v>
      </c>
      <c r="O1564" s="29" t="str">
        <f>IF(AND(Table2[[#This Row],[Profit]]&gt;0,N1563&lt;0),MIN(Table2[Profit]),"")</f>
        <v/>
      </c>
    </row>
    <row r="1565" spans="1:15" ht="20.100000000000001" customHeight="1" x14ac:dyDescent="0.25">
      <c r="A1565" s="29">
        <v>8315</v>
      </c>
      <c r="B1565" s="29">
        <f>IF(Table2[[#This Row],[Volume]]&lt;'Input Data'!$B$9,'Input Data'!$B$9,IF(Table2[[#This Row],[Volume]]&gt;'Input Data'!$B$10,'Input Data'!$B$10,Table2[[#This Row],[Volume]]))</f>
        <v>8000</v>
      </c>
      <c r="C1565" s="30">
        <f>ROUNDDOWN((Table2[[#This Row],[Volume Used]]-'Input Data'!$B$9)/'Input Data'!$B$11,0)*'Input Data'!$B$12</f>
        <v>0.30000000000000004</v>
      </c>
      <c r="D1565" s="31">
        <f>-(Table2[[#This Row],[Volume]]*(1-Table2[[#This Row],[Discount]])*'Input Data'!$B$2)/Table2[[#This Row],[Volume]]</f>
        <v>350</v>
      </c>
      <c r="E1565" s="29">
        <f>ROUNDUP(Table2[[#This Row],[Volume]]/'Input Data'!$B$13,0)</f>
        <v>9</v>
      </c>
      <c r="F1565" s="29">
        <f>-Table2[[#This Row],[Multiplier]]*'Input Data'!$B$3</f>
        <v>450000</v>
      </c>
      <c r="G1565" s="29">
        <f>(1 - (1 / (1 + EXP(-((Table2[[#This Row],[Volume]] / 1000) - 4.25))))) * 0.4 + 0.6</f>
        <v>0.60674935657494167</v>
      </c>
      <c r="H1565" s="29">
        <f>Table2[[#This Row],[Sigmoid]]*'Input Data'!$B$7</f>
        <v>455.06201743120624</v>
      </c>
      <c r="I1565" s="29">
        <f>Table2[[#This Row],[Price]]-Table2[[#This Row],[Variable Cost]]</f>
        <v>105.06201743120624</v>
      </c>
      <c r="J1565" s="29">
        <f>Table2[[#This Row],[CM I (Unit)]]-(Table2[[#This Row],[Fixed Cost]]/Table2[[#This Row],[Volume]])</f>
        <v>50.942955494946474</v>
      </c>
      <c r="K1565" s="29">
        <f>Table2[[#This Row],[CM II Unit)]]-(-'Input Data'!$B$4/Table2[[#This Row],[Volume]])</f>
        <v>20.876809974802157</v>
      </c>
      <c r="L1565" s="29">
        <f>Table2[[#This Row],[CM I (Unit)]]*Table2[[#This Row],[Volume]]</f>
        <v>873590.67494047992</v>
      </c>
      <c r="M1565" s="29">
        <f>Table2[[#This Row],[CM II Unit)]]*Table2[[#This Row],[Volume]]</f>
        <v>423590.67494047992</v>
      </c>
      <c r="N1565" s="29">
        <f>Table2[[#This Row],[Profit (Unit)]]*Table2[[#This Row],[Volume]]</f>
        <v>173590.67494047995</v>
      </c>
      <c r="O1565" s="29" t="str">
        <f>IF(AND(Table2[[#This Row],[Profit]]&gt;0,N1564&lt;0),MIN(Table2[Profit]),"")</f>
        <v/>
      </c>
    </row>
    <row r="1566" spans="1:15" ht="20.100000000000001" customHeight="1" x14ac:dyDescent="0.25">
      <c r="A1566" s="29">
        <v>8320</v>
      </c>
      <c r="B1566" s="29">
        <f>IF(Table2[[#This Row],[Volume]]&lt;'Input Data'!$B$9,'Input Data'!$B$9,IF(Table2[[#This Row],[Volume]]&gt;'Input Data'!$B$10,'Input Data'!$B$10,Table2[[#This Row],[Volume]]))</f>
        <v>8000</v>
      </c>
      <c r="C1566" s="30">
        <f>ROUNDDOWN((Table2[[#This Row],[Volume Used]]-'Input Data'!$B$9)/'Input Data'!$B$11,0)*'Input Data'!$B$12</f>
        <v>0.30000000000000004</v>
      </c>
      <c r="D1566" s="31">
        <f>-(Table2[[#This Row],[Volume]]*(1-Table2[[#This Row],[Discount]])*'Input Data'!$B$2)/Table2[[#This Row],[Volume]]</f>
        <v>350</v>
      </c>
      <c r="E1566" s="29">
        <f>ROUNDUP(Table2[[#This Row],[Volume]]/'Input Data'!$B$13,0)</f>
        <v>9</v>
      </c>
      <c r="F1566" s="29">
        <f>-Table2[[#This Row],[Multiplier]]*'Input Data'!$B$3</f>
        <v>450000</v>
      </c>
      <c r="G1566" s="29">
        <f>(1 - (1 / (1 + EXP(-((Table2[[#This Row],[Volume]] / 1000) - 4.25))))) * 0.4 + 0.6</f>
        <v>0.6067162592347255</v>
      </c>
      <c r="H1566" s="29">
        <f>Table2[[#This Row],[Sigmoid]]*'Input Data'!$B$7</f>
        <v>455.0371944260441</v>
      </c>
      <c r="I1566" s="29">
        <f>Table2[[#This Row],[Price]]-Table2[[#This Row],[Variable Cost]]</f>
        <v>105.0371944260441</v>
      </c>
      <c r="J1566" s="29">
        <f>Table2[[#This Row],[CM I (Unit)]]-(Table2[[#This Row],[Fixed Cost]]/Table2[[#This Row],[Volume]])</f>
        <v>50.950655964505636</v>
      </c>
      <c r="K1566" s="29">
        <f>Table2[[#This Row],[CM II Unit)]]-(-'Input Data'!$B$4/Table2[[#This Row],[Volume]])</f>
        <v>20.902579041428712</v>
      </c>
      <c r="L1566" s="29">
        <f>Table2[[#This Row],[CM I (Unit)]]*Table2[[#This Row],[Volume]]</f>
        <v>873909.45762468688</v>
      </c>
      <c r="M1566" s="29">
        <f>Table2[[#This Row],[CM II Unit)]]*Table2[[#This Row],[Volume]]</f>
        <v>423909.45762468688</v>
      </c>
      <c r="N1566" s="29">
        <f>Table2[[#This Row],[Profit (Unit)]]*Table2[[#This Row],[Volume]]</f>
        <v>173909.45762468688</v>
      </c>
      <c r="O1566" s="29" t="str">
        <f>IF(AND(Table2[[#This Row],[Profit]]&gt;0,N1565&lt;0),MIN(Table2[Profit]),"")</f>
        <v/>
      </c>
    </row>
    <row r="1567" spans="1:15" ht="20.100000000000001" customHeight="1" x14ac:dyDescent="0.25">
      <c r="A1567" s="29">
        <v>8325</v>
      </c>
      <c r="B1567" s="29">
        <f>IF(Table2[[#This Row],[Volume]]&lt;'Input Data'!$B$9,'Input Data'!$B$9,IF(Table2[[#This Row],[Volume]]&gt;'Input Data'!$B$10,'Input Data'!$B$10,Table2[[#This Row],[Volume]]))</f>
        <v>8000</v>
      </c>
      <c r="C1567" s="30">
        <f>ROUNDDOWN((Table2[[#This Row],[Volume Used]]-'Input Data'!$B$9)/'Input Data'!$B$11,0)*'Input Data'!$B$12</f>
        <v>0.30000000000000004</v>
      </c>
      <c r="D1567" s="31">
        <f>-(Table2[[#This Row],[Volume]]*(1-Table2[[#This Row],[Discount]])*'Input Data'!$B$2)/Table2[[#This Row],[Volume]]</f>
        <v>350</v>
      </c>
      <c r="E1567" s="29">
        <f>ROUNDUP(Table2[[#This Row],[Volume]]/'Input Data'!$B$13,0)</f>
        <v>9</v>
      </c>
      <c r="F1567" s="29">
        <f>-Table2[[#This Row],[Multiplier]]*'Input Data'!$B$3</f>
        <v>450000</v>
      </c>
      <c r="G1567" s="29">
        <f>(1 - (1 / (1 + EXP(-((Table2[[#This Row],[Volume]] / 1000) - 4.25))))) * 0.4 + 0.6</f>
        <v>0.60668332143815529</v>
      </c>
      <c r="H1567" s="29">
        <f>Table2[[#This Row],[Sigmoid]]*'Input Data'!$B$7</f>
        <v>455.01249107861645</v>
      </c>
      <c r="I1567" s="29">
        <f>Table2[[#This Row],[Price]]-Table2[[#This Row],[Variable Cost]]</f>
        <v>105.01249107861645</v>
      </c>
      <c r="J1567" s="29">
        <f>Table2[[#This Row],[CM I (Unit)]]-(Table2[[#This Row],[Fixed Cost]]/Table2[[#This Row],[Volume]])</f>
        <v>50.958437024562393</v>
      </c>
      <c r="K1567" s="29">
        <f>Table2[[#This Row],[CM II Unit)]]-(-'Input Data'!$B$4/Table2[[#This Row],[Volume]])</f>
        <v>20.928406994532363</v>
      </c>
      <c r="L1567" s="29">
        <f>Table2[[#This Row],[CM I (Unit)]]*Table2[[#This Row],[Volume]]</f>
        <v>874228.98822948197</v>
      </c>
      <c r="M1567" s="29">
        <f>Table2[[#This Row],[CM II Unit)]]*Table2[[#This Row],[Volume]]</f>
        <v>424228.98822948191</v>
      </c>
      <c r="N1567" s="29">
        <f>Table2[[#This Row],[Profit (Unit)]]*Table2[[#This Row],[Volume]]</f>
        <v>174228.98822948191</v>
      </c>
      <c r="O1567" s="29" t="str">
        <f>IF(AND(Table2[[#This Row],[Profit]]&gt;0,N1566&lt;0),MIN(Table2[Profit]),"")</f>
        <v/>
      </c>
    </row>
    <row r="1568" spans="1:15" ht="20.100000000000001" customHeight="1" x14ac:dyDescent="0.25">
      <c r="A1568" s="29">
        <v>8330</v>
      </c>
      <c r="B1568" s="29">
        <f>IF(Table2[[#This Row],[Volume]]&lt;'Input Data'!$B$9,'Input Data'!$B$9,IF(Table2[[#This Row],[Volume]]&gt;'Input Data'!$B$10,'Input Data'!$B$10,Table2[[#This Row],[Volume]]))</f>
        <v>8000</v>
      </c>
      <c r="C1568" s="30">
        <f>ROUNDDOWN((Table2[[#This Row],[Volume Used]]-'Input Data'!$B$9)/'Input Data'!$B$11,0)*'Input Data'!$B$12</f>
        <v>0.30000000000000004</v>
      </c>
      <c r="D1568" s="31">
        <f>-(Table2[[#This Row],[Volume]]*(1-Table2[[#This Row],[Discount]])*'Input Data'!$B$2)/Table2[[#This Row],[Volume]]</f>
        <v>350</v>
      </c>
      <c r="E1568" s="29">
        <f>ROUNDUP(Table2[[#This Row],[Volume]]/'Input Data'!$B$13,0)</f>
        <v>9</v>
      </c>
      <c r="F1568" s="29">
        <f>-Table2[[#This Row],[Multiplier]]*'Input Data'!$B$3</f>
        <v>450000</v>
      </c>
      <c r="G1568" s="29">
        <f>(1 - (1 / (1 + EXP(-((Table2[[#This Row],[Volume]] / 1000) - 4.25))))) * 0.4 + 0.6</f>
        <v>0.60665054244315264</v>
      </c>
      <c r="H1568" s="29">
        <f>Table2[[#This Row],[Sigmoid]]*'Input Data'!$B$7</f>
        <v>454.9879068323645</v>
      </c>
      <c r="I1568" s="29">
        <f>Table2[[#This Row],[Price]]-Table2[[#This Row],[Variable Cost]]</f>
        <v>104.9879068323645</v>
      </c>
      <c r="J1568" s="29">
        <f>Table2[[#This Row],[CM I (Unit)]]-(Table2[[#This Row],[Fixed Cost]]/Table2[[#This Row],[Volume]])</f>
        <v>50.966298188907118</v>
      </c>
      <c r="K1568" s="29">
        <f>Table2[[#This Row],[CM II Unit)]]-(-'Input Data'!$B$4/Table2[[#This Row],[Volume]])</f>
        <v>20.95429338698635</v>
      </c>
      <c r="L1568" s="29">
        <f>Table2[[#This Row],[CM I (Unit)]]*Table2[[#This Row],[Volume]]</f>
        <v>874549.26391359628</v>
      </c>
      <c r="M1568" s="29">
        <f>Table2[[#This Row],[CM II Unit)]]*Table2[[#This Row],[Volume]]</f>
        <v>424549.26391359628</v>
      </c>
      <c r="N1568" s="29">
        <f>Table2[[#This Row],[Profit (Unit)]]*Table2[[#This Row],[Volume]]</f>
        <v>174549.26391359631</v>
      </c>
      <c r="O1568" s="29" t="str">
        <f>IF(AND(Table2[[#This Row],[Profit]]&gt;0,N1567&lt;0),MIN(Table2[Profit]),"")</f>
        <v/>
      </c>
    </row>
    <row r="1569" spans="1:15" ht="20.100000000000001" customHeight="1" x14ac:dyDescent="0.25">
      <c r="A1569" s="29">
        <v>8335</v>
      </c>
      <c r="B1569" s="29">
        <f>IF(Table2[[#This Row],[Volume]]&lt;'Input Data'!$B$9,'Input Data'!$B$9,IF(Table2[[#This Row],[Volume]]&gt;'Input Data'!$B$10,'Input Data'!$B$10,Table2[[#This Row],[Volume]]))</f>
        <v>8000</v>
      </c>
      <c r="C1569" s="30">
        <f>ROUNDDOWN((Table2[[#This Row],[Volume Used]]-'Input Data'!$B$9)/'Input Data'!$B$11,0)*'Input Data'!$B$12</f>
        <v>0.30000000000000004</v>
      </c>
      <c r="D1569" s="31">
        <f>-(Table2[[#This Row],[Volume]]*(1-Table2[[#This Row],[Discount]])*'Input Data'!$B$2)/Table2[[#This Row],[Volume]]</f>
        <v>350</v>
      </c>
      <c r="E1569" s="29">
        <f>ROUNDUP(Table2[[#This Row],[Volume]]/'Input Data'!$B$13,0)</f>
        <v>9</v>
      </c>
      <c r="F1569" s="29">
        <f>-Table2[[#This Row],[Multiplier]]*'Input Data'!$B$3</f>
        <v>450000</v>
      </c>
      <c r="G1569" s="29">
        <f>(1 - (1 / (1 + EXP(-((Table2[[#This Row],[Volume]] / 1000) - 4.25))))) * 0.4 + 0.6</f>
        <v>0.60661792151082661</v>
      </c>
      <c r="H1569" s="29">
        <f>Table2[[#This Row],[Sigmoid]]*'Input Data'!$B$7</f>
        <v>454.96344113311994</v>
      </c>
      <c r="I1569" s="29">
        <f>Table2[[#This Row],[Price]]-Table2[[#This Row],[Variable Cost]]</f>
        <v>104.96344113311994</v>
      </c>
      <c r="J1569" s="29">
        <f>Table2[[#This Row],[CM I (Unit)]]-(Table2[[#This Row],[Fixed Cost]]/Table2[[#This Row],[Volume]])</f>
        <v>50.974238973551856</v>
      </c>
      <c r="K1569" s="29">
        <f>Table2[[#This Row],[CM II Unit)]]-(-'Input Data'!$B$4/Table2[[#This Row],[Volume]])</f>
        <v>20.980237773791806</v>
      </c>
      <c r="L1569" s="29">
        <f>Table2[[#This Row],[CM I (Unit)]]*Table2[[#This Row],[Volume]]</f>
        <v>874870.2818445547</v>
      </c>
      <c r="M1569" s="29">
        <f>Table2[[#This Row],[CM II Unit)]]*Table2[[#This Row],[Volume]]</f>
        <v>424870.2818445547</v>
      </c>
      <c r="N1569" s="29">
        <f>Table2[[#This Row],[Profit (Unit)]]*Table2[[#This Row],[Volume]]</f>
        <v>174870.2818445547</v>
      </c>
      <c r="O1569" s="29" t="str">
        <f>IF(AND(Table2[[#This Row],[Profit]]&gt;0,N1568&lt;0),MIN(Table2[Profit]),"")</f>
        <v/>
      </c>
    </row>
    <row r="1570" spans="1:15" ht="20.100000000000001" customHeight="1" x14ac:dyDescent="0.25">
      <c r="A1570" s="29">
        <v>8340</v>
      </c>
      <c r="B1570" s="29">
        <f>IF(Table2[[#This Row],[Volume]]&lt;'Input Data'!$B$9,'Input Data'!$B$9,IF(Table2[[#This Row],[Volume]]&gt;'Input Data'!$B$10,'Input Data'!$B$10,Table2[[#This Row],[Volume]]))</f>
        <v>8000</v>
      </c>
      <c r="C1570" s="30">
        <f>ROUNDDOWN((Table2[[#This Row],[Volume Used]]-'Input Data'!$B$9)/'Input Data'!$B$11,0)*'Input Data'!$B$12</f>
        <v>0.30000000000000004</v>
      </c>
      <c r="D1570" s="31">
        <f>-(Table2[[#This Row],[Volume]]*(1-Table2[[#This Row],[Discount]])*'Input Data'!$B$2)/Table2[[#This Row],[Volume]]</f>
        <v>350</v>
      </c>
      <c r="E1570" s="29">
        <f>ROUNDUP(Table2[[#This Row],[Volume]]/'Input Data'!$B$13,0)</f>
        <v>9</v>
      </c>
      <c r="F1570" s="29">
        <f>-Table2[[#This Row],[Multiplier]]*'Input Data'!$B$3</f>
        <v>450000</v>
      </c>
      <c r="G1570" s="29">
        <f>(1 - (1 / (1 + EXP(-((Table2[[#This Row],[Volume]] / 1000) - 4.25))))) * 0.4 + 0.6</f>
        <v>0.60658545790546248</v>
      </c>
      <c r="H1570" s="29">
        <f>Table2[[#This Row],[Sigmoid]]*'Input Data'!$B$7</f>
        <v>454.93909342909689</v>
      </c>
      <c r="I1570" s="29">
        <f>Table2[[#This Row],[Price]]-Table2[[#This Row],[Variable Cost]]</f>
        <v>104.93909342909689</v>
      </c>
      <c r="J1570" s="29">
        <f>Table2[[#This Row],[CM I (Unit)]]-(Table2[[#This Row],[Fixed Cost]]/Table2[[#This Row],[Volume]])</f>
        <v>50.982258896722783</v>
      </c>
      <c r="K1570" s="29">
        <f>Table2[[#This Row],[CM II Unit)]]-(-'Input Data'!$B$4/Table2[[#This Row],[Volume]])</f>
        <v>21.006239712070506</v>
      </c>
      <c r="L1570" s="29">
        <f>Table2[[#This Row],[CM I (Unit)]]*Table2[[#This Row],[Volume]]</f>
        <v>875192.03919866798</v>
      </c>
      <c r="M1570" s="29">
        <f>Table2[[#This Row],[CM II Unit)]]*Table2[[#This Row],[Volume]]</f>
        <v>425192.03919866803</v>
      </c>
      <c r="N1570" s="29">
        <f>Table2[[#This Row],[Profit (Unit)]]*Table2[[#This Row],[Volume]]</f>
        <v>175192.03919866803</v>
      </c>
      <c r="O1570" s="29" t="str">
        <f>IF(AND(Table2[[#This Row],[Profit]]&gt;0,N1569&lt;0),MIN(Table2[Profit]),"")</f>
        <v/>
      </c>
    </row>
    <row r="1571" spans="1:15" ht="20.100000000000001" customHeight="1" x14ac:dyDescent="0.25">
      <c r="A1571" s="29">
        <v>8345</v>
      </c>
      <c r="B1571" s="29">
        <f>IF(Table2[[#This Row],[Volume]]&lt;'Input Data'!$B$9,'Input Data'!$B$9,IF(Table2[[#This Row],[Volume]]&gt;'Input Data'!$B$10,'Input Data'!$B$10,Table2[[#This Row],[Volume]]))</f>
        <v>8000</v>
      </c>
      <c r="C1571" s="30">
        <f>ROUNDDOWN((Table2[[#This Row],[Volume Used]]-'Input Data'!$B$9)/'Input Data'!$B$11,0)*'Input Data'!$B$12</f>
        <v>0.30000000000000004</v>
      </c>
      <c r="D1571" s="31">
        <f>-(Table2[[#This Row],[Volume]]*(1-Table2[[#This Row],[Discount]])*'Input Data'!$B$2)/Table2[[#This Row],[Volume]]</f>
        <v>350</v>
      </c>
      <c r="E1571" s="29">
        <f>ROUNDUP(Table2[[#This Row],[Volume]]/'Input Data'!$B$13,0)</f>
        <v>9</v>
      </c>
      <c r="F1571" s="29">
        <f>-Table2[[#This Row],[Multiplier]]*'Input Data'!$B$3</f>
        <v>450000</v>
      </c>
      <c r="G1571" s="29">
        <f>(1 - (1 / (1 + EXP(-((Table2[[#This Row],[Volume]] / 1000) - 4.25))))) * 0.4 + 0.6</f>
        <v>0.6065531508945109</v>
      </c>
      <c r="H1571" s="29">
        <f>Table2[[#This Row],[Sigmoid]]*'Input Data'!$B$7</f>
        <v>454.91486317088317</v>
      </c>
      <c r="I1571" s="29">
        <f>Table2[[#This Row],[Price]]-Table2[[#This Row],[Variable Cost]]</f>
        <v>104.91486317088317</v>
      </c>
      <c r="J1571" s="29">
        <f>Table2[[#This Row],[CM I (Unit)]]-(Table2[[#This Row],[Fixed Cost]]/Table2[[#This Row],[Volume]])</f>
        <v>50.990357478852012</v>
      </c>
      <c r="K1571" s="29">
        <f>Table2[[#This Row],[CM II Unit)]]-(-'Input Data'!$B$4/Table2[[#This Row],[Volume]])</f>
        <v>21.032298761056925</v>
      </c>
      <c r="L1571" s="29">
        <f>Table2[[#This Row],[CM I (Unit)]]*Table2[[#This Row],[Volume]]</f>
        <v>875514.53316102002</v>
      </c>
      <c r="M1571" s="29">
        <f>Table2[[#This Row],[CM II Unit)]]*Table2[[#This Row],[Volume]]</f>
        <v>425514.53316102002</v>
      </c>
      <c r="N1571" s="29">
        <f>Table2[[#This Row],[Profit (Unit)]]*Table2[[#This Row],[Volume]]</f>
        <v>175514.53316102005</v>
      </c>
      <c r="O1571" s="29" t="str">
        <f>IF(AND(Table2[[#This Row],[Profit]]&gt;0,N1570&lt;0),MIN(Table2[Profit]),"")</f>
        <v/>
      </c>
    </row>
    <row r="1572" spans="1:15" ht="20.100000000000001" customHeight="1" x14ac:dyDescent="0.25">
      <c r="A1572" s="29">
        <v>8350</v>
      </c>
      <c r="B1572" s="29">
        <f>IF(Table2[[#This Row],[Volume]]&lt;'Input Data'!$B$9,'Input Data'!$B$9,IF(Table2[[#This Row],[Volume]]&gt;'Input Data'!$B$10,'Input Data'!$B$10,Table2[[#This Row],[Volume]]))</f>
        <v>8000</v>
      </c>
      <c r="C1572" s="30">
        <f>ROUNDDOWN((Table2[[#This Row],[Volume Used]]-'Input Data'!$B$9)/'Input Data'!$B$11,0)*'Input Data'!$B$12</f>
        <v>0.30000000000000004</v>
      </c>
      <c r="D1572" s="31">
        <f>-(Table2[[#This Row],[Volume]]*(1-Table2[[#This Row],[Discount]])*'Input Data'!$B$2)/Table2[[#This Row],[Volume]]</f>
        <v>350</v>
      </c>
      <c r="E1572" s="29">
        <f>ROUNDUP(Table2[[#This Row],[Volume]]/'Input Data'!$B$13,0)</f>
        <v>9</v>
      </c>
      <c r="F1572" s="29">
        <f>-Table2[[#This Row],[Multiplier]]*'Input Data'!$B$3</f>
        <v>450000</v>
      </c>
      <c r="G1572" s="29">
        <f>(1 - (1 / (1 + EXP(-((Table2[[#This Row],[Volume]] / 1000) - 4.25))))) * 0.4 + 0.6</f>
        <v>0.60652099974857632</v>
      </c>
      <c r="H1572" s="29">
        <f>Table2[[#This Row],[Sigmoid]]*'Input Data'!$B$7</f>
        <v>454.89074981143222</v>
      </c>
      <c r="I1572" s="29">
        <f>Table2[[#This Row],[Price]]-Table2[[#This Row],[Variable Cost]]</f>
        <v>104.89074981143222</v>
      </c>
      <c r="J1572" s="29">
        <f>Table2[[#This Row],[CM I (Unit)]]-(Table2[[#This Row],[Fixed Cost]]/Table2[[#This Row],[Volume]])</f>
        <v>50.998534242569939</v>
      </c>
      <c r="K1572" s="29">
        <f>Table2[[#This Row],[CM II Unit)]]-(-'Input Data'!$B$4/Table2[[#This Row],[Volume]])</f>
        <v>21.058414482090896</v>
      </c>
      <c r="L1572" s="29">
        <f>Table2[[#This Row],[CM I (Unit)]]*Table2[[#This Row],[Volume]]</f>
        <v>875837.76092545898</v>
      </c>
      <c r="M1572" s="29">
        <f>Table2[[#This Row],[CM II Unit)]]*Table2[[#This Row],[Volume]]</f>
        <v>425837.76092545898</v>
      </c>
      <c r="N1572" s="29">
        <f>Table2[[#This Row],[Profit (Unit)]]*Table2[[#This Row],[Volume]]</f>
        <v>175837.76092545898</v>
      </c>
      <c r="O1572" s="29" t="str">
        <f>IF(AND(Table2[[#This Row],[Profit]]&gt;0,N1571&lt;0),MIN(Table2[Profit]),"")</f>
        <v/>
      </c>
    </row>
    <row r="1573" spans="1:15" ht="20.100000000000001" customHeight="1" x14ac:dyDescent="0.25">
      <c r="A1573" s="29">
        <v>8355</v>
      </c>
      <c r="B1573" s="29">
        <f>IF(Table2[[#This Row],[Volume]]&lt;'Input Data'!$B$9,'Input Data'!$B$9,IF(Table2[[#This Row],[Volume]]&gt;'Input Data'!$B$10,'Input Data'!$B$10,Table2[[#This Row],[Volume]]))</f>
        <v>8000</v>
      </c>
      <c r="C1573" s="30">
        <f>ROUNDDOWN((Table2[[#This Row],[Volume Used]]-'Input Data'!$B$9)/'Input Data'!$B$11,0)*'Input Data'!$B$12</f>
        <v>0.30000000000000004</v>
      </c>
      <c r="D1573" s="31">
        <f>-(Table2[[#This Row],[Volume]]*(1-Table2[[#This Row],[Discount]])*'Input Data'!$B$2)/Table2[[#This Row],[Volume]]</f>
        <v>350</v>
      </c>
      <c r="E1573" s="29">
        <f>ROUNDUP(Table2[[#This Row],[Volume]]/'Input Data'!$B$13,0)</f>
        <v>9</v>
      </c>
      <c r="F1573" s="29">
        <f>-Table2[[#This Row],[Multiplier]]*'Input Data'!$B$3</f>
        <v>450000</v>
      </c>
      <c r="G1573" s="29">
        <f>(1 - (1 / (1 + EXP(-((Table2[[#This Row],[Volume]] / 1000) - 4.25))))) * 0.4 + 0.6</f>
        <v>0.6064890037414068</v>
      </c>
      <c r="H1573" s="29">
        <f>Table2[[#This Row],[Sigmoid]]*'Input Data'!$B$7</f>
        <v>454.8667528060551</v>
      </c>
      <c r="I1573" s="29">
        <f>Table2[[#This Row],[Price]]-Table2[[#This Row],[Variable Cost]]</f>
        <v>104.8667528060551</v>
      </c>
      <c r="J1573" s="29">
        <f>Table2[[#This Row],[CM I (Unit)]]-(Table2[[#This Row],[Fixed Cost]]/Table2[[#This Row],[Volume]])</f>
        <v>51.006788712697833</v>
      </c>
      <c r="K1573" s="29">
        <f>Table2[[#This Row],[CM II Unit)]]-(-'Input Data'!$B$4/Table2[[#This Row],[Volume]])</f>
        <v>21.084586438610462</v>
      </c>
      <c r="L1573" s="29">
        <f>Table2[[#This Row],[CM I (Unit)]]*Table2[[#This Row],[Volume]]</f>
        <v>876161.71969459043</v>
      </c>
      <c r="M1573" s="29">
        <f>Table2[[#This Row],[CM II Unit)]]*Table2[[#This Row],[Volume]]</f>
        <v>426161.71969459037</v>
      </c>
      <c r="N1573" s="29">
        <f>Table2[[#This Row],[Profit (Unit)]]*Table2[[#This Row],[Volume]]</f>
        <v>176161.7196945904</v>
      </c>
      <c r="O1573" s="29" t="str">
        <f>IF(AND(Table2[[#This Row],[Profit]]&gt;0,N1572&lt;0),MIN(Table2[Profit]),"")</f>
        <v/>
      </c>
    </row>
    <row r="1574" spans="1:15" ht="20.100000000000001" customHeight="1" x14ac:dyDescent="0.25">
      <c r="A1574" s="29">
        <v>8360</v>
      </c>
      <c r="B1574" s="29">
        <f>IF(Table2[[#This Row],[Volume]]&lt;'Input Data'!$B$9,'Input Data'!$B$9,IF(Table2[[#This Row],[Volume]]&gt;'Input Data'!$B$10,'Input Data'!$B$10,Table2[[#This Row],[Volume]]))</f>
        <v>8000</v>
      </c>
      <c r="C1574" s="30">
        <f>ROUNDDOWN((Table2[[#This Row],[Volume Used]]-'Input Data'!$B$9)/'Input Data'!$B$11,0)*'Input Data'!$B$12</f>
        <v>0.30000000000000004</v>
      </c>
      <c r="D1574" s="31">
        <f>-(Table2[[#This Row],[Volume]]*(1-Table2[[#This Row],[Discount]])*'Input Data'!$B$2)/Table2[[#This Row],[Volume]]</f>
        <v>350</v>
      </c>
      <c r="E1574" s="29">
        <f>ROUNDUP(Table2[[#This Row],[Volume]]/'Input Data'!$B$13,0)</f>
        <v>9</v>
      </c>
      <c r="F1574" s="29">
        <f>-Table2[[#This Row],[Multiplier]]*'Input Data'!$B$3</f>
        <v>450000</v>
      </c>
      <c r="G1574" s="29">
        <f>(1 - (1 / (1 + EXP(-((Table2[[#This Row],[Volume]] / 1000) - 4.25))))) * 0.4 + 0.6</f>
        <v>0.6064571621498821</v>
      </c>
      <c r="H1574" s="29">
        <f>Table2[[#This Row],[Sigmoid]]*'Input Data'!$B$7</f>
        <v>454.84287161241156</v>
      </c>
      <c r="I1574" s="29">
        <f>Table2[[#This Row],[Price]]-Table2[[#This Row],[Variable Cost]]</f>
        <v>104.84287161241156</v>
      </c>
      <c r="J1574" s="29">
        <f>Table2[[#This Row],[CM I (Unit)]]-(Table2[[#This Row],[Fixed Cost]]/Table2[[#This Row],[Volume]])</f>
        <v>51.015120416239306</v>
      </c>
      <c r="K1574" s="29">
        <f>Table2[[#This Row],[CM II Unit)]]-(-'Input Data'!$B$4/Table2[[#This Row],[Volume]])</f>
        <v>21.110814196143611</v>
      </c>
      <c r="L1574" s="29">
        <f>Table2[[#This Row],[CM I (Unit)]]*Table2[[#This Row],[Volume]]</f>
        <v>876486.40667976066</v>
      </c>
      <c r="M1574" s="29">
        <f>Table2[[#This Row],[CM II Unit)]]*Table2[[#This Row],[Volume]]</f>
        <v>426486.40667976061</v>
      </c>
      <c r="N1574" s="29">
        <f>Table2[[#This Row],[Profit (Unit)]]*Table2[[#This Row],[Volume]]</f>
        <v>176486.40667976058</v>
      </c>
      <c r="O1574" s="29" t="str">
        <f>IF(AND(Table2[[#This Row],[Profit]]&gt;0,N1573&lt;0),MIN(Table2[Profit]),"")</f>
        <v/>
      </c>
    </row>
    <row r="1575" spans="1:15" ht="20.100000000000001" customHeight="1" x14ac:dyDescent="0.25">
      <c r="A1575" s="29">
        <v>8365</v>
      </c>
      <c r="B1575" s="29">
        <f>IF(Table2[[#This Row],[Volume]]&lt;'Input Data'!$B$9,'Input Data'!$B$9,IF(Table2[[#This Row],[Volume]]&gt;'Input Data'!$B$10,'Input Data'!$B$10,Table2[[#This Row],[Volume]]))</f>
        <v>8000</v>
      </c>
      <c r="C1575" s="30">
        <f>ROUNDDOWN((Table2[[#This Row],[Volume Used]]-'Input Data'!$B$9)/'Input Data'!$B$11,0)*'Input Data'!$B$12</f>
        <v>0.30000000000000004</v>
      </c>
      <c r="D1575" s="31">
        <f>-(Table2[[#This Row],[Volume]]*(1-Table2[[#This Row],[Discount]])*'Input Data'!$B$2)/Table2[[#This Row],[Volume]]</f>
        <v>350</v>
      </c>
      <c r="E1575" s="29">
        <f>ROUNDUP(Table2[[#This Row],[Volume]]/'Input Data'!$B$13,0)</f>
        <v>9</v>
      </c>
      <c r="F1575" s="29">
        <f>-Table2[[#This Row],[Multiplier]]*'Input Data'!$B$3</f>
        <v>450000</v>
      </c>
      <c r="G1575" s="29">
        <f>(1 - (1 / (1 + EXP(-((Table2[[#This Row],[Volume]] / 1000) - 4.25))))) * 0.4 + 0.6</f>
        <v>0.60642547425400306</v>
      </c>
      <c r="H1575" s="29">
        <f>Table2[[#This Row],[Sigmoid]]*'Input Data'!$B$7</f>
        <v>454.81910569050228</v>
      </c>
      <c r="I1575" s="29">
        <f>Table2[[#This Row],[Price]]-Table2[[#This Row],[Variable Cost]]</f>
        <v>104.81910569050228</v>
      </c>
      <c r="J1575" s="29">
        <f>Table2[[#This Row],[CM I (Unit)]]-(Table2[[#This Row],[Fixed Cost]]/Table2[[#This Row],[Volume]])</f>
        <v>51.023528882373171</v>
      </c>
      <c r="K1575" s="29">
        <f>Table2[[#This Row],[CM II Unit)]]-(-'Input Data'!$B$4/Table2[[#This Row],[Volume]])</f>
        <v>21.137097322301443</v>
      </c>
      <c r="L1575" s="29">
        <f>Table2[[#This Row],[CM I (Unit)]]*Table2[[#This Row],[Volume]]</f>
        <v>876811.81910105154</v>
      </c>
      <c r="M1575" s="29">
        <f>Table2[[#This Row],[CM II Unit)]]*Table2[[#This Row],[Volume]]</f>
        <v>426811.8191010516</v>
      </c>
      <c r="N1575" s="29">
        <f>Table2[[#This Row],[Profit (Unit)]]*Table2[[#This Row],[Volume]]</f>
        <v>176811.81910105157</v>
      </c>
      <c r="O1575" s="29" t="str">
        <f>IF(AND(Table2[[#This Row],[Profit]]&gt;0,N1574&lt;0),MIN(Table2[Profit]),"")</f>
        <v/>
      </c>
    </row>
    <row r="1576" spans="1:15" ht="20.100000000000001" customHeight="1" x14ac:dyDescent="0.25">
      <c r="A1576" s="29">
        <v>8370</v>
      </c>
      <c r="B1576" s="29">
        <f>IF(Table2[[#This Row],[Volume]]&lt;'Input Data'!$B$9,'Input Data'!$B$9,IF(Table2[[#This Row],[Volume]]&gt;'Input Data'!$B$10,'Input Data'!$B$10,Table2[[#This Row],[Volume]]))</f>
        <v>8000</v>
      </c>
      <c r="C1576" s="30">
        <f>ROUNDDOWN((Table2[[#This Row],[Volume Used]]-'Input Data'!$B$9)/'Input Data'!$B$11,0)*'Input Data'!$B$12</f>
        <v>0.30000000000000004</v>
      </c>
      <c r="D1576" s="31">
        <f>-(Table2[[#This Row],[Volume]]*(1-Table2[[#This Row],[Discount]])*'Input Data'!$B$2)/Table2[[#This Row],[Volume]]</f>
        <v>350</v>
      </c>
      <c r="E1576" s="29">
        <f>ROUNDUP(Table2[[#This Row],[Volume]]/'Input Data'!$B$13,0)</f>
        <v>9</v>
      </c>
      <c r="F1576" s="29">
        <f>-Table2[[#This Row],[Multiplier]]*'Input Data'!$B$3</f>
        <v>450000</v>
      </c>
      <c r="G1576" s="29">
        <f>(1 - (1 / (1 + EXP(-((Table2[[#This Row],[Volume]] / 1000) - 4.25))))) * 0.4 + 0.6</f>
        <v>0.60639393933688102</v>
      </c>
      <c r="H1576" s="29">
        <f>Table2[[#This Row],[Sigmoid]]*'Input Data'!$B$7</f>
        <v>454.79545450266079</v>
      </c>
      <c r="I1576" s="29">
        <f>Table2[[#This Row],[Price]]-Table2[[#This Row],[Variable Cost]]</f>
        <v>104.79545450266079</v>
      </c>
      <c r="J1576" s="29">
        <f>Table2[[#This Row],[CM I (Unit)]]-(Table2[[#This Row],[Fixed Cost]]/Table2[[#This Row],[Volume]])</f>
        <v>51.032013642445733</v>
      </c>
      <c r="K1576" s="29">
        <f>Table2[[#This Row],[CM II Unit)]]-(-'Input Data'!$B$4/Table2[[#This Row],[Volume]])</f>
        <v>21.163435386770704</v>
      </c>
      <c r="L1576" s="29">
        <f>Table2[[#This Row],[CM I (Unit)]]*Table2[[#This Row],[Volume]]</f>
        <v>877137.95418727084</v>
      </c>
      <c r="M1576" s="29">
        <f>Table2[[#This Row],[CM II Unit)]]*Table2[[#This Row],[Volume]]</f>
        <v>427137.95418727078</v>
      </c>
      <c r="N1576" s="29">
        <f>Table2[[#This Row],[Profit (Unit)]]*Table2[[#This Row],[Volume]]</f>
        <v>177137.95418727081</v>
      </c>
      <c r="O1576" s="29" t="str">
        <f>IF(AND(Table2[[#This Row],[Profit]]&gt;0,N1575&lt;0),MIN(Table2[Profit]),"")</f>
        <v/>
      </c>
    </row>
    <row r="1577" spans="1:15" ht="20.100000000000001" customHeight="1" x14ac:dyDescent="0.25">
      <c r="A1577" s="29">
        <v>8375</v>
      </c>
      <c r="B1577" s="29">
        <f>IF(Table2[[#This Row],[Volume]]&lt;'Input Data'!$B$9,'Input Data'!$B$9,IF(Table2[[#This Row],[Volume]]&gt;'Input Data'!$B$10,'Input Data'!$B$10,Table2[[#This Row],[Volume]]))</f>
        <v>8000</v>
      </c>
      <c r="C1577" s="30">
        <f>ROUNDDOWN((Table2[[#This Row],[Volume Used]]-'Input Data'!$B$9)/'Input Data'!$B$11,0)*'Input Data'!$B$12</f>
        <v>0.30000000000000004</v>
      </c>
      <c r="D1577" s="31">
        <f>-(Table2[[#This Row],[Volume]]*(1-Table2[[#This Row],[Discount]])*'Input Data'!$B$2)/Table2[[#This Row],[Volume]]</f>
        <v>350</v>
      </c>
      <c r="E1577" s="29">
        <f>ROUNDUP(Table2[[#This Row],[Volume]]/'Input Data'!$B$13,0)</f>
        <v>9</v>
      </c>
      <c r="F1577" s="29">
        <f>-Table2[[#This Row],[Multiplier]]*'Input Data'!$B$3</f>
        <v>450000</v>
      </c>
      <c r="G1577" s="29">
        <f>(1 - (1 / (1 + EXP(-((Table2[[#This Row],[Volume]] / 1000) - 4.25))))) * 0.4 + 0.6</f>
        <v>0.60636255668472583</v>
      </c>
      <c r="H1577" s="29">
        <f>Table2[[#This Row],[Sigmoid]]*'Input Data'!$B$7</f>
        <v>454.77191751354439</v>
      </c>
      <c r="I1577" s="29">
        <f>Table2[[#This Row],[Price]]-Table2[[#This Row],[Variable Cost]]</f>
        <v>104.77191751354439</v>
      </c>
      <c r="J1577" s="29">
        <f>Table2[[#This Row],[CM I (Unit)]]-(Table2[[#This Row],[Fixed Cost]]/Table2[[#This Row],[Volume]])</f>
        <v>51.040574229962303</v>
      </c>
      <c r="K1577" s="29">
        <f>Table2[[#This Row],[CM II Unit)]]-(-'Input Data'!$B$4/Table2[[#This Row],[Volume]])</f>
        <v>21.189827961305586</v>
      </c>
      <c r="L1577" s="29">
        <f>Table2[[#This Row],[CM I (Unit)]]*Table2[[#This Row],[Volume]]</f>
        <v>877464.80917593429</v>
      </c>
      <c r="M1577" s="29">
        <f>Table2[[#This Row],[CM II Unit)]]*Table2[[#This Row],[Volume]]</f>
        <v>427464.80917593429</v>
      </c>
      <c r="N1577" s="29">
        <f>Table2[[#This Row],[Profit (Unit)]]*Table2[[#This Row],[Volume]]</f>
        <v>177464.80917593429</v>
      </c>
      <c r="O1577" s="29" t="str">
        <f>IF(AND(Table2[[#This Row],[Profit]]&gt;0,N1576&lt;0),MIN(Table2[Profit]),"")</f>
        <v/>
      </c>
    </row>
    <row r="1578" spans="1:15" ht="20.100000000000001" customHeight="1" x14ac:dyDescent="0.25">
      <c r="A1578" s="29">
        <v>8380</v>
      </c>
      <c r="B1578" s="29">
        <f>IF(Table2[[#This Row],[Volume]]&lt;'Input Data'!$B$9,'Input Data'!$B$9,IF(Table2[[#This Row],[Volume]]&gt;'Input Data'!$B$10,'Input Data'!$B$10,Table2[[#This Row],[Volume]]))</f>
        <v>8000</v>
      </c>
      <c r="C1578" s="30">
        <f>ROUNDDOWN((Table2[[#This Row],[Volume Used]]-'Input Data'!$B$9)/'Input Data'!$B$11,0)*'Input Data'!$B$12</f>
        <v>0.30000000000000004</v>
      </c>
      <c r="D1578" s="31">
        <f>-(Table2[[#This Row],[Volume]]*(1-Table2[[#This Row],[Discount]])*'Input Data'!$B$2)/Table2[[#This Row],[Volume]]</f>
        <v>350</v>
      </c>
      <c r="E1578" s="29">
        <f>ROUNDUP(Table2[[#This Row],[Volume]]/'Input Data'!$B$13,0)</f>
        <v>9</v>
      </c>
      <c r="F1578" s="29">
        <f>-Table2[[#This Row],[Multiplier]]*'Input Data'!$B$3</f>
        <v>450000</v>
      </c>
      <c r="G1578" s="29">
        <f>(1 - (1 / (1 + EXP(-((Table2[[#This Row],[Volume]] / 1000) - 4.25))))) * 0.4 + 0.6</f>
        <v>0.60633132558683589</v>
      </c>
      <c r="H1578" s="29">
        <f>Table2[[#This Row],[Sigmoid]]*'Input Data'!$B$7</f>
        <v>454.74849419012691</v>
      </c>
      <c r="I1578" s="29">
        <f>Table2[[#This Row],[Price]]-Table2[[#This Row],[Variable Cost]]</f>
        <v>104.74849419012691</v>
      </c>
      <c r="J1578" s="29">
        <f>Table2[[#This Row],[CM I (Unit)]]-(Table2[[#This Row],[Fixed Cost]]/Table2[[#This Row],[Volume]])</f>
        <v>51.049210180580367</v>
      </c>
      <c r="K1578" s="29">
        <f>Table2[[#This Row],[CM II Unit)]]-(-'Input Data'!$B$4/Table2[[#This Row],[Volume]])</f>
        <v>21.21627461972118</v>
      </c>
      <c r="L1578" s="29">
        <f>Table2[[#This Row],[CM I (Unit)]]*Table2[[#This Row],[Volume]]</f>
        <v>877792.38131326344</v>
      </c>
      <c r="M1578" s="29">
        <f>Table2[[#This Row],[CM II Unit)]]*Table2[[#This Row],[Volume]]</f>
        <v>427792.3813132635</v>
      </c>
      <c r="N1578" s="29">
        <f>Table2[[#This Row],[Profit (Unit)]]*Table2[[#This Row],[Volume]]</f>
        <v>177792.3813132635</v>
      </c>
      <c r="O1578" s="29" t="str">
        <f>IF(AND(Table2[[#This Row],[Profit]]&gt;0,N1577&lt;0),MIN(Table2[Profit]),"")</f>
        <v/>
      </c>
    </row>
    <row r="1579" spans="1:15" ht="20.100000000000001" customHeight="1" x14ac:dyDescent="0.25">
      <c r="A1579" s="29">
        <v>8385</v>
      </c>
      <c r="B1579" s="29">
        <f>IF(Table2[[#This Row],[Volume]]&lt;'Input Data'!$B$9,'Input Data'!$B$9,IF(Table2[[#This Row],[Volume]]&gt;'Input Data'!$B$10,'Input Data'!$B$10,Table2[[#This Row],[Volume]]))</f>
        <v>8000</v>
      </c>
      <c r="C1579" s="30">
        <f>ROUNDDOWN((Table2[[#This Row],[Volume Used]]-'Input Data'!$B$9)/'Input Data'!$B$11,0)*'Input Data'!$B$12</f>
        <v>0.30000000000000004</v>
      </c>
      <c r="D1579" s="31">
        <f>-(Table2[[#This Row],[Volume]]*(1-Table2[[#This Row],[Discount]])*'Input Data'!$B$2)/Table2[[#This Row],[Volume]]</f>
        <v>350</v>
      </c>
      <c r="E1579" s="29">
        <f>ROUNDUP(Table2[[#This Row],[Volume]]/'Input Data'!$B$13,0)</f>
        <v>9</v>
      </c>
      <c r="F1579" s="29">
        <f>-Table2[[#This Row],[Multiplier]]*'Input Data'!$B$3</f>
        <v>450000</v>
      </c>
      <c r="G1579" s="29">
        <f>(1 - (1 / (1 + EXP(-((Table2[[#This Row],[Volume]] / 1000) - 4.25))))) * 0.4 + 0.6</f>
        <v>0.60630024533558657</v>
      </c>
      <c r="H1579" s="29">
        <f>Table2[[#This Row],[Sigmoid]]*'Input Data'!$B$7</f>
        <v>454.72518400168991</v>
      </c>
      <c r="I1579" s="29">
        <f>Table2[[#This Row],[Price]]-Table2[[#This Row],[Variable Cost]]</f>
        <v>104.72518400168991</v>
      </c>
      <c r="J1579" s="29">
        <f>Table2[[#This Row],[CM I (Unit)]]-(Table2[[#This Row],[Fixed Cost]]/Table2[[#This Row],[Volume]])</f>
        <v>51.057921032101362</v>
      </c>
      <c r="K1579" s="29">
        <f>Table2[[#This Row],[CM II Unit)]]-(-'Input Data'!$B$4/Table2[[#This Row],[Volume]])</f>
        <v>21.2427749378855</v>
      </c>
      <c r="L1579" s="29">
        <f>Table2[[#This Row],[CM I (Unit)]]*Table2[[#This Row],[Volume]]</f>
        <v>878120.66785416985</v>
      </c>
      <c r="M1579" s="29">
        <f>Table2[[#This Row],[CM II Unit)]]*Table2[[#This Row],[Volume]]</f>
        <v>428120.66785416991</v>
      </c>
      <c r="N1579" s="29">
        <f>Table2[[#This Row],[Profit (Unit)]]*Table2[[#This Row],[Volume]]</f>
        <v>178120.66785416991</v>
      </c>
      <c r="O1579" s="29" t="str">
        <f>IF(AND(Table2[[#This Row],[Profit]]&gt;0,N1578&lt;0),MIN(Table2[Profit]),"")</f>
        <v/>
      </c>
    </row>
    <row r="1580" spans="1:15" ht="20.100000000000001" customHeight="1" x14ac:dyDescent="0.25">
      <c r="A1580" s="29">
        <v>8390</v>
      </c>
      <c r="B1580" s="29">
        <f>IF(Table2[[#This Row],[Volume]]&lt;'Input Data'!$B$9,'Input Data'!$B$9,IF(Table2[[#This Row],[Volume]]&gt;'Input Data'!$B$10,'Input Data'!$B$10,Table2[[#This Row],[Volume]]))</f>
        <v>8000</v>
      </c>
      <c r="C1580" s="30">
        <f>ROUNDDOWN((Table2[[#This Row],[Volume Used]]-'Input Data'!$B$9)/'Input Data'!$B$11,0)*'Input Data'!$B$12</f>
        <v>0.30000000000000004</v>
      </c>
      <c r="D1580" s="31">
        <f>-(Table2[[#This Row],[Volume]]*(1-Table2[[#This Row],[Discount]])*'Input Data'!$B$2)/Table2[[#This Row],[Volume]]</f>
        <v>350</v>
      </c>
      <c r="E1580" s="29">
        <f>ROUNDUP(Table2[[#This Row],[Volume]]/'Input Data'!$B$13,0)</f>
        <v>9</v>
      </c>
      <c r="F1580" s="29">
        <f>-Table2[[#This Row],[Multiplier]]*'Input Data'!$B$3</f>
        <v>450000</v>
      </c>
      <c r="G1580" s="29">
        <f>(1 - (1 / (1 + EXP(-((Table2[[#This Row],[Volume]] / 1000) - 4.25))))) * 0.4 + 0.6</f>
        <v>0.60626931522641947</v>
      </c>
      <c r="H1580" s="29">
        <f>Table2[[#This Row],[Sigmoid]]*'Input Data'!$B$7</f>
        <v>454.7019864198146</v>
      </c>
      <c r="I1580" s="29">
        <f>Table2[[#This Row],[Price]]-Table2[[#This Row],[Variable Cost]]</f>
        <v>104.7019864198146</v>
      </c>
      <c r="J1580" s="29">
        <f>Table2[[#This Row],[CM I (Unit)]]-(Table2[[#This Row],[Fixed Cost]]/Table2[[#This Row],[Volume]])</f>
        <v>51.066706324462992</v>
      </c>
      <c r="K1580" s="29">
        <f>Table2[[#This Row],[CM II Unit)]]-(-'Input Data'!$B$4/Table2[[#This Row],[Volume]])</f>
        <v>21.269328493712099</v>
      </c>
      <c r="L1580" s="29">
        <f>Table2[[#This Row],[CM I (Unit)]]*Table2[[#This Row],[Volume]]</f>
        <v>878449.66606224456</v>
      </c>
      <c r="M1580" s="29">
        <f>Table2[[#This Row],[CM II Unit)]]*Table2[[#This Row],[Volume]]</f>
        <v>428449.66606224451</v>
      </c>
      <c r="N1580" s="29">
        <f>Table2[[#This Row],[Profit (Unit)]]*Table2[[#This Row],[Volume]]</f>
        <v>178449.66606224451</v>
      </c>
      <c r="O1580" s="29" t="str">
        <f>IF(AND(Table2[[#This Row],[Profit]]&gt;0,N1579&lt;0),MIN(Table2[Profit]),"")</f>
        <v/>
      </c>
    </row>
    <row r="1581" spans="1:15" ht="20.100000000000001" customHeight="1" x14ac:dyDescent="0.25">
      <c r="A1581" s="29">
        <v>8395</v>
      </c>
      <c r="B1581" s="29">
        <f>IF(Table2[[#This Row],[Volume]]&lt;'Input Data'!$B$9,'Input Data'!$B$9,IF(Table2[[#This Row],[Volume]]&gt;'Input Data'!$B$10,'Input Data'!$B$10,Table2[[#This Row],[Volume]]))</f>
        <v>8000</v>
      </c>
      <c r="C1581" s="30">
        <f>ROUNDDOWN((Table2[[#This Row],[Volume Used]]-'Input Data'!$B$9)/'Input Data'!$B$11,0)*'Input Data'!$B$12</f>
        <v>0.30000000000000004</v>
      </c>
      <c r="D1581" s="31">
        <f>-(Table2[[#This Row],[Volume]]*(1-Table2[[#This Row],[Discount]])*'Input Data'!$B$2)/Table2[[#This Row],[Volume]]</f>
        <v>350</v>
      </c>
      <c r="E1581" s="29">
        <f>ROUNDUP(Table2[[#This Row],[Volume]]/'Input Data'!$B$13,0)</f>
        <v>9</v>
      </c>
      <c r="F1581" s="29">
        <f>-Table2[[#This Row],[Multiplier]]*'Input Data'!$B$3</f>
        <v>450000</v>
      </c>
      <c r="G1581" s="29">
        <f>(1 - (1 / (1 + EXP(-((Table2[[#This Row],[Volume]] / 1000) - 4.25))))) * 0.4 + 0.6</f>
        <v>0.60623853455783128</v>
      </c>
      <c r="H1581" s="29">
        <f>Table2[[#This Row],[Sigmoid]]*'Input Data'!$B$7</f>
        <v>454.67890091837347</v>
      </c>
      <c r="I1581" s="29">
        <f>Table2[[#This Row],[Price]]-Table2[[#This Row],[Variable Cost]]</f>
        <v>104.67890091837347</v>
      </c>
      <c r="J1581" s="29">
        <f>Table2[[#This Row],[CM I (Unit)]]-(Table2[[#This Row],[Fixed Cost]]/Table2[[#This Row],[Volume]])</f>
        <v>51.075565599731426</v>
      </c>
      <c r="K1581" s="29">
        <f>Table2[[#This Row],[CM II Unit)]]-(-'Input Data'!$B$4/Table2[[#This Row],[Volume]])</f>
        <v>21.295934867152511</v>
      </c>
      <c r="L1581" s="29">
        <f>Table2[[#This Row],[CM I (Unit)]]*Table2[[#This Row],[Volume]]</f>
        <v>878779.37320974527</v>
      </c>
      <c r="M1581" s="29">
        <f>Table2[[#This Row],[CM II Unit)]]*Table2[[#This Row],[Volume]]</f>
        <v>428779.37320974533</v>
      </c>
      <c r="N1581" s="29">
        <f>Table2[[#This Row],[Profit (Unit)]]*Table2[[#This Row],[Volume]]</f>
        <v>178779.37320974533</v>
      </c>
      <c r="O1581" s="29" t="str">
        <f>IF(AND(Table2[[#This Row],[Profit]]&gt;0,N1580&lt;0),MIN(Table2[Profit]),"")</f>
        <v/>
      </c>
    </row>
    <row r="1582" spans="1:15" ht="20.100000000000001" customHeight="1" x14ac:dyDescent="0.25">
      <c r="A1582" s="29">
        <v>8400</v>
      </c>
      <c r="B1582" s="29">
        <f>IF(Table2[[#This Row],[Volume]]&lt;'Input Data'!$B$9,'Input Data'!$B$9,IF(Table2[[#This Row],[Volume]]&gt;'Input Data'!$B$10,'Input Data'!$B$10,Table2[[#This Row],[Volume]]))</f>
        <v>8000</v>
      </c>
      <c r="C1582" s="30">
        <f>ROUNDDOWN((Table2[[#This Row],[Volume Used]]-'Input Data'!$B$9)/'Input Data'!$B$11,0)*'Input Data'!$B$12</f>
        <v>0.30000000000000004</v>
      </c>
      <c r="D1582" s="31">
        <f>-(Table2[[#This Row],[Volume]]*(1-Table2[[#This Row],[Discount]])*'Input Data'!$B$2)/Table2[[#This Row],[Volume]]</f>
        <v>350</v>
      </c>
      <c r="E1582" s="29">
        <f>ROUNDUP(Table2[[#This Row],[Volume]]/'Input Data'!$B$13,0)</f>
        <v>9</v>
      </c>
      <c r="F1582" s="29">
        <f>-Table2[[#This Row],[Multiplier]]*'Input Data'!$B$3</f>
        <v>450000</v>
      </c>
      <c r="G1582" s="29">
        <f>(1 - (1 / (1 + EXP(-((Table2[[#This Row],[Volume]] / 1000) - 4.25))))) * 0.4 + 0.6</f>
        <v>0.60620790263136348</v>
      </c>
      <c r="H1582" s="29">
        <f>Table2[[#This Row],[Sigmoid]]*'Input Data'!$B$7</f>
        <v>454.65592697352264</v>
      </c>
      <c r="I1582" s="29">
        <f>Table2[[#This Row],[Price]]-Table2[[#This Row],[Variable Cost]]</f>
        <v>104.65592697352264</v>
      </c>
      <c r="J1582" s="29">
        <f>Table2[[#This Row],[CM I (Unit)]]-(Table2[[#This Row],[Fixed Cost]]/Table2[[#This Row],[Volume]])</f>
        <v>51.08449840209407</v>
      </c>
      <c r="K1582" s="29">
        <f>Table2[[#This Row],[CM II Unit)]]-(-'Input Data'!$B$4/Table2[[#This Row],[Volume]])</f>
        <v>21.322593640189307</v>
      </c>
      <c r="L1582" s="29">
        <f>Table2[[#This Row],[CM I (Unit)]]*Table2[[#This Row],[Volume]]</f>
        <v>879109.78657759016</v>
      </c>
      <c r="M1582" s="29">
        <f>Table2[[#This Row],[CM II Unit)]]*Table2[[#This Row],[Volume]]</f>
        <v>429109.78657759016</v>
      </c>
      <c r="N1582" s="29">
        <f>Table2[[#This Row],[Profit (Unit)]]*Table2[[#This Row],[Volume]]</f>
        <v>179109.78657759019</v>
      </c>
      <c r="O1582" s="29" t="str">
        <f>IF(AND(Table2[[#This Row],[Profit]]&gt;0,N1581&lt;0),MIN(Table2[Profit]),"")</f>
        <v/>
      </c>
    </row>
    <row r="1583" spans="1:15" ht="20.100000000000001" customHeight="1" x14ac:dyDescent="0.25">
      <c r="A1583" s="29">
        <v>8405</v>
      </c>
      <c r="B1583" s="29">
        <f>IF(Table2[[#This Row],[Volume]]&lt;'Input Data'!$B$9,'Input Data'!$B$9,IF(Table2[[#This Row],[Volume]]&gt;'Input Data'!$B$10,'Input Data'!$B$10,Table2[[#This Row],[Volume]]))</f>
        <v>8000</v>
      </c>
      <c r="C1583" s="30">
        <f>ROUNDDOWN((Table2[[#This Row],[Volume Used]]-'Input Data'!$B$9)/'Input Data'!$B$11,0)*'Input Data'!$B$12</f>
        <v>0.30000000000000004</v>
      </c>
      <c r="D1583" s="31">
        <f>-(Table2[[#This Row],[Volume]]*(1-Table2[[#This Row],[Discount]])*'Input Data'!$B$2)/Table2[[#This Row],[Volume]]</f>
        <v>350</v>
      </c>
      <c r="E1583" s="29">
        <f>ROUNDUP(Table2[[#This Row],[Volume]]/'Input Data'!$B$13,0)</f>
        <v>9</v>
      </c>
      <c r="F1583" s="29">
        <f>-Table2[[#This Row],[Multiplier]]*'Input Data'!$B$3</f>
        <v>450000</v>
      </c>
      <c r="G1583" s="29">
        <f>(1 - (1 / (1 + EXP(-((Table2[[#This Row],[Volume]] / 1000) - 4.25))))) * 0.4 + 0.6</f>
        <v>0.60617741875159081</v>
      </c>
      <c r="H1583" s="29">
        <f>Table2[[#This Row],[Sigmoid]]*'Input Data'!$B$7</f>
        <v>454.6330640636931</v>
      </c>
      <c r="I1583" s="29">
        <f>Table2[[#This Row],[Price]]-Table2[[#This Row],[Variable Cost]]</f>
        <v>104.6330640636931</v>
      </c>
      <c r="J1583" s="29">
        <f>Table2[[#This Row],[CM I (Unit)]]-(Table2[[#This Row],[Fixed Cost]]/Table2[[#This Row],[Volume]])</f>
        <v>51.093504277851338</v>
      </c>
      <c r="K1583" s="29">
        <f>Table2[[#This Row],[CM II Unit)]]-(-'Input Data'!$B$4/Table2[[#This Row],[Volume]])</f>
        <v>21.349304396828138</v>
      </c>
      <c r="L1583" s="29">
        <f>Table2[[#This Row],[CM I (Unit)]]*Table2[[#This Row],[Volume]]</f>
        <v>879440.90345534054</v>
      </c>
      <c r="M1583" s="29">
        <f>Table2[[#This Row],[CM II Unit)]]*Table2[[#This Row],[Volume]]</f>
        <v>429440.90345534048</v>
      </c>
      <c r="N1583" s="29">
        <f>Table2[[#This Row],[Profit (Unit)]]*Table2[[#This Row],[Volume]]</f>
        <v>179440.90345534051</v>
      </c>
      <c r="O1583" s="29" t="str">
        <f>IF(AND(Table2[[#This Row],[Profit]]&gt;0,N1582&lt;0),MIN(Table2[Profit]),"")</f>
        <v/>
      </c>
    </row>
    <row r="1584" spans="1:15" ht="20.100000000000001" customHeight="1" x14ac:dyDescent="0.25">
      <c r="A1584" s="29">
        <v>8410</v>
      </c>
      <c r="B1584" s="29">
        <f>IF(Table2[[#This Row],[Volume]]&lt;'Input Data'!$B$9,'Input Data'!$B$9,IF(Table2[[#This Row],[Volume]]&gt;'Input Data'!$B$10,'Input Data'!$B$10,Table2[[#This Row],[Volume]]))</f>
        <v>8000</v>
      </c>
      <c r="C1584" s="30">
        <f>ROUNDDOWN((Table2[[#This Row],[Volume Used]]-'Input Data'!$B$9)/'Input Data'!$B$11,0)*'Input Data'!$B$12</f>
        <v>0.30000000000000004</v>
      </c>
      <c r="D1584" s="31">
        <f>-(Table2[[#This Row],[Volume]]*(1-Table2[[#This Row],[Discount]])*'Input Data'!$B$2)/Table2[[#This Row],[Volume]]</f>
        <v>350</v>
      </c>
      <c r="E1584" s="29">
        <f>ROUNDUP(Table2[[#This Row],[Volume]]/'Input Data'!$B$13,0)</f>
        <v>9</v>
      </c>
      <c r="F1584" s="29">
        <f>-Table2[[#This Row],[Multiplier]]*'Input Data'!$B$3</f>
        <v>450000</v>
      </c>
      <c r="G1584" s="29">
        <f>(1 - (1 / (1 + EXP(-((Table2[[#This Row],[Volume]] / 1000) - 4.25))))) * 0.4 + 0.6</f>
        <v>0.60614708222611025</v>
      </c>
      <c r="H1584" s="29">
        <f>Table2[[#This Row],[Sigmoid]]*'Input Data'!$B$7</f>
        <v>454.6103116695827</v>
      </c>
      <c r="I1584" s="29">
        <f>Table2[[#This Row],[Price]]-Table2[[#This Row],[Variable Cost]]</f>
        <v>104.6103116695827</v>
      </c>
      <c r="J1584" s="29">
        <f>Table2[[#This Row],[CM I (Unit)]]-(Table2[[#This Row],[Fixed Cost]]/Table2[[#This Row],[Volume]])</f>
        <v>51.102582775409097</v>
      </c>
      <c r="K1584" s="29">
        <f>Table2[[#This Row],[CM II Unit)]]-(-'Input Data'!$B$4/Table2[[#This Row],[Volume]])</f>
        <v>21.376066723090428</v>
      </c>
      <c r="L1584" s="29">
        <f>Table2[[#This Row],[CM I (Unit)]]*Table2[[#This Row],[Volume]]</f>
        <v>879772.7211411905</v>
      </c>
      <c r="M1584" s="29">
        <f>Table2[[#This Row],[CM II Unit)]]*Table2[[#This Row],[Volume]]</f>
        <v>429772.7211411905</v>
      </c>
      <c r="N1584" s="29">
        <f>Table2[[#This Row],[Profit (Unit)]]*Table2[[#This Row],[Volume]]</f>
        <v>179772.7211411905</v>
      </c>
      <c r="O1584" s="29" t="str">
        <f>IF(AND(Table2[[#This Row],[Profit]]&gt;0,N1583&lt;0),MIN(Table2[Profit]),"")</f>
        <v/>
      </c>
    </row>
    <row r="1585" spans="1:15" ht="20.100000000000001" customHeight="1" x14ac:dyDescent="0.25">
      <c r="A1585" s="29">
        <v>8415</v>
      </c>
      <c r="B1585" s="29">
        <f>IF(Table2[[#This Row],[Volume]]&lt;'Input Data'!$B$9,'Input Data'!$B$9,IF(Table2[[#This Row],[Volume]]&gt;'Input Data'!$B$10,'Input Data'!$B$10,Table2[[#This Row],[Volume]]))</f>
        <v>8000</v>
      </c>
      <c r="C1585" s="30">
        <f>ROUNDDOWN((Table2[[#This Row],[Volume Used]]-'Input Data'!$B$9)/'Input Data'!$B$11,0)*'Input Data'!$B$12</f>
        <v>0.30000000000000004</v>
      </c>
      <c r="D1585" s="31">
        <f>-(Table2[[#This Row],[Volume]]*(1-Table2[[#This Row],[Discount]])*'Input Data'!$B$2)/Table2[[#This Row],[Volume]]</f>
        <v>350</v>
      </c>
      <c r="E1585" s="29">
        <f>ROUNDUP(Table2[[#This Row],[Volume]]/'Input Data'!$B$13,0)</f>
        <v>9</v>
      </c>
      <c r="F1585" s="29">
        <f>-Table2[[#This Row],[Multiplier]]*'Input Data'!$B$3</f>
        <v>450000</v>
      </c>
      <c r="G1585" s="29">
        <f>(1 - (1 / (1 + EXP(-((Table2[[#This Row],[Volume]] / 1000) - 4.25))))) * 0.4 + 0.6</f>
        <v>0.60611689236553079</v>
      </c>
      <c r="H1585" s="29">
        <f>Table2[[#This Row],[Sigmoid]]*'Input Data'!$B$7</f>
        <v>454.58766927414808</v>
      </c>
      <c r="I1585" s="29">
        <f>Table2[[#This Row],[Price]]-Table2[[#This Row],[Variable Cost]]</f>
        <v>104.58766927414808</v>
      </c>
      <c r="J1585" s="29">
        <f>Table2[[#This Row],[CM I (Unit)]]-(Table2[[#This Row],[Fixed Cost]]/Table2[[#This Row],[Volume]])</f>
        <v>51.111733445271078</v>
      </c>
      <c r="K1585" s="29">
        <f>Table2[[#This Row],[CM II Unit)]]-(-'Input Data'!$B$4/Table2[[#This Row],[Volume]])</f>
        <v>21.402880207006074</v>
      </c>
      <c r="L1585" s="29">
        <f>Table2[[#This Row],[CM I (Unit)]]*Table2[[#This Row],[Volume]]</f>
        <v>880105.2369419561</v>
      </c>
      <c r="M1585" s="29">
        <f>Table2[[#This Row],[CM II Unit)]]*Table2[[#This Row],[Volume]]</f>
        <v>430105.2369419561</v>
      </c>
      <c r="N1585" s="29">
        <f>Table2[[#This Row],[Profit (Unit)]]*Table2[[#This Row],[Volume]]</f>
        <v>180105.2369419561</v>
      </c>
      <c r="O1585" s="29" t="str">
        <f>IF(AND(Table2[[#This Row],[Profit]]&gt;0,N1584&lt;0),MIN(Table2[Profit]),"")</f>
        <v/>
      </c>
    </row>
    <row r="1586" spans="1:15" ht="20.100000000000001" customHeight="1" x14ac:dyDescent="0.25">
      <c r="A1586" s="29">
        <v>8420</v>
      </c>
      <c r="B1586" s="29">
        <f>IF(Table2[[#This Row],[Volume]]&lt;'Input Data'!$B$9,'Input Data'!$B$9,IF(Table2[[#This Row],[Volume]]&gt;'Input Data'!$B$10,'Input Data'!$B$10,Table2[[#This Row],[Volume]]))</f>
        <v>8000</v>
      </c>
      <c r="C1586" s="30">
        <f>ROUNDDOWN((Table2[[#This Row],[Volume Used]]-'Input Data'!$B$9)/'Input Data'!$B$11,0)*'Input Data'!$B$12</f>
        <v>0.30000000000000004</v>
      </c>
      <c r="D1586" s="31">
        <f>-(Table2[[#This Row],[Volume]]*(1-Table2[[#This Row],[Discount]])*'Input Data'!$B$2)/Table2[[#This Row],[Volume]]</f>
        <v>350</v>
      </c>
      <c r="E1586" s="29">
        <f>ROUNDUP(Table2[[#This Row],[Volume]]/'Input Data'!$B$13,0)</f>
        <v>9</v>
      </c>
      <c r="F1586" s="29">
        <f>-Table2[[#This Row],[Multiplier]]*'Input Data'!$B$3</f>
        <v>450000</v>
      </c>
      <c r="G1586" s="29">
        <f>(1 - (1 / (1 + EXP(-((Table2[[#This Row],[Volume]] / 1000) - 4.25))))) * 0.4 + 0.6</f>
        <v>0.6060868484834625</v>
      </c>
      <c r="H1586" s="29">
        <f>Table2[[#This Row],[Sigmoid]]*'Input Data'!$B$7</f>
        <v>454.56513636259689</v>
      </c>
      <c r="I1586" s="29">
        <f>Table2[[#This Row],[Price]]-Table2[[#This Row],[Variable Cost]]</f>
        <v>104.56513636259689</v>
      </c>
      <c r="J1586" s="29">
        <f>Table2[[#This Row],[CM I (Unit)]]-(Table2[[#This Row],[Fixed Cost]]/Table2[[#This Row],[Volume]])</f>
        <v>51.12095584003157</v>
      </c>
      <c r="K1586" s="29">
        <f>Table2[[#This Row],[CM II Unit)]]-(-'Input Data'!$B$4/Table2[[#This Row],[Volume]])</f>
        <v>21.429744438606392</v>
      </c>
      <c r="L1586" s="29">
        <f>Table2[[#This Row],[CM I (Unit)]]*Table2[[#This Row],[Volume]]</f>
        <v>880438.44817306579</v>
      </c>
      <c r="M1586" s="29">
        <f>Table2[[#This Row],[CM II Unit)]]*Table2[[#This Row],[Volume]]</f>
        <v>430438.44817306584</v>
      </c>
      <c r="N1586" s="29">
        <f>Table2[[#This Row],[Profit (Unit)]]*Table2[[#This Row],[Volume]]</f>
        <v>180438.44817306582</v>
      </c>
      <c r="O1586" s="29" t="str">
        <f>IF(AND(Table2[[#This Row],[Profit]]&gt;0,N1585&lt;0),MIN(Table2[Profit]),"")</f>
        <v/>
      </c>
    </row>
    <row r="1587" spans="1:15" ht="20.100000000000001" customHeight="1" x14ac:dyDescent="0.25">
      <c r="A1587" s="29">
        <v>8425</v>
      </c>
      <c r="B1587" s="29">
        <f>IF(Table2[[#This Row],[Volume]]&lt;'Input Data'!$B$9,'Input Data'!$B$9,IF(Table2[[#This Row],[Volume]]&gt;'Input Data'!$B$10,'Input Data'!$B$10,Table2[[#This Row],[Volume]]))</f>
        <v>8000</v>
      </c>
      <c r="C1587" s="30">
        <f>ROUNDDOWN((Table2[[#This Row],[Volume Used]]-'Input Data'!$B$9)/'Input Data'!$B$11,0)*'Input Data'!$B$12</f>
        <v>0.30000000000000004</v>
      </c>
      <c r="D1587" s="31">
        <f>-(Table2[[#This Row],[Volume]]*(1-Table2[[#This Row],[Discount]])*'Input Data'!$B$2)/Table2[[#This Row],[Volume]]</f>
        <v>350</v>
      </c>
      <c r="E1587" s="29">
        <f>ROUNDUP(Table2[[#This Row],[Volume]]/'Input Data'!$B$13,0)</f>
        <v>9</v>
      </c>
      <c r="F1587" s="29">
        <f>-Table2[[#This Row],[Multiplier]]*'Input Data'!$B$3</f>
        <v>450000</v>
      </c>
      <c r="G1587" s="29">
        <f>(1 - (1 / (1 + EXP(-((Table2[[#This Row],[Volume]] / 1000) - 4.25))))) * 0.4 + 0.6</f>
        <v>0.60605694989650483</v>
      </c>
      <c r="H1587" s="29">
        <f>Table2[[#This Row],[Sigmoid]]*'Input Data'!$B$7</f>
        <v>454.5427124223786</v>
      </c>
      <c r="I1587" s="29">
        <f>Table2[[#This Row],[Price]]-Table2[[#This Row],[Variable Cost]]</f>
        <v>104.5427124223786</v>
      </c>
      <c r="J1587" s="29">
        <f>Table2[[#This Row],[CM I (Unit)]]-(Table2[[#This Row],[Fixed Cost]]/Table2[[#This Row],[Volume]])</f>
        <v>51.130249514366731</v>
      </c>
      <c r="K1587" s="29">
        <f>Table2[[#This Row],[CM II Unit)]]-(-'Input Data'!$B$4/Table2[[#This Row],[Volume]])</f>
        <v>21.456659009915693</v>
      </c>
      <c r="L1587" s="29">
        <f>Table2[[#This Row],[CM I (Unit)]]*Table2[[#This Row],[Volume]]</f>
        <v>880772.3521585397</v>
      </c>
      <c r="M1587" s="29">
        <f>Table2[[#This Row],[CM II Unit)]]*Table2[[#This Row],[Volume]]</f>
        <v>430772.3521585397</v>
      </c>
      <c r="N1587" s="29">
        <f>Table2[[#This Row],[Profit (Unit)]]*Table2[[#This Row],[Volume]]</f>
        <v>180772.35215853972</v>
      </c>
      <c r="O1587" s="29" t="str">
        <f>IF(AND(Table2[[#This Row],[Profit]]&gt;0,N1586&lt;0),MIN(Table2[Profit]),"")</f>
        <v/>
      </c>
    </row>
    <row r="1588" spans="1:15" ht="20.100000000000001" customHeight="1" x14ac:dyDescent="0.25">
      <c r="A1588" s="29">
        <v>8430</v>
      </c>
      <c r="B1588" s="29">
        <f>IF(Table2[[#This Row],[Volume]]&lt;'Input Data'!$B$9,'Input Data'!$B$9,IF(Table2[[#This Row],[Volume]]&gt;'Input Data'!$B$10,'Input Data'!$B$10,Table2[[#This Row],[Volume]]))</f>
        <v>8000</v>
      </c>
      <c r="C1588" s="30">
        <f>ROUNDDOWN((Table2[[#This Row],[Volume Used]]-'Input Data'!$B$9)/'Input Data'!$B$11,0)*'Input Data'!$B$12</f>
        <v>0.30000000000000004</v>
      </c>
      <c r="D1588" s="31">
        <f>-(Table2[[#This Row],[Volume]]*(1-Table2[[#This Row],[Discount]])*'Input Data'!$B$2)/Table2[[#This Row],[Volume]]</f>
        <v>350</v>
      </c>
      <c r="E1588" s="29">
        <f>ROUNDUP(Table2[[#This Row],[Volume]]/'Input Data'!$B$13,0)</f>
        <v>9</v>
      </c>
      <c r="F1588" s="29">
        <f>-Table2[[#This Row],[Multiplier]]*'Input Data'!$B$3</f>
        <v>450000</v>
      </c>
      <c r="G1588" s="29">
        <f>(1 - (1 / (1 + EXP(-((Table2[[#This Row],[Volume]] / 1000) - 4.25))))) * 0.4 + 0.6</f>
        <v>0.60602719592423715</v>
      </c>
      <c r="H1588" s="29">
        <f>Table2[[#This Row],[Sigmoid]]*'Input Data'!$B$7</f>
        <v>454.52039694317784</v>
      </c>
      <c r="I1588" s="29">
        <f>Table2[[#This Row],[Price]]-Table2[[#This Row],[Variable Cost]]</f>
        <v>104.52039694317784</v>
      </c>
      <c r="J1588" s="29">
        <f>Table2[[#This Row],[CM I (Unit)]]-(Table2[[#This Row],[Fixed Cost]]/Table2[[#This Row],[Volume]])</f>
        <v>51.139614025028379</v>
      </c>
      <c r="K1588" s="29">
        <f>Table2[[#This Row],[CM II Unit)]]-(-'Input Data'!$B$4/Table2[[#This Row],[Volume]])</f>
        <v>21.483623514945343</v>
      </c>
      <c r="L1588" s="29">
        <f>Table2[[#This Row],[CM I (Unit)]]*Table2[[#This Row],[Volume]]</f>
        <v>881106.94623098918</v>
      </c>
      <c r="M1588" s="29">
        <f>Table2[[#This Row],[CM II Unit)]]*Table2[[#This Row],[Volume]]</f>
        <v>431106.94623098924</v>
      </c>
      <c r="N1588" s="29">
        <f>Table2[[#This Row],[Profit (Unit)]]*Table2[[#This Row],[Volume]]</f>
        <v>181106.94623098924</v>
      </c>
      <c r="O1588" s="29" t="str">
        <f>IF(AND(Table2[[#This Row],[Profit]]&gt;0,N1587&lt;0),MIN(Table2[Profit]),"")</f>
        <v/>
      </c>
    </row>
    <row r="1589" spans="1:15" ht="20.100000000000001" customHeight="1" x14ac:dyDescent="0.25">
      <c r="A1589" s="29">
        <v>8435</v>
      </c>
      <c r="B1589" s="29">
        <f>IF(Table2[[#This Row],[Volume]]&lt;'Input Data'!$B$9,'Input Data'!$B$9,IF(Table2[[#This Row],[Volume]]&gt;'Input Data'!$B$10,'Input Data'!$B$10,Table2[[#This Row],[Volume]]))</f>
        <v>8000</v>
      </c>
      <c r="C1589" s="30">
        <f>ROUNDDOWN((Table2[[#This Row],[Volume Used]]-'Input Data'!$B$9)/'Input Data'!$B$11,0)*'Input Data'!$B$12</f>
        <v>0.30000000000000004</v>
      </c>
      <c r="D1589" s="31">
        <f>-(Table2[[#This Row],[Volume]]*(1-Table2[[#This Row],[Discount]])*'Input Data'!$B$2)/Table2[[#This Row],[Volume]]</f>
        <v>350</v>
      </c>
      <c r="E1589" s="29">
        <f>ROUNDUP(Table2[[#This Row],[Volume]]/'Input Data'!$B$13,0)</f>
        <v>9</v>
      </c>
      <c r="F1589" s="29">
        <f>-Table2[[#This Row],[Multiplier]]*'Input Data'!$B$3</f>
        <v>450000</v>
      </c>
      <c r="G1589" s="29">
        <f>(1 - (1 / (1 + EXP(-((Table2[[#This Row],[Volume]] / 1000) - 4.25))))) * 0.4 + 0.6</f>
        <v>0.60599758588920638</v>
      </c>
      <c r="H1589" s="29">
        <f>Table2[[#This Row],[Sigmoid]]*'Input Data'!$B$7</f>
        <v>454.49818941690478</v>
      </c>
      <c r="I1589" s="29">
        <f>Table2[[#This Row],[Price]]-Table2[[#This Row],[Variable Cost]]</f>
        <v>104.49818941690478</v>
      </c>
      <c r="J1589" s="29">
        <f>Table2[[#This Row],[CM I (Unit)]]-(Table2[[#This Row],[Fixed Cost]]/Table2[[#This Row],[Volume]])</f>
        <v>51.14904893083483</v>
      </c>
      <c r="K1589" s="29">
        <f>Table2[[#This Row],[CM II Unit)]]-(-'Input Data'!$B$4/Table2[[#This Row],[Volume]])</f>
        <v>21.510637549684859</v>
      </c>
      <c r="L1589" s="29">
        <f>Table2[[#This Row],[CM I (Unit)]]*Table2[[#This Row],[Volume]]</f>
        <v>881442.22773159179</v>
      </c>
      <c r="M1589" s="29">
        <f>Table2[[#This Row],[CM II Unit)]]*Table2[[#This Row],[Volume]]</f>
        <v>431442.22773159179</v>
      </c>
      <c r="N1589" s="29">
        <f>Table2[[#This Row],[Profit (Unit)]]*Table2[[#This Row],[Volume]]</f>
        <v>181442.22773159179</v>
      </c>
      <c r="O1589" s="29" t="str">
        <f>IF(AND(Table2[[#This Row],[Profit]]&gt;0,N1588&lt;0),MIN(Table2[Profit]),"")</f>
        <v/>
      </c>
    </row>
    <row r="1590" spans="1:15" ht="20.100000000000001" customHeight="1" x14ac:dyDescent="0.25">
      <c r="A1590" s="29">
        <v>8440</v>
      </c>
      <c r="B1590" s="29">
        <f>IF(Table2[[#This Row],[Volume]]&lt;'Input Data'!$B$9,'Input Data'!$B$9,IF(Table2[[#This Row],[Volume]]&gt;'Input Data'!$B$10,'Input Data'!$B$10,Table2[[#This Row],[Volume]]))</f>
        <v>8000</v>
      </c>
      <c r="C1590" s="30">
        <f>ROUNDDOWN((Table2[[#This Row],[Volume Used]]-'Input Data'!$B$9)/'Input Data'!$B$11,0)*'Input Data'!$B$12</f>
        <v>0.30000000000000004</v>
      </c>
      <c r="D1590" s="31">
        <f>-(Table2[[#This Row],[Volume]]*(1-Table2[[#This Row],[Discount]])*'Input Data'!$B$2)/Table2[[#This Row],[Volume]]</f>
        <v>350</v>
      </c>
      <c r="E1590" s="29">
        <f>ROUNDUP(Table2[[#This Row],[Volume]]/'Input Data'!$B$13,0)</f>
        <v>9</v>
      </c>
      <c r="F1590" s="29">
        <f>-Table2[[#This Row],[Multiplier]]*'Input Data'!$B$3</f>
        <v>450000</v>
      </c>
      <c r="G1590" s="29">
        <f>(1 - (1 / (1 + EXP(-((Table2[[#This Row],[Volume]] / 1000) - 4.25))))) * 0.4 + 0.6</f>
        <v>0.60596811911691761</v>
      </c>
      <c r="H1590" s="29">
        <f>Table2[[#This Row],[Sigmoid]]*'Input Data'!$B$7</f>
        <v>454.47608933768822</v>
      </c>
      <c r="I1590" s="29">
        <f>Table2[[#This Row],[Price]]-Table2[[#This Row],[Variable Cost]]</f>
        <v>104.47608933768822</v>
      </c>
      <c r="J1590" s="29">
        <f>Table2[[#This Row],[CM I (Unit)]]-(Table2[[#This Row],[Fixed Cost]]/Table2[[#This Row],[Volume]])</f>
        <v>51.158553792664527</v>
      </c>
      <c r="K1590" s="29">
        <f>Table2[[#This Row],[CM II Unit)]]-(-'Input Data'!$B$4/Table2[[#This Row],[Volume]])</f>
        <v>21.537700712095805</v>
      </c>
      <c r="L1590" s="29">
        <f>Table2[[#This Row],[CM I (Unit)]]*Table2[[#This Row],[Volume]]</f>
        <v>881778.19401008857</v>
      </c>
      <c r="M1590" s="29">
        <f>Table2[[#This Row],[CM II Unit)]]*Table2[[#This Row],[Volume]]</f>
        <v>431778.19401008863</v>
      </c>
      <c r="N1590" s="29">
        <f>Table2[[#This Row],[Profit (Unit)]]*Table2[[#This Row],[Volume]]</f>
        <v>181778.1940100886</v>
      </c>
      <c r="O1590" s="29" t="str">
        <f>IF(AND(Table2[[#This Row],[Profit]]&gt;0,N1589&lt;0),MIN(Table2[Profit]),"")</f>
        <v/>
      </c>
    </row>
    <row r="1591" spans="1:15" ht="20.100000000000001" customHeight="1" x14ac:dyDescent="0.25">
      <c r="A1591" s="29">
        <v>8445</v>
      </c>
      <c r="B1591" s="29">
        <f>IF(Table2[[#This Row],[Volume]]&lt;'Input Data'!$B$9,'Input Data'!$B$9,IF(Table2[[#This Row],[Volume]]&gt;'Input Data'!$B$10,'Input Data'!$B$10,Table2[[#This Row],[Volume]]))</f>
        <v>8000</v>
      </c>
      <c r="C1591" s="30">
        <f>ROUNDDOWN((Table2[[#This Row],[Volume Used]]-'Input Data'!$B$9)/'Input Data'!$B$11,0)*'Input Data'!$B$12</f>
        <v>0.30000000000000004</v>
      </c>
      <c r="D1591" s="31">
        <f>-(Table2[[#This Row],[Volume]]*(1-Table2[[#This Row],[Discount]])*'Input Data'!$B$2)/Table2[[#This Row],[Volume]]</f>
        <v>350</v>
      </c>
      <c r="E1591" s="29">
        <f>ROUNDUP(Table2[[#This Row],[Volume]]/'Input Data'!$B$13,0)</f>
        <v>9</v>
      </c>
      <c r="F1591" s="29">
        <f>-Table2[[#This Row],[Multiplier]]*'Input Data'!$B$3</f>
        <v>450000</v>
      </c>
      <c r="G1591" s="29">
        <f>(1 - (1 / (1 + EXP(-((Table2[[#This Row],[Volume]] / 1000) - 4.25))))) * 0.4 + 0.6</f>
        <v>0.6059387949358227</v>
      </c>
      <c r="H1591" s="29">
        <f>Table2[[#This Row],[Sigmoid]]*'Input Data'!$B$7</f>
        <v>454.454096201867</v>
      </c>
      <c r="I1591" s="29">
        <f>Table2[[#This Row],[Price]]-Table2[[#This Row],[Variable Cost]]</f>
        <v>104.454096201867</v>
      </c>
      <c r="J1591" s="29">
        <f>Table2[[#This Row],[CM I (Unit)]]-(Table2[[#This Row],[Fixed Cost]]/Table2[[#This Row],[Volume]])</f>
        <v>51.168128173447819</v>
      </c>
      <c r="K1591" s="29">
        <f>Table2[[#This Row],[CM II Unit)]]-(-'Input Data'!$B$4/Table2[[#This Row],[Volume]])</f>
        <v>21.564812602103828</v>
      </c>
      <c r="L1591" s="29">
        <f>Table2[[#This Row],[CM I (Unit)]]*Table2[[#This Row],[Volume]]</f>
        <v>882114.84242476686</v>
      </c>
      <c r="M1591" s="29">
        <f>Table2[[#This Row],[CM II Unit)]]*Table2[[#This Row],[Volume]]</f>
        <v>432114.84242476686</v>
      </c>
      <c r="N1591" s="29">
        <f>Table2[[#This Row],[Profit (Unit)]]*Table2[[#This Row],[Volume]]</f>
        <v>182114.84242476683</v>
      </c>
      <c r="O1591" s="29" t="str">
        <f>IF(AND(Table2[[#This Row],[Profit]]&gt;0,N1590&lt;0),MIN(Table2[Profit]),"")</f>
        <v/>
      </c>
    </row>
    <row r="1592" spans="1:15" ht="20.100000000000001" customHeight="1" x14ac:dyDescent="0.25">
      <c r="A1592" s="29">
        <v>8450</v>
      </c>
      <c r="B1592" s="29">
        <f>IF(Table2[[#This Row],[Volume]]&lt;'Input Data'!$B$9,'Input Data'!$B$9,IF(Table2[[#This Row],[Volume]]&gt;'Input Data'!$B$10,'Input Data'!$B$10,Table2[[#This Row],[Volume]]))</f>
        <v>8000</v>
      </c>
      <c r="C1592" s="30">
        <f>ROUNDDOWN((Table2[[#This Row],[Volume Used]]-'Input Data'!$B$9)/'Input Data'!$B$11,0)*'Input Data'!$B$12</f>
        <v>0.30000000000000004</v>
      </c>
      <c r="D1592" s="31">
        <f>-(Table2[[#This Row],[Volume]]*(1-Table2[[#This Row],[Discount]])*'Input Data'!$B$2)/Table2[[#This Row],[Volume]]</f>
        <v>350</v>
      </c>
      <c r="E1592" s="29">
        <f>ROUNDUP(Table2[[#This Row],[Volume]]/'Input Data'!$B$13,0)</f>
        <v>9</v>
      </c>
      <c r="F1592" s="29">
        <f>-Table2[[#This Row],[Multiplier]]*'Input Data'!$B$3</f>
        <v>450000</v>
      </c>
      <c r="G1592" s="29">
        <f>(1 - (1 / (1 + EXP(-((Table2[[#This Row],[Volume]] / 1000) - 4.25))))) * 0.4 + 0.6</f>
        <v>0.60590961267730925</v>
      </c>
      <c r="H1592" s="29">
        <f>Table2[[#This Row],[Sigmoid]]*'Input Data'!$B$7</f>
        <v>454.43220950798195</v>
      </c>
      <c r="I1592" s="29">
        <f>Table2[[#This Row],[Price]]-Table2[[#This Row],[Variable Cost]]</f>
        <v>104.43220950798195</v>
      </c>
      <c r="J1592" s="29">
        <f>Table2[[#This Row],[CM I (Unit)]]-(Table2[[#This Row],[Fixed Cost]]/Table2[[#This Row],[Volume]])</f>
        <v>51.17777163815947</v>
      </c>
      <c r="K1592" s="29">
        <f>Table2[[#This Row],[CM II Unit)]]-(-'Input Data'!$B$4/Table2[[#This Row],[Volume]])</f>
        <v>21.591972821591423</v>
      </c>
      <c r="L1592" s="29">
        <f>Table2[[#This Row],[CM I (Unit)]]*Table2[[#This Row],[Volume]]</f>
        <v>882452.17034244747</v>
      </c>
      <c r="M1592" s="29">
        <f>Table2[[#This Row],[CM II Unit)]]*Table2[[#This Row],[Volume]]</f>
        <v>432452.17034244753</v>
      </c>
      <c r="N1592" s="29">
        <f>Table2[[#This Row],[Profit (Unit)]]*Table2[[#This Row],[Volume]]</f>
        <v>182452.17034244753</v>
      </c>
      <c r="O1592" s="29" t="str">
        <f>IF(AND(Table2[[#This Row],[Profit]]&gt;0,N1591&lt;0),MIN(Table2[Profit]),"")</f>
        <v/>
      </c>
    </row>
    <row r="1593" spans="1:15" ht="20.100000000000001" customHeight="1" x14ac:dyDescent="0.25">
      <c r="A1593" s="29">
        <v>8455</v>
      </c>
      <c r="B1593" s="29">
        <f>IF(Table2[[#This Row],[Volume]]&lt;'Input Data'!$B$9,'Input Data'!$B$9,IF(Table2[[#This Row],[Volume]]&gt;'Input Data'!$B$10,'Input Data'!$B$10,Table2[[#This Row],[Volume]]))</f>
        <v>8000</v>
      </c>
      <c r="C1593" s="30">
        <f>ROUNDDOWN((Table2[[#This Row],[Volume Used]]-'Input Data'!$B$9)/'Input Data'!$B$11,0)*'Input Data'!$B$12</f>
        <v>0.30000000000000004</v>
      </c>
      <c r="D1593" s="31">
        <f>-(Table2[[#This Row],[Volume]]*(1-Table2[[#This Row],[Discount]])*'Input Data'!$B$2)/Table2[[#This Row],[Volume]]</f>
        <v>350</v>
      </c>
      <c r="E1593" s="29">
        <f>ROUNDUP(Table2[[#This Row],[Volume]]/'Input Data'!$B$13,0)</f>
        <v>9</v>
      </c>
      <c r="F1593" s="29">
        <f>-Table2[[#This Row],[Multiplier]]*'Input Data'!$B$3</f>
        <v>450000</v>
      </c>
      <c r="G1593" s="29">
        <f>(1 - (1 / (1 + EXP(-((Table2[[#This Row],[Volume]] / 1000) - 4.25))))) * 0.4 + 0.6</f>
        <v>0.60588057167569032</v>
      </c>
      <c r="H1593" s="29">
        <f>Table2[[#This Row],[Sigmoid]]*'Input Data'!$B$7</f>
        <v>454.41042875676771</v>
      </c>
      <c r="I1593" s="29">
        <f>Table2[[#This Row],[Price]]-Table2[[#This Row],[Variable Cost]]</f>
        <v>104.41042875676771</v>
      </c>
      <c r="J1593" s="29">
        <f>Table2[[#This Row],[CM I (Unit)]]-(Table2[[#This Row],[Fixed Cost]]/Table2[[#This Row],[Volume]])</f>
        <v>51.187483753810888</v>
      </c>
      <c r="K1593" s="29">
        <f>Table2[[#This Row],[CM II Unit)]]-(-'Input Data'!$B$4/Table2[[#This Row],[Volume]])</f>
        <v>21.619180974390428</v>
      </c>
      <c r="L1593" s="29">
        <f>Table2[[#This Row],[CM I (Unit)]]*Table2[[#This Row],[Volume]]</f>
        <v>882790.17513847107</v>
      </c>
      <c r="M1593" s="29">
        <f>Table2[[#This Row],[CM II Unit)]]*Table2[[#This Row],[Volume]]</f>
        <v>432790.17513847107</v>
      </c>
      <c r="N1593" s="29">
        <f>Table2[[#This Row],[Profit (Unit)]]*Table2[[#This Row],[Volume]]</f>
        <v>182790.17513847107</v>
      </c>
      <c r="O1593" s="29" t="str">
        <f>IF(AND(Table2[[#This Row],[Profit]]&gt;0,N1592&lt;0),MIN(Table2[Profit]),"")</f>
        <v/>
      </c>
    </row>
    <row r="1594" spans="1:15" ht="20.100000000000001" customHeight="1" x14ac:dyDescent="0.25">
      <c r="A1594" s="29">
        <v>8460</v>
      </c>
      <c r="B1594" s="29">
        <f>IF(Table2[[#This Row],[Volume]]&lt;'Input Data'!$B$9,'Input Data'!$B$9,IF(Table2[[#This Row],[Volume]]&gt;'Input Data'!$B$10,'Input Data'!$B$10,Table2[[#This Row],[Volume]]))</f>
        <v>8000</v>
      </c>
      <c r="C1594" s="30">
        <f>ROUNDDOWN((Table2[[#This Row],[Volume Used]]-'Input Data'!$B$9)/'Input Data'!$B$11,0)*'Input Data'!$B$12</f>
        <v>0.30000000000000004</v>
      </c>
      <c r="D1594" s="31">
        <f>-(Table2[[#This Row],[Volume]]*(1-Table2[[#This Row],[Discount]])*'Input Data'!$B$2)/Table2[[#This Row],[Volume]]</f>
        <v>350</v>
      </c>
      <c r="E1594" s="29">
        <f>ROUNDUP(Table2[[#This Row],[Volume]]/'Input Data'!$B$13,0)</f>
        <v>9</v>
      </c>
      <c r="F1594" s="29">
        <f>-Table2[[#This Row],[Multiplier]]*'Input Data'!$B$3</f>
        <v>450000</v>
      </c>
      <c r="G1594" s="29">
        <f>(1 - (1 / (1 + EXP(-((Table2[[#This Row],[Volume]] / 1000) - 4.25))))) * 0.4 + 0.6</f>
        <v>0.60585167126819373</v>
      </c>
      <c r="H1594" s="29">
        <f>Table2[[#This Row],[Sigmoid]]*'Input Data'!$B$7</f>
        <v>454.38875345114531</v>
      </c>
      <c r="I1594" s="29">
        <f>Table2[[#This Row],[Price]]-Table2[[#This Row],[Variable Cost]]</f>
        <v>104.38875345114531</v>
      </c>
      <c r="J1594" s="29">
        <f>Table2[[#This Row],[CM I (Unit)]]-(Table2[[#This Row],[Fixed Cost]]/Table2[[#This Row],[Volume]])</f>
        <v>51.197264089443181</v>
      </c>
      <c r="K1594" s="29">
        <f>Table2[[#This Row],[CM II Unit)]]-(-'Input Data'!$B$4/Table2[[#This Row],[Volume]])</f>
        <v>21.646436666275331</v>
      </c>
      <c r="L1594" s="29">
        <f>Table2[[#This Row],[CM I (Unit)]]*Table2[[#This Row],[Volume]]</f>
        <v>883128.85419668932</v>
      </c>
      <c r="M1594" s="29">
        <f>Table2[[#This Row],[CM II Unit)]]*Table2[[#This Row],[Volume]]</f>
        <v>433128.85419668932</v>
      </c>
      <c r="N1594" s="29">
        <f>Table2[[#This Row],[Profit (Unit)]]*Table2[[#This Row],[Volume]]</f>
        <v>183128.8541966893</v>
      </c>
      <c r="O1594" s="29" t="str">
        <f>IF(AND(Table2[[#This Row],[Profit]]&gt;0,N1593&lt;0),MIN(Table2[Profit]),"")</f>
        <v/>
      </c>
    </row>
    <row r="1595" spans="1:15" ht="20.100000000000001" customHeight="1" x14ac:dyDescent="0.25">
      <c r="A1595" s="29">
        <v>8465</v>
      </c>
      <c r="B1595" s="29">
        <f>IF(Table2[[#This Row],[Volume]]&lt;'Input Data'!$B$9,'Input Data'!$B$9,IF(Table2[[#This Row],[Volume]]&gt;'Input Data'!$B$10,'Input Data'!$B$10,Table2[[#This Row],[Volume]]))</f>
        <v>8000</v>
      </c>
      <c r="C1595" s="30">
        <f>ROUNDDOWN((Table2[[#This Row],[Volume Used]]-'Input Data'!$B$9)/'Input Data'!$B$11,0)*'Input Data'!$B$12</f>
        <v>0.30000000000000004</v>
      </c>
      <c r="D1595" s="31">
        <f>-(Table2[[#This Row],[Volume]]*(1-Table2[[#This Row],[Discount]])*'Input Data'!$B$2)/Table2[[#This Row],[Volume]]</f>
        <v>350</v>
      </c>
      <c r="E1595" s="29">
        <f>ROUNDUP(Table2[[#This Row],[Volume]]/'Input Data'!$B$13,0)</f>
        <v>9</v>
      </c>
      <c r="F1595" s="29">
        <f>-Table2[[#This Row],[Multiplier]]*'Input Data'!$B$3</f>
        <v>450000</v>
      </c>
      <c r="G1595" s="29">
        <f>(1 - (1 / (1 + EXP(-((Table2[[#This Row],[Volume]] / 1000) - 4.25))))) * 0.4 + 0.6</f>
        <v>0.60582291079495088</v>
      </c>
      <c r="H1595" s="29">
        <f>Table2[[#This Row],[Sigmoid]]*'Input Data'!$B$7</f>
        <v>454.36718309621318</v>
      </c>
      <c r="I1595" s="29">
        <f>Table2[[#This Row],[Price]]-Table2[[#This Row],[Variable Cost]]</f>
        <v>104.36718309621318</v>
      </c>
      <c r="J1595" s="29">
        <f>Table2[[#This Row],[CM I (Unit)]]-(Table2[[#This Row],[Fixed Cost]]/Table2[[#This Row],[Volume]])</f>
        <v>51.207112216118674</v>
      </c>
      <c r="K1595" s="29">
        <f>Table2[[#This Row],[CM II Unit)]]-(-'Input Data'!$B$4/Table2[[#This Row],[Volume]])</f>
        <v>21.673739504955059</v>
      </c>
      <c r="L1595" s="29">
        <f>Table2[[#This Row],[CM I (Unit)]]*Table2[[#This Row],[Volume]]</f>
        <v>883468.20490944455</v>
      </c>
      <c r="M1595" s="29">
        <f>Table2[[#This Row],[CM II Unit)]]*Table2[[#This Row],[Volume]]</f>
        <v>433468.20490944455</v>
      </c>
      <c r="N1595" s="29">
        <f>Table2[[#This Row],[Profit (Unit)]]*Table2[[#This Row],[Volume]]</f>
        <v>183468.20490944458</v>
      </c>
      <c r="O1595" s="29" t="str">
        <f>IF(AND(Table2[[#This Row],[Profit]]&gt;0,N1594&lt;0),MIN(Table2[Profit]),"")</f>
        <v/>
      </c>
    </row>
    <row r="1596" spans="1:15" ht="20.100000000000001" customHeight="1" x14ac:dyDescent="0.25">
      <c r="A1596" s="29">
        <v>8470</v>
      </c>
      <c r="B1596" s="29">
        <f>IF(Table2[[#This Row],[Volume]]&lt;'Input Data'!$B$9,'Input Data'!$B$9,IF(Table2[[#This Row],[Volume]]&gt;'Input Data'!$B$10,'Input Data'!$B$10,Table2[[#This Row],[Volume]]))</f>
        <v>8000</v>
      </c>
      <c r="C1596" s="30">
        <f>ROUNDDOWN((Table2[[#This Row],[Volume Used]]-'Input Data'!$B$9)/'Input Data'!$B$11,0)*'Input Data'!$B$12</f>
        <v>0.30000000000000004</v>
      </c>
      <c r="D1596" s="31">
        <f>-(Table2[[#This Row],[Volume]]*(1-Table2[[#This Row],[Discount]])*'Input Data'!$B$2)/Table2[[#This Row],[Volume]]</f>
        <v>350</v>
      </c>
      <c r="E1596" s="29">
        <f>ROUNDUP(Table2[[#This Row],[Volume]]/'Input Data'!$B$13,0)</f>
        <v>9</v>
      </c>
      <c r="F1596" s="29">
        <f>-Table2[[#This Row],[Multiplier]]*'Input Data'!$B$3</f>
        <v>450000</v>
      </c>
      <c r="G1596" s="29">
        <f>(1 - (1 / (1 + EXP(-((Table2[[#This Row],[Volume]] / 1000) - 4.25))))) * 0.4 + 0.6</f>
        <v>0.60579428959898673</v>
      </c>
      <c r="H1596" s="29">
        <f>Table2[[#This Row],[Sigmoid]]*'Input Data'!$B$7</f>
        <v>454.34571719924003</v>
      </c>
      <c r="I1596" s="29">
        <f>Table2[[#This Row],[Price]]-Table2[[#This Row],[Variable Cost]]</f>
        <v>104.34571719924003</v>
      </c>
      <c r="J1596" s="29">
        <f>Table2[[#This Row],[CM I (Unit)]]-(Table2[[#This Row],[Fixed Cost]]/Table2[[#This Row],[Volume]])</f>
        <v>51.217027706914173</v>
      </c>
      <c r="K1596" s="29">
        <f>Table2[[#This Row],[CM II Unit)]]-(-'Input Data'!$B$4/Table2[[#This Row],[Volume]])</f>
        <v>21.701089100066476</v>
      </c>
      <c r="L1596" s="29">
        <f>Table2[[#This Row],[CM I (Unit)]]*Table2[[#This Row],[Volume]]</f>
        <v>883808.22467756306</v>
      </c>
      <c r="M1596" s="29">
        <f>Table2[[#This Row],[CM II Unit)]]*Table2[[#This Row],[Volume]]</f>
        <v>433808.22467756306</v>
      </c>
      <c r="N1596" s="29">
        <f>Table2[[#This Row],[Profit (Unit)]]*Table2[[#This Row],[Volume]]</f>
        <v>183808.22467756306</v>
      </c>
      <c r="O1596" s="29" t="str">
        <f>IF(AND(Table2[[#This Row],[Profit]]&gt;0,N1595&lt;0),MIN(Table2[Profit]),"")</f>
        <v/>
      </c>
    </row>
    <row r="1597" spans="1:15" ht="20.100000000000001" customHeight="1" x14ac:dyDescent="0.25">
      <c r="A1597" s="29">
        <v>8475</v>
      </c>
      <c r="B1597" s="29">
        <f>IF(Table2[[#This Row],[Volume]]&lt;'Input Data'!$B$9,'Input Data'!$B$9,IF(Table2[[#This Row],[Volume]]&gt;'Input Data'!$B$10,'Input Data'!$B$10,Table2[[#This Row],[Volume]]))</f>
        <v>8000</v>
      </c>
      <c r="C1597" s="30">
        <f>ROUNDDOWN((Table2[[#This Row],[Volume Used]]-'Input Data'!$B$9)/'Input Data'!$B$11,0)*'Input Data'!$B$12</f>
        <v>0.30000000000000004</v>
      </c>
      <c r="D1597" s="31">
        <f>-(Table2[[#This Row],[Volume]]*(1-Table2[[#This Row],[Discount]])*'Input Data'!$B$2)/Table2[[#This Row],[Volume]]</f>
        <v>350</v>
      </c>
      <c r="E1597" s="29">
        <f>ROUNDUP(Table2[[#This Row],[Volume]]/'Input Data'!$B$13,0)</f>
        <v>9</v>
      </c>
      <c r="F1597" s="29">
        <f>-Table2[[#This Row],[Multiplier]]*'Input Data'!$B$3</f>
        <v>450000</v>
      </c>
      <c r="G1597" s="29">
        <f>(1 - (1 / (1 + EXP(-((Table2[[#This Row],[Volume]] / 1000) - 4.25))))) * 0.4 + 0.6</f>
        <v>0.60576580702620841</v>
      </c>
      <c r="H1597" s="29">
        <f>Table2[[#This Row],[Sigmoid]]*'Input Data'!$B$7</f>
        <v>454.32435526965634</v>
      </c>
      <c r="I1597" s="29">
        <f>Table2[[#This Row],[Price]]-Table2[[#This Row],[Variable Cost]]</f>
        <v>104.32435526965634</v>
      </c>
      <c r="J1597" s="29">
        <f>Table2[[#This Row],[CM I (Unit)]]-(Table2[[#This Row],[Fixed Cost]]/Table2[[#This Row],[Volume]])</f>
        <v>51.227010136912973</v>
      </c>
      <c r="K1597" s="29">
        <f>Table2[[#This Row],[CM II Unit)]]-(-'Input Data'!$B$4/Table2[[#This Row],[Volume]])</f>
        <v>21.728485063166662</v>
      </c>
      <c r="L1597" s="29">
        <f>Table2[[#This Row],[CM I (Unit)]]*Table2[[#This Row],[Volume]]</f>
        <v>884148.91091033746</v>
      </c>
      <c r="M1597" s="29">
        <f>Table2[[#This Row],[CM II Unit)]]*Table2[[#This Row],[Volume]]</f>
        <v>434148.91091033746</v>
      </c>
      <c r="N1597" s="29">
        <f>Table2[[#This Row],[Profit (Unit)]]*Table2[[#This Row],[Volume]]</f>
        <v>184148.91091033746</v>
      </c>
      <c r="O1597" s="29" t="str">
        <f>IF(AND(Table2[[#This Row],[Profit]]&gt;0,N1596&lt;0),MIN(Table2[Profit]),"")</f>
        <v/>
      </c>
    </row>
    <row r="1598" spans="1:15" ht="20.100000000000001" customHeight="1" x14ac:dyDescent="0.25">
      <c r="A1598" s="29">
        <v>8480</v>
      </c>
      <c r="B1598" s="29">
        <f>IF(Table2[[#This Row],[Volume]]&lt;'Input Data'!$B$9,'Input Data'!$B$9,IF(Table2[[#This Row],[Volume]]&gt;'Input Data'!$B$10,'Input Data'!$B$10,Table2[[#This Row],[Volume]]))</f>
        <v>8000</v>
      </c>
      <c r="C1598" s="30">
        <f>ROUNDDOWN((Table2[[#This Row],[Volume Used]]-'Input Data'!$B$9)/'Input Data'!$B$11,0)*'Input Data'!$B$12</f>
        <v>0.30000000000000004</v>
      </c>
      <c r="D1598" s="31">
        <f>-(Table2[[#This Row],[Volume]]*(1-Table2[[#This Row],[Discount]])*'Input Data'!$B$2)/Table2[[#This Row],[Volume]]</f>
        <v>350</v>
      </c>
      <c r="E1598" s="29">
        <f>ROUNDUP(Table2[[#This Row],[Volume]]/'Input Data'!$B$13,0)</f>
        <v>9</v>
      </c>
      <c r="F1598" s="29">
        <f>-Table2[[#This Row],[Multiplier]]*'Input Data'!$B$3</f>
        <v>450000</v>
      </c>
      <c r="G1598" s="29">
        <f>(1 - (1 / (1 + EXP(-((Table2[[#This Row],[Volume]] / 1000) - 4.25))))) * 0.4 + 0.6</f>
        <v>0.60573746242539517</v>
      </c>
      <c r="H1598" s="29">
        <f>Table2[[#This Row],[Sigmoid]]*'Input Data'!$B$7</f>
        <v>454.3030968190464</v>
      </c>
      <c r="I1598" s="29">
        <f>Table2[[#This Row],[Price]]-Table2[[#This Row],[Variable Cost]]</f>
        <v>104.3030968190464</v>
      </c>
      <c r="J1598" s="29">
        <f>Table2[[#This Row],[CM I (Unit)]]-(Table2[[#This Row],[Fixed Cost]]/Table2[[#This Row],[Volume]])</f>
        <v>51.237059083197344</v>
      </c>
      <c r="K1598" s="29">
        <f>Table2[[#This Row],[CM II Unit)]]-(-'Input Data'!$B$4/Table2[[#This Row],[Volume]])</f>
        <v>21.755927007725646</v>
      </c>
      <c r="L1598" s="29">
        <f>Table2[[#This Row],[CM I (Unit)]]*Table2[[#This Row],[Volume]]</f>
        <v>884490.26102551352</v>
      </c>
      <c r="M1598" s="29">
        <f>Table2[[#This Row],[CM II Unit)]]*Table2[[#This Row],[Volume]]</f>
        <v>434490.26102551346</v>
      </c>
      <c r="N1598" s="29">
        <f>Table2[[#This Row],[Profit (Unit)]]*Table2[[#This Row],[Volume]]</f>
        <v>184490.26102551346</v>
      </c>
      <c r="O1598" s="29" t="str">
        <f>IF(AND(Table2[[#This Row],[Profit]]&gt;0,N1597&lt;0),MIN(Table2[Profit]),"")</f>
        <v/>
      </c>
    </row>
    <row r="1599" spans="1:15" ht="20.100000000000001" customHeight="1" x14ac:dyDescent="0.25">
      <c r="A1599" s="29">
        <v>8485</v>
      </c>
      <c r="B1599" s="29">
        <f>IF(Table2[[#This Row],[Volume]]&lt;'Input Data'!$B$9,'Input Data'!$B$9,IF(Table2[[#This Row],[Volume]]&gt;'Input Data'!$B$10,'Input Data'!$B$10,Table2[[#This Row],[Volume]]))</f>
        <v>8000</v>
      </c>
      <c r="C1599" s="30">
        <f>ROUNDDOWN((Table2[[#This Row],[Volume Used]]-'Input Data'!$B$9)/'Input Data'!$B$11,0)*'Input Data'!$B$12</f>
        <v>0.30000000000000004</v>
      </c>
      <c r="D1599" s="31">
        <f>-(Table2[[#This Row],[Volume]]*(1-Table2[[#This Row],[Discount]])*'Input Data'!$B$2)/Table2[[#This Row],[Volume]]</f>
        <v>350</v>
      </c>
      <c r="E1599" s="29">
        <f>ROUNDUP(Table2[[#This Row],[Volume]]/'Input Data'!$B$13,0)</f>
        <v>9</v>
      </c>
      <c r="F1599" s="29">
        <f>-Table2[[#This Row],[Multiplier]]*'Input Data'!$B$3</f>
        <v>450000</v>
      </c>
      <c r="G1599" s="29">
        <f>(1 - (1 / (1 + EXP(-((Table2[[#This Row],[Volume]] / 1000) - 4.25))))) * 0.4 + 0.6</f>
        <v>0.60570925514818752</v>
      </c>
      <c r="H1599" s="29">
        <f>Table2[[#This Row],[Sigmoid]]*'Input Data'!$B$7</f>
        <v>454.28194136114064</v>
      </c>
      <c r="I1599" s="29">
        <f>Table2[[#This Row],[Price]]-Table2[[#This Row],[Variable Cost]]</f>
        <v>104.28194136114064</v>
      </c>
      <c r="J1599" s="29">
        <f>Table2[[#This Row],[CM I (Unit)]]-(Table2[[#This Row],[Fixed Cost]]/Table2[[#This Row],[Volume]])</f>
        <v>51.247174124841287</v>
      </c>
      <c r="K1599" s="29">
        <f>Table2[[#This Row],[CM II Unit)]]-(-'Input Data'!$B$4/Table2[[#This Row],[Volume]])</f>
        <v>21.783414549119424</v>
      </c>
      <c r="L1599" s="29">
        <f>Table2[[#This Row],[CM I (Unit)]]*Table2[[#This Row],[Volume]]</f>
        <v>884832.27244927827</v>
      </c>
      <c r="M1599" s="29">
        <f>Table2[[#This Row],[CM II Unit)]]*Table2[[#This Row],[Volume]]</f>
        <v>434832.27244927833</v>
      </c>
      <c r="N1599" s="29">
        <f>Table2[[#This Row],[Profit (Unit)]]*Table2[[#This Row],[Volume]]</f>
        <v>184832.2724492783</v>
      </c>
      <c r="O1599" s="29" t="str">
        <f>IF(AND(Table2[[#This Row],[Profit]]&gt;0,N1598&lt;0),MIN(Table2[Profit]),"")</f>
        <v/>
      </c>
    </row>
    <row r="1600" spans="1:15" ht="20.100000000000001" customHeight="1" x14ac:dyDescent="0.25">
      <c r="A1600" s="29">
        <v>8490</v>
      </c>
      <c r="B1600" s="29">
        <f>IF(Table2[[#This Row],[Volume]]&lt;'Input Data'!$B$9,'Input Data'!$B$9,IF(Table2[[#This Row],[Volume]]&gt;'Input Data'!$B$10,'Input Data'!$B$10,Table2[[#This Row],[Volume]]))</f>
        <v>8000</v>
      </c>
      <c r="C1600" s="30">
        <f>ROUNDDOWN((Table2[[#This Row],[Volume Used]]-'Input Data'!$B$9)/'Input Data'!$B$11,0)*'Input Data'!$B$12</f>
        <v>0.30000000000000004</v>
      </c>
      <c r="D1600" s="31">
        <f>-(Table2[[#This Row],[Volume]]*(1-Table2[[#This Row],[Discount]])*'Input Data'!$B$2)/Table2[[#This Row],[Volume]]</f>
        <v>350</v>
      </c>
      <c r="E1600" s="29">
        <f>ROUNDUP(Table2[[#This Row],[Volume]]/'Input Data'!$B$13,0)</f>
        <v>9</v>
      </c>
      <c r="F1600" s="29">
        <f>-Table2[[#This Row],[Multiplier]]*'Input Data'!$B$3</f>
        <v>450000</v>
      </c>
      <c r="G1600" s="29">
        <f>(1 - (1 / (1 + EXP(-((Table2[[#This Row],[Volume]] / 1000) - 4.25))))) * 0.4 + 0.6</f>
        <v>0.60568118454907649</v>
      </c>
      <c r="H1600" s="29">
        <f>Table2[[#This Row],[Sigmoid]]*'Input Data'!$B$7</f>
        <v>454.26088841180734</v>
      </c>
      <c r="I1600" s="29">
        <f>Table2[[#This Row],[Price]]-Table2[[#This Row],[Variable Cost]]</f>
        <v>104.26088841180734</v>
      </c>
      <c r="J1600" s="29">
        <f>Table2[[#This Row],[CM I (Unit)]]-(Table2[[#This Row],[Fixed Cost]]/Table2[[#This Row],[Volume]])</f>
        <v>51.25735484290275</v>
      </c>
      <c r="K1600" s="29">
        <f>Table2[[#This Row],[CM II Unit)]]-(-'Input Data'!$B$4/Table2[[#This Row],[Volume]])</f>
        <v>21.81094730462242</v>
      </c>
      <c r="L1600" s="29">
        <f>Table2[[#This Row],[CM I (Unit)]]*Table2[[#This Row],[Volume]]</f>
        <v>885174.94261624431</v>
      </c>
      <c r="M1600" s="29">
        <f>Table2[[#This Row],[CM II Unit)]]*Table2[[#This Row],[Volume]]</f>
        <v>435174.94261624437</v>
      </c>
      <c r="N1600" s="29">
        <f>Table2[[#This Row],[Profit (Unit)]]*Table2[[#This Row],[Volume]]</f>
        <v>185174.94261624434</v>
      </c>
      <c r="O1600" s="29" t="str">
        <f>IF(AND(Table2[[#This Row],[Profit]]&gt;0,N1599&lt;0),MIN(Table2[Profit]),"")</f>
        <v/>
      </c>
    </row>
    <row r="1601" spans="1:15" ht="20.100000000000001" customHeight="1" x14ac:dyDescent="0.25">
      <c r="A1601" s="29">
        <v>8495</v>
      </c>
      <c r="B1601" s="29">
        <f>IF(Table2[[#This Row],[Volume]]&lt;'Input Data'!$B$9,'Input Data'!$B$9,IF(Table2[[#This Row],[Volume]]&gt;'Input Data'!$B$10,'Input Data'!$B$10,Table2[[#This Row],[Volume]]))</f>
        <v>8000</v>
      </c>
      <c r="C1601" s="30">
        <f>ROUNDDOWN((Table2[[#This Row],[Volume Used]]-'Input Data'!$B$9)/'Input Data'!$B$11,0)*'Input Data'!$B$12</f>
        <v>0.30000000000000004</v>
      </c>
      <c r="D1601" s="31">
        <f>-(Table2[[#This Row],[Volume]]*(1-Table2[[#This Row],[Discount]])*'Input Data'!$B$2)/Table2[[#This Row],[Volume]]</f>
        <v>350</v>
      </c>
      <c r="E1601" s="29">
        <f>ROUNDUP(Table2[[#This Row],[Volume]]/'Input Data'!$B$13,0)</f>
        <v>9</v>
      </c>
      <c r="F1601" s="29">
        <f>-Table2[[#This Row],[Multiplier]]*'Input Data'!$B$3</f>
        <v>450000</v>
      </c>
      <c r="G1601" s="29">
        <f>(1 - (1 / (1 + EXP(-((Table2[[#This Row],[Volume]] / 1000) - 4.25))))) * 0.4 + 0.6</f>
        <v>0.60565324998539316</v>
      </c>
      <c r="H1601" s="29">
        <f>Table2[[#This Row],[Sigmoid]]*'Input Data'!$B$7</f>
        <v>454.23993748904485</v>
      </c>
      <c r="I1601" s="29">
        <f>Table2[[#This Row],[Price]]-Table2[[#This Row],[Variable Cost]]</f>
        <v>104.23993748904485</v>
      </c>
      <c r="J1601" s="29">
        <f>Table2[[#This Row],[CM I (Unit)]]-(Table2[[#This Row],[Fixed Cost]]/Table2[[#This Row],[Volume]])</f>
        <v>51.267600820416241</v>
      </c>
      <c r="K1601" s="29">
        <f>Table2[[#This Row],[CM II Unit)]]-(-'Input Data'!$B$4/Table2[[#This Row],[Volume]])</f>
        <v>21.838524893400351</v>
      </c>
      <c r="L1601" s="29">
        <f>Table2[[#This Row],[CM I (Unit)]]*Table2[[#This Row],[Volume]]</f>
        <v>885518.26896943594</v>
      </c>
      <c r="M1601" s="29">
        <f>Table2[[#This Row],[CM II Unit)]]*Table2[[#This Row],[Volume]]</f>
        <v>435518.26896943594</v>
      </c>
      <c r="N1601" s="29">
        <f>Table2[[#This Row],[Profit (Unit)]]*Table2[[#This Row],[Volume]]</f>
        <v>185518.26896943597</v>
      </c>
      <c r="O1601" s="29" t="str">
        <f>IF(AND(Table2[[#This Row],[Profit]]&gt;0,N1600&lt;0),MIN(Table2[Profit]),"")</f>
        <v/>
      </c>
    </row>
    <row r="1602" spans="1:15" ht="20.100000000000001" customHeight="1" x14ac:dyDescent="0.25">
      <c r="A1602" s="29">
        <v>8500</v>
      </c>
      <c r="B1602" s="29">
        <f>IF(Table2[[#This Row],[Volume]]&lt;'Input Data'!$B$9,'Input Data'!$B$9,IF(Table2[[#This Row],[Volume]]&gt;'Input Data'!$B$10,'Input Data'!$B$10,Table2[[#This Row],[Volume]]))</f>
        <v>8000</v>
      </c>
      <c r="C1602" s="30">
        <f>ROUNDDOWN((Table2[[#This Row],[Volume Used]]-'Input Data'!$B$9)/'Input Data'!$B$11,0)*'Input Data'!$B$12</f>
        <v>0.30000000000000004</v>
      </c>
      <c r="D1602" s="31">
        <f>-(Table2[[#This Row],[Volume]]*(1-Table2[[#This Row],[Discount]])*'Input Data'!$B$2)/Table2[[#This Row],[Volume]]</f>
        <v>350</v>
      </c>
      <c r="E1602" s="29">
        <f>ROUNDUP(Table2[[#This Row],[Volume]]/'Input Data'!$B$13,0)</f>
        <v>9</v>
      </c>
      <c r="F1602" s="29">
        <f>-Table2[[#This Row],[Multiplier]]*'Input Data'!$B$3</f>
        <v>450000</v>
      </c>
      <c r="G1602" s="29">
        <f>(1 - (1 / (1 + EXP(-((Table2[[#This Row],[Volume]] / 1000) - 4.25))))) * 0.4 + 0.6</f>
        <v>0.60562545081729824</v>
      </c>
      <c r="H1602" s="29">
        <f>Table2[[#This Row],[Sigmoid]]*'Input Data'!$B$7</f>
        <v>454.21908811297368</v>
      </c>
      <c r="I1602" s="29">
        <f>Table2[[#This Row],[Price]]-Table2[[#This Row],[Variable Cost]]</f>
        <v>104.21908811297368</v>
      </c>
      <c r="J1602" s="29">
        <f>Table2[[#This Row],[CM I (Unit)]]-(Table2[[#This Row],[Fixed Cost]]/Table2[[#This Row],[Volume]])</f>
        <v>51.277911642385448</v>
      </c>
      <c r="K1602" s="29">
        <f>Table2[[#This Row],[CM II Unit)]]-(-'Input Data'!$B$4/Table2[[#This Row],[Volume]])</f>
        <v>21.866146936503096</v>
      </c>
      <c r="L1602" s="29">
        <f>Table2[[#This Row],[CM I (Unit)]]*Table2[[#This Row],[Volume]]</f>
        <v>885862.24896027625</v>
      </c>
      <c r="M1602" s="29">
        <f>Table2[[#This Row],[CM II Unit)]]*Table2[[#This Row],[Volume]]</f>
        <v>435862.24896027631</v>
      </c>
      <c r="N1602" s="29">
        <f>Table2[[#This Row],[Profit (Unit)]]*Table2[[#This Row],[Volume]]</f>
        <v>185862.24896027631</v>
      </c>
      <c r="O1602" s="29" t="str">
        <f>IF(AND(Table2[[#This Row],[Profit]]&gt;0,N1601&lt;0),MIN(Table2[Profit]),"")</f>
        <v/>
      </c>
    </row>
    <row r="1603" spans="1:15" ht="20.100000000000001" customHeight="1" x14ac:dyDescent="0.25">
      <c r="A1603" s="29">
        <v>8505</v>
      </c>
      <c r="B1603" s="29">
        <f>IF(Table2[[#This Row],[Volume]]&lt;'Input Data'!$B$9,'Input Data'!$B$9,IF(Table2[[#This Row],[Volume]]&gt;'Input Data'!$B$10,'Input Data'!$B$10,Table2[[#This Row],[Volume]]))</f>
        <v>8000</v>
      </c>
      <c r="C1603" s="30">
        <f>ROUNDDOWN((Table2[[#This Row],[Volume Used]]-'Input Data'!$B$9)/'Input Data'!$B$11,0)*'Input Data'!$B$12</f>
        <v>0.30000000000000004</v>
      </c>
      <c r="D1603" s="31">
        <f>-(Table2[[#This Row],[Volume]]*(1-Table2[[#This Row],[Discount]])*'Input Data'!$B$2)/Table2[[#This Row],[Volume]]</f>
        <v>350</v>
      </c>
      <c r="E1603" s="29">
        <f>ROUNDUP(Table2[[#This Row],[Volume]]/'Input Data'!$B$13,0)</f>
        <v>9</v>
      </c>
      <c r="F1603" s="29">
        <f>-Table2[[#This Row],[Multiplier]]*'Input Data'!$B$3</f>
        <v>450000</v>
      </c>
      <c r="G1603" s="29">
        <f>(1 - (1 / (1 + EXP(-((Table2[[#This Row],[Volume]] / 1000) - 4.25))))) * 0.4 + 0.6</f>
        <v>0.60559778640777118</v>
      </c>
      <c r="H1603" s="29">
        <f>Table2[[#This Row],[Sigmoid]]*'Input Data'!$B$7</f>
        <v>454.19833980582837</v>
      </c>
      <c r="I1603" s="29">
        <f>Table2[[#This Row],[Price]]-Table2[[#This Row],[Variable Cost]]</f>
        <v>104.19833980582837</v>
      </c>
      <c r="J1603" s="29">
        <f>Table2[[#This Row],[CM I (Unit)]]-(Table2[[#This Row],[Fixed Cost]]/Table2[[#This Row],[Volume]])</f>
        <v>51.288286895775457</v>
      </c>
      <c r="K1603" s="29">
        <f>Table2[[#This Row],[CM II Unit)]]-(-'Input Data'!$B$4/Table2[[#This Row],[Volume]])</f>
        <v>21.893813056857173</v>
      </c>
      <c r="L1603" s="29">
        <f>Table2[[#This Row],[CM I (Unit)]]*Table2[[#This Row],[Volume]]</f>
        <v>886206.88004857022</v>
      </c>
      <c r="M1603" s="29">
        <f>Table2[[#This Row],[CM II Unit)]]*Table2[[#This Row],[Volume]]</f>
        <v>436206.88004857028</v>
      </c>
      <c r="N1603" s="29">
        <f>Table2[[#This Row],[Profit (Unit)]]*Table2[[#This Row],[Volume]]</f>
        <v>186206.88004857025</v>
      </c>
      <c r="O1603" s="29" t="str">
        <f>IF(AND(Table2[[#This Row],[Profit]]&gt;0,N1602&lt;0),MIN(Table2[Profit]),"")</f>
        <v/>
      </c>
    </row>
    <row r="1604" spans="1:15" ht="20.100000000000001" customHeight="1" x14ac:dyDescent="0.25">
      <c r="A1604" s="29">
        <v>8510</v>
      </c>
      <c r="B1604" s="29">
        <f>IF(Table2[[#This Row],[Volume]]&lt;'Input Data'!$B$9,'Input Data'!$B$9,IF(Table2[[#This Row],[Volume]]&gt;'Input Data'!$B$10,'Input Data'!$B$10,Table2[[#This Row],[Volume]]))</f>
        <v>8000</v>
      </c>
      <c r="C1604" s="30">
        <f>ROUNDDOWN((Table2[[#This Row],[Volume Used]]-'Input Data'!$B$9)/'Input Data'!$B$11,0)*'Input Data'!$B$12</f>
        <v>0.30000000000000004</v>
      </c>
      <c r="D1604" s="31">
        <f>-(Table2[[#This Row],[Volume]]*(1-Table2[[#This Row],[Discount]])*'Input Data'!$B$2)/Table2[[#This Row],[Volume]]</f>
        <v>350</v>
      </c>
      <c r="E1604" s="29">
        <f>ROUNDUP(Table2[[#This Row],[Volume]]/'Input Data'!$B$13,0)</f>
        <v>9</v>
      </c>
      <c r="F1604" s="29">
        <f>-Table2[[#This Row],[Multiplier]]*'Input Data'!$B$3</f>
        <v>450000</v>
      </c>
      <c r="G1604" s="29">
        <f>(1 - (1 / (1 + EXP(-((Table2[[#This Row],[Volume]] / 1000) - 4.25))))) * 0.4 + 0.6</f>
        <v>0.60557025612260018</v>
      </c>
      <c r="H1604" s="29">
        <f>Table2[[#This Row],[Sigmoid]]*'Input Data'!$B$7</f>
        <v>454.17769209195012</v>
      </c>
      <c r="I1604" s="29">
        <f>Table2[[#This Row],[Price]]-Table2[[#This Row],[Variable Cost]]</f>
        <v>104.17769209195012</v>
      </c>
      <c r="J1604" s="29">
        <f>Table2[[#This Row],[CM I (Unit)]]-(Table2[[#This Row],[Fixed Cost]]/Table2[[#This Row],[Volume]])</f>
        <v>51.29872616950594</v>
      </c>
      <c r="K1604" s="29">
        <f>Table2[[#This Row],[CM II Unit)]]-(-'Input Data'!$B$4/Table2[[#This Row],[Volume]])</f>
        <v>21.921522879259172</v>
      </c>
      <c r="L1604" s="29">
        <f>Table2[[#This Row],[CM I (Unit)]]*Table2[[#This Row],[Volume]]</f>
        <v>886552.15970249556</v>
      </c>
      <c r="M1604" s="29">
        <f>Table2[[#This Row],[CM II Unit)]]*Table2[[#This Row],[Volume]]</f>
        <v>436552.15970249556</v>
      </c>
      <c r="N1604" s="29">
        <f>Table2[[#This Row],[Profit (Unit)]]*Table2[[#This Row],[Volume]]</f>
        <v>186552.15970249556</v>
      </c>
      <c r="O1604" s="29" t="str">
        <f>IF(AND(Table2[[#This Row],[Profit]]&gt;0,N1603&lt;0),MIN(Table2[Profit]),"")</f>
        <v/>
      </c>
    </row>
    <row r="1605" spans="1:15" ht="20.100000000000001" customHeight="1" x14ac:dyDescent="0.25">
      <c r="A1605" s="29">
        <v>8515</v>
      </c>
      <c r="B1605" s="29">
        <f>IF(Table2[[#This Row],[Volume]]&lt;'Input Data'!$B$9,'Input Data'!$B$9,IF(Table2[[#This Row],[Volume]]&gt;'Input Data'!$B$10,'Input Data'!$B$10,Table2[[#This Row],[Volume]]))</f>
        <v>8000</v>
      </c>
      <c r="C1605" s="30">
        <f>ROUNDDOWN((Table2[[#This Row],[Volume Used]]-'Input Data'!$B$9)/'Input Data'!$B$11,0)*'Input Data'!$B$12</f>
        <v>0.30000000000000004</v>
      </c>
      <c r="D1605" s="31">
        <f>-(Table2[[#This Row],[Volume]]*(1-Table2[[#This Row],[Discount]])*'Input Data'!$B$2)/Table2[[#This Row],[Volume]]</f>
        <v>350</v>
      </c>
      <c r="E1605" s="29">
        <f>ROUNDUP(Table2[[#This Row],[Volume]]/'Input Data'!$B$13,0)</f>
        <v>9</v>
      </c>
      <c r="F1605" s="29">
        <f>-Table2[[#This Row],[Multiplier]]*'Input Data'!$B$3</f>
        <v>450000</v>
      </c>
      <c r="G1605" s="29">
        <f>(1 - (1 / (1 + EXP(-((Table2[[#This Row],[Volume]] / 1000) - 4.25))))) * 0.4 + 0.6</f>
        <v>0.60554285933037089</v>
      </c>
      <c r="H1605" s="29">
        <f>Table2[[#This Row],[Sigmoid]]*'Input Data'!$B$7</f>
        <v>454.15714449777818</v>
      </c>
      <c r="I1605" s="29">
        <f>Table2[[#This Row],[Price]]-Table2[[#This Row],[Variable Cost]]</f>
        <v>104.15714449777818</v>
      </c>
      <c r="J1605" s="29">
        <f>Table2[[#This Row],[CM I (Unit)]]-(Table2[[#This Row],[Fixed Cost]]/Table2[[#This Row],[Volume]])</f>
        <v>51.309229054442888</v>
      </c>
      <c r="K1605" s="29">
        <f>Table2[[#This Row],[CM II Unit)]]-(-'Input Data'!$B$4/Table2[[#This Row],[Volume]])</f>
        <v>21.949276030367727</v>
      </c>
      <c r="L1605" s="29">
        <f>Table2[[#This Row],[CM I (Unit)]]*Table2[[#This Row],[Volume]]</f>
        <v>886898.08539858123</v>
      </c>
      <c r="M1605" s="29">
        <f>Table2[[#This Row],[CM II Unit)]]*Table2[[#This Row],[Volume]]</f>
        <v>436898.08539858117</v>
      </c>
      <c r="N1605" s="29">
        <f>Table2[[#This Row],[Profit (Unit)]]*Table2[[#This Row],[Volume]]</f>
        <v>186898.0853985812</v>
      </c>
      <c r="O1605" s="29" t="str">
        <f>IF(AND(Table2[[#This Row],[Profit]]&gt;0,N1604&lt;0),MIN(Table2[Profit]),"")</f>
        <v/>
      </c>
    </row>
    <row r="1606" spans="1:15" ht="20.100000000000001" customHeight="1" x14ac:dyDescent="0.25">
      <c r="A1606" s="29">
        <v>8520</v>
      </c>
      <c r="B1606" s="29">
        <f>IF(Table2[[#This Row],[Volume]]&lt;'Input Data'!$B$9,'Input Data'!$B$9,IF(Table2[[#This Row],[Volume]]&gt;'Input Data'!$B$10,'Input Data'!$B$10,Table2[[#This Row],[Volume]]))</f>
        <v>8000</v>
      </c>
      <c r="C1606" s="30">
        <f>ROUNDDOWN((Table2[[#This Row],[Volume Used]]-'Input Data'!$B$9)/'Input Data'!$B$11,0)*'Input Data'!$B$12</f>
        <v>0.30000000000000004</v>
      </c>
      <c r="D1606" s="31">
        <f>-(Table2[[#This Row],[Volume]]*(1-Table2[[#This Row],[Discount]])*'Input Data'!$B$2)/Table2[[#This Row],[Volume]]</f>
        <v>350</v>
      </c>
      <c r="E1606" s="29">
        <f>ROUNDUP(Table2[[#This Row],[Volume]]/'Input Data'!$B$13,0)</f>
        <v>9</v>
      </c>
      <c r="F1606" s="29">
        <f>-Table2[[#This Row],[Multiplier]]*'Input Data'!$B$3</f>
        <v>450000</v>
      </c>
      <c r="G1606" s="29">
        <f>(1 - (1 / (1 + EXP(-((Table2[[#This Row],[Volume]] / 1000) - 4.25))))) * 0.4 + 0.6</f>
        <v>0.60551559540245659</v>
      </c>
      <c r="H1606" s="29">
        <f>Table2[[#This Row],[Sigmoid]]*'Input Data'!$B$7</f>
        <v>454.13669655184242</v>
      </c>
      <c r="I1606" s="29">
        <f>Table2[[#This Row],[Price]]-Table2[[#This Row],[Variable Cost]]</f>
        <v>104.13669655184242</v>
      </c>
      <c r="J1606" s="29">
        <f>Table2[[#This Row],[CM I (Unit)]]-(Table2[[#This Row],[Fixed Cost]]/Table2[[#This Row],[Volume]])</f>
        <v>51.319795143391715</v>
      </c>
      <c r="K1606" s="29">
        <f>Table2[[#This Row],[CM II Unit)]]-(-'Input Data'!$B$4/Table2[[#This Row],[Volume]])</f>
        <v>21.977072138696879</v>
      </c>
      <c r="L1606" s="29">
        <f>Table2[[#This Row],[CM I (Unit)]]*Table2[[#This Row],[Volume]]</f>
        <v>887244.65462169738</v>
      </c>
      <c r="M1606" s="29">
        <f>Table2[[#This Row],[CM II Unit)]]*Table2[[#This Row],[Volume]]</f>
        <v>437244.65462169744</v>
      </c>
      <c r="N1606" s="29">
        <f>Table2[[#This Row],[Profit (Unit)]]*Table2[[#This Row],[Volume]]</f>
        <v>187244.65462169741</v>
      </c>
      <c r="O1606" s="29" t="str">
        <f>IF(AND(Table2[[#This Row],[Profit]]&gt;0,N1605&lt;0),MIN(Table2[Profit]),"")</f>
        <v/>
      </c>
    </row>
    <row r="1607" spans="1:15" ht="20.100000000000001" customHeight="1" x14ac:dyDescent="0.25">
      <c r="A1607" s="29">
        <v>8525</v>
      </c>
      <c r="B1607" s="29">
        <f>IF(Table2[[#This Row],[Volume]]&lt;'Input Data'!$B$9,'Input Data'!$B$9,IF(Table2[[#This Row],[Volume]]&gt;'Input Data'!$B$10,'Input Data'!$B$10,Table2[[#This Row],[Volume]]))</f>
        <v>8000</v>
      </c>
      <c r="C1607" s="30">
        <f>ROUNDDOWN((Table2[[#This Row],[Volume Used]]-'Input Data'!$B$9)/'Input Data'!$B$11,0)*'Input Data'!$B$12</f>
        <v>0.30000000000000004</v>
      </c>
      <c r="D1607" s="31">
        <f>-(Table2[[#This Row],[Volume]]*(1-Table2[[#This Row],[Discount]])*'Input Data'!$B$2)/Table2[[#This Row],[Volume]]</f>
        <v>350</v>
      </c>
      <c r="E1607" s="29">
        <f>ROUNDUP(Table2[[#This Row],[Volume]]/'Input Data'!$B$13,0)</f>
        <v>9</v>
      </c>
      <c r="F1607" s="29">
        <f>-Table2[[#This Row],[Multiplier]]*'Input Data'!$B$3</f>
        <v>450000</v>
      </c>
      <c r="G1607" s="29">
        <f>(1 - (1 / (1 + EXP(-((Table2[[#This Row],[Volume]] / 1000) - 4.25))))) * 0.4 + 0.6</f>
        <v>0.60548846371300757</v>
      </c>
      <c r="H1607" s="29">
        <f>Table2[[#This Row],[Sigmoid]]*'Input Data'!$B$7</f>
        <v>454.1163477847557</v>
      </c>
      <c r="I1607" s="29">
        <f>Table2[[#This Row],[Price]]-Table2[[#This Row],[Variable Cost]]</f>
        <v>104.1163477847557</v>
      </c>
      <c r="J1607" s="29">
        <f>Table2[[#This Row],[CM I (Unit)]]-(Table2[[#This Row],[Fixed Cost]]/Table2[[#This Row],[Volume]])</f>
        <v>51.330424031090011</v>
      </c>
      <c r="K1607" s="29">
        <f>Table2[[#This Row],[CM II Unit)]]-(-'Input Data'!$B$4/Table2[[#This Row],[Volume]])</f>
        <v>22.004910834609074</v>
      </c>
      <c r="L1607" s="29">
        <f>Table2[[#This Row],[CM I (Unit)]]*Table2[[#This Row],[Volume]]</f>
        <v>887591.86486504239</v>
      </c>
      <c r="M1607" s="29">
        <f>Table2[[#This Row],[CM II Unit)]]*Table2[[#This Row],[Volume]]</f>
        <v>437591.86486504233</v>
      </c>
      <c r="N1607" s="29">
        <f>Table2[[#This Row],[Profit (Unit)]]*Table2[[#This Row],[Volume]]</f>
        <v>187591.86486504236</v>
      </c>
      <c r="O1607" s="29" t="str">
        <f>IF(AND(Table2[[#This Row],[Profit]]&gt;0,N1606&lt;0),MIN(Table2[Profit]),"")</f>
        <v/>
      </c>
    </row>
    <row r="1608" spans="1:15" ht="20.100000000000001" customHeight="1" x14ac:dyDescent="0.25">
      <c r="A1608" s="29">
        <v>8530</v>
      </c>
      <c r="B1608" s="29">
        <f>IF(Table2[[#This Row],[Volume]]&lt;'Input Data'!$B$9,'Input Data'!$B$9,IF(Table2[[#This Row],[Volume]]&gt;'Input Data'!$B$10,'Input Data'!$B$10,Table2[[#This Row],[Volume]]))</f>
        <v>8000</v>
      </c>
      <c r="C1608" s="30">
        <f>ROUNDDOWN((Table2[[#This Row],[Volume Used]]-'Input Data'!$B$9)/'Input Data'!$B$11,0)*'Input Data'!$B$12</f>
        <v>0.30000000000000004</v>
      </c>
      <c r="D1608" s="31">
        <f>-(Table2[[#This Row],[Volume]]*(1-Table2[[#This Row],[Discount]])*'Input Data'!$B$2)/Table2[[#This Row],[Volume]]</f>
        <v>350</v>
      </c>
      <c r="E1608" s="29">
        <f>ROUNDUP(Table2[[#This Row],[Volume]]/'Input Data'!$B$13,0)</f>
        <v>9</v>
      </c>
      <c r="F1608" s="29">
        <f>-Table2[[#This Row],[Multiplier]]*'Input Data'!$B$3</f>
        <v>450000</v>
      </c>
      <c r="G1608" s="29">
        <f>(1 - (1 / (1 + EXP(-((Table2[[#This Row],[Volume]] / 1000) - 4.25))))) * 0.4 + 0.6</f>
        <v>0.60546146363894038</v>
      </c>
      <c r="H1608" s="29">
        <f>Table2[[#This Row],[Sigmoid]]*'Input Data'!$B$7</f>
        <v>454.09609772920527</v>
      </c>
      <c r="I1608" s="29">
        <f>Table2[[#This Row],[Price]]-Table2[[#This Row],[Variable Cost]]</f>
        <v>104.09609772920527</v>
      </c>
      <c r="J1608" s="29">
        <f>Table2[[#This Row],[CM I (Unit)]]-(Table2[[#This Row],[Fixed Cost]]/Table2[[#This Row],[Volume]])</f>
        <v>51.341115314199406</v>
      </c>
      <c r="K1608" s="29">
        <f>Table2[[#This Row],[CM II Unit)]]-(-'Input Data'!$B$4/Table2[[#This Row],[Volume]])</f>
        <v>22.032791750307261</v>
      </c>
      <c r="L1608" s="29">
        <f>Table2[[#This Row],[CM I (Unit)]]*Table2[[#This Row],[Volume]]</f>
        <v>887939.71363012097</v>
      </c>
      <c r="M1608" s="29">
        <f>Table2[[#This Row],[CM II Unit)]]*Table2[[#This Row],[Volume]]</f>
        <v>437939.71363012091</v>
      </c>
      <c r="N1608" s="29">
        <f>Table2[[#This Row],[Profit (Unit)]]*Table2[[#This Row],[Volume]]</f>
        <v>187939.71363012094</v>
      </c>
      <c r="O1608" s="29" t="str">
        <f>IF(AND(Table2[[#This Row],[Profit]]&gt;0,N1607&lt;0),MIN(Table2[Profit]),"")</f>
        <v/>
      </c>
    </row>
    <row r="1609" spans="1:15" ht="20.100000000000001" customHeight="1" x14ac:dyDescent="0.25">
      <c r="A1609" s="29">
        <v>8535</v>
      </c>
      <c r="B1609" s="29">
        <f>IF(Table2[[#This Row],[Volume]]&lt;'Input Data'!$B$9,'Input Data'!$B$9,IF(Table2[[#This Row],[Volume]]&gt;'Input Data'!$B$10,'Input Data'!$B$10,Table2[[#This Row],[Volume]]))</f>
        <v>8000</v>
      </c>
      <c r="C1609" s="30">
        <f>ROUNDDOWN((Table2[[#This Row],[Volume Used]]-'Input Data'!$B$9)/'Input Data'!$B$11,0)*'Input Data'!$B$12</f>
        <v>0.30000000000000004</v>
      </c>
      <c r="D1609" s="31">
        <f>-(Table2[[#This Row],[Volume]]*(1-Table2[[#This Row],[Discount]])*'Input Data'!$B$2)/Table2[[#This Row],[Volume]]</f>
        <v>350</v>
      </c>
      <c r="E1609" s="29">
        <f>ROUNDUP(Table2[[#This Row],[Volume]]/'Input Data'!$B$13,0)</f>
        <v>9</v>
      </c>
      <c r="F1609" s="29">
        <f>-Table2[[#This Row],[Multiplier]]*'Input Data'!$B$3</f>
        <v>450000</v>
      </c>
      <c r="G1609" s="29">
        <f>(1 - (1 / (1 + EXP(-((Table2[[#This Row],[Volume]] / 1000) - 4.25))))) * 0.4 + 0.6</f>
        <v>0.60543459455992765</v>
      </c>
      <c r="H1609" s="29">
        <f>Table2[[#This Row],[Sigmoid]]*'Input Data'!$B$7</f>
        <v>454.07594591994575</v>
      </c>
      <c r="I1609" s="29">
        <f>Table2[[#This Row],[Price]]-Table2[[#This Row],[Variable Cost]]</f>
        <v>104.07594591994575</v>
      </c>
      <c r="J1609" s="29">
        <f>Table2[[#This Row],[CM I (Unit)]]-(Table2[[#This Row],[Fixed Cost]]/Table2[[#This Row],[Volume]])</f>
        <v>51.351868591299002</v>
      </c>
      <c r="K1609" s="29">
        <f>Table2[[#This Row],[CM II Unit)]]-(-'Input Data'!$B$4/Table2[[#This Row],[Volume]])</f>
        <v>22.060714519828586</v>
      </c>
      <c r="L1609" s="29">
        <f>Table2[[#This Row],[CM I (Unit)]]*Table2[[#This Row],[Volume]]</f>
        <v>888288.19842673698</v>
      </c>
      <c r="M1609" s="29">
        <f>Table2[[#This Row],[CM II Unit)]]*Table2[[#This Row],[Volume]]</f>
        <v>438288.19842673698</v>
      </c>
      <c r="N1609" s="29">
        <f>Table2[[#This Row],[Profit (Unit)]]*Table2[[#This Row],[Volume]]</f>
        <v>188288.19842673698</v>
      </c>
      <c r="O1609" s="29" t="str">
        <f>IF(AND(Table2[[#This Row],[Profit]]&gt;0,N1608&lt;0),MIN(Table2[Profit]),"")</f>
        <v/>
      </c>
    </row>
    <row r="1610" spans="1:15" ht="20.100000000000001" customHeight="1" x14ac:dyDescent="0.25">
      <c r="A1610" s="29">
        <v>8540</v>
      </c>
      <c r="B1610" s="29">
        <f>IF(Table2[[#This Row],[Volume]]&lt;'Input Data'!$B$9,'Input Data'!$B$9,IF(Table2[[#This Row],[Volume]]&gt;'Input Data'!$B$10,'Input Data'!$B$10,Table2[[#This Row],[Volume]]))</f>
        <v>8000</v>
      </c>
      <c r="C1610" s="30">
        <f>ROUNDDOWN((Table2[[#This Row],[Volume Used]]-'Input Data'!$B$9)/'Input Data'!$B$11,0)*'Input Data'!$B$12</f>
        <v>0.30000000000000004</v>
      </c>
      <c r="D1610" s="31">
        <f>-(Table2[[#This Row],[Volume]]*(1-Table2[[#This Row],[Discount]])*'Input Data'!$B$2)/Table2[[#This Row],[Volume]]</f>
        <v>350</v>
      </c>
      <c r="E1610" s="29">
        <f>ROUNDUP(Table2[[#This Row],[Volume]]/'Input Data'!$B$13,0)</f>
        <v>9</v>
      </c>
      <c r="F1610" s="29">
        <f>-Table2[[#This Row],[Multiplier]]*'Input Data'!$B$3</f>
        <v>450000</v>
      </c>
      <c r="G1610" s="29">
        <f>(1 - (1 / (1 + EXP(-((Table2[[#This Row],[Volume]] / 1000) - 4.25))))) * 0.4 + 0.6</f>
        <v>0.60540785585838786</v>
      </c>
      <c r="H1610" s="29">
        <f>Table2[[#This Row],[Sigmoid]]*'Input Data'!$B$7</f>
        <v>454.05589189379089</v>
      </c>
      <c r="I1610" s="29">
        <f>Table2[[#This Row],[Price]]-Table2[[#This Row],[Variable Cost]]</f>
        <v>104.05589189379089</v>
      </c>
      <c r="J1610" s="29">
        <f>Table2[[#This Row],[CM I (Unit)]]-(Table2[[#This Row],[Fixed Cost]]/Table2[[#This Row],[Volume]])</f>
        <v>51.362683462877534</v>
      </c>
      <c r="K1610" s="29">
        <f>Table2[[#This Row],[CM II Unit)]]-(-'Input Data'!$B$4/Table2[[#This Row],[Volume]])</f>
        <v>22.088678779036783</v>
      </c>
      <c r="L1610" s="29">
        <f>Table2[[#This Row],[CM I (Unit)]]*Table2[[#This Row],[Volume]]</f>
        <v>888637.31677297421</v>
      </c>
      <c r="M1610" s="29">
        <f>Table2[[#This Row],[CM II Unit)]]*Table2[[#This Row],[Volume]]</f>
        <v>438637.31677297415</v>
      </c>
      <c r="N1610" s="29">
        <f>Table2[[#This Row],[Profit (Unit)]]*Table2[[#This Row],[Volume]]</f>
        <v>188637.31677297413</v>
      </c>
      <c r="O1610" s="29" t="str">
        <f>IF(AND(Table2[[#This Row],[Profit]]&gt;0,N1609&lt;0),MIN(Table2[Profit]),"")</f>
        <v/>
      </c>
    </row>
    <row r="1611" spans="1:15" ht="20.100000000000001" customHeight="1" x14ac:dyDescent="0.25">
      <c r="A1611" s="29">
        <v>8545</v>
      </c>
      <c r="B1611" s="29">
        <f>IF(Table2[[#This Row],[Volume]]&lt;'Input Data'!$B$9,'Input Data'!$B$9,IF(Table2[[#This Row],[Volume]]&gt;'Input Data'!$B$10,'Input Data'!$B$10,Table2[[#This Row],[Volume]]))</f>
        <v>8000</v>
      </c>
      <c r="C1611" s="30">
        <f>ROUNDDOWN((Table2[[#This Row],[Volume Used]]-'Input Data'!$B$9)/'Input Data'!$B$11,0)*'Input Data'!$B$12</f>
        <v>0.30000000000000004</v>
      </c>
      <c r="D1611" s="31">
        <f>-(Table2[[#This Row],[Volume]]*(1-Table2[[#This Row],[Discount]])*'Input Data'!$B$2)/Table2[[#This Row],[Volume]]</f>
        <v>350</v>
      </c>
      <c r="E1611" s="29">
        <f>ROUNDUP(Table2[[#This Row],[Volume]]/'Input Data'!$B$13,0)</f>
        <v>9</v>
      </c>
      <c r="F1611" s="29">
        <f>-Table2[[#This Row],[Multiplier]]*'Input Data'!$B$3</f>
        <v>450000</v>
      </c>
      <c r="G1611" s="29">
        <f>(1 - (1 / (1 + EXP(-((Table2[[#This Row],[Volume]] / 1000) - 4.25))))) * 0.4 + 0.6</f>
        <v>0.60538124691947437</v>
      </c>
      <c r="H1611" s="29">
        <f>Table2[[#This Row],[Sigmoid]]*'Input Data'!$B$7</f>
        <v>454.03593518960577</v>
      </c>
      <c r="I1611" s="29">
        <f>Table2[[#This Row],[Price]]-Table2[[#This Row],[Variable Cost]]</f>
        <v>104.03593518960577</v>
      </c>
      <c r="J1611" s="29">
        <f>Table2[[#This Row],[CM I (Unit)]]-(Table2[[#This Row],[Fixed Cost]]/Table2[[#This Row],[Volume]])</f>
        <v>51.373559531326073</v>
      </c>
      <c r="K1611" s="29">
        <f>Table2[[#This Row],[CM II Unit)]]-(-'Input Data'!$B$4/Table2[[#This Row],[Volume]])</f>
        <v>22.11668416561513</v>
      </c>
      <c r="L1611" s="29">
        <f>Table2[[#This Row],[CM I (Unit)]]*Table2[[#This Row],[Volume]]</f>
        <v>888987.06619518122</v>
      </c>
      <c r="M1611" s="29">
        <f>Table2[[#This Row],[CM II Unit)]]*Table2[[#This Row],[Volume]]</f>
        <v>438987.06619518128</v>
      </c>
      <c r="N1611" s="29">
        <f>Table2[[#This Row],[Profit (Unit)]]*Table2[[#This Row],[Volume]]</f>
        <v>188987.06619518128</v>
      </c>
      <c r="O1611" s="29" t="str">
        <f>IF(AND(Table2[[#This Row],[Profit]]&gt;0,N1610&lt;0),MIN(Table2[Profit]),"")</f>
        <v/>
      </c>
    </row>
    <row r="1612" spans="1:15" ht="20.100000000000001" customHeight="1" x14ac:dyDescent="0.25">
      <c r="A1612" s="29">
        <v>8550</v>
      </c>
      <c r="B1612" s="29">
        <f>IF(Table2[[#This Row],[Volume]]&lt;'Input Data'!$B$9,'Input Data'!$B$9,IF(Table2[[#This Row],[Volume]]&gt;'Input Data'!$B$10,'Input Data'!$B$10,Table2[[#This Row],[Volume]]))</f>
        <v>8000</v>
      </c>
      <c r="C1612" s="30">
        <f>ROUNDDOWN((Table2[[#This Row],[Volume Used]]-'Input Data'!$B$9)/'Input Data'!$B$11,0)*'Input Data'!$B$12</f>
        <v>0.30000000000000004</v>
      </c>
      <c r="D1612" s="31">
        <f>-(Table2[[#This Row],[Volume]]*(1-Table2[[#This Row],[Discount]])*'Input Data'!$B$2)/Table2[[#This Row],[Volume]]</f>
        <v>350</v>
      </c>
      <c r="E1612" s="29">
        <f>ROUNDUP(Table2[[#This Row],[Volume]]/'Input Data'!$B$13,0)</f>
        <v>9</v>
      </c>
      <c r="F1612" s="29">
        <f>-Table2[[#This Row],[Multiplier]]*'Input Data'!$B$3</f>
        <v>450000</v>
      </c>
      <c r="G1612" s="29">
        <f>(1 - (1 / (1 + EXP(-((Table2[[#This Row],[Volume]] / 1000) - 4.25))))) * 0.4 + 0.6</f>
        <v>0.60535476713106595</v>
      </c>
      <c r="H1612" s="29">
        <f>Table2[[#This Row],[Sigmoid]]*'Input Data'!$B$7</f>
        <v>454.01607534829947</v>
      </c>
      <c r="I1612" s="29">
        <f>Table2[[#This Row],[Price]]-Table2[[#This Row],[Variable Cost]]</f>
        <v>104.01607534829947</v>
      </c>
      <c r="J1612" s="29">
        <f>Table2[[#This Row],[CM I (Unit)]]-(Table2[[#This Row],[Fixed Cost]]/Table2[[#This Row],[Volume]])</f>
        <v>51.384496400931049</v>
      </c>
      <c r="K1612" s="29">
        <f>Table2[[#This Row],[CM II Unit)]]-(-'Input Data'!$B$4/Table2[[#This Row],[Volume]])</f>
        <v>22.144730319059704</v>
      </c>
      <c r="L1612" s="29">
        <f>Table2[[#This Row],[CM I (Unit)]]*Table2[[#This Row],[Volume]]</f>
        <v>889337.44422796043</v>
      </c>
      <c r="M1612" s="29">
        <f>Table2[[#This Row],[CM II Unit)]]*Table2[[#This Row],[Volume]]</f>
        <v>439337.44422796048</v>
      </c>
      <c r="N1612" s="29">
        <f>Table2[[#This Row],[Profit (Unit)]]*Table2[[#This Row],[Volume]]</f>
        <v>189337.44422796046</v>
      </c>
      <c r="O1612" s="29" t="str">
        <f>IF(AND(Table2[[#This Row],[Profit]]&gt;0,N1611&lt;0),MIN(Table2[Profit]),"")</f>
        <v/>
      </c>
    </row>
    <row r="1613" spans="1:15" ht="20.100000000000001" customHeight="1" x14ac:dyDescent="0.25">
      <c r="A1613" s="29">
        <v>8555</v>
      </c>
      <c r="B1613" s="29">
        <f>IF(Table2[[#This Row],[Volume]]&lt;'Input Data'!$B$9,'Input Data'!$B$9,IF(Table2[[#This Row],[Volume]]&gt;'Input Data'!$B$10,'Input Data'!$B$10,Table2[[#This Row],[Volume]]))</f>
        <v>8000</v>
      </c>
      <c r="C1613" s="30">
        <f>ROUNDDOWN((Table2[[#This Row],[Volume Used]]-'Input Data'!$B$9)/'Input Data'!$B$11,0)*'Input Data'!$B$12</f>
        <v>0.30000000000000004</v>
      </c>
      <c r="D1613" s="31">
        <f>-(Table2[[#This Row],[Volume]]*(1-Table2[[#This Row],[Discount]])*'Input Data'!$B$2)/Table2[[#This Row],[Volume]]</f>
        <v>350</v>
      </c>
      <c r="E1613" s="29">
        <f>ROUNDUP(Table2[[#This Row],[Volume]]/'Input Data'!$B$13,0)</f>
        <v>9</v>
      </c>
      <c r="F1613" s="29">
        <f>-Table2[[#This Row],[Multiplier]]*'Input Data'!$B$3</f>
        <v>450000</v>
      </c>
      <c r="G1613" s="29">
        <f>(1 - (1 / (1 + EXP(-((Table2[[#This Row],[Volume]] / 1000) - 4.25))))) * 0.4 + 0.6</f>
        <v>0.60532841588375519</v>
      </c>
      <c r="H1613" s="29">
        <f>Table2[[#This Row],[Sigmoid]]*'Input Data'!$B$7</f>
        <v>453.9963119128164</v>
      </c>
      <c r="I1613" s="29">
        <f>Table2[[#This Row],[Price]]-Table2[[#This Row],[Variable Cost]]</f>
        <v>103.9963119128164</v>
      </c>
      <c r="J1613" s="29">
        <f>Table2[[#This Row],[CM I (Unit)]]-(Table2[[#This Row],[Fixed Cost]]/Table2[[#This Row],[Volume]])</f>
        <v>51.395493677866071</v>
      </c>
      <c r="K1613" s="29">
        <f>Table2[[#This Row],[CM II Unit)]]-(-'Input Data'!$B$4/Table2[[#This Row],[Volume]])</f>
        <v>22.172816880671448</v>
      </c>
      <c r="L1613" s="29">
        <f>Table2[[#This Row],[CM I (Unit)]]*Table2[[#This Row],[Volume]]</f>
        <v>889688.44841414422</v>
      </c>
      <c r="M1613" s="29">
        <f>Table2[[#This Row],[CM II Unit)]]*Table2[[#This Row],[Volume]]</f>
        <v>439688.44841414422</v>
      </c>
      <c r="N1613" s="29">
        <f>Table2[[#This Row],[Profit (Unit)]]*Table2[[#This Row],[Volume]]</f>
        <v>189688.44841414422</v>
      </c>
      <c r="O1613" s="29" t="str">
        <f>IF(AND(Table2[[#This Row],[Profit]]&gt;0,N1612&lt;0),MIN(Table2[Profit]),"")</f>
        <v/>
      </c>
    </row>
    <row r="1614" spans="1:15" ht="20.100000000000001" customHeight="1" x14ac:dyDescent="0.25">
      <c r="A1614" s="29">
        <v>8560</v>
      </c>
      <c r="B1614" s="29">
        <f>IF(Table2[[#This Row],[Volume]]&lt;'Input Data'!$B$9,'Input Data'!$B$9,IF(Table2[[#This Row],[Volume]]&gt;'Input Data'!$B$10,'Input Data'!$B$10,Table2[[#This Row],[Volume]]))</f>
        <v>8000</v>
      </c>
      <c r="C1614" s="30">
        <f>ROUNDDOWN((Table2[[#This Row],[Volume Used]]-'Input Data'!$B$9)/'Input Data'!$B$11,0)*'Input Data'!$B$12</f>
        <v>0.30000000000000004</v>
      </c>
      <c r="D1614" s="31">
        <f>-(Table2[[#This Row],[Volume]]*(1-Table2[[#This Row],[Discount]])*'Input Data'!$B$2)/Table2[[#This Row],[Volume]]</f>
        <v>350</v>
      </c>
      <c r="E1614" s="29">
        <f>ROUNDUP(Table2[[#This Row],[Volume]]/'Input Data'!$B$13,0)</f>
        <v>9</v>
      </c>
      <c r="F1614" s="29">
        <f>-Table2[[#This Row],[Multiplier]]*'Input Data'!$B$3</f>
        <v>450000</v>
      </c>
      <c r="G1614" s="29">
        <f>(1 - (1 / (1 + EXP(-((Table2[[#This Row],[Volume]] / 1000) - 4.25))))) * 0.4 + 0.6</f>
        <v>0.6053021925708395</v>
      </c>
      <c r="H1614" s="29">
        <f>Table2[[#This Row],[Sigmoid]]*'Input Data'!$B$7</f>
        <v>453.97664442812965</v>
      </c>
      <c r="I1614" s="29">
        <f>Table2[[#This Row],[Price]]-Table2[[#This Row],[Variable Cost]]</f>
        <v>103.97664442812965</v>
      </c>
      <c r="J1614" s="29">
        <f>Table2[[#This Row],[CM I (Unit)]]-(Table2[[#This Row],[Fixed Cost]]/Table2[[#This Row],[Volume]])</f>
        <v>51.40655097018572</v>
      </c>
      <c r="K1614" s="29">
        <f>Table2[[#This Row],[CM II Unit)]]-(-'Input Data'!$B$4/Table2[[#This Row],[Volume]])</f>
        <v>22.200943493550206</v>
      </c>
      <c r="L1614" s="29">
        <f>Table2[[#This Row],[CM I (Unit)]]*Table2[[#This Row],[Volume]]</f>
        <v>890040.07630478975</v>
      </c>
      <c r="M1614" s="29">
        <f>Table2[[#This Row],[CM II Unit)]]*Table2[[#This Row],[Volume]]</f>
        <v>440040.07630478975</v>
      </c>
      <c r="N1614" s="29">
        <f>Table2[[#This Row],[Profit (Unit)]]*Table2[[#This Row],[Volume]]</f>
        <v>190040.07630478975</v>
      </c>
      <c r="O1614" s="29" t="str">
        <f>IF(AND(Table2[[#This Row],[Profit]]&gt;0,N1613&lt;0),MIN(Table2[Profit]),"")</f>
        <v/>
      </c>
    </row>
    <row r="1615" spans="1:15" ht="20.100000000000001" customHeight="1" x14ac:dyDescent="0.25">
      <c r="A1615" s="29">
        <v>8565</v>
      </c>
      <c r="B1615" s="29">
        <f>IF(Table2[[#This Row],[Volume]]&lt;'Input Data'!$B$9,'Input Data'!$B$9,IF(Table2[[#This Row],[Volume]]&gt;'Input Data'!$B$10,'Input Data'!$B$10,Table2[[#This Row],[Volume]]))</f>
        <v>8000</v>
      </c>
      <c r="C1615" s="30">
        <f>ROUNDDOWN((Table2[[#This Row],[Volume Used]]-'Input Data'!$B$9)/'Input Data'!$B$11,0)*'Input Data'!$B$12</f>
        <v>0.30000000000000004</v>
      </c>
      <c r="D1615" s="31">
        <f>-(Table2[[#This Row],[Volume]]*(1-Table2[[#This Row],[Discount]])*'Input Data'!$B$2)/Table2[[#This Row],[Volume]]</f>
        <v>350</v>
      </c>
      <c r="E1615" s="29">
        <f>ROUNDUP(Table2[[#This Row],[Volume]]/'Input Data'!$B$13,0)</f>
        <v>9</v>
      </c>
      <c r="F1615" s="29">
        <f>-Table2[[#This Row],[Multiplier]]*'Input Data'!$B$3</f>
        <v>450000</v>
      </c>
      <c r="G1615" s="29">
        <f>(1 - (1 / (1 + EXP(-((Table2[[#This Row],[Volume]] / 1000) - 4.25))))) * 0.4 + 0.6</f>
        <v>0.60527609658830994</v>
      </c>
      <c r="H1615" s="29">
        <f>Table2[[#This Row],[Sigmoid]]*'Input Data'!$B$7</f>
        <v>453.95707244123247</v>
      </c>
      <c r="I1615" s="29">
        <f>Table2[[#This Row],[Price]]-Table2[[#This Row],[Variable Cost]]</f>
        <v>103.95707244123247</v>
      </c>
      <c r="J1615" s="29">
        <f>Table2[[#This Row],[CM I (Unit)]]-(Table2[[#This Row],[Fixed Cost]]/Table2[[#This Row],[Volume]])</f>
        <v>51.417667887817409</v>
      </c>
      <c r="K1615" s="29">
        <f>Table2[[#This Row],[CM II Unit)]]-(-'Input Data'!$B$4/Table2[[#This Row],[Volume]])</f>
        <v>22.229109802586819</v>
      </c>
      <c r="L1615" s="29">
        <f>Table2[[#This Row],[CM I (Unit)]]*Table2[[#This Row],[Volume]]</f>
        <v>890392.32545915607</v>
      </c>
      <c r="M1615" s="29">
        <f>Table2[[#This Row],[CM II Unit)]]*Table2[[#This Row],[Volume]]</f>
        <v>440392.32545915613</v>
      </c>
      <c r="N1615" s="29">
        <f>Table2[[#This Row],[Profit (Unit)]]*Table2[[#This Row],[Volume]]</f>
        <v>190392.3254591561</v>
      </c>
      <c r="O1615" s="29" t="str">
        <f>IF(AND(Table2[[#This Row],[Profit]]&gt;0,N1614&lt;0),MIN(Table2[Profit]),"")</f>
        <v/>
      </c>
    </row>
    <row r="1616" spans="1:15" ht="20.100000000000001" customHeight="1" x14ac:dyDescent="0.25">
      <c r="A1616" s="29">
        <v>8570</v>
      </c>
      <c r="B1616" s="29">
        <f>IF(Table2[[#This Row],[Volume]]&lt;'Input Data'!$B$9,'Input Data'!$B$9,IF(Table2[[#This Row],[Volume]]&gt;'Input Data'!$B$10,'Input Data'!$B$10,Table2[[#This Row],[Volume]]))</f>
        <v>8000</v>
      </c>
      <c r="C1616" s="30">
        <f>ROUNDDOWN((Table2[[#This Row],[Volume Used]]-'Input Data'!$B$9)/'Input Data'!$B$11,0)*'Input Data'!$B$12</f>
        <v>0.30000000000000004</v>
      </c>
      <c r="D1616" s="31">
        <f>-(Table2[[#This Row],[Volume]]*(1-Table2[[#This Row],[Discount]])*'Input Data'!$B$2)/Table2[[#This Row],[Volume]]</f>
        <v>350</v>
      </c>
      <c r="E1616" s="29">
        <f>ROUNDUP(Table2[[#This Row],[Volume]]/'Input Data'!$B$13,0)</f>
        <v>9</v>
      </c>
      <c r="F1616" s="29">
        <f>-Table2[[#This Row],[Multiplier]]*'Input Data'!$B$3</f>
        <v>450000</v>
      </c>
      <c r="G1616" s="29">
        <f>(1 - (1 / (1 + EXP(-((Table2[[#This Row],[Volume]] / 1000) - 4.25))))) * 0.4 + 0.6</f>
        <v>0.60525012733484107</v>
      </c>
      <c r="H1616" s="29">
        <f>Table2[[#This Row],[Sigmoid]]*'Input Data'!$B$7</f>
        <v>453.93759550113083</v>
      </c>
      <c r="I1616" s="29">
        <f>Table2[[#This Row],[Price]]-Table2[[#This Row],[Variable Cost]]</f>
        <v>103.93759550113083</v>
      </c>
      <c r="J1616" s="29">
        <f>Table2[[#This Row],[CM I (Unit)]]-(Table2[[#This Row],[Fixed Cost]]/Table2[[#This Row],[Volume]])</f>
        <v>51.428844042554402</v>
      </c>
      <c r="K1616" s="29">
        <f>Table2[[#This Row],[CM II Unit)]]-(-'Input Data'!$B$4/Table2[[#This Row],[Volume]])</f>
        <v>22.257315454456386</v>
      </c>
      <c r="L1616" s="29">
        <f>Table2[[#This Row],[CM I (Unit)]]*Table2[[#This Row],[Volume]]</f>
        <v>890745.19344469125</v>
      </c>
      <c r="M1616" s="29">
        <f>Table2[[#This Row],[CM II Unit)]]*Table2[[#This Row],[Volume]]</f>
        <v>440745.19344469125</v>
      </c>
      <c r="N1616" s="29">
        <f>Table2[[#This Row],[Profit (Unit)]]*Table2[[#This Row],[Volume]]</f>
        <v>190745.19344469122</v>
      </c>
      <c r="O1616" s="29" t="str">
        <f>IF(AND(Table2[[#This Row],[Profit]]&gt;0,N1615&lt;0),MIN(Table2[Profit]),"")</f>
        <v/>
      </c>
    </row>
    <row r="1617" spans="1:15" ht="20.100000000000001" customHeight="1" x14ac:dyDescent="0.25">
      <c r="A1617" s="29">
        <v>8575</v>
      </c>
      <c r="B1617" s="29">
        <f>IF(Table2[[#This Row],[Volume]]&lt;'Input Data'!$B$9,'Input Data'!$B$9,IF(Table2[[#This Row],[Volume]]&gt;'Input Data'!$B$10,'Input Data'!$B$10,Table2[[#This Row],[Volume]]))</f>
        <v>8000</v>
      </c>
      <c r="C1617" s="30">
        <f>ROUNDDOWN((Table2[[#This Row],[Volume Used]]-'Input Data'!$B$9)/'Input Data'!$B$11,0)*'Input Data'!$B$12</f>
        <v>0.30000000000000004</v>
      </c>
      <c r="D1617" s="31">
        <f>-(Table2[[#This Row],[Volume]]*(1-Table2[[#This Row],[Discount]])*'Input Data'!$B$2)/Table2[[#This Row],[Volume]]</f>
        <v>350</v>
      </c>
      <c r="E1617" s="29">
        <f>ROUNDUP(Table2[[#This Row],[Volume]]/'Input Data'!$B$13,0)</f>
        <v>9</v>
      </c>
      <c r="F1617" s="29">
        <f>-Table2[[#This Row],[Multiplier]]*'Input Data'!$B$3</f>
        <v>450000</v>
      </c>
      <c r="G1617" s="29">
        <f>(1 - (1 / (1 + EXP(-((Table2[[#This Row],[Volume]] / 1000) - 4.25))))) * 0.4 + 0.6</f>
        <v>0.6052242842117812</v>
      </c>
      <c r="H1617" s="29">
        <f>Table2[[#This Row],[Sigmoid]]*'Input Data'!$B$7</f>
        <v>453.9182131588359</v>
      </c>
      <c r="I1617" s="29">
        <f>Table2[[#This Row],[Price]]-Table2[[#This Row],[Variable Cost]]</f>
        <v>103.9182131588359</v>
      </c>
      <c r="J1617" s="29">
        <f>Table2[[#This Row],[CM I (Unit)]]-(Table2[[#This Row],[Fixed Cost]]/Table2[[#This Row],[Volume]])</f>
        <v>51.440079048048723</v>
      </c>
      <c r="K1617" s="29">
        <f>Table2[[#This Row],[CM II Unit)]]-(-'Input Data'!$B$4/Table2[[#This Row],[Volume]])</f>
        <v>22.285560097611405</v>
      </c>
      <c r="L1617" s="29">
        <f>Table2[[#This Row],[CM I (Unit)]]*Table2[[#This Row],[Volume]]</f>
        <v>891098.67783701781</v>
      </c>
      <c r="M1617" s="29">
        <f>Table2[[#This Row],[CM II Unit)]]*Table2[[#This Row],[Volume]]</f>
        <v>441098.67783701781</v>
      </c>
      <c r="N1617" s="29">
        <f>Table2[[#This Row],[Profit (Unit)]]*Table2[[#This Row],[Volume]]</f>
        <v>191098.67783701781</v>
      </c>
      <c r="O1617" s="29" t="str">
        <f>IF(AND(Table2[[#This Row],[Profit]]&gt;0,N1616&lt;0),MIN(Table2[Profit]),"")</f>
        <v/>
      </c>
    </row>
    <row r="1618" spans="1:15" ht="20.100000000000001" customHeight="1" x14ac:dyDescent="0.25">
      <c r="A1618" s="29">
        <v>8580</v>
      </c>
      <c r="B1618" s="29">
        <f>IF(Table2[[#This Row],[Volume]]&lt;'Input Data'!$B$9,'Input Data'!$B$9,IF(Table2[[#This Row],[Volume]]&gt;'Input Data'!$B$10,'Input Data'!$B$10,Table2[[#This Row],[Volume]]))</f>
        <v>8000</v>
      </c>
      <c r="C1618" s="30">
        <f>ROUNDDOWN((Table2[[#This Row],[Volume Used]]-'Input Data'!$B$9)/'Input Data'!$B$11,0)*'Input Data'!$B$12</f>
        <v>0.30000000000000004</v>
      </c>
      <c r="D1618" s="31">
        <f>-(Table2[[#This Row],[Volume]]*(1-Table2[[#This Row],[Discount]])*'Input Data'!$B$2)/Table2[[#This Row],[Volume]]</f>
        <v>350</v>
      </c>
      <c r="E1618" s="29">
        <f>ROUNDUP(Table2[[#This Row],[Volume]]/'Input Data'!$B$13,0)</f>
        <v>9</v>
      </c>
      <c r="F1618" s="29">
        <f>-Table2[[#This Row],[Multiplier]]*'Input Data'!$B$3</f>
        <v>450000</v>
      </c>
      <c r="G1618" s="29">
        <f>(1 - (1 / (1 + EXP(-((Table2[[#This Row],[Volume]] / 1000) - 4.25))))) * 0.4 + 0.6</f>
        <v>0.60519856662314131</v>
      </c>
      <c r="H1618" s="29">
        <f>Table2[[#This Row],[Sigmoid]]*'Input Data'!$B$7</f>
        <v>453.89892496735598</v>
      </c>
      <c r="I1618" s="29">
        <f>Table2[[#This Row],[Price]]-Table2[[#This Row],[Variable Cost]]</f>
        <v>103.89892496735598</v>
      </c>
      <c r="J1618" s="29">
        <f>Table2[[#This Row],[CM I (Unit)]]-(Table2[[#This Row],[Fixed Cost]]/Table2[[#This Row],[Volume]])</f>
        <v>51.451372519803535</v>
      </c>
      <c r="K1618" s="29">
        <f>Table2[[#This Row],[CM II Unit)]]-(-'Input Data'!$B$4/Table2[[#This Row],[Volume]])</f>
        <v>22.313843382274396</v>
      </c>
      <c r="L1618" s="29">
        <f>Table2[[#This Row],[CM I (Unit)]]*Table2[[#This Row],[Volume]]</f>
        <v>891452.77621991432</v>
      </c>
      <c r="M1618" s="29">
        <f>Table2[[#This Row],[CM II Unit)]]*Table2[[#This Row],[Volume]]</f>
        <v>441452.77621991432</v>
      </c>
      <c r="N1618" s="29">
        <f>Table2[[#This Row],[Profit (Unit)]]*Table2[[#This Row],[Volume]]</f>
        <v>191452.77621991432</v>
      </c>
      <c r="O1618" s="29" t="str">
        <f>IF(AND(Table2[[#This Row],[Profit]]&gt;0,N1617&lt;0),MIN(Table2[Profit]),"")</f>
        <v/>
      </c>
    </row>
    <row r="1619" spans="1:15" ht="20.100000000000001" customHeight="1" x14ac:dyDescent="0.25">
      <c r="A1619" s="29">
        <v>8585</v>
      </c>
      <c r="B1619" s="29">
        <f>IF(Table2[[#This Row],[Volume]]&lt;'Input Data'!$B$9,'Input Data'!$B$9,IF(Table2[[#This Row],[Volume]]&gt;'Input Data'!$B$10,'Input Data'!$B$10,Table2[[#This Row],[Volume]]))</f>
        <v>8000</v>
      </c>
      <c r="C1619" s="30">
        <f>ROUNDDOWN((Table2[[#This Row],[Volume Used]]-'Input Data'!$B$9)/'Input Data'!$B$11,0)*'Input Data'!$B$12</f>
        <v>0.30000000000000004</v>
      </c>
      <c r="D1619" s="31">
        <f>-(Table2[[#This Row],[Volume]]*(1-Table2[[#This Row],[Discount]])*'Input Data'!$B$2)/Table2[[#This Row],[Volume]]</f>
        <v>350</v>
      </c>
      <c r="E1619" s="29">
        <f>ROUNDUP(Table2[[#This Row],[Volume]]/'Input Data'!$B$13,0)</f>
        <v>9</v>
      </c>
      <c r="F1619" s="29">
        <f>-Table2[[#This Row],[Multiplier]]*'Input Data'!$B$3</f>
        <v>450000</v>
      </c>
      <c r="G1619" s="29">
        <f>(1 - (1 / (1 + EXP(-((Table2[[#This Row],[Volume]] / 1000) - 4.25))))) * 0.4 + 0.6</f>
        <v>0.60517297397558567</v>
      </c>
      <c r="H1619" s="29">
        <f>Table2[[#This Row],[Sigmoid]]*'Input Data'!$B$7</f>
        <v>453.87973048168925</v>
      </c>
      <c r="I1619" s="29">
        <f>Table2[[#This Row],[Price]]-Table2[[#This Row],[Variable Cost]]</f>
        <v>103.87973048168925</v>
      </c>
      <c r="J1619" s="29">
        <f>Table2[[#This Row],[CM I (Unit)]]-(Table2[[#This Row],[Fixed Cost]]/Table2[[#This Row],[Volume]])</f>
        <v>51.462724075166243</v>
      </c>
      <c r="K1619" s="29">
        <f>Table2[[#This Row],[CM II Unit)]]-(-'Input Data'!$B$4/Table2[[#This Row],[Volume]])</f>
        <v>22.342164960431241</v>
      </c>
      <c r="L1619" s="29">
        <f>Table2[[#This Row],[CM I (Unit)]]*Table2[[#This Row],[Volume]]</f>
        <v>891807.48618530226</v>
      </c>
      <c r="M1619" s="29">
        <f>Table2[[#This Row],[CM II Unit)]]*Table2[[#This Row],[Volume]]</f>
        <v>441807.4861853022</v>
      </c>
      <c r="N1619" s="29">
        <f>Table2[[#This Row],[Profit (Unit)]]*Table2[[#This Row],[Volume]]</f>
        <v>191807.4861853022</v>
      </c>
      <c r="O1619" s="29" t="str">
        <f>IF(AND(Table2[[#This Row],[Profit]]&gt;0,N1618&lt;0),MIN(Table2[Profit]),"")</f>
        <v/>
      </c>
    </row>
    <row r="1620" spans="1:15" ht="20.100000000000001" customHeight="1" x14ac:dyDescent="0.25">
      <c r="A1620" s="29">
        <v>8590</v>
      </c>
      <c r="B1620" s="29">
        <f>IF(Table2[[#This Row],[Volume]]&lt;'Input Data'!$B$9,'Input Data'!$B$9,IF(Table2[[#This Row],[Volume]]&gt;'Input Data'!$B$10,'Input Data'!$B$10,Table2[[#This Row],[Volume]]))</f>
        <v>8000</v>
      </c>
      <c r="C1620" s="30">
        <f>ROUNDDOWN((Table2[[#This Row],[Volume Used]]-'Input Data'!$B$9)/'Input Data'!$B$11,0)*'Input Data'!$B$12</f>
        <v>0.30000000000000004</v>
      </c>
      <c r="D1620" s="31">
        <f>-(Table2[[#This Row],[Volume]]*(1-Table2[[#This Row],[Discount]])*'Input Data'!$B$2)/Table2[[#This Row],[Volume]]</f>
        <v>350</v>
      </c>
      <c r="E1620" s="29">
        <f>ROUNDUP(Table2[[#This Row],[Volume]]/'Input Data'!$B$13,0)</f>
        <v>9</v>
      </c>
      <c r="F1620" s="29">
        <f>-Table2[[#This Row],[Multiplier]]*'Input Data'!$B$3</f>
        <v>450000</v>
      </c>
      <c r="G1620" s="29">
        <f>(1 - (1 / (1 + EXP(-((Table2[[#This Row],[Volume]] / 1000) - 4.25))))) * 0.4 + 0.6</f>
        <v>0.60514750567842091</v>
      </c>
      <c r="H1620" s="29">
        <f>Table2[[#This Row],[Sigmoid]]*'Input Data'!$B$7</f>
        <v>453.86062925881566</v>
      </c>
      <c r="I1620" s="29">
        <f>Table2[[#This Row],[Price]]-Table2[[#This Row],[Variable Cost]]</f>
        <v>103.86062925881566</v>
      </c>
      <c r="J1620" s="29">
        <f>Table2[[#This Row],[CM I (Unit)]]-(Table2[[#This Row],[Fixed Cost]]/Table2[[#This Row],[Volume]])</f>
        <v>51.4741333333209</v>
      </c>
      <c r="K1620" s="29">
        <f>Table2[[#This Row],[CM II Unit)]]-(-'Input Data'!$B$4/Table2[[#This Row],[Volume]])</f>
        <v>22.370524485823811</v>
      </c>
      <c r="L1620" s="29">
        <f>Table2[[#This Row],[CM I (Unit)]]*Table2[[#This Row],[Volume]]</f>
        <v>892162.80533322657</v>
      </c>
      <c r="M1620" s="29">
        <f>Table2[[#This Row],[CM II Unit)]]*Table2[[#This Row],[Volume]]</f>
        <v>442162.80533322651</v>
      </c>
      <c r="N1620" s="29">
        <f>Table2[[#This Row],[Profit (Unit)]]*Table2[[#This Row],[Volume]]</f>
        <v>192162.80533322654</v>
      </c>
      <c r="O1620" s="29" t="str">
        <f>IF(AND(Table2[[#This Row],[Profit]]&gt;0,N1619&lt;0),MIN(Table2[Profit]),"")</f>
        <v/>
      </c>
    </row>
    <row r="1621" spans="1:15" ht="20.100000000000001" customHeight="1" x14ac:dyDescent="0.25">
      <c r="A1621" s="29">
        <v>8595</v>
      </c>
      <c r="B1621" s="29">
        <f>IF(Table2[[#This Row],[Volume]]&lt;'Input Data'!$B$9,'Input Data'!$B$9,IF(Table2[[#This Row],[Volume]]&gt;'Input Data'!$B$10,'Input Data'!$B$10,Table2[[#This Row],[Volume]]))</f>
        <v>8000</v>
      </c>
      <c r="C1621" s="30">
        <f>ROUNDDOWN((Table2[[#This Row],[Volume Used]]-'Input Data'!$B$9)/'Input Data'!$B$11,0)*'Input Data'!$B$12</f>
        <v>0.30000000000000004</v>
      </c>
      <c r="D1621" s="31">
        <f>-(Table2[[#This Row],[Volume]]*(1-Table2[[#This Row],[Discount]])*'Input Data'!$B$2)/Table2[[#This Row],[Volume]]</f>
        <v>350</v>
      </c>
      <c r="E1621" s="29">
        <f>ROUNDUP(Table2[[#This Row],[Volume]]/'Input Data'!$B$13,0)</f>
        <v>9</v>
      </c>
      <c r="F1621" s="29">
        <f>-Table2[[#This Row],[Multiplier]]*'Input Data'!$B$3</f>
        <v>450000</v>
      </c>
      <c r="G1621" s="29">
        <f>(1 - (1 / (1 + EXP(-((Table2[[#This Row],[Volume]] / 1000) - 4.25))))) * 0.4 + 0.6</f>
        <v>0.60512216114358675</v>
      </c>
      <c r="H1621" s="29">
        <f>Table2[[#This Row],[Sigmoid]]*'Input Data'!$B$7</f>
        <v>453.84162085769003</v>
      </c>
      <c r="I1621" s="29">
        <f>Table2[[#This Row],[Price]]-Table2[[#This Row],[Variable Cost]]</f>
        <v>103.84162085769003</v>
      </c>
      <c r="J1621" s="29">
        <f>Table2[[#This Row],[CM I (Unit)]]-(Table2[[#This Row],[Fixed Cost]]/Table2[[#This Row],[Volume]])</f>
        <v>51.485599915281654</v>
      </c>
      <c r="K1621" s="29">
        <f>Table2[[#This Row],[CM II Unit)]]-(-'Input Data'!$B$4/Table2[[#This Row],[Volume]])</f>
        <v>22.398921613943667</v>
      </c>
      <c r="L1621" s="29">
        <f>Table2[[#This Row],[CM I (Unit)]]*Table2[[#This Row],[Volume]]</f>
        <v>892518.73127184587</v>
      </c>
      <c r="M1621" s="29">
        <f>Table2[[#This Row],[CM II Unit)]]*Table2[[#This Row],[Volume]]</f>
        <v>442518.73127184581</v>
      </c>
      <c r="N1621" s="29">
        <f>Table2[[#This Row],[Profit (Unit)]]*Table2[[#This Row],[Volume]]</f>
        <v>192518.73127184581</v>
      </c>
      <c r="O1621" s="29" t="str">
        <f>IF(AND(Table2[[#This Row],[Profit]]&gt;0,N1620&lt;0),MIN(Table2[Profit]),"")</f>
        <v/>
      </c>
    </row>
    <row r="1622" spans="1:15" ht="20.100000000000001" customHeight="1" x14ac:dyDescent="0.25">
      <c r="A1622" s="29">
        <v>8600</v>
      </c>
      <c r="B1622" s="29">
        <f>IF(Table2[[#This Row],[Volume]]&lt;'Input Data'!$B$9,'Input Data'!$B$9,IF(Table2[[#This Row],[Volume]]&gt;'Input Data'!$B$10,'Input Data'!$B$10,Table2[[#This Row],[Volume]]))</f>
        <v>8000</v>
      </c>
      <c r="C1622" s="30">
        <f>ROUNDDOWN((Table2[[#This Row],[Volume Used]]-'Input Data'!$B$9)/'Input Data'!$B$11,0)*'Input Data'!$B$12</f>
        <v>0.30000000000000004</v>
      </c>
      <c r="D1622" s="31">
        <f>-(Table2[[#This Row],[Volume]]*(1-Table2[[#This Row],[Discount]])*'Input Data'!$B$2)/Table2[[#This Row],[Volume]]</f>
        <v>350</v>
      </c>
      <c r="E1622" s="29">
        <f>ROUNDUP(Table2[[#This Row],[Volume]]/'Input Data'!$B$13,0)</f>
        <v>9</v>
      </c>
      <c r="F1622" s="29">
        <f>-Table2[[#This Row],[Multiplier]]*'Input Data'!$B$3</f>
        <v>450000</v>
      </c>
      <c r="G1622" s="29">
        <f>(1 - (1 / (1 + EXP(-((Table2[[#This Row],[Volume]] / 1000) - 4.25))))) * 0.4 + 0.6</f>
        <v>0.60509693978564461</v>
      </c>
      <c r="H1622" s="29">
        <f>Table2[[#This Row],[Sigmoid]]*'Input Data'!$B$7</f>
        <v>453.82270483923344</v>
      </c>
      <c r="I1622" s="29">
        <f>Table2[[#This Row],[Price]]-Table2[[#This Row],[Variable Cost]]</f>
        <v>103.82270483923344</v>
      </c>
      <c r="J1622" s="29">
        <f>Table2[[#This Row],[CM I (Unit)]]-(Table2[[#This Row],[Fixed Cost]]/Table2[[#This Row],[Volume]])</f>
        <v>51.497123443884604</v>
      </c>
      <c r="K1622" s="29">
        <f>Table2[[#This Row],[CM II Unit)]]-(-'Input Data'!$B$4/Table2[[#This Row],[Volume]])</f>
        <v>22.42735600202414</v>
      </c>
      <c r="L1622" s="29">
        <f>Table2[[#This Row],[CM I (Unit)]]*Table2[[#This Row],[Volume]]</f>
        <v>892875.26161740755</v>
      </c>
      <c r="M1622" s="29">
        <f>Table2[[#This Row],[CM II Unit)]]*Table2[[#This Row],[Volume]]</f>
        <v>442875.26161740761</v>
      </c>
      <c r="N1622" s="29">
        <f>Table2[[#This Row],[Profit (Unit)]]*Table2[[#This Row],[Volume]]</f>
        <v>192875.26161740761</v>
      </c>
      <c r="O1622" s="29" t="str">
        <f>IF(AND(Table2[[#This Row],[Profit]]&gt;0,N1621&lt;0),MIN(Table2[Profit]),"")</f>
        <v/>
      </c>
    </row>
    <row r="1623" spans="1:15" ht="20.100000000000001" customHeight="1" x14ac:dyDescent="0.25">
      <c r="A1623" s="29">
        <v>8605</v>
      </c>
      <c r="B1623" s="29">
        <f>IF(Table2[[#This Row],[Volume]]&lt;'Input Data'!$B$9,'Input Data'!$B$9,IF(Table2[[#This Row],[Volume]]&gt;'Input Data'!$B$10,'Input Data'!$B$10,Table2[[#This Row],[Volume]]))</f>
        <v>8000</v>
      </c>
      <c r="C1623" s="30">
        <f>ROUNDDOWN((Table2[[#This Row],[Volume Used]]-'Input Data'!$B$9)/'Input Data'!$B$11,0)*'Input Data'!$B$12</f>
        <v>0.30000000000000004</v>
      </c>
      <c r="D1623" s="31">
        <f>-(Table2[[#This Row],[Volume]]*(1-Table2[[#This Row],[Discount]])*'Input Data'!$B$2)/Table2[[#This Row],[Volume]]</f>
        <v>350</v>
      </c>
      <c r="E1623" s="29">
        <f>ROUNDUP(Table2[[#This Row],[Volume]]/'Input Data'!$B$13,0)</f>
        <v>9</v>
      </c>
      <c r="F1623" s="29">
        <f>-Table2[[#This Row],[Multiplier]]*'Input Data'!$B$3</f>
        <v>450000</v>
      </c>
      <c r="G1623" s="29">
        <f>(1 - (1 / (1 + EXP(-((Table2[[#This Row],[Volume]] / 1000) - 4.25))))) * 0.4 + 0.6</f>
        <v>0.60507184102176881</v>
      </c>
      <c r="H1623" s="29">
        <f>Table2[[#This Row],[Sigmoid]]*'Input Data'!$B$7</f>
        <v>453.80388076632659</v>
      </c>
      <c r="I1623" s="29">
        <f>Table2[[#This Row],[Price]]-Table2[[#This Row],[Variable Cost]]</f>
        <v>103.80388076632659</v>
      </c>
      <c r="J1623" s="29">
        <f>Table2[[#This Row],[CM I (Unit)]]-(Table2[[#This Row],[Fixed Cost]]/Table2[[#This Row],[Volume]])</f>
        <v>51.508703543781557</v>
      </c>
      <c r="K1623" s="29">
        <f>Table2[[#This Row],[CM II Unit)]]-(-'Input Data'!$B$4/Table2[[#This Row],[Volume]])</f>
        <v>22.455827309034316</v>
      </c>
      <c r="L1623" s="29">
        <f>Table2[[#This Row],[CM I (Unit)]]*Table2[[#This Row],[Volume]]</f>
        <v>893232.39399424032</v>
      </c>
      <c r="M1623" s="29">
        <f>Table2[[#This Row],[CM II Unit)]]*Table2[[#This Row],[Volume]]</f>
        <v>443232.39399424032</v>
      </c>
      <c r="N1623" s="29">
        <f>Table2[[#This Row],[Profit (Unit)]]*Table2[[#This Row],[Volume]]</f>
        <v>193232.39399424029</v>
      </c>
      <c r="O1623" s="29" t="str">
        <f>IF(AND(Table2[[#This Row],[Profit]]&gt;0,N1622&lt;0),MIN(Table2[Profit]),"")</f>
        <v/>
      </c>
    </row>
    <row r="1624" spans="1:15" ht="20.100000000000001" customHeight="1" x14ac:dyDescent="0.25">
      <c r="A1624" s="29">
        <v>8610</v>
      </c>
      <c r="B1624" s="29">
        <f>IF(Table2[[#This Row],[Volume]]&lt;'Input Data'!$B$9,'Input Data'!$B$9,IF(Table2[[#This Row],[Volume]]&gt;'Input Data'!$B$10,'Input Data'!$B$10,Table2[[#This Row],[Volume]]))</f>
        <v>8000</v>
      </c>
      <c r="C1624" s="30">
        <f>ROUNDDOWN((Table2[[#This Row],[Volume Used]]-'Input Data'!$B$9)/'Input Data'!$B$11,0)*'Input Data'!$B$12</f>
        <v>0.30000000000000004</v>
      </c>
      <c r="D1624" s="31">
        <f>-(Table2[[#This Row],[Volume]]*(1-Table2[[#This Row],[Discount]])*'Input Data'!$B$2)/Table2[[#This Row],[Volume]]</f>
        <v>350</v>
      </c>
      <c r="E1624" s="29">
        <f>ROUNDUP(Table2[[#This Row],[Volume]]/'Input Data'!$B$13,0)</f>
        <v>9</v>
      </c>
      <c r="F1624" s="29">
        <f>-Table2[[#This Row],[Multiplier]]*'Input Data'!$B$3</f>
        <v>450000</v>
      </c>
      <c r="G1624" s="29">
        <f>(1 - (1 / (1 + EXP(-((Table2[[#This Row],[Volume]] / 1000) - 4.25))))) * 0.4 + 0.6</f>
        <v>0.60504686427173549</v>
      </c>
      <c r="H1624" s="29">
        <f>Table2[[#This Row],[Sigmoid]]*'Input Data'!$B$7</f>
        <v>453.78514820380161</v>
      </c>
      <c r="I1624" s="29">
        <f>Table2[[#This Row],[Price]]-Table2[[#This Row],[Variable Cost]]</f>
        <v>103.78514820380161</v>
      </c>
      <c r="J1624" s="29">
        <f>Table2[[#This Row],[CM I (Unit)]]-(Table2[[#This Row],[Fixed Cost]]/Table2[[#This Row],[Volume]])</f>
        <v>51.520339841432275</v>
      </c>
      <c r="K1624" s="29">
        <f>Table2[[#This Row],[CM II Unit)]]-(-'Input Data'!$B$4/Table2[[#This Row],[Volume]])</f>
        <v>22.48433519567153</v>
      </c>
      <c r="L1624" s="29">
        <f>Table2[[#This Row],[CM I (Unit)]]*Table2[[#This Row],[Volume]]</f>
        <v>893590.12603473186</v>
      </c>
      <c r="M1624" s="29">
        <f>Table2[[#This Row],[CM II Unit)]]*Table2[[#This Row],[Volume]]</f>
        <v>443590.12603473186</v>
      </c>
      <c r="N1624" s="29">
        <f>Table2[[#This Row],[Profit (Unit)]]*Table2[[#This Row],[Volume]]</f>
        <v>193590.12603473189</v>
      </c>
      <c r="O1624" s="29" t="str">
        <f>IF(AND(Table2[[#This Row],[Profit]]&gt;0,N1623&lt;0),MIN(Table2[Profit]),"")</f>
        <v/>
      </c>
    </row>
    <row r="1625" spans="1:15" ht="20.100000000000001" customHeight="1" x14ac:dyDescent="0.25">
      <c r="A1625" s="29">
        <v>8615</v>
      </c>
      <c r="B1625" s="29">
        <f>IF(Table2[[#This Row],[Volume]]&lt;'Input Data'!$B$9,'Input Data'!$B$9,IF(Table2[[#This Row],[Volume]]&gt;'Input Data'!$B$10,'Input Data'!$B$10,Table2[[#This Row],[Volume]]))</f>
        <v>8000</v>
      </c>
      <c r="C1625" s="30">
        <f>ROUNDDOWN((Table2[[#This Row],[Volume Used]]-'Input Data'!$B$9)/'Input Data'!$B$11,0)*'Input Data'!$B$12</f>
        <v>0.30000000000000004</v>
      </c>
      <c r="D1625" s="31">
        <f>-(Table2[[#This Row],[Volume]]*(1-Table2[[#This Row],[Discount]])*'Input Data'!$B$2)/Table2[[#This Row],[Volume]]</f>
        <v>350</v>
      </c>
      <c r="E1625" s="29">
        <f>ROUNDUP(Table2[[#This Row],[Volume]]/'Input Data'!$B$13,0)</f>
        <v>9</v>
      </c>
      <c r="F1625" s="29">
        <f>-Table2[[#This Row],[Multiplier]]*'Input Data'!$B$3</f>
        <v>450000</v>
      </c>
      <c r="G1625" s="29">
        <f>(1 - (1 / (1 + EXP(-((Table2[[#This Row],[Volume]] / 1000) - 4.25))))) * 0.4 + 0.6</f>
        <v>0.60502200895791303</v>
      </c>
      <c r="H1625" s="29">
        <f>Table2[[#This Row],[Sigmoid]]*'Input Data'!$B$7</f>
        <v>453.76650671843475</v>
      </c>
      <c r="I1625" s="29">
        <f>Table2[[#This Row],[Price]]-Table2[[#This Row],[Variable Cost]]</f>
        <v>103.76650671843475</v>
      </c>
      <c r="J1625" s="29">
        <f>Table2[[#This Row],[CM I (Unit)]]-(Table2[[#This Row],[Fixed Cost]]/Table2[[#This Row],[Volume]])</f>
        <v>51.532031965097552</v>
      </c>
      <c r="K1625" s="29">
        <f>Table2[[#This Row],[CM II Unit)]]-(-'Input Data'!$B$4/Table2[[#This Row],[Volume]])</f>
        <v>22.51287932435466</v>
      </c>
      <c r="L1625" s="29">
        <f>Table2[[#This Row],[CM I (Unit)]]*Table2[[#This Row],[Volume]]</f>
        <v>893948.45537931542</v>
      </c>
      <c r="M1625" s="29">
        <f>Table2[[#This Row],[CM II Unit)]]*Table2[[#This Row],[Volume]]</f>
        <v>443948.45537931542</v>
      </c>
      <c r="N1625" s="29">
        <f>Table2[[#This Row],[Profit (Unit)]]*Table2[[#This Row],[Volume]]</f>
        <v>193948.45537931539</v>
      </c>
      <c r="O1625" s="29" t="str">
        <f>IF(AND(Table2[[#This Row],[Profit]]&gt;0,N1624&lt;0),MIN(Table2[Profit]),"")</f>
        <v/>
      </c>
    </row>
    <row r="1626" spans="1:15" ht="20.100000000000001" customHeight="1" x14ac:dyDescent="0.25">
      <c r="A1626" s="29">
        <v>8620</v>
      </c>
      <c r="B1626" s="29">
        <f>IF(Table2[[#This Row],[Volume]]&lt;'Input Data'!$B$9,'Input Data'!$B$9,IF(Table2[[#This Row],[Volume]]&gt;'Input Data'!$B$10,'Input Data'!$B$10,Table2[[#This Row],[Volume]]))</f>
        <v>8000</v>
      </c>
      <c r="C1626" s="30">
        <f>ROUNDDOWN((Table2[[#This Row],[Volume Used]]-'Input Data'!$B$9)/'Input Data'!$B$11,0)*'Input Data'!$B$12</f>
        <v>0.30000000000000004</v>
      </c>
      <c r="D1626" s="31">
        <f>-(Table2[[#This Row],[Volume]]*(1-Table2[[#This Row],[Discount]])*'Input Data'!$B$2)/Table2[[#This Row],[Volume]]</f>
        <v>350</v>
      </c>
      <c r="E1626" s="29">
        <f>ROUNDUP(Table2[[#This Row],[Volume]]/'Input Data'!$B$13,0)</f>
        <v>9</v>
      </c>
      <c r="F1626" s="29">
        <f>-Table2[[#This Row],[Multiplier]]*'Input Data'!$B$3</f>
        <v>450000</v>
      </c>
      <c r="G1626" s="29">
        <f>(1 - (1 / (1 + EXP(-((Table2[[#This Row],[Volume]] / 1000) - 4.25))))) * 0.4 + 0.6</f>
        <v>0.60499727450525176</v>
      </c>
      <c r="H1626" s="29">
        <f>Table2[[#This Row],[Sigmoid]]*'Input Data'!$B$7</f>
        <v>453.7479558789388</v>
      </c>
      <c r="I1626" s="29">
        <f>Table2[[#This Row],[Price]]-Table2[[#This Row],[Variable Cost]]</f>
        <v>103.7479558789388</v>
      </c>
      <c r="J1626" s="29">
        <f>Table2[[#This Row],[CM I (Unit)]]-(Table2[[#This Row],[Fixed Cost]]/Table2[[#This Row],[Volume]])</f>
        <v>51.54377954483207</v>
      </c>
      <c r="K1626" s="29">
        <f>Table2[[#This Row],[CM II Unit)]]-(-'Input Data'!$B$4/Table2[[#This Row],[Volume]])</f>
        <v>22.541459359217221</v>
      </c>
      <c r="L1626" s="29">
        <f>Table2[[#This Row],[CM I (Unit)]]*Table2[[#This Row],[Volume]]</f>
        <v>894307.37967645237</v>
      </c>
      <c r="M1626" s="29">
        <f>Table2[[#This Row],[CM II Unit)]]*Table2[[#This Row],[Volume]]</f>
        <v>444307.37967645243</v>
      </c>
      <c r="N1626" s="29">
        <f>Table2[[#This Row],[Profit (Unit)]]*Table2[[#This Row],[Volume]]</f>
        <v>194307.37967645243</v>
      </c>
      <c r="O1626" s="29" t="str">
        <f>IF(AND(Table2[[#This Row],[Profit]]&gt;0,N1625&lt;0),MIN(Table2[Profit]),"")</f>
        <v/>
      </c>
    </row>
    <row r="1627" spans="1:15" ht="20.100000000000001" customHeight="1" x14ac:dyDescent="0.25">
      <c r="A1627" s="29">
        <v>8625</v>
      </c>
      <c r="B1627" s="29">
        <f>IF(Table2[[#This Row],[Volume]]&lt;'Input Data'!$B$9,'Input Data'!$B$9,IF(Table2[[#This Row],[Volume]]&gt;'Input Data'!$B$10,'Input Data'!$B$10,Table2[[#This Row],[Volume]]))</f>
        <v>8000</v>
      </c>
      <c r="C1627" s="30">
        <f>ROUNDDOWN((Table2[[#This Row],[Volume Used]]-'Input Data'!$B$9)/'Input Data'!$B$11,0)*'Input Data'!$B$12</f>
        <v>0.30000000000000004</v>
      </c>
      <c r="D1627" s="31">
        <f>-(Table2[[#This Row],[Volume]]*(1-Table2[[#This Row],[Discount]])*'Input Data'!$B$2)/Table2[[#This Row],[Volume]]</f>
        <v>350</v>
      </c>
      <c r="E1627" s="29">
        <f>ROUNDUP(Table2[[#This Row],[Volume]]/'Input Data'!$B$13,0)</f>
        <v>9</v>
      </c>
      <c r="F1627" s="29">
        <f>-Table2[[#This Row],[Multiplier]]*'Input Data'!$B$3</f>
        <v>450000</v>
      </c>
      <c r="G1627" s="29">
        <f>(1 - (1 / (1 + EXP(-((Table2[[#This Row],[Volume]] / 1000) - 4.25))))) * 0.4 + 0.6</f>
        <v>0.60497266034127428</v>
      </c>
      <c r="H1627" s="29">
        <f>Table2[[#This Row],[Sigmoid]]*'Input Data'!$B$7</f>
        <v>453.72949525595573</v>
      </c>
      <c r="I1627" s="29">
        <f>Table2[[#This Row],[Price]]-Table2[[#This Row],[Variable Cost]]</f>
        <v>103.72949525595573</v>
      </c>
      <c r="J1627" s="29">
        <f>Table2[[#This Row],[CM I (Unit)]]-(Table2[[#This Row],[Fixed Cost]]/Table2[[#This Row],[Volume]])</f>
        <v>51.555582212477468</v>
      </c>
      <c r="K1627" s="29">
        <f>Table2[[#This Row],[CM II Unit)]]-(-'Input Data'!$B$4/Table2[[#This Row],[Volume]])</f>
        <v>22.570074966100655</v>
      </c>
      <c r="L1627" s="29">
        <f>Table2[[#This Row],[CM I (Unit)]]*Table2[[#This Row],[Volume]]</f>
        <v>894666.89658261812</v>
      </c>
      <c r="M1627" s="29">
        <f>Table2[[#This Row],[CM II Unit)]]*Table2[[#This Row],[Volume]]</f>
        <v>444666.89658261818</v>
      </c>
      <c r="N1627" s="29">
        <f>Table2[[#This Row],[Profit (Unit)]]*Table2[[#This Row],[Volume]]</f>
        <v>194666.89658261815</v>
      </c>
      <c r="O1627" s="29" t="str">
        <f>IF(AND(Table2[[#This Row],[Profit]]&gt;0,N1626&lt;0),MIN(Table2[Profit]),"")</f>
        <v/>
      </c>
    </row>
    <row r="1628" spans="1:15" ht="20.100000000000001" customHeight="1" x14ac:dyDescent="0.25">
      <c r="A1628" s="29">
        <v>8630</v>
      </c>
      <c r="B1628" s="29">
        <f>IF(Table2[[#This Row],[Volume]]&lt;'Input Data'!$B$9,'Input Data'!$B$9,IF(Table2[[#This Row],[Volume]]&gt;'Input Data'!$B$10,'Input Data'!$B$10,Table2[[#This Row],[Volume]]))</f>
        <v>8000</v>
      </c>
      <c r="C1628" s="30">
        <f>ROUNDDOWN((Table2[[#This Row],[Volume Used]]-'Input Data'!$B$9)/'Input Data'!$B$11,0)*'Input Data'!$B$12</f>
        <v>0.30000000000000004</v>
      </c>
      <c r="D1628" s="31">
        <f>-(Table2[[#This Row],[Volume]]*(1-Table2[[#This Row],[Discount]])*'Input Data'!$B$2)/Table2[[#This Row],[Volume]]</f>
        <v>350</v>
      </c>
      <c r="E1628" s="29">
        <f>ROUNDUP(Table2[[#This Row],[Volume]]/'Input Data'!$B$13,0)</f>
        <v>9</v>
      </c>
      <c r="F1628" s="29">
        <f>-Table2[[#This Row],[Multiplier]]*'Input Data'!$B$3</f>
        <v>450000</v>
      </c>
      <c r="G1628" s="29">
        <f>(1 - (1 / (1 + EXP(-((Table2[[#This Row],[Volume]] / 1000) - 4.25))))) * 0.4 + 0.6</f>
        <v>0.60494816589606493</v>
      </c>
      <c r="H1628" s="29">
        <f>Table2[[#This Row],[Sigmoid]]*'Input Data'!$B$7</f>
        <v>453.71112442204867</v>
      </c>
      <c r="I1628" s="29">
        <f>Table2[[#This Row],[Price]]-Table2[[#This Row],[Variable Cost]]</f>
        <v>103.71112442204867</v>
      </c>
      <c r="J1628" s="29">
        <f>Table2[[#This Row],[CM I (Unit)]]-(Table2[[#This Row],[Fixed Cost]]/Table2[[#This Row],[Volume]])</f>
        <v>51.567439601654698</v>
      </c>
      <c r="K1628" s="29">
        <f>Table2[[#This Row],[CM II Unit)]]-(-'Input Data'!$B$4/Table2[[#This Row],[Volume]])</f>
        <v>22.598725812546935</v>
      </c>
      <c r="L1628" s="29">
        <f>Table2[[#This Row],[CM I (Unit)]]*Table2[[#This Row],[Volume]]</f>
        <v>895027.00376227999</v>
      </c>
      <c r="M1628" s="29">
        <f>Table2[[#This Row],[CM II Unit)]]*Table2[[#This Row],[Volume]]</f>
        <v>445027.00376228004</v>
      </c>
      <c r="N1628" s="29">
        <f>Table2[[#This Row],[Profit (Unit)]]*Table2[[#This Row],[Volume]]</f>
        <v>195027.00376228004</v>
      </c>
      <c r="O1628" s="29" t="str">
        <f>IF(AND(Table2[[#This Row],[Profit]]&gt;0,N1627&lt;0),MIN(Table2[Profit]),"")</f>
        <v/>
      </c>
    </row>
    <row r="1629" spans="1:15" ht="20.100000000000001" customHeight="1" x14ac:dyDescent="0.25">
      <c r="A1629" s="29">
        <v>8635</v>
      </c>
      <c r="B1629" s="29">
        <f>IF(Table2[[#This Row],[Volume]]&lt;'Input Data'!$B$9,'Input Data'!$B$9,IF(Table2[[#This Row],[Volume]]&gt;'Input Data'!$B$10,'Input Data'!$B$10,Table2[[#This Row],[Volume]]))</f>
        <v>8000</v>
      </c>
      <c r="C1629" s="30">
        <f>ROUNDDOWN((Table2[[#This Row],[Volume Used]]-'Input Data'!$B$9)/'Input Data'!$B$11,0)*'Input Data'!$B$12</f>
        <v>0.30000000000000004</v>
      </c>
      <c r="D1629" s="31">
        <f>-(Table2[[#This Row],[Volume]]*(1-Table2[[#This Row],[Discount]])*'Input Data'!$B$2)/Table2[[#This Row],[Volume]]</f>
        <v>350</v>
      </c>
      <c r="E1629" s="29">
        <f>ROUNDUP(Table2[[#This Row],[Volume]]/'Input Data'!$B$13,0)</f>
        <v>9</v>
      </c>
      <c r="F1629" s="29">
        <f>-Table2[[#This Row],[Multiplier]]*'Input Data'!$B$3</f>
        <v>450000</v>
      </c>
      <c r="G1629" s="29">
        <f>(1 - (1 / (1 + EXP(-((Table2[[#This Row],[Volume]] / 1000) - 4.25))))) * 0.4 + 0.6</f>
        <v>0.6049237906022602</v>
      </c>
      <c r="H1629" s="29">
        <f>Table2[[#This Row],[Sigmoid]]*'Input Data'!$B$7</f>
        <v>453.69284295169513</v>
      </c>
      <c r="I1629" s="29">
        <f>Table2[[#This Row],[Price]]-Table2[[#This Row],[Variable Cost]]</f>
        <v>103.69284295169513</v>
      </c>
      <c r="J1629" s="29">
        <f>Table2[[#This Row],[CM I (Unit)]]-(Table2[[#This Row],[Fixed Cost]]/Table2[[#This Row],[Volume]])</f>
        <v>51.579351347757665</v>
      </c>
      <c r="K1629" s="29">
        <f>Table2[[#This Row],[CM II Unit)]]-(-'Input Data'!$B$4/Table2[[#This Row],[Volume]])</f>
        <v>22.627411567792407</v>
      </c>
      <c r="L1629" s="29">
        <f>Table2[[#This Row],[CM I (Unit)]]*Table2[[#This Row],[Volume]]</f>
        <v>895387.69888788741</v>
      </c>
      <c r="M1629" s="29">
        <f>Table2[[#This Row],[CM II Unit)]]*Table2[[#This Row],[Volume]]</f>
        <v>445387.69888788741</v>
      </c>
      <c r="N1629" s="29">
        <f>Table2[[#This Row],[Profit (Unit)]]*Table2[[#This Row],[Volume]]</f>
        <v>195387.69888788744</v>
      </c>
      <c r="O1629" s="29" t="str">
        <f>IF(AND(Table2[[#This Row],[Profit]]&gt;0,N1628&lt;0),MIN(Table2[Profit]),"")</f>
        <v/>
      </c>
    </row>
    <row r="1630" spans="1:15" ht="20.100000000000001" customHeight="1" x14ac:dyDescent="0.25">
      <c r="A1630" s="29">
        <v>8640</v>
      </c>
      <c r="B1630" s="29">
        <f>IF(Table2[[#This Row],[Volume]]&lt;'Input Data'!$B$9,'Input Data'!$B$9,IF(Table2[[#This Row],[Volume]]&gt;'Input Data'!$B$10,'Input Data'!$B$10,Table2[[#This Row],[Volume]]))</f>
        <v>8000</v>
      </c>
      <c r="C1630" s="30">
        <f>ROUNDDOWN((Table2[[#This Row],[Volume Used]]-'Input Data'!$B$9)/'Input Data'!$B$11,0)*'Input Data'!$B$12</f>
        <v>0.30000000000000004</v>
      </c>
      <c r="D1630" s="31">
        <f>-(Table2[[#This Row],[Volume]]*(1-Table2[[#This Row],[Discount]])*'Input Data'!$B$2)/Table2[[#This Row],[Volume]]</f>
        <v>350</v>
      </c>
      <c r="E1630" s="29">
        <f>ROUNDUP(Table2[[#This Row],[Volume]]/'Input Data'!$B$13,0)</f>
        <v>9</v>
      </c>
      <c r="F1630" s="29">
        <f>-Table2[[#This Row],[Multiplier]]*'Input Data'!$B$3</f>
        <v>450000</v>
      </c>
      <c r="G1630" s="29">
        <f>(1 - (1 / (1 + EXP(-((Table2[[#This Row],[Volume]] / 1000) - 4.25))))) * 0.4 + 0.6</f>
        <v>0.60489953389503859</v>
      </c>
      <c r="H1630" s="29">
        <f>Table2[[#This Row],[Sigmoid]]*'Input Data'!$B$7</f>
        <v>453.67465042127895</v>
      </c>
      <c r="I1630" s="29">
        <f>Table2[[#This Row],[Price]]-Table2[[#This Row],[Variable Cost]]</f>
        <v>103.67465042127895</v>
      </c>
      <c r="J1630" s="29">
        <f>Table2[[#This Row],[CM I (Unit)]]-(Table2[[#This Row],[Fixed Cost]]/Table2[[#This Row],[Volume]])</f>
        <v>51.591317087945619</v>
      </c>
      <c r="K1630" s="29">
        <f>Table2[[#This Row],[CM II Unit)]]-(-'Input Data'!$B$4/Table2[[#This Row],[Volume]])</f>
        <v>22.656131902760432</v>
      </c>
      <c r="L1630" s="29">
        <f>Table2[[#This Row],[CM I (Unit)]]*Table2[[#This Row],[Volume]]</f>
        <v>895748.97963985021</v>
      </c>
      <c r="M1630" s="29">
        <f>Table2[[#This Row],[CM II Unit)]]*Table2[[#This Row],[Volume]]</f>
        <v>445748.97963985015</v>
      </c>
      <c r="N1630" s="29">
        <f>Table2[[#This Row],[Profit (Unit)]]*Table2[[#This Row],[Volume]]</f>
        <v>195748.97963985012</v>
      </c>
      <c r="O1630" s="29" t="str">
        <f>IF(AND(Table2[[#This Row],[Profit]]&gt;0,N1629&lt;0),MIN(Table2[Profit]),"")</f>
        <v/>
      </c>
    </row>
    <row r="1631" spans="1:15" ht="20.100000000000001" customHeight="1" x14ac:dyDescent="0.25">
      <c r="A1631" s="29">
        <v>8645</v>
      </c>
      <c r="B1631" s="29">
        <f>IF(Table2[[#This Row],[Volume]]&lt;'Input Data'!$B$9,'Input Data'!$B$9,IF(Table2[[#This Row],[Volume]]&gt;'Input Data'!$B$10,'Input Data'!$B$10,Table2[[#This Row],[Volume]]))</f>
        <v>8000</v>
      </c>
      <c r="C1631" s="30">
        <f>ROUNDDOWN((Table2[[#This Row],[Volume Used]]-'Input Data'!$B$9)/'Input Data'!$B$11,0)*'Input Data'!$B$12</f>
        <v>0.30000000000000004</v>
      </c>
      <c r="D1631" s="31">
        <f>-(Table2[[#This Row],[Volume]]*(1-Table2[[#This Row],[Discount]])*'Input Data'!$B$2)/Table2[[#This Row],[Volume]]</f>
        <v>350</v>
      </c>
      <c r="E1631" s="29">
        <f>ROUNDUP(Table2[[#This Row],[Volume]]/'Input Data'!$B$13,0)</f>
        <v>9</v>
      </c>
      <c r="F1631" s="29">
        <f>-Table2[[#This Row],[Multiplier]]*'Input Data'!$B$3</f>
        <v>450000</v>
      </c>
      <c r="G1631" s="29">
        <f>(1 - (1 / (1 + EXP(-((Table2[[#This Row],[Volume]] / 1000) - 4.25))))) * 0.4 + 0.6</f>
        <v>0.60487539521211076</v>
      </c>
      <c r="H1631" s="29">
        <f>Table2[[#This Row],[Sigmoid]]*'Input Data'!$B$7</f>
        <v>453.65654640908309</v>
      </c>
      <c r="I1631" s="29">
        <f>Table2[[#This Row],[Price]]-Table2[[#This Row],[Variable Cost]]</f>
        <v>103.65654640908309</v>
      </c>
      <c r="J1631" s="29">
        <f>Table2[[#This Row],[CM I (Unit)]]-(Table2[[#This Row],[Fixed Cost]]/Table2[[#This Row],[Volume]])</f>
        <v>51.603336461136301</v>
      </c>
      <c r="K1631" s="29">
        <f>Table2[[#This Row],[CM II Unit)]]-(-'Input Data'!$B$4/Table2[[#This Row],[Volume]])</f>
        <v>22.684886490054751</v>
      </c>
      <c r="L1631" s="29">
        <f>Table2[[#This Row],[CM I (Unit)]]*Table2[[#This Row],[Volume]]</f>
        <v>896110.8437065233</v>
      </c>
      <c r="M1631" s="29">
        <f>Table2[[#This Row],[CM II Unit)]]*Table2[[#This Row],[Volume]]</f>
        <v>446110.8437065233</v>
      </c>
      <c r="N1631" s="29">
        <f>Table2[[#This Row],[Profit (Unit)]]*Table2[[#This Row],[Volume]]</f>
        <v>196110.84370652333</v>
      </c>
      <c r="O1631" s="29" t="str">
        <f>IF(AND(Table2[[#This Row],[Profit]]&gt;0,N1630&lt;0),MIN(Table2[Profit]),"")</f>
        <v/>
      </c>
    </row>
    <row r="1632" spans="1:15" ht="20.100000000000001" customHeight="1" x14ac:dyDescent="0.25">
      <c r="A1632" s="29">
        <v>8650</v>
      </c>
      <c r="B1632" s="29">
        <f>IF(Table2[[#This Row],[Volume]]&lt;'Input Data'!$B$9,'Input Data'!$B$9,IF(Table2[[#This Row],[Volume]]&gt;'Input Data'!$B$10,'Input Data'!$B$10,Table2[[#This Row],[Volume]]))</f>
        <v>8000</v>
      </c>
      <c r="C1632" s="30">
        <f>ROUNDDOWN((Table2[[#This Row],[Volume Used]]-'Input Data'!$B$9)/'Input Data'!$B$11,0)*'Input Data'!$B$12</f>
        <v>0.30000000000000004</v>
      </c>
      <c r="D1632" s="31">
        <f>-(Table2[[#This Row],[Volume]]*(1-Table2[[#This Row],[Discount]])*'Input Data'!$B$2)/Table2[[#This Row],[Volume]]</f>
        <v>350</v>
      </c>
      <c r="E1632" s="29">
        <f>ROUNDUP(Table2[[#This Row],[Volume]]/'Input Data'!$B$13,0)</f>
        <v>9</v>
      </c>
      <c r="F1632" s="29">
        <f>-Table2[[#This Row],[Multiplier]]*'Input Data'!$B$3</f>
        <v>450000</v>
      </c>
      <c r="G1632" s="29">
        <f>(1 - (1 / (1 + EXP(-((Table2[[#This Row],[Volume]] / 1000) - 4.25))))) * 0.4 + 0.6</f>
        <v>0.6048513739937097</v>
      </c>
      <c r="H1632" s="29">
        <f>Table2[[#This Row],[Sigmoid]]*'Input Data'!$B$7</f>
        <v>453.63853049528228</v>
      </c>
      <c r="I1632" s="29">
        <f>Table2[[#This Row],[Price]]-Table2[[#This Row],[Variable Cost]]</f>
        <v>103.63853049528228</v>
      </c>
      <c r="J1632" s="29">
        <f>Table2[[#This Row],[CM I (Unit)]]-(Table2[[#This Row],[Fixed Cost]]/Table2[[#This Row],[Volume]])</f>
        <v>51.615409107999042</v>
      </c>
      <c r="K1632" s="29">
        <f>Table2[[#This Row],[CM II Unit)]]-(-'Input Data'!$B$4/Table2[[#This Row],[Volume]])</f>
        <v>22.713675003952801</v>
      </c>
      <c r="L1632" s="29">
        <f>Table2[[#This Row],[CM I (Unit)]]*Table2[[#This Row],[Volume]]</f>
        <v>896473.28878419171</v>
      </c>
      <c r="M1632" s="29">
        <f>Table2[[#This Row],[CM II Unit)]]*Table2[[#This Row],[Volume]]</f>
        <v>446473.28878419171</v>
      </c>
      <c r="N1632" s="29">
        <f>Table2[[#This Row],[Profit (Unit)]]*Table2[[#This Row],[Volume]]</f>
        <v>196473.28878419174</v>
      </c>
      <c r="O1632" s="29" t="str">
        <f>IF(AND(Table2[[#This Row],[Profit]]&gt;0,N1631&lt;0),MIN(Table2[Profit]),"")</f>
        <v/>
      </c>
    </row>
    <row r="1633" spans="1:15" ht="20.100000000000001" customHeight="1" x14ac:dyDescent="0.25">
      <c r="A1633" s="29">
        <v>8655</v>
      </c>
      <c r="B1633" s="29">
        <f>IF(Table2[[#This Row],[Volume]]&lt;'Input Data'!$B$9,'Input Data'!$B$9,IF(Table2[[#This Row],[Volume]]&gt;'Input Data'!$B$10,'Input Data'!$B$10,Table2[[#This Row],[Volume]]))</f>
        <v>8000</v>
      </c>
      <c r="C1633" s="30">
        <f>ROUNDDOWN((Table2[[#This Row],[Volume Used]]-'Input Data'!$B$9)/'Input Data'!$B$11,0)*'Input Data'!$B$12</f>
        <v>0.30000000000000004</v>
      </c>
      <c r="D1633" s="31">
        <f>-(Table2[[#This Row],[Volume]]*(1-Table2[[#This Row],[Discount]])*'Input Data'!$B$2)/Table2[[#This Row],[Volume]]</f>
        <v>350</v>
      </c>
      <c r="E1633" s="29">
        <f>ROUNDUP(Table2[[#This Row],[Volume]]/'Input Data'!$B$13,0)</f>
        <v>9</v>
      </c>
      <c r="F1633" s="29">
        <f>-Table2[[#This Row],[Multiplier]]*'Input Data'!$B$3</f>
        <v>450000</v>
      </c>
      <c r="G1633" s="29">
        <f>(1 - (1 / (1 + EXP(-((Table2[[#This Row],[Volume]] / 1000) - 4.25))))) * 0.4 + 0.6</f>
        <v>0.6048274696825805</v>
      </c>
      <c r="H1633" s="29">
        <f>Table2[[#This Row],[Sigmoid]]*'Input Data'!$B$7</f>
        <v>453.62060226193535</v>
      </c>
      <c r="I1633" s="29">
        <f>Table2[[#This Row],[Price]]-Table2[[#This Row],[Variable Cost]]</f>
        <v>103.62060226193535</v>
      </c>
      <c r="J1633" s="29">
        <f>Table2[[#This Row],[CM I (Unit)]]-(Table2[[#This Row],[Fixed Cost]]/Table2[[#This Row],[Volume]])</f>
        <v>51.627534670947476</v>
      </c>
      <c r="K1633" s="29">
        <f>Table2[[#This Row],[CM II Unit)]]-(-'Input Data'!$B$4/Table2[[#This Row],[Volume]])</f>
        <v>22.74249712039866</v>
      </c>
      <c r="L1633" s="29">
        <f>Table2[[#This Row],[CM I (Unit)]]*Table2[[#This Row],[Volume]]</f>
        <v>896836.31257705041</v>
      </c>
      <c r="M1633" s="29">
        <f>Table2[[#This Row],[CM II Unit)]]*Table2[[#This Row],[Volume]]</f>
        <v>446836.31257705041</v>
      </c>
      <c r="N1633" s="29">
        <f>Table2[[#This Row],[Profit (Unit)]]*Table2[[#This Row],[Volume]]</f>
        <v>196836.31257705041</v>
      </c>
      <c r="O1633" s="29" t="str">
        <f>IF(AND(Table2[[#This Row],[Profit]]&gt;0,N1632&lt;0),MIN(Table2[Profit]),"")</f>
        <v/>
      </c>
    </row>
    <row r="1634" spans="1:15" ht="20.100000000000001" customHeight="1" x14ac:dyDescent="0.25">
      <c r="A1634" s="29">
        <v>8660</v>
      </c>
      <c r="B1634" s="29">
        <f>IF(Table2[[#This Row],[Volume]]&lt;'Input Data'!$B$9,'Input Data'!$B$9,IF(Table2[[#This Row],[Volume]]&gt;'Input Data'!$B$10,'Input Data'!$B$10,Table2[[#This Row],[Volume]]))</f>
        <v>8000</v>
      </c>
      <c r="C1634" s="30">
        <f>ROUNDDOWN((Table2[[#This Row],[Volume Used]]-'Input Data'!$B$9)/'Input Data'!$B$11,0)*'Input Data'!$B$12</f>
        <v>0.30000000000000004</v>
      </c>
      <c r="D1634" s="31">
        <f>-(Table2[[#This Row],[Volume]]*(1-Table2[[#This Row],[Discount]])*'Input Data'!$B$2)/Table2[[#This Row],[Volume]]</f>
        <v>350</v>
      </c>
      <c r="E1634" s="29">
        <f>ROUNDUP(Table2[[#This Row],[Volume]]/'Input Data'!$B$13,0)</f>
        <v>9</v>
      </c>
      <c r="F1634" s="29">
        <f>-Table2[[#This Row],[Multiplier]]*'Input Data'!$B$3</f>
        <v>450000</v>
      </c>
      <c r="G1634" s="29">
        <f>(1 - (1 / (1 + EXP(-((Table2[[#This Row],[Volume]] / 1000) - 4.25))))) * 0.4 + 0.6</f>
        <v>0.60480368172397092</v>
      </c>
      <c r="H1634" s="29">
        <f>Table2[[#This Row],[Sigmoid]]*'Input Data'!$B$7</f>
        <v>453.60276129297819</v>
      </c>
      <c r="I1634" s="29">
        <f>Table2[[#This Row],[Price]]-Table2[[#This Row],[Variable Cost]]</f>
        <v>103.60276129297819</v>
      </c>
      <c r="J1634" s="29">
        <f>Table2[[#This Row],[CM I (Unit)]]-(Table2[[#This Row],[Fixed Cost]]/Table2[[#This Row],[Volume]])</f>
        <v>51.639712794132919</v>
      </c>
      <c r="K1634" s="29">
        <f>Table2[[#This Row],[CM II Unit)]]-(-'Input Data'!$B$4/Table2[[#This Row],[Volume]])</f>
        <v>22.771352516996661</v>
      </c>
      <c r="L1634" s="29">
        <f>Table2[[#This Row],[CM I (Unit)]]*Table2[[#This Row],[Volume]]</f>
        <v>897199.91279719106</v>
      </c>
      <c r="M1634" s="29">
        <f>Table2[[#This Row],[CM II Unit)]]*Table2[[#This Row],[Volume]]</f>
        <v>447199.91279719106</v>
      </c>
      <c r="N1634" s="29">
        <f>Table2[[#This Row],[Profit (Unit)]]*Table2[[#This Row],[Volume]]</f>
        <v>197199.91279719109</v>
      </c>
      <c r="O1634" s="29" t="str">
        <f>IF(AND(Table2[[#This Row],[Profit]]&gt;0,N1633&lt;0),MIN(Table2[Profit]),"")</f>
        <v/>
      </c>
    </row>
    <row r="1635" spans="1:15" ht="20.100000000000001" customHeight="1" x14ac:dyDescent="0.25">
      <c r="A1635" s="29">
        <v>8665</v>
      </c>
      <c r="B1635" s="29">
        <f>IF(Table2[[#This Row],[Volume]]&lt;'Input Data'!$B$9,'Input Data'!$B$9,IF(Table2[[#This Row],[Volume]]&gt;'Input Data'!$B$10,'Input Data'!$B$10,Table2[[#This Row],[Volume]]))</f>
        <v>8000</v>
      </c>
      <c r="C1635" s="30">
        <f>ROUNDDOWN((Table2[[#This Row],[Volume Used]]-'Input Data'!$B$9)/'Input Data'!$B$11,0)*'Input Data'!$B$12</f>
        <v>0.30000000000000004</v>
      </c>
      <c r="D1635" s="31">
        <f>-(Table2[[#This Row],[Volume]]*(1-Table2[[#This Row],[Discount]])*'Input Data'!$B$2)/Table2[[#This Row],[Volume]]</f>
        <v>350</v>
      </c>
      <c r="E1635" s="29">
        <f>ROUNDUP(Table2[[#This Row],[Volume]]/'Input Data'!$B$13,0)</f>
        <v>9</v>
      </c>
      <c r="F1635" s="29">
        <f>-Table2[[#This Row],[Multiplier]]*'Input Data'!$B$3</f>
        <v>450000</v>
      </c>
      <c r="G1635" s="29">
        <f>(1 - (1 / (1 + EXP(-((Table2[[#This Row],[Volume]] / 1000) - 4.25))))) * 0.4 + 0.6</f>
        <v>0.60478000956562139</v>
      </c>
      <c r="H1635" s="29">
        <f>Table2[[#This Row],[Sigmoid]]*'Input Data'!$B$7</f>
        <v>453.58500717421606</v>
      </c>
      <c r="I1635" s="29">
        <f>Table2[[#This Row],[Price]]-Table2[[#This Row],[Variable Cost]]</f>
        <v>103.58500717421606</v>
      </c>
      <c r="J1635" s="29">
        <f>Table2[[#This Row],[CM I (Unit)]]-(Table2[[#This Row],[Fixed Cost]]/Table2[[#This Row],[Volume]])</f>
        <v>51.651943123437064</v>
      </c>
      <c r="K1635" s="29">
        <f>Table2[[#This Row],[CM II Unit)]]-(-'Input Data'!$B$4/Table2[[#This Row],[Volume]])</f>
        <v>22.800240873004288</v>
      </c>
      <c r="L1635" s="29">
        <f>Table2[[#This Row],[CM I (Unit)]]*Table2[[#This Row],[Volume]]</f>
        <v>897564.0871645821</v>
      </c>
      <c r="M1635" s="29">
        <f>Table2[[#This Row],[CM II Unit)]]*Table2[[#This Row],[Volume]]</f>
        <v>447564.08716458216</v>
      </c>
      <c r="N1635" s="29">
        <f>Table2[[#This Row],[Profit (Unit)]]*Table2[[#This Row],[Volume]]</f>
        <v>197564.08716458216</v>
      </c>
      <c r="O1635" s="29" t="str">
        <f>IF(AND(Table2[[#This Row],[Profit]]&gt;0,N1634&lt;0),MIN(Table2[Profit]),"")</f>
        <v/>
      </c>
    </row>
    <row r="1636" spans="1:15" ht="20.100000000000001" customHeight="1" x14ac:dyDescent="0.25">
      <c r="A1636" s="29">
        <v>8670</v>
      </c>
      <c r="B1636" s="29">
        <f>IF(Table2[[#This Row],[Volume]]&lt;'Input Data'!$B$9,'Input Data'!$B$9,IF(Table2[[#This Row],[Volume]]&gt;'Input Data'!$B$10,'Input Data'!$B$10,Table2[[#This Row],[Volume]]))</f>
        <v>8000</v>
      </c>
      <c r="C1636" s="30">
        <f>ROUNDDOWN((Table2[[#This Row],[Volume Used]]-'Input Data'!$B$9)/'Input Data'!$B$11,0)*'Input Data'!$B$12</f>
        <v>0.30000000000000004</v>
      </c>
      <c r="D1636" s="31">
        <f>-(Table2[[#This Row],[Volume]]*(1-Table2[[#This Row],[Discount]])*'Input Data'!$B$2)/Table2[[#This Row],[Volume]]</f>
        <v>350</v>
      </c>
      <c r="E1636" s="29">
        <f>ROUNDUP(Table2[[#This Row],[Volume]]/'Input Data'!$B$13,0)</f>
        <v>9</v>
      </c>
      <c r="F1636" s="29">
        <f>-Table2[[#This Row],[Multiplier]]*'Input Data'!$B$3</f>
        <v>450000</v>
      </c>
      <c r="G1636" s="29">
        <f>(1 - (1 / (1 + EXP(-((Table2[[#This Row],[Volume]] / 1000) - 4.25))))) * 0.4 + 0.6</f>
        <v>0.60475645265775479</v>
      </c>
      <c r="H1636" s="29">
        <f>Table2[[#This Row],[Sigmoid]]*'Input Data'!$B$7</f>
        <v>453.56733949331607</v>
      </c>
      <c r="I1636" s="29">
        <f>Table2[[#This Row],[Price]]-Table2[[#This Row],[Variable Cost]]</f>
        <v>103.56733949331607</v>
      </c>
      <c r="J1636" s="29">
        <f>Table2[[#This Row],[CM I (Unit)]]-(Table2[[#This Row],[Fixed Cost]]/Table2[[#This Row],[Volume]])</f>
        <v>51.664225306464857</v>
      </c>
      <c r="K1636" s="29">
        <f>Table2[[#This Row],[CM II Unit)]]-(-'Input Data'!$B$4/Table2[[#This Row],[Volume]])</f>
        <v>22.829161869325297</v>
      </c>
      <c r="L1636" s="29">
        <f>Table2[[#This Row],[CM I (Unit)]]*Table2[[#This Row],[Volume]]</f>
        <v>897928.83340705035</v>
      </c>
      <c r="M1636" s="29">
        <f>Table2[[#This Row],[CM II Unit)]]*Table2[[#This Row],[Volume]]</f>
        <v>447928.83340705029</v>
      </c>
      <c r="N1636" s="29">
        <f>Table2[[#This Row],[Profit (Unit)]]*Table2[[#This Row],[Volume]]</f>
        <v>197928.83340705032</v>
      </c>
      <c r="O1636" s="29" t="str">
        <f>IF(AND(Table2[[#This Row],[Profit]]&gt;0,N1635&lt;0),MIN(Table2[Profit]),"")</f>
        <v/>
      </c>
    </row>
    <row r="1637" spans="1:15" ht="20.100000000000001" customHeight="1" x14ac:dyDescent="0.25">
      <c r="A1637" s="29">
        <v>8675</v>
      </c>
      <c r="B1637" s="29">
        <f>IF(Table2[[#This Row],[Volume]]&lt;'Input Data'!$B$9,'Input Data'!$B$9,IF(Table2[[#This Row],[Volume]]&gt;'Input Data'!$B$10,'Input Data'!$B$10,Table2[[#This Row],[Volume]]))</f>
        <v>8000</v>
      </c>
      <c r="C1637" s="30">
        <f>ROUNDDOWN((Table2[[#This Row],[Volume Used]]-'Input Data'!$B$9)/'Input Data'!$B$11,0)*'Input Data'!$B$12</f>
        <v>0.30000000000000004</v>
      </c>
      <c r="D1637" s="31">
        <f>-(Table2[[#This Row],[Volume]]*(1-Table2[[#This Row],[Discount]])*'Input Data'!$B$2)/Table2[[#This Row],[Volume]]</f>
        <v>350</v>
      </c>
      <c r="E1637" s="29">
        <f>ROUNDUP(Table2[[#This Row],[Volume]]/'Input Data'!$B$13,0)</f>
        <v>9</v>
      </c>
      <c r="F1637" s="29">
        <f>-Table2[[#This Row],[Multiplier]]*'Input Data'!$B$3</f>
        <v>450000</v>
      </c>
      <c r="G1637" s="29">
        <f>(1 - (1 / (1 + EXP(-((Table2[[#This Row],[Volume]] / 1000) - 4.25))))) * 0.4 + 0.6</f>
        <v>0.60473301045306749</v>
      </c>
      <c r="H1637" s="29">
        <f>Table2[[#This Row],[Sigmoid]]*'Input Data'!$B$7</f>
        <v>453.54975783980063</v>
      </c>
      <c r="I1637" s="29">
        <f>Table2[[#This Row],[Price]]-Table2[[#This Row],[Variable Cost]]</f>
        <v>103.54975783980063</v>
      </c>
      <c r="J1637" s="29">
        <f>Table2[[#This Row],[CM I (Unit)]]-(Table2[[#This Row],[Fixed Cost]]/Table2[[#This Row],[Volume]])</f>
        <v>51.676558992538389</v>
      </c>
      <c r="K1637" s="29">
        <f>Table2[[#This Row],[CM II Unit)]]-(-'Input Data'!$B$4/Table2[[#This Row],[Volume]])</f>
        <v>22.858115188503806</v>
      </c>
      <c r="L1637" s="29">
        <f>Table2[[#This Row],[CM I (Unit)]]*Table2[[#This Row],[Volume]]</f>
        <v>898294.14926027053</v>
      </c>
      <c r="M1637" s="29">
        <f>Table2[[#This Row],[CM II Unit)]]*Table2[[#This Row],[Volume]]</f>
        <v>448294.14926027053</v>
      </c>
      <c r="N1637" s="29">
        <f>Table2[[#This Row],[Profit (Unit)]]*Table2[[#This Row],[Volume]]</f>
        <v>198294.14926027053</v>
      </c>
      <c r="O1637" s="29" t="str">
        <f>IF(AND(Table2[[#This Row],[Profit]]&gt;0,N1636&lt;0),MIN(Table2[Profit]),"")</f>
        <v/>
      </c>
    </row>
    <row r="1638" spans="1:15" ht="20.100000000000001" customHeight="1" x14ac:dyDescent="0.25">
      <c r="A1638" s="29">
        <v>8680</v>
      </c>
      <c r="B1638" s="29">
        <f>IF(Table2[[#This Row],[Volume]]&lt;'Input Data'!$B$9,'Input Data'!$B$9,IF(Table2[[#This Row],[Volume]]&gt;'Input Data'!$B$10,'Input Data'!$B$10,Table2[[#This Row],[Volume]]))</f>
        <v>8000</v>
      </c>
      <c r="C1638" s="30">
        <f>ROUNDDOWN((Table2[[#This Row],[Volume Used]]-'Input Data'!$B$9)/'Input Data'!$B$11,0)*'Input Data'!$B$12</f>
        <v>0.30000000000000004</v>
      </c>
      <c r="D1638" s="31">
        <f>-(Table2[[#This Row],[Volume]]*(1-Table2[[#This Row],[Discount]])*'Input Data'!$B$2)/Table2[[#This Row],[Volume]]</f>
        <v>350</v>
      </c>
      <c r="E1638" s="29">
        <f>ROUNDUP(Table2[[#This Row],[Volume]]/'Input Data'!$B$13,0)</f>
        <v>9</v>
      </c>
      <c r="F1638" s="29">
        <f>-Table2[[#This Row],[Multiplier]]*'Input Data'!$B$3</f>
        <v>450000</v>
      </c>
      <c r="G1638" s="29">
        <f>(1 - (1 / (1 + EXP(-((Table2[[#This Row],[Volume]] / 1000) - 4.25))))) * 0.4 + 0.6</f>
        <v>0.60470968240671885</v>
      </c>
      <c r="H1638" s="29">
        <f>Table2[[#This Row],[Sigmoid]]*'Input Data'!$B$7</f>
        <v>453.53226180503913</v>
      </c>
      <c r="I1638" s="29">
        <f>Table2[[#This Row],[Price]]-Table2[[#This Row],[Variable Cost]]</f>
        <v>103.53226180503913</v>
      </c>
      <c r="J1638" s="29">
        <f>Table2[[#This Row],[CM I (Unit)]]-(Table2[[#This Row],[Fixed Cost]]/Table2[[#This Row],[Volume]])</f>
        <v>51.688943832688899</v>
      </c>
      <c r="K1638" s="29">
        <f>Table2[[#This Row],[CM II Unit)]]-(-'Input Data'!$B$4/Table2[[#This Row],[Volume]])</f>
        <v>22.88710051471655</v>
      </c>
      <c r="L1638" s="29">
        <f>Table2[[#This Row],[CM I (Unit)]]*Table2[[#This Row],[Volume]]</f>
        <v>898660.03246773966</v>
      </c>
      <c r="M1638" s="29">
        <f>Table2[[#This Row],[CM II Unit)]]*Table2[[#This Row],[Volume]]</f>
        <v>448660.03246773966</v>
      </c>
      <c r="N1638" s="29">
        <f>Table2[[#This Row],[Profit (Unit)]]*Table2[[#This Row],[Volume]]</f>
        <v>198660.03246773966</v>
      </c>
      <c r="O1638" s="29" t="str">
        <f>IF(AND(Table2[[#This Row],[Profit]]&gt;0,N1637&lt;0),MIN(Table2[Profit]),"")</f>
        <v/>
      </c>
    </row>
    <row r="1639" spans="1:15" ht="20.100000000000001" customHeight="1" x14ac:dyDescent="0.25">
      <c r="A1639" s="29">
        <v>8685</v>
      </c>
      <c r="B1639" s="29">
        <f>IF(Table2[[#This Row],[Volume]]&lt;'Input Data'!$B$9,'Input Data'!$B$9,IF(Table2[[#This Row],[Volume]]&gt;'Input Data'!$B$10,'Input Data'!$B$10,Table2[[#This Row],[Volume]]))</f>
        <v>8000</v>
      </c>
      <c r="C1639" s="30">
        <f>ROUNDDOWN((Table2[[#This Row],[Volume Used]]-'Input Data'!$B$9)/'Input Data'!$B$11,0)*'Input Data'!$B$12</f>
        <v>0.30000000000000004</v>
      </c>
      <c r="D1639" s="31">
        <f>-(Table2[[#This Row],[Volume]]*(1-Table2[[#This Row],[Discount]])*'Input Data'!$B$2)/Table2[[#This Row],[Volume]]</f>
        <v>350</v>
      </c>
      <c r="E1639" s="29">
        <f>ROUNDUP(Table2[[#This Row],[Volume]]/'Input Data'!$B$13,0)</f>
        <v>9</v>
      </c>
      <c r="F1639" s="29">
        <f>-Table2[[#This Row],[Multiplier]]*'Input Data'!$B$3</f>
        <v>450000</v>
      </c>
      <c r="G1639" s="29">
        <f>(1 - (1 / (1 + EXP(-((Table2[[#This Row],[Volume]] / 1000) - 4.25))))) * 0.4 + 0.6</f>
        <v>0.60468646797632186</v>
      </c>
      <c r="H1639" s="29">
        <f>Table2[[#This Row],[Sigmoid]]*'Input Data'!$B$7</f>
        <v>453.5148509822414</v>
      </c>
      <c r="I1639" s="29">
        <f>Table2[[#This Row],[Price]]-Table2[[#This Row],[Variable Cost]]</f>
        <v>103.5148509822414</v>
      </c>
      <c r="J1639" s="29">
        <f>Table2[[#This Row],[CM I (Unit)]]-(Table2[[#This Row],[Fixed Cost]]/Table2[[#This Row],[Volume]])</f>
        <v>51.701379479650726</v>
      </c>
      <c r="K1639" s="29">
        <f>Table2[[#This Row],[CM II Unit)]]-(-'Input Data'!$B$4/Table2[[#This Row],[Volume]])</f>
        <v>22.916117533767018</v>
      </c>
      <c r="L1639" s="29">
        <f>Table2[[#This Row],[CM I (Unit)]]*Table2[[#This Row],[Volume]]</f>
        <v>899026.48078076658</v>
      </c>
      <c r="M1639" s="29">
        <f>Table2[[#This Row],[CM II Unit)]]*Table2[[#This Row],[Volume]]</f>
        <v>449026.48078076658</v>
      </c>
      <c r="N1639" s="29">
        <f>Table2[[#This Row],[Profit (Unit)]]*Table2[[#This Row],[Volume]]</f>
        <v>199026.48078076655</v>
      </c>
      <c r="O1639" s="29" t="str">
        <f>IF(AND(Table2[[#This Row],[Profit]]&gt;0,N1638&lt;0),MIN(Table2[Profit]),"")</f>
        <v/>
      </c>
    </row>
    <row r="1640" spans="1:15" ht="20.100000000000001" customHeight="1" x14ac:dyDescent="0.25">
      <c r="A1640" s="29">
        <v>8690</v>
      </c>
      <c r="B1640" s="29">
        <f>IF(Table2[[#This Row],[Volume]]&lt;'Input Data'!$B$9,'Input Data'!$B$9,IF(Table2[[#This Row],[Volume]]&gt;'Input Data'!$B$10,'Input Data'!$B$10,Table2[[#This Row],[Volume]]))</f>
        <v>8000</v>
      </c>
      <c r="C1640" s="30">
        <f>ROUNDDOWN((Table2[[#This Row],[Volume Used]]-'Input Data'!$B$9)/'Input Data'!$B$11,0)*'Input Data'!$B$12</f>
        <v>0.30000000000000004</v>
      </c>
      <c r="D1640" s="31">
        <f>-(Table2[[#This Row],[Volume]]*(1-Table2[[#This Row],[Discount]])*'Input Data'!$B$2)/Table2[[#This Row],[Volume]]</f>
        <v>350</v>
      </c>
      <c r="E1640" s="29">
        <f>ROUNDUP(Table2[[#This Row],[Volume]]/'Input Data'!$B$13,0)</f>
        <v>9</v>
      </c>
      <c r="F1640" s="29">
        <f>-Table2[[#This Row],[Multiplier]]*'Input Data'!$B$3</f>
        <v>450000</v>
      </c>
      <c r="G1640" s="29">
        <f>(1 - (1 / (1 + EXP(-((Table2[[#This Row],[Volume]] / 1000) - 4.25))))) * 0.4 + 0.6</f>
        <v>0.60466336662193321</v>
      </c>
      <c r="H1640" s="29">
        <f>Table2[[#This Row],[Sigmoid]]*'Input Data'!$B$7</f>
        <v>453.49752496644993</v>
      </c>
      <c r="I1640" s="29">
        <f>Table2[[#This Row],[Price]]-Table2[[#This Row],[Variable Cost]]</f>
        <v>103.49752496644993</v>
      </c>
      <c r="J1640" s="29">
        <f>Table2[[#This Row],[CM I (Unit)]]-(Table2[[#This Row],[Fixed Cost]]/Table2[[#This Row],[Volume]])</f>
        <v>51.713865587853846</v>
      </c>
      <c r="K1640" s="29">
        <f>Table2[[#This Row],[CM II Unit)]]-(-'Input Data'!$B$4/Table2[[#This Row],[Volume]])</f>
        <v>22.945165933078243</v>
      </c>
      <c r="L1640" s="29">
        <f>Table2[[#This Row],[CM I (Unit)]]*Table2[[#This Row],[Volume]]</f>
        <v>899393.49195844994</v>
      </c>
      <c r="M1640" s="29">
        <f>Table2[[#This Row],[CM II Unit)]]*Table2[[#This Row],[Volume]]</f>
        <v>449393.49195844994</v>
      </c>
      <c r="N1640" s="29">
        <f>Table2[[#This Row],[Profit (Unit)]]*Table2[[#This Row],[Volume]]</f>
        <v>199393.49195844994</v>
      </c>
      <c r="O1640" s="29" t="str">
        <f>IF(AND(Table2[[#This Row],[Profit]]&gt;0,N1639&lt;0),MIN(Table2[Profit]),"")</f>
        <v/>
      </c>
    </row>
    <row r="1641" spans="1:15" ht="20.100000000000001" customHeight="1" x14ac:dyDescent="0.25">
      <c r="A1641" s="29">
        <v>8695</v>
      </c>
      <c r="B1641" s="29">
        <f>IF(Table2[[#This Row],[Volume]]&lt;'Input Data'!$B$9,'Input Data'!$B$9,IF(Table2[[#This Row],[Volume]]&gt;'Input Data'!$B$10,'Input Data'!$B$10,Table2[[#This Row],[Volume]]))</f>
        <v>8000</v>
      </c>
      <c r="C1641" s="30">
        <f>ROUNDDOWN((Table2[[#This Row],[Volume Used]]-'Input Data'!$B$9)/'Input Data'!$B$11,0)*'Input Data'!$B$12</f>
        <v>0.30000000000000004</v>
      </c>
      <c r="D1641" s="31">
        <f>-(Table2[[#This Row],[Volume]]*(1-Table2[[#This Row],[Discount]])*'Input Data'!$B$2)/Table2[[#This Row],[Volume]]</f>
        <v>350</v>
      </c>
      <c r="E1641" s="29">
        <f>ROUNDUP(Table2[[#This Row],[Volume]]/'Input Data'!$B$13,0)</f>
        <v>9</v>
      </c>
      <c r="F1641" s="29">
        <f>-Table2[[#This Row],[Multiplier]]*'Input Data'!$B$3</f>
        <v>450000</v>
      </c>
      <c r="G1641" s="29">
        <f>(1 - (1 / (1 + EXP(-((Table2[[#This Row],[Volume]] / 1000) - 4.25))))) * 0.4 + 0.6</f>
        <v>0.60464037780604374</v>
      </c>
      <c r="H1641" s="29">
        <f>Table2[[#This Row],[Sigmoid]]*'Input Data'!$B$7</f>
        <v>453.48028335453279</v>
      </c>
      <c r="I1641" s="29">
        <f>Table2[[#This Row],[Price]]-Table2[[#This Row],[Variable Cost]]</f>
        <v>103.48028335453279</v>
      </c>
      <c r="J1641" s="29">
        <f>Table2[[#This Row],[CM I (Unit)]]-(Table2[[#This Row],[Fixed Cost]]/Table2[[#This Row],[Volume]])</f>
        <v>51.726401813417205</v>
      </c>
      <c r="K1641" s="29">
        <f>Table2[[#This Row],[CM II Unit)]]-(-'Input Data'!$B$4/Table2[[#This Row],[Volume]])</f>
        <v>22.974245401686325</v>
      </c>
      <c r="L1641" s="29">
        <f>Table2[[#This Row],[CM I (Unit)]]*Table2[[#This Row],[Volume]]</f>
        <v>899761.06376766262</v>
      </c>
      <c r="M1641" s="29">
        <f>Table2[[#This Row],[CM II Unit)]]*Table2[[#This Row],[Volume]]</f>
        <v>449761.06376766262</v>
      </c>
      <c r="N1641" s="29">
        <f>Table2[[#This Row],[Profit (Unit)]]*Table2[[#This Row],[Volume]]</f>
        <v>199761.06376766259</v>
      </c>
      <c r="O1641" s="29" t="str">
        <f>IF(AND(Table2[[#This Row],[Profit]]&gt;0,N1640&lt;0),MIN(Table2[Profit]),"")</f>
        <v/>
      </c>
    </row>
    <row r="1642" spans="1:15" ht="20.100000000000001" customHeight="1" x14ac:dyDescent="0.25">
      <c r="A1642" s="29">
        <v>8700</v>
      </c>
      <c r="B1642" s="29">
        <f>IF(Table2[[#This Row],[Volume]]&lt;'Input Data'!$B$9,'Input Data'!$B$9,IF(Table2[[#This Row],[Volume]]&gt;'Input Data'!$B$10,'Input Data'!$B$10,Table2[[#This Row],[Volume]]))</f>
        <v>8000</v>
      </c>
      <c r="C1642" s="30">
        <f>ROUNDDOWN((Table2[[#This Row],[Volume Used]]-'Input Data'!$B$9)/'Input Data'!$B$11,0)*'Input Data'!$B$12</f>
        <v>0.30000000000000004</v>
      </c>
      <c r="D1642" s="31">
        <f>-(Table2[[#This Row],[Volume]]*(1-Table2[[#This Row],[Discount]])*'Input Data'!$B$2)/Table2[[#This Row],[Volume]]</f>
        <v>350</v>
      </c>
      <c r="E1642" s="29">
        <f>ROUNDUP(Table2[[#This Row],[Volume]]/'Input Data'!$B$13,0)</f>
        <v>9</v>
      </c>
      <c r="F1642" s="29">
        <f>-Table2[[#This Row],[Multiplier]]*'Input Data'!$B$3</f>
        <v>450000</v>
      </c>
      <c r="G1642" s="29">
        <f>(1 - (1 / (1 + EXP(-((Table2[[#This Row],[Volume]] / 1000) - 4.25))))) * 0.4 + 0.6</f>
        <v>0.60461750099356892</v>
      </c>
      <c r="H1642" s="29">
        <f>Table2[[#This Row],[Sigmoid]]*'Input Data'!$B$7</f>
        <v>453.46312574517668</v>
      </c>
      <c r="I1642" s="29">
        <f>Table2[[#This Row],[Price]]-Table2[[#This Row],[Variable Cost]]</f>
        <v>103.46312574517668</v>
      </c>
      <c r="J1642" s="29">
        <f>Table2[[#This Row],[CM I (Unit)]]-(Table2[[#This Row],[Fixed Cost]]/Table2[[#This Row],[Volume]])</f>
        <v>51.738987814142199</v>
      </c>
      <c r="K1642" s="29">
        <f>Table2[[#This Row],[CM II Unit)]]-(-'Input Data'!$B$4/Table2[[#This Row],[Volume]])</f>
        <v>23.003355630234154</v>
      </c>
      <c r="L1642" s="29">
        <f>Table2[[#This Row],[CM I (Unit)]]*Table2[[#This Row],[Volume]]</f>
        <v>900129.19398303714</v>
      </c>
      <c r="M1642" s="29">
        <f>Table2[[#This Row],[CM II Unit)]]*Table2[[#This Row],[Volume]]</f>
        <v>450129.19398303714</v>
      </c>
      <c r="N1642" s="29">
        <f>Table2[[#This Row],[Profit (Unit)]]*Table2[[#This Row],[Volume]]</f>
        <v>200129.19398303714</v>
      </c>
      <c r="O1642" s="29" t="str">
        <f>IF(AND(Table2[[#This Row],[Profit]]&gt;0,N1641&lt;0),MIN(Table2[Profit]),"")</f>
        <v/>
      </c>
    </row>
    <row r="1643" spans="1:15" ht="20.100000000000001" customHeight="1" x14ac:dyDescent="0.25">
      <c r="A1643" s="29">
        <v>8705</v>
      </c>
      <c r="B1643" s="29">
        <f>IF(Table2[[#This Row],[Volume]]&lt;'Input Data'!$B$9,'Input Data'!$B$9,IF(Table2[[#This Row],[Volume]]&gt;'Input Data'!$B$10,'Input Data'!$B$10,Table2[[#This Row],[Volume]]))</f>
        <v>8000</v>
      </c>
      <c r="C1643" s="30">
        <f>ROUNDDOWN((Table2[[#This Row],[Volume Used]]-'Input Data'!$B$9)/'Input Data'!$B$11,0)*'Input Data'!$B$12</f>
        <v>0.30000000000000004</v>
      </c>
      <c r="D1643" s="31">
        <f>-(Table2[[#This Row],[Volume]]*(1-Table2[[#This Row],[Discount]])*'Input Data'!$B$2)/Table2[[#This Row],[Volume]]</f>
        <v>350</v>
      </c>
      <c r="E1643" s="29">
        <f>ROUNDUP(Table2[[#This Row],[Volume]]/'Input Data'!$B$13,0)</f>
        <v>9</v>
      </c>
      <c r="F1643" s="29">
        <f>-Table2[[#This Row],[Multiplier]]*'Input Data'!$B$3</f>
        <v>450000</v>
      </c>
      <c r="G1643" s="29">
        <f>(1 - (1 / (1 + EXP(-((Table2[[#This Row],[Volume]] / 1000) - 4.25))))) * 0.4 + 0.6</f>
        <v>0.60459473565183863</v>
      </c>
      <c r="H1643" s="29">
        <f>Table2[[#This Row],[Sigmoid]]*'Input Data'!$B$7</f>
        <v>453.44605173887896</v>
      </c>
      <c r="I1643" s="29">
        <f>Table2[[#This Row],[Price]]-Table2[[#This Row],[Variable Cost]]</f>
        <v>103.44605173887896</v>
      </c>
      <c r="J1643" s="29">
        <f>Table2[[#This Row],[CM I (Unit)]]-(Table2[[#This Row],[Fixed Cost]]/Table2[[#This Row],[Volume]])</f>
        <v>51.751623249505037</v>
      </c>
      <c r="K1643" s="29">
        <f>Table2[[#This Row],[CM II Unit)]]-(-'Input Data'!$B$4/Table2[[#This Row],[Volume]])</f>
        <v>23.032496310963968</v>
      </c>
      <c r="L1643" s="29">
        <f>Table2[[#This Row],[CM I (Unit)]]*Table2[[#This Row],[Volume]]</f>
        <v>900497.88038694137</v>
      </c>
      <c r="M1643" s="29">
        <f>Table2[[#This Row],[CM II Unit)]]*Table2[[#This Row],[Volume]]</f>
        <v>450497.88038694137</v>
      </c>
      <c r="N1643" s="29">
        <f>Table2[[#This Row],[Profit (Unit)]]*Table2[[#This Row],[Volume]]</f>
        <v>200497.88038694134</v>
      </c>
      <c r="O1643" s="29" t="str">
        <f>IF(AND(Table2[[#This Row],[Profit]]&gt;0,N1642&lt;0),MIN(Table2[Profit]),"")</f>
        <v/>
      </c>
    </row>
    <row r="1644" spans="1:15" ht="20.100000000000001" customHeight="1" x14ac:dyDescent="0.25">
      <c r="A1644" s="29">
        <v>8710</v>
      </c>
      <c r="B1644" s="29">
        <f>IF(Table2[[#This Row],[Volume]]&lt;'Input Data'!$B$9,'Input Data'!$B$9,IF(Table2[[#This Row],[Volume]]&gt;'Input Data'!$B$10,'Input Data'!$B$10,Table2[[#This Row],[Volume]]))</f>
        <v>8000</v>
      </c>
      <c r="C1644" s="30">
        <f>ROUNDDOWN((Table2[[#This Row],[Volume Used]]-'Input Data'!$B$9)/'Input Data'!$B$11,0)*'Input Data'!$B$12</f>
        <v>0.30000000000000004</v>
      </c>
      <c r="D1644" s="31">
        <f>-(Table2[[#This Row],[Volume]]*(1-Table2[[#This Row],[Discount]])*'Input Data'!$B$2)/Table2[[#This Row],[Volume]]</f>
        <v>350</v>
      </c>
      <c r="E1644" s="29">
        <f>ROUNDUP(Table2[[#This Row],[Volume]]/'Input Data'!$B$13,0)</f>
        <v>9</v>
      </c>
      <c r="F1644" s="29">
        <f>-Table2[[#This Row],[Multiplier]]*'Input Data'!$B$3</f>
        <v>450000</v>
      </c>
      <c r="G1644" s="29">
        <f>(1 - (1 / (1 + EXP(-((Table2[[#This Row],[Volume]] / 1000) - 4.25))))) * 0.4 + 0.6</f>
        <v>0.60457208125058826</v>
      </c>
      <c r="H1644" s="29">
        <f>Table2[[#This Row],[Sigmoid]]*'Input Data'!$B$7</f>
        <v>453.42906093794119</v>
      </c>
      <c r="I1644" s="29">
        <f>Table2[[#This Row],[Price]]-Table2[[#This Row],[Variable Cost]]</f>
        <v>103.42906093794119</v>
      </c>
      <c r="J1644" s="29">
        <f>Table2[[#This Row],[CM I (Unit)]]-(Table2[[#This Row],[Fixed Cost]]/Table2[[#This Row],[Volume]])</f>
        <v>51.764307780650718</v>
      </c>
      <c r="K1644" s="29">
        <f>Table2[[#This Row],[CM II Unit)]]-(-'Input Data'!$B$4/Table2[[#This Row],[Volume]])</f>
        <v>23.061667137711567</v>
      </c>
      <c r="L1644" s="29">
        <f>Table2[[#This Row],[CM I (Unit)]]*Table2[[#This Row],[Volume]]</f>
        <v>900867.12076946779</v>
      </c>
      <c r="M1644" s="29">
        <f>Table2[[#This Row],[CM II Unit)]]*Table2[[#This Row],[Volume]]</f>
        <v>450867.12076946773</v>
      </c>
      <c r="N1644" s="29">
        <f>Table2[[#This Row],[Profit (Unit)]]*Table2[[#This Row],[Volume]]</f>
        <v>200867.12076946776</v>
      </c>
      <c r="O1644" s="29" t="str">
        <f>IF(AND(Table2[[#This Row],[Profit]]&gt;0,N1643&lt;0),MIN(Table2[Profit]),"")</f>
        <v/>
      </c>
    </row>
    <row r="1645" spans="1:15" ht="20.100000000000001" customHeight="1" x14ac:dyDescent="0.25">
      <c r="A1645" s="29">
        <v>8715</v>
      </c>
      <c r="B1645" s="29">
        <f>IF(Table2[[#This Row],[Volume]]&lt;'Input Data'!$B$9,'Input Data'!$B$9,IF(Table2[[#This Row],[Volume]]&gt;'Input Data'!$B$10,'Input Data'!$B$10,Table2[[#This Row],[Volume]]))</f>
        <v>8000</v>
      </c>
      <c r="C1645" s="30">
        <f>ROUNDDOWN((Table2[[#This Row],[Volume Used]]-'Input Data'!$B$9)/'Input Data'!$B$11,0)*'Input Data'!$B$12</f>
        <v>0.30000000000000004</v>
      </c>
      <c r="D1645" s="31">
        <f>-(Table2[[#This Row],[Volume]]*(1-Table2[[#This Row],[Discount]])*'Input Data'!$B$2)/Table2[[#This Row],[Volume]]</f>
        <v>350</v>
      </c>
      <c r="E1645" s="29">
        <f>ROUNDUP(Table2[[#This Row],[Volume]]/'Input Data'!$B$13,0)</f>
        <v>9</v>
      </c>
      <c r="F1645" s="29">
        <f>-Table2[[#This Row],[Multiplier]]*'Input Data'!$B$3</f>
        <v>450000</v>
      </c>
      <c r="G1645" s="29">
        <f>(1 - (1 / (1 + EXP(-((Table2[[#This Row],[Volume]] / 1000) - 4.25))))) * 0.4 + 0.6</f>
        <v>0.60454953726194871</v>
      </c>
      <c r="H1645" s="29">
        <f>Table2[[#This Row],[Sigmoid]]*'Input Data'!$B$7</f>
        <v>453.41215294646156</v>
      </c>
      <c r="I1645" s="29">
        <f>Table2[[#This Row],[Price]]-Table2[[#This Row],[Variable Cost]]</f>
        <v>103.41215294646156</v>
      </c>
      <c r="J1645" s="29">
        <f>Table2[[#This Row],[CM I (Unit)]]-(Table2[[#This Row],[Fixed Cost]]/Table2[[#This Row],[Volume]])</f>
        <v>51.777041070385827</v>
      </c>
      <c r="K1645" s="29">
        <f>Table2[[#This Row],[CM II Unit)]]-(-'Input Data'!$B$4/Table2[[#This Row],[Volume]])</f>
        <v>23.090867805899311</v>
      </c>
      <c r="L1645" s="29">
        <f>Table2[[#This Row],[CM I (Unit)]]*Table2[[#This Row],[Volume]]</f>
        <v>901236.91292841255</v>
      </c>
      <c r="M1645" s="29">
        <f>Table2[[#This Row],[CM II Unit)]]*Table2[[#This Row],[Volume]]</f>
        <v>451236.91292841249</v>
      </c>
      <c r="N1645" s="29">
        <f>Table2[[#This Row],[Profit (Unit)]]*Table2[[#This Row],[Volume]]</f>
        <v>201236.91292841249</v>
      </c>
      <c r="O1645" s="29" t="str">
        <f>IF(AND(Table2[[#This Row],[Profit]]&gt;0,N1644&lt;0),MIN(Table2[Profit]),"")</f>
        <v/>
      </c>
    </row>
    <row r="1646" spans="1:15" ht="20.100000000000001" customHeight="1" x14ac:dyDescent="0.25">
      <c r="A1646" s="29">
        <v>8720</v>
      </c>
      <c r="B1646" s="29">
        <f>IF(Table2[[#This Row],[Volume]]&lt;'Input Data'!$B$9,'Input Data'!$B$9,IF(Table2[[#This Row],[Volume]]&gt;'Input Data'!$B$10,'Input Data'!$B$10,Table2[[#This Row],[Volume]]))</f>
        <v>8000</v>
      </c>
      <c r="C1646" s="30">
        <f>ROUNDDOWN((Table2[[#This Row],[Volume Used]]-'Input Data'!$B$9)/'Input Data'!$B$11,0)*'Input Data'!$B$12</f>
        <v>0.30000000000000004</v>
      </c>
      <c r="D1646" s="31">
        <f>-(Table2[[#This Row],[Volume]]*(1-Table2[[#This Row],[Discount]])*'Input Data'!$B$2)/Table2[[#This Row],[Volume]]</f>
        <v>350</v>
      </c>
      <c r="E1646" s="29">
        <f>ROUNDUP(Table2[[#This Row],[Volume]]/'Input Data'!$B$13,0)</f>
        <v>9</v>
      </c>
      <c r="F1646" s="29">
        <f>-Table2[[#This Row],[Multiplier]]*'Input Data'!$B$3</f>
        <v>450000</v>
      </c>
      <c r="G1646" s="29">
        <f>(1 - (1 / (1 + EXP(-((Table2[[#This Row],[Volume]] / 1000) - 4.25))))) * 0.4 + 0.6</f>
        <v>0.6045271031604369</v>
      </c>
      <c r="H1646" s="29">
        <f>Table2[[#This Row],[Sigmoid]]*'Input Data'!$B$7</f>
        <v>453.39532737032766</v>
      </c>
      <c r="I1646" s="29">
        <f>Table2[[#This Row],[Price]]-Table2[[#This Row],[Variable Cost]]</f>
        <v>103.39532737032766</v>
      </c>
      <c r="J1646" s="29">
        <f>Table2[[#This Row],[CM I (Unit)]]-(Table2[[#This Row],[Fixed Cost]]/Table2[[#This Row],[Volume]])</f>
        <v>51.789822783171701</v>
      </c>
      <c r="K1646" s="29">
        <f>Table2[[#This Row],[CM II Unit)]]-(-'Input Data'!$B$4/Table2[[#This Row],[Volume]])</f>
        <v>23.1200980125295</v>
      </c>
      <c r="L1646" s="29">
        <f>Table2[[#This Row],[CM I (Unit)]]*Table2[[#This Row],[Volume]]</f>
        <v>901607.25466925721</v>
      </c>
      <c r="M1646" s="29">
        <f>Table2[[#This Row],[CM II Unit)]]*Table2[[#This Row],[Volume]]</f>
        <v>451607.25466925721</v>
      </c>
      <c r="N1646" s="29">
        <f>Table2[[#This Row],[Profit (Unit)]]*Table2[[#This Row],[Volume]]</f>
        <v>201607.25466925724</v>
      </c>
      <c r="O1646" s="29" t="str">
        <f>IF(AND(Table2[[#This Row],[Profit]]&gt;0,N1645&lt;0),MIN(Table2[Profit]),"")</f>
        <v/>
      </c>
    </row>
    <row r="1647" spans="1:15" ht="20.100000000000001" customHeight="1" x14ac:dyDescent="0.25">
      <c r="A1647" s="29">
        <v>8725</v>
      </c>
      <c r="B1647" s="29">
        <f>IF(Table2[[#This Row],[Volume]]&lt;'Input Data'!$B$9,'Input Data'!$B$9,IF(Table2[[#This Row],[Volume]]&gt;'Input Data'!$B$10,'Input Data'!$B$10,Table2[[#This Row],[Volume]]))</f>
        <v>8000</v>
      </c>
      <c r="C1647" s="30">
        <f>ROUNDDOWN((Table2[[#This Row],[Volume Used]]-'Input Data'!$B$9)/'Input Data'!$B$11,0)*'Input Data'!$B$12</f>
        <v>0.30000000000000004</v>
      </c>
      <c r="D1647" s="31">
        <f>-(Table2[[#This Row],[Volume]]*(1-Table2[[#This Row],[Discount]])*'Input Data'!$B$2)/Table2[[#This Row],[Volume]]</f>
        <v>350</v>
      </c>
      <c r="E1647" s="29">
        <f>ROUNDUP(Table2[[#This Row],[Volume]]/'Input Data'!$B$13,0)</f>
        <v>9</v>
      </c>
      <c r="F1647" s="29">
        <f>-Table2[[#This Row],[Multiplier]]*'Input Data'!$B$3</f>
        <v>450000</v>
      </c>
      <c r="G1647" s="29">
        <f>(1 - (1 / (1 + EXP(-((Table2[[#This Row],[Volume]] / 1000) - 4.25))))) * 0.4 + 0.6</f>
        <v>0.60450477842294625</v>
      </c>
      <c r="H1647" s="29">
        <f>Table2[[#This Row],[Sigmoid]]*'Input Data'!$B$7</f>
        <v>453.37858381720969</v>
      </c>
      <c r="I1647" s="29">
        <f>Table2[[#This Row],[Price]]-Table2[[#This Row],[Variable Cost]]</f>
        <v>103.37858381720969</v>
      </c>
      <c r="J1647" s="29">
        <f>Table2[[#This Row],[CM I (Unit)]]-(Table2[[#This Row],[Fixed Cost]]/Table2[[#This Row],[Volume]])</f>
        <v>51.802652585117997</v>
      </c>
      <c r="K1647" s="29">
        <f>Table2[[#This Row],[CM II Unit)]]-(-'Input Data'!$B$4/Table2[[#This Row],[Volume]])</f>
        <v>23.149357456178169</v>
      </c>
      <c r="L1647" s="29">
        <f>Table2[[#This Row],[CM I (Unit)]]*Table2[[#This Row],[Volume]]</f>
        <v>901978.14380515448</v>
      </c>
      <c r="M1647" s="29">
        <f>Table2[[#This Row],[CM II Unit)]]*Table2[[#This Row],[Volume]]</f>
        <v>451978.14380515454</v>
      </c>
      <c r="N1647" s="29">
        <f>Table2[[#This Row],[Profit (Unit)]]*Table2[[#This Row],[Volume]]</f>
        <v>201978.14380515451</v>
      </c>
      <c r="O1647" s="29" t="str">
        <f>IF(AND(Table2[[#This Row],[Profit]]&gt;0,N1646&lt;0),MIN(Table2[Profit]),"")</f>
        <v/>
      </c>
    </row>
    <row r="1648" spans="1:15" ht="20.100000000000001" customHeight="1" x14ac:dyDescent="0.25">
      <c r="A1648" s="29">
        <v>8730</v>
      </c>
      <c r="B1648" s="29">
        <f>IF(Table2[[#This Row],[Volume]]&lt;'Input Data'!$B$9,'Input Data'!$B$9,IF(Table2[[#This Row],[Volume]]&gt;'Input Data'!$B$10,'Input Data'!$B$10,Table2[[#This Row],[Volume]]))</f>
        <v>8000</v>
      </c>
      <c r="C1648" s="30">
        <f>ROUNDDOWN((Table2[[#This Row],[Volume Used]]-'Input Data'!$B$9)/'Input Data'!$B$11,0)*'Input Data'!$B$12</f>
        <v>0.30000000000000004</v>
      </c>
      <c r="D1648" s="31">
        <f>-(Table2[[#This Row],[Volume]]*(1-Table2[[#This Row],[Discount]])*'Input Data'!$B$2)/Table2[[#This Row],[Volume]]</f>
        <v>350</v>
      </c>
      <c r="E1648" s="29">
        <f>ROUNDUP(Table2[[#This Row],[Volume]]/'Input Data'!$B$13,0)</f>
        <v>9</v>
      </c>
      <c r="F1648" s="29">
        <f>-Table2[[#This Row],[Multiplier]]*'Input Data'!$B$3</f>
        <v>450000</v>
      </c>
      <c r="G1648" s="29">
        <f>(1 - (1 / (1 + EXP(-((Table2[[#This Row],[Volume]] / 1000) - 4.25))))) * 0.4 + 0.6</f>
        <v>0.60448256252873711</v>
      </c>
      <c r="H1648" s="29">
        <f>Table2[[#This Row],[Sigmoid]]*'Input Data'!$B$7</f>
        <v>453.36192189655281</v>
      </c>
      <c r="I1648" s="29">
        <f>Table2[[#This Row],[Price]]-Table2[[#This Row],[Variable Cost]]</f>
        <v>103.36192189655281</v>
      </c>
      <c r="J1648" s="29">
        <f>Table2[[#This Row],[CM I (Unit)]]-(Table2[[#This Row],[Fixed Cost]]/Table2[[#This Row],[Volume]])</f>
        <v>51.815530143975494</v>
      </c>
      <c r="K1648" s="29">
        <f>Table2[[#This Row],[CM II Unit)]]-(-'Input Data'!$B$4/Table2[[#This Row],[Volume]])</f>
        <v>23.178645836988093</v>
      </c>
      <c r="L1648" s="29">
        <f>Table2[[#This Row],[CM I (Unit)]]*Table2[[#This Row],[Volume]]</f>
        <v>902349.57815690606</v>
      </c>
      <c r="M1648" s="29">
        <f>Table2[[#This Row],[CM II Unit)]]*Table2[[#This Row],[Volume]]</f>
        <v>452349.57815690606</v>
      </c>
      <c r="N1648" s="29">
        <f>Table2[[#This Row],[Profit (Unit)]]*Table2[[#This Row],[Volume]]</f>
        <v>202349.57815690603</v>
      </c>
      <c r="O1648" s="29" t="str">
        <f>IF(AND(Table2[[#This Row],[Profit]]&gt;0,N1647&lt;0),MIN(Table2[Profit]),"")</f>
        <v/>
      </c>
    </row>
    <row r="1649" spans="1:15" ht="20.100000000000001" customHeight="1" x14ac:dyDescent="0.25">
      <c r="A1649" s="29">
        <v>8735</v>
      </c>
      <c r="B1649" s="29">
        <f>IF(Table2[[#This Row],[Volume]]&lt;'Input Data'!$B$9,'Input Data'!$B$9,IF(Table2[[#This Row],[Volume]]&gt;'Input Data'!$B$10,'Input Data'!$B$10,Table2[[#This Row],[Volume]]))</f>
        <v>8000</v>
      </c>
      <c r="C1649" s="30">
        <f>ROUNDDOWN((Table2[[#This Row],[Volume Used]]-'Input Data'!$B$9)/'Input Data'!$B$11,0)*'Input Data'!$B$12</f>
        <v>0.30000000000000004</v>
      </c>
      <c r="D1649" s="31">
        <f>-(Table2[[#This Row],[Volume]]*(1-Table2[[#This Row],[Discount]])*'Input Data'!$B$2)/Table2[[#This Row],[Volume]]</f>
        <v>350</v>
      </c>
      <c r="E1649" s="29">
        <f>ROUNDUP(Table2[[#This Row],[Volume]]/'Input Data'!$B$13,0)</f>
        <v>9</v>
      </c>
      <c r="F1649" s="29">
        <f>-Table2[[#This Row],[Multiplier]]*'Input Data'!$B$3</f>
        <v>450000</v>
      </c>
      <c r="G1649" s="29">
        <f>(1 - (1 / (1 + EXP(-((Table2[[#This Row],[Volume]] / 1000) - 4.25))))) * 0.4 + 0.6</f>
        <v>0.60446045495942735</v>
      </c>
      <c r="H1649" s="29">
        <f>Table2[[#This Row],[Sigmoid]]*'Input Data'!$B$7</f>
        <v>453.34534121957051</v>
      </c>
      <c r="I1649" s="29">
        <f>Table2[[#This Row],[Price]]-Table2[[#This Row],[Variable Cost]]</f>
        <v>103.34534121957051</v>
      </c>
      <c r="J1649" s="29">
        <f>Table2[[#This Row],[CM I (Unit)]]-(Table2[[#This Row],[Fixed Cost]]/Table2[[#This Row],[Volume]])</f>
        <v>51.828455129129757</v>
      </c>
      <c r="K1649" s="29">
        <f>Table2[[#This Row],[CM II Unit)]]-(-'Input Data'!$B$4/Table2[[#This Row],[Volume]])</f>
        <v>23.207962856662672</v>
      </c>
      <c r="L1649" s="29">
        <f>Table2[[#This Row],[CM I (Unit)]]*Table2[[#This Row],[Volume]]</f>
        <v>902721.55555294838</v>
      </c>
      <c r="M1649" s="29">
        <f>Table2[[#This Row],[CM II Unit)]]*Table2[[#This Row],[Volume]]</f>
        <v>452721.55555294844</v>
      </c>
      <c r="N1649" s="29">
        <f>Table2[[#This Row],[Profit (Unit)]]*Table2[[#This Row],[Volume]]</f>
        <v>202721.55555294844</v>
      </c>
      <c r="O1649" s="29" t="str">
        <f>IF(AND(Table2[[#This Row],[Profit]]&gt;0,N1648&lt;0),MIN(Table2[Profit]),"")</f>
        <v/>
      </c>
    </row>
    <row r="1650" spans="1:15" ht="20.100000000000001" customHeight="1" x14ac:dyDescent="0.25">
      <c r="A1650" s="29">
        <v>8740</v>
      </c>
      <c r="B1650" s="29">
        <f>IF(Table2[[#This Row],[Volume]]&lt;'Input Data'!$B$9,'Input Data'!$B$9,IF(Table2[[#This Row],[Volume]]&gt;'Input Data'!$B$10,'Input Data'!$B$10,Table2[[#This Row],[Volume]]))</f>
        <v>8000</v>
      </c>
      <c r="C1650" s="30">
        <f>ROUNDDOWN((Table2[[#This Row],[Volume Used]]-'Input Data'!$B$9)/'Input Data'!$B$11,0)*'Input Data'!$B$12</f>
        <v>0.30000000000000004</v>
      </c>
      <c r="D1650" s="31">
        <f>-(Table2[[#This Row],[Volume]]*(1-Table2[[#This Row],[Discount]])*'Input Data'!$B$2)/Table2[[#This Row],[Volume]]</f>
        <v>350</v>
      </c>
      <c r="E1650" s="29">
        <f>ROUNDUP(Table2[[#This Row],[Volume]]/'Input Data'!$B$13,0)</f>
        <v>9</v>
      </c>
      <c r="F1650" s="29">
        <f>-Table2[[#This Row],[Multiplier]]*'Input Data'!$B$3</f>
        <v>450000</v>
      </c>
      <c r="G1650" s="29">
        <f>(1 - (1 / (1 + EXP(-((Table2[[#This Row],[Volume]] / 1000) - 4.25))))) * 0.4 + 0.6</f>
        <v>0.60443845519898298</v>
      </c>
      <c r="H1650" s="29">
        <f>Table2[[#This Row],[Sigmoid]]*'Input Data'!$B$7</f>
        <v>453.32884139923726</v>
      </c>
      <c r="I1650" s="29">
        <f>Table2[[#This Row],[Price]]-Table2[[#This Row],[Variable Cost]]</f>
        <v>103.32884139923726</v>
      </c>
      <c r="J1650" s="29">
        <f>Table2[[#This Row],[CM I (Unit)]]-(Table2[[#This Row],[Fixed Cost]]/Table2[[#This Row],[Volume]])</f>
        <v>51.841427211594244</v>
      </c>
      <c r="K1650" s="29">
        <f>Table2[[#This Row],[CM II Unit)]]-(-'Input Data'!$B$4/Table2[[#This Row],[Volume]])</f>
        <v>23.237308218459233</v>
      </c>
      <c r="L1650" s="29">
        <f>Table2[[#This Row],[CM I (Unit)]]*Table2[[#This Row],[Volume]]</f>
        <v>903094.07382933365</v>
      </c>
      <c r="M1650" s="29">
        <f>Table2[[#This Row],[CM II Unit)]]*Table2[[#This Row],[Volume]]</f>
        <v>453094.07382933371</v>
      </c>
      <c r="N1650" s="29">
        <f>Table2[[#This Row],[Profit (Unit)]]*Table2[[#This Row],[Volume]]</f>
        <v>203094.07382933371</v>
      </c>
      <c r="O1650" s="29" t="str">
        <f>IF(AND(Table2[[#This Row],[Profit]]&gt;0,N1649&lt;0),MIN(Table2[Profit]),"")</f>
        <v/>
      </c>
    </row>
    <row r="1651" spans="1:15" ht="20.100000000000001" customHeight="1" x14ac:dyDescent="0.25">
      <c r="A1651" s="29">
        <v>8745</v>
      </c>
      <c r="B1651" s="29">
        <f>IF(Table2[[#This Row],[Volume]]&lt;'Input Data'!$B$9,'Input Data'!$B$9,IF(Table2[[#This Row],[Volume]]&gt;'Input Data'!$B$10,'Input Data'!$B$10,Table2[[#This Row],[Volume]]))</f>
        <v>8000</v>
      </c>
      <c r="C1651" s="30">
        <f>ROUNDDOWN((Table2[[#This Row],[Volume Used]]-'Input Data'!$B$9)/'Input Data'!$B$11,0)*'Input Data'!$B$12</f>
        <v>0.30000000000000004</v>
      </c>
      <c r="D1651" s="31">
        <f>-(Table2[[#This Row],[Volume]]*(1-Table2[[#This Row],[Discount]])*'Input Data'!$B$2)/Table2[[#This Row],[Volume]]</f>
        <v>350</v>
      </c>
      <c r="E1651" s="29">
        <f>ROUNDUP(Table2[[#This Row],[Volume]]/'Input Data'!$B$13,0)</f>
        <v>9</v>
      </c>
      <c r="F1651" s="29">
        <f>-Table2[[#This Row],[Multiplier]]*'Input Data'!$B$3</f>
        <v>450000</v>
      </c>
      <c r="G1651" s="29">
        <f>(1 - (1 / (1 + EXP(-((Table2[[#This Row],[Volume]] / 1000) - 4.25))))) * 0.4 + 0.6</f>
        <v>0.60441656273370847</v>
      </c>
      <c r="H1651" s="29">
        <f>Table2[[#This Row],[Sigmoid]]*'Input Data'!$B$7</f>
        <v>453.31242205028133</v>
      </c>
      <c r="I1651" s="29">
        <f>Table2[[#This Row],[Price]]-Table2[[#This Row],[Variable Cost]]</f>
        <v>103.31242205028133</v>
      </c>
      <c r="J1651" s="29">
        <f>Table2[[#This Row],[CM I (Unit)]]-(Table2[[#This Row],[Fixed Cost]]/Table2[[#This Row],[Volume]])</f>
        <v>51.854446064003454</v>
      </c>
      <c r="K1651" s="29">
        <f>Table2[[#This Row],[CM II Unit)]]-(-'Input Data'!$B$4/Table2[[#This Row],[Volume]])</f>
        <v>23.266681627182415</v>
      </c>
      <c r="L1651" s="29">
        <f>Table2[[#This Row],[CM I (Unit)]]*Table2[[#This Row],[Volume]]</f>
        <v>903467.13082971016</v>
      </c>
      <c r="M1651" s="29">
        <f>Table2[[#This Row],[CM II Unit)]]*Table2[[#This Row],[Volume]]</f>
        <v>453467.13082971022</v>
      </c>
      <c r="N1651" s="29">
        <f>Table2[[#This Row],[Profit (Unit)]]*Table2[[#This Row],[Volume]]</f>
        <v>203467.13082971022</v>
      </c>
      <c r="O1651" s="29" t="str">
        <f>IF(AND(Table2[[#This Row],[Profit]]&gt;0,N1650&lt;0),MIN(Table2[Profit]),"")</f>
        <v/>
      </c>
    </row>
    <row r="1652" spans="1:15" ht="20.100000000000001" customHeight="1" x14ac:dyDescent="0.25">
      <c r="A1652" s="29">
        <v>8750</v>
      </c>
      <c r="B1652" s="29">
        <f>IF(Table2[[#This Row],[Volume]]&lt;'Input Data'!$B$9,'Input Data'!$B$9,IF(Table2[[#This Row],[Volume]]&gt;'Input Data'!$B$10,'Input Data'!$B$10,Table2[[#This Row],[Volume]]))</f>
        <v>8000</v>
      </c>
      <c r="C1652" s="30">
        <f>ROUNDDOWN((Table2[[#This Row],[Volume Used]]-'Input Data'!$B$9)/'Input Data'!$B$11,0)*'Input Data'!$B$12</f>
        <v>0.30000000000000004</v>
      </c>
      <c r="D1652" s="31">
        <f>-(Table2[[#This Row],[Volume]]*(1-Table2[[#This Row],[Discount]])*'Input Data'!$B$2)/Table2[[#This Row],[Volume]]</f>
        <v>350</v>
      </c>
      <c r="E1652" s="29">
        <f>ROUNDUP(Table2[[#This Row],[Volume]]/'Input Data'!$B$13,0)</f>
        <v>9</v>
      </c>
      <c r="F1652" s="29">
        <f>-Table2[[#This Row],[Multiplier]]*'Input Data'!$B$3</f>
        <v>450000</v>
      </c>
      <c r="G1652" s="29">
        <f>(1 - (1 / (1 + EXP(-((Table2[[#This Row],[Volume]] / 1000) - 4.25))))) * 0.4 + 0.6</f>
        <v>0.60439477705223721</v>
      </c>
      <c r="H1652" s="29">
        <f>Table2[[#This Row],[Sigmoid]]*'Input Data'!$B$7</f>
        <v>453.29608278917789</v>
      </c>
      <c r="I1652" s="29">
        <f>Table2[[#This Row],[Price]]-Table2[[#This Row],[Variable Cost]]</f>
        <v>103.29608278917789</v>
      </c>
      <c r="J1652" s="29">
        <f>Table2[[#This Row],[CM I (Unit)]]-(Table2[[#This Row],[Fixed Cost]]/Table2[[#This Row],[Volume]])</f>
        <v>51.867511360606457</v>
      </c>
      <c r="K1652" s="29">
        <f>Table2[[#This Row],[CM II Unit)]]-(-'Input Data'!$B$4/Table2[[#This Row],[Volume]])</f>
        <v>23.296082789177884</v>
      </c>
      <c r="L1652" s="29">
        <f>Table2[[#This Row],[CM I (Unit)]]*Table2[[#This Row],[Volume]]</f>
        <v>903840.72440530651</v>
      </c>
      <c r="M1652" s="29">
        <f>Table2[[#This Row],[CM II Unit)]]*Table2[[#This Row],[Volume]]</f>
        <v>453840.72440530651</v>
      </c>
      <c r="N1652" s="29">
        <f>Table2[[#This Row],[Profit (Unit)]]*Table2[[#This Row],[Volume]]</f>
        <v>203840.72440530648</v>
      </c>
      <c r="O1652" s="29" t="str">
        <f>IF(AND(Table2[[#This Row],[Profit]]&gt;0,N1651&lt;0),MIN(Table2[Profit]),"")</f>
        <v/>
      </c>
    </row>
    <row r="1653" spans="1:15" ht="20.100000000000001" customHeight="1" x14ac:dyDescent="0.25">
      <c r="A1653" s="29">
        <v>8755</v>
      </c>
      <c r="B1653" s="29">
        <f>IF(Table2[[#This Row],[Volume]]&lt;'Input Data'!$B$9,'Input Data'!$B$9,IF(Table2[[#This Row],[Volume]]&gt;'Input Data'!$B$10,'Input Data'!$B$10,Table2[[#This Row],[Volume]]))</f>
        <v>8000</v>
      </c>
      <c r="C1653" s="30">
        <f>ROUNDDOWN((Table2[[#This Row],[Volume Used]]-'Input Data'!$B$9)/'Input Data'!$B$11,0)*'Input Data'!$B$12</f>
        <v>0.30000000000000004</v>
      </c>
      <c r="D1653" s="31">
        <f>-(Table2[[#This Row],[Volume]]*(1-Table2[[#This Row],[Discount]])*'Input Data'!$B$2)/Table2[[#This Row],[Volume]]</f>
        <v>350</v>
      </c>
      <c r="E1653" s="29">
        <f>ROUNDUP(Table2[[#This Row],[Volume]]/'Input Data'!$B$13,0)</f>
        <v>9</v>
      </c>
      <c r="F1653" s="29">
        <f>-Table2[[#This Row],[Multiplier]]*'Input Data'!$B$3</f>
        <v>450000</v>
      </c>
      <c r="G1653" s="29">
        <f>(1 - (1 / (1 + EXP(-((Table2[[#This Row],[Volume]] / 1000) - 4.25))))) * 0.4 + 0.6</f>
        <v>0.60437309764552294</v>
      </c>
      <c r="H1653" s="29">
        <f>Table2[[#This Row],[Sigmoid]]*'Input Data'!$B$7</f>
        <v>453.27982323414221</v>
      </c>
      <c r="I1653" s="29">
        <f>Table2[[#This Row],[Price]]-Table2[[#This Row],[Variable Cost]]</f>
        <v>103.27982323414221</v>
      </c>
      <c r="J1653" s="29">
        <f>Table2[[#This Row],[CM I (Unit)]]-(Table2[[#This Row],[Fixed Cost]]/Table2[[#This Row],[Volume]])</f>
        <v>51.880622777260434</v>
      </c>
      <c r="K1653" s="29">
        <f>Table2[[#This Row],[CM II Unit)]]-(-'Input Data'!$B$4/Table2[[#This Row],[Volume]])</f>
        <v>23.325511412326112</v>
      </c>
      <c r="L1653" s="29">
        <f>Table2[[#This Row],[CM I (Unit)]]*Table2[[#This Row],[Volume]]</f>
        <v>904214.85241491511</v>
      </c>
      <c r="M1653" s="29">
        <f>Table2[[#This Row],[CM II Unit)]]*Table2[[#This Row],[Volume]]</f>
        <v>454214.85241491511</v>
      </c>
      <c r="N1653" s="29">
        <f>Table2[[#This Row],[Profit (Unit)]]*Table2[[#This Row],[Volume]]</f>
        <v>204214.85241491511</v>
      </c>
      <c r="O1653" s="29" t="str">
        <f>IF(AND(Table2[[#This Row],[Profit]]&gt;0,N1652&lt;0),MIN(Table2[Profit]),"")</f>
        <v/>
      </c>
    </row>
    <row r="1654" spans="1:15" ht="20.100000000000001" customHeight="1" x14ac:dyDescent="0.25">
      <c r="A1654" s="29">
        <v>8760</v>
      </c>
      <c r="B1654" s="29">
        <f>IF(Table2[[#This Row],[Volume]]&lt;'Input Data'!$B$9,'Input Data'!$B$9,IF(Table2[[#This Row],[Volume]]&gt;'Input Data'!$B$10,'Input Data'!$B$10,Table2[[#This Row],[Volume]]))</f>
        <v>8000</v>
      </c>
      <c r="C1654" s="30">
        <f>ROUNDDOWN((Table2[[#This Row],[Volume Used]]-'Input Data'!$B$9)/'Input Data'!$B$11,0)*'Input Data'!$B$12</f>
        <v>0.30000000000000004</v>
      </c>
      <c r="D1654" s="31">
        <f>-(Table2[[#This Row],[Volume]]*(1-Table2[[#This Row],[Discount]])*'Input Data'!$B$2)/Table2[[#This Row],[Volume]]</f>
        <v>350</v>
      </c>
      <c r="E1654" s="29">
        <f>ROUNDUP(Table2[[#This Row],[Volume]]/'Input Data'!$B$13,0)</f>
        <v>9</v>
      </c>
      <c r="F1654" s="29">
        <f>-Table2[[#This Row],[Multiplier]]*'Input Data'!$B$3</f>
        <v>450000</v>
      </c>
      <c r="G1654" s="29">
        <f>(1 - (1 / (1 + EXP(-((Table2[[#This Row],[Volume]] / 1000) - 4.25))))) * 0.4 + 0.6</f>
        <v>0.60435152400682957</v>
      </c>
      <c r="H1654" s="29">
        <f>Table2[[#This Row],[Sigmoid]]*'Input Data'!$B$7</f>
        <v>453.26364300512216</v>
      </c>
      <c r="I1654" s="29">
        <f>Table2[[#This Row],[Price]]-Table2[[#This Row],[Variable Cost]]</f>
        <v>103.26364300512216</v>
      </c>
      <c r="J1654" s="29">
        <f>Table2[[#This Row],[CM I (Unit)]]-(Table2[[#This Row],[Fixed Cost]]/Table2[[#This Row],[Volume]])</f>
        <v>51.893779991423536</v>
      </c>
      <c r="K1654" s="29">
        <f>Table2[[#This Row],[CM II Unit)]]-(-'Input Data'!$B$4/Table2[[#This Row],[Volume]])</f>
        <v>23.354967206035408</v>
      </c>
      <c r="L1654" s="29">
        <f>Table2[[#This Row],[CM I (Unit)]]*Table2[[#This Row],[Volume]]</f>
        <v>904589.51272487012</v>
      </c>
      <c r="M1654" s="29">
        <f>Table2[[#This Row],[CM II Unit)]]*Table2[[#This Row],[Volume]]</f>
        <v>454589.51272487018</v>
      </c>
      <c r="N1654" s="29">
        <f>Table2[[#This Row],[Profit (Unit)]]*Table2[[#This Row],[Volume]]</f>
        <v>204589.51272487018</v>
      </c>
      <c r="O1654" s="29" t="str">
        <f>IF(AND(Table2[[#This Row],[Profit]]&gt;0,N1653&lt;0),MIN(Table2[Profit]),"")</f>
        <v/>
      </c>
    </row>
    <row r="1655" spans="1:15" ht="20.100000000000001" customHeight="1" x14ac:dyDescent="0.25">
      <c r="A1655" s="29">
        <v>8765</v>
      </c>
      <c r="B1655" s="29">
        <f>IF(Table2[[#This Row],[Volume]]&lt;'Input Data'!$B$9,'Input Data'!$B$9,IF(Table2[[#This Row],[Volume]]&gt;'Input Data'!$B$10,'Input Data'!$B$10,Table2[[#This Row],[Volume]]))</f>
        <v>8000</v>
      </c>
      <c r="C1655" s="30">
        <f>ROUNDDOWN((Table2[[#This Row],[Volume Used]]-'Input Data'!$B$9)/'Input Data'!$B$11,0)*'Input Data'!$B$12</f>
        <v>0.30000000000000004</v>
      </c>
      <c r="D1655" s="31">
        <f>-(Table2[[#This Row],[Volume]]*(1-Table2[[#This Row],[Discount]])*'Input Data'!$B$2)/Table2[[#This Row],[Volume]]</f>
        <v>350</v>
      </c>
      <c r="E1655" s="29">
        <f>ROUNDUP(Table2[[#This Row],[Volume]]/'Input Data'!$B$13,0)</f>
        <v>9</v>
      </c>
      <c r="F1655" s="29">
        <f>-Table2[[#This Row],[Multiplier]]*'Input Data'!$B$3</f>
        <v>450000</v>
      </c>
      <c r="G1655" s="29">
        <f>(1 - (1 / (1 + EXP(-((Table2[[#This Row],[Volume]] / 1000) - 4.25))))) * 0.4 + 0.6</f>
        <v>0.60433005563172182</v>
      </c>
      <c r="H1655" s="29">
        <f>Table2[[#This Row],[Sigmoid]]*'Input Data'!$B$7</f>
        <v>453.24754172379136</v>
      </c>
      <c r="I1655" s="29">
        <f>Table2[[#This Row],[Price]]-Table2[[#This Row],[Variable Cost]]</f>
        <v>103.24754172379136</v>
      </c>
      <c r="J1655" s="29">
        <f>Table2[[#This Row],[CM I (Unit)]]-(Table2[[#This Row],[Fixed Cost]]/Table2[[#This Row],[Volume]])</f>
        <v>51.90698268214846</v>
      </c>
      <c r="K1655" s="29">
        <f>Table2[[#This Row],[CM II Unit)]]-(-'Input Data'!$B$4/Table2[[#This Row],[Volume]])</f>
        <v>23.384449881235739</v>
      </c>
      <c r="L1655" s="29">
        <f>Table2[[#This Row],[CM I (Unit)]]*Table2[[#This Row],[Volume]]</f>
        <v>904964.70320903126</v>
      </c>
      <c r="M1655" s="29">
        <f>Table2[[#This Row],[CM II Unit)]]*Table2[[#This Row],[Volume]]</f>
        <v>454964.70320903126</v>
      </c>
      <c r="N1655" s="29">
        <f>Table2[[#This Row],[Profit (Unit)]]*Table2[[#This Row],[Volume]]</f>
        <v>204964.70320903126</v>
      </c>
      <c r="O1655" s="29" t="str">
        <f>IF(AND(Table2[[#This Row],[Profit]]&gt;0,N1654&lt;0),MIN(Table2[Profit]),"")</f>
        <v/>
      </c>
    </row>
    <row r="1656" spans="1:15" ht="20.100000000000001" customHeight="1" x14ac:dyDescent="0.25">
      <c r="A1656" s="29">
        <v>8770</v>
      </c>
      <c r="B1656" s="29">
        <f>IF(Table2[[#This Row],[Volume]]&lt;'Input Data'!$B$9,'Input Data'!$B$9,IF(Table2[[#This Row],[Volume]]&gt;'Input Data'!$B$10,'Input Data'!$B$10,Table2[[#This Row],[Volume]]))</f>
        <v>8000</v>
      </c>
      <c r="C1656" s="30">
        <f>ROUNDDOWN((Table2[[#This Row],[Volume Used]]-'Input Data'!$B$9)/'Input Data'!$B$11,0)*'Input Data'!$B$12</f>
        <v>0.30000000000000004</v>
      </c>
      <c r="D1656" s="31">
        <f>-(Table2[[#This Row],[Volume]]*(1-Table2[[#This Row],[Discount]])*'Input Data'!$B$2)/Table2[[#This Row],[Volume]]</f>
        <v>350</v>
      </c>
      <c r="E1656" s="29">
        <f>ROUNDUP(Table2[[#This Row],[Volume]]/'Input Data'!$B$13,0)</f>
        <v>9</v>
      </c>
      <c r="F1656" s="29">
        <f>-Table2[[#This Row],[Multiplier]]*'Input Data'!$B$3</f>
        <v>450000</v>
      </c>
      <c r="G1656" s="29">
        <f>(1 - (1 / (1 + EXP(-((Table2[[#This Row],[Volume]] / 1000) - 4.25))))) * 0.4 + 0.6</f>
        <v>0.60430869201805659</v>
      </c>
      <c r="H1656" s="29">
        <f>Table2[[#This Row],[Sigmoid]]*'Input Data'!$B$7</f>
        <v>453.23151901354242</v>
      </c>
      <c r="I1656" s="29">
        <f>Table2[[#This Row],[Price]]-Table2[[#This Row],[Variable Cost]]</f>
        <v>103.23151901354242</v>
      </c>
      <c r="J1656" s="29">
        <f>Table2[[#This Row],[CM I (Unit)]]-(Table2[[#This Row],[Fixed Cost]]/Table2[[#This Row],[Volume]])</f>
        <v>51.920230530076061</v>
      </c>
      <c r="K1656" s="29">
        <f>Table2[[#This Row],[CM II Unit)]]-(-'Input Data'!$B$4/Table2[[#This Row],[Volume]])</f>
        <v>23.413959150372527</v>
      </c>
      <c r="L1656" s="29">
        <f>Table2[[#This Row],[CM I (Unit)]]*Table2[[#This Row],[Volume]]</f>
        <v>905340.42174876702</v>
      </c>
      <c r="M1656" s="29">
        <f>Table2[[#This Row],[CM II Unit)]]*Table2[[#This Row],[Volume]]</f>
        <v>455340.42174876708</v>
      </c>
      <c r="N1656" s="29">
        <f>Table2[[#This Row],[Profit (Unit)]]*Table2[[#This Row],[Volume]]</f>
        <v>205340.42174876705</v>
      </c>
      <c r="O1656" s="29" t="str">
        <f>IF(AND(Table2[[#This Row],[Profit]]&gt;0,N1655&lt;0),MIN(Table2[Profit]),"")</f>
        <v/>
      </c>
    </row>
    <row r="1657" spans="1:15" ht="20.100000000000001" customHeight="1" x14ac:dyDescent="0.25">
      <c r="A1657" s="29">
        <v>8775</v>
      </c>
      <c r="B1657" s="29">
        <f>IF(Table2[[#This Row],[Volume]]&lt;'Input Data'!$B$9,'Input Data'!$B$9,IF(Table2[[#This Row],[Volume]]&gt;'Input Data'!$B$10,'Input Data'!$B$10,Table2[[#This Row],[Volume]]))</f>
        <v>8000</v>
      </c>
      <c r="C1657" s="30">
        <f>ROUNDDOWN((Table2[[#This Row],[Volume Used]]-'Input Data'!$B$9)/'Input Data'!$B$11,0)*'Input Data'!$B$12</f>
        <v>0.30000000000000004</v>
      </c>
      <c r="D1657" s="31">
        <f>-(Table2[[#This Row],[Volume]]*(1-Table2[[#This Row],[Discount]])*'Input Data'!$B$2)/Table2[[#This Row],[Volume]]</f>
        <v>350</v>
      </c>
      <c r="E1657" s="29">
        <f>ROUNDUP(Table2[[#This Row],[Volume]]/'Input Data'!$B$13,0)</f>
        <v>9</v>
      </c>
      <c r="F1657" s="29">
        <f>-Table2[[#This Row],[Multiplier]]*'Input Data'!$B$3</f>
        <v>450000</v>
      </c>
      <c r="G1657" s="29">
        <f>(1 - (1 / (1 + EXP(-((Table2[[#This Row],[Volume]] / 1000) - 4.25))))) * 0.4 + 0.6</f>
        <v>0.60428743266597318</v>
      </c>
      <c r="H1657" s="29">
        <f>Table2[[#This Row],[Sigmoid]]*'Input Data'!$B$7</f>
        <v>453.21557449947989</v>
      </c>
      <c r="I1657" s="29">
        <f>Table2[[#This Row],[Price]]-Table2[[#This Row],[Variable Cost]]</f>
        <v>103.21557449947989</v>
      </c>
      <c r="J1657" s="29">
        <f>Table2[[#This Row],[CM I (Unit)]]-(Table2[[#This Row],[Fixed Cost]]/Table2[[#This Row],[Volume]])</f>
        <v>51.933523217428601</v>
      </c>
      <c r="K1657" s="29">
        <f>Table2[[#This Row],[CM II Unit)]]-(-'Input Data'!$B$4/Table2[[#This Row],[Volume]])</f>
        <v>23.443494727400111</v>
      </c>
      <c r="L1657" s="29">
        <f>Table2[[#This Row],[CM I (Unit)]]*Table2[[#This Row],[Volume]]</f>
        <v>905716.66623293597</v>
      </c>
      <c r="M1657" s="29">
        <f>Table2[[#This Row],[CM II Unit)]]*Table2[[#This Row],[Volume]]</f>
        <v>455716.66623293597</v>
      </c>
      <c r="N1657" s="29">
        <f>Table2[[#This Row],[Profit (Unit)]]*Table2[[#This Row],[Volume]]</f>
        <v>205716.66623293597</v>
      </c>
      <c r="O1657" s="29" t="str">
        <f>IF(AND(Table2[[#This Row],[Profit]]&gt;0,N1656&lt;0),MIN(Table2[Profit]),"")</f>
        <v/>
      </c>
    </row>
    <row r="1658" spans="1:15" ht="20.100000000000001" customHeight="1" x14ac:dyDescent="0.25">
      <c r="A1658" s="29">
        <v>8780</v>
      </c>
      <c r="B1658" s="29">
        <f>IF(Table2[[#This Row],[Volume]]&lt;'Input Data'!$B$9,'Input Data'!$B$9,IF(Table2[[#This Row],[Volume]]&gt;'Input Data'!$B$10,'Input Data'!$B$10,Table2[[#This Row],[Volume]]))</f>
        <v>8000</v>
      </c>
      <c r="C1658" s="30">
        <f>ROUNDDOWN((Table2[[#This Row],[Volume Used]]-'Input Data'!$B$9)/'Input Data'!$B$11,0)*'Input Data'!$B$12</f>
        <v>0.30000000000000004</v>
      </c>
      <c r="D1658" s="31">
        <f>-(Table2[[#This Row],[Volume]]*(1-Table2[[#This Row],[Discount]])*'Input Data'!$B$2)/Table2[[#This Row],[Volume]]</f>
        <v>350</v>
      </c>
      <c r="E1658" s="29">
        <f>ROUNDUP(Table2[[#This Row],[Volume]]/'Input Data'!$B$13,0)</f>
        <v>9</v>
      </c>
      <c r="F1658" s="29">
        <f>-Table2[[#This Row],[Multiplier]]*'Input Data'!$B$3</f>
        <v>450000</v>
      </c>
      <c r="G1658" s="29">
        <f>(1 - (1 / (1 + EXP(-((Table2[[#This Row],[Volume]] / 1000) - 4.25))))) * 0.4 + 0.6</f>
        <v>0.60426627707788405</v>
      </c>
      <c r="H1658" s="29">
        <f>Table2[[#This Row],[Sigmoid]]*'Input Data'!$B$7</f>
        <v>453.19970780841305</v>
      </c>
      <c r="I1658" s="29">
        <f>Table2[[#This Row],[Price]]-Table2[[#This Row],[Variable Cost]]</f>
        <v>103.19970780841305</v>
      </c>
      <c r="J1658" s="29">
        <f>Table2[[#This Row],[CM I (Unit)]]-(Table2[[#This Row],[Fixed Cost]]/Table2[[#This Row],[Volume]])</f>
        <v>51.946860428003028</v>
      </c>
      <c r="K1658" s="29">
        <f>Table2[[#This Row],[CM II Unit)]]-(-'Input Data'!$B$4/Table2[[#This Row],[Volume]])</f>
        <v>23.473056327775236</v>
      </c>
      <c r="L1658" s="29">
        <f>Table2[[#This Row],[CM I (Unit)]]*Table2[[#This Row],[Volume]]</f>
        <v>906093.43455786665</v>
      </c>
      <c r="M1658" s="29">
        <f>Table2[[#This Row],[CM II Unit)]]*Table2[[#This Row],[Volume]]</f>
        <v>456093.4345578666</v>
      </c>
      <c r="N1658" s="29">
        <f>Table2[[#This Row],[Profit (Unit)]]*Table2[[#This Row],[Volume]]</f>
        <v>206093.43455786657</v>
      </c>
      <c r="O1658" s="29" t="str">
        <f>IF(AND(Table2[[#This Row],[Profit]]&gt;0,N1657&lt;0),MIN(Table2[Profit]),"")</f>
        <v/>
      </c>
    </row>
    <row r="1659" spans="1:15" ht="20.100000000000001" customHeight="1" x14ac:dyDescent="0.25">
      <c r="A1659" s="29">
        <v>8785</v>
      </c>
      <c r="B1659" s="29">
        <f>IF(Table2[[#This Row],[Volume]]&lt;'Input Data'!$B$9,'Input Data'!$B$9,IF(Table2[[#This Row],[Volume]]&gt;'Input Data'!$B$10,'Input Data'!$B$10,Table2[[#This Row],[Volume]]))</f>
        <v>8000</v>
      </c>
      <c r="C1659" s="30">
        <f>ROUNDDOWN((Table2[[#This Row],[Volume Used]]-'Input Data'!$B$9)/'Input Data'!$B$11,0)*'Input Data'!$B$12</f>
        <v>0.30000000000000004</v>
      </c>
      <c r="D1659" s="31">
        <f>-(Table2[[#This Row],[Volume]]*(1-Table2[[#This Row],[Discount]])*'Input Data'!$B$2)/Table2[[#This Row],[Volume]]</f>
        <v>350</v>
      </c>
      <c r="E1659" s="29">
        <f>ROUNDUP(Table2[[#This Row],[Volume]]/'Input Data'!$B$13,0)</f>
        <v>9</v>
      </c>
      <c r="F1659" s="29">
        <f>-Table2[[#This Row],[Multiplier]]*'Input Data'!$B$3</f>
        <v>450000</v>
      </c>
      <c r="G1659" s="29">
        <f>(1 - (1 / (1 + EXP(-((Table2[[#This Row],[Volume]] / 1000) - 4.25))))) * 0.4 + 0.6</f>
        <v>0.60424522475846554</v>
      </c>
      <c r="H1659" s="29">
        <f>Table2[[#This Row],[Sigmoid]]*'Input Data'!$B$7</f>
        <v>453.18391856884915</v>
      </c>
      <c r="I1659" s="29">
        <f>Table2[[#This Row],[Price]]-Table2[[#This Row],[Variable Cost]]</f>
        <v>103.18391856884915</v>
      </c>
      <c r="J1659" s="29">
        <f>Table2[[#This Row],[CM I (Unit)]]-(Table2[[#This Row],[Fixed Cost]]/Table2[[#This Row],[Volume]])</f>
        <v>51.960241847164461</v>
      </c>
      <c r="K1659" s="29">
        <f>Table2[[#This Row],[CM II Unit)]]-(-'Input Data'!$B$4/Table2[[#This Row],[Volume]])</f>
        <v>23.502643668450744</v>
      </c>
      <c r="L1659" s="29">
        <f>Table2[[#This Row],[CM I (Unit)]]*Table2[[#This Row],[Volume]]</f>
        <v>906470.72462733975</v>
      </c>
      <c r="M1659" s="29">
        <f>Table2[[#This Row],[CM II Unit)]]*Table2[[#This Row],[Volume]]</f>
        <v>456470.72462733981</v>
      </c>
      <c r="N1659" s="29">
        <f>Table2[[#This Row],[Profit (Unit)]]*Table2[[#This Row],[Volume]]</f>
        <v>206470.72462733978</v>
      </c>
      <c r="O1659" s="29" t="str">
        <f>IF(AND(Table2[[#This Row],[Profit]]&gt;0,N1658&lt;0),MIN(Table2[Profit]),"")</f>
        <v/>
      </c>
    </row>
    <row r="1660" spans="1:15" ht="20.100000000000001" customHeight="1" x14ac:dyDescent="0.25">
      <c r="A1660" s="29">
        <v>8790</v>
      </c>
      <c r="B1660" s="29">
        <f>IF(Table2[[#This Row],[Volume]]&lt;'Input Data'!$B$9,'Input Data'!$B$9,IF(Table2[[#This Row],[Volume]]&gt;'Input Data'!$B$10,'Input Data'!$B$10,Table2[[#This Row],[Volume]]))</f>
        <v>8000</v>
      </c>
      <c r="C1660" s="30">
        <f>ROUNDDOWN((Table2[[#This Row],[Volume Used]]-'Input Data'!$B$9)/'Input Data'!$B$11,0)*'Input Data'!$B$12</f>
        <v>0.30000000000000004</v>
      </c>
      <c r="D1660" s="31">
        <f>-(Table2[[#This Row],[Volume]]*(1-Table2[[#This Row],[Discount]])*'Input Data'!$B$2)/Table2[[#This Row],[Volume]]</f>
        <v>350</v>
      </c>
      <c r="E1660" s="29">
        <f>ROUNDUP(Table2[[#This Row],[Volume]]/'Input Data'!$B$13,0)</f>
        <v>9</v>
      </c>
      <c r="F1660" s="29">
        <f>-Table2[[#This Row],[Multiplier]]*'Input Data'!$B$3</f>
        <v>450000</v>
      </c>
      <c r="G1660" s="29">
        <f>(1 - (1 / (1 + EXP(-((Table2[[#This Row],[Volume]] / 1000) - 4.25))))) * 0.4 + 0.6</f>
        <v>0.60422427521464928</v>
      </c>
      <c r="H1660" s="29">
        <f>Table2[[#This Row],[Sigmoid]]*'Input Data'!$B$7</f>
        <v>453.16820641098695</v>
      </c>
      <c r="I1660" s="29">
        <f>Table2[[#This Row],[Price]]-Table2[[#This Row],[Variable Cost]]</f>
        <v>103.16820641098695</v>
      </c>
      <c r="J1660" s="29">
        <f>Table2[[#This Row],[CM I (Unit)]]-(Table2[[#This Row],[Fixed Cost]]/Table2[[#This Row],[Volume]])</f>
        <v>51.973667161840197</v>
      </c>
      <c r="K1660" s="29">
        <f>Table2[[#This Row],[CM II Unit)]]-(-'Input Data'!$B$4/Table2[[#This Row],[Volume]])</f>
        <v>23.532256467869775</v>
      </c>
      <c r="L1660" s="29">
        <f>Table2[[#This Row],[CM I (Unit)]]*Table2[[#This Row],[Volume]]</f>
        <v>906848.53435257531</v>
      </c>
      <c r="M1660" s="29">
        <f>Table2[[#This Row],[CM II Unit)]]*Table2[[#This Row],[Volume]]</f>
        <v>456848.53435257531</v>
      </c>
      <c r="N1660" s="29">
        <f>Table2[[#This Row],[Profit (Unit)]]*Table2[[#This Row],[Volume]]</f>
        <v>206848.53435257531</v>
      </c>
      <c r="O1660" s="29" t="str">
        <f>IF(AND(Table2[[#This Row],[Profit]]&gt;0,N1659&lt;0),MIN(Table2[Profit]),"")</f>
        <v/>
      </c>
    </row>
    <row r="1661" spans="1:15" ht="20.100000000000001" customHeight="1" x14ac:dyDescent="0.25">
      <c r="A1661" s="29">
        <v>8795</v>
      </c>
      <c r="B1661" s="29">
        <f>IF(Table2[[#This Row],[Volume]]&lt;'Input Data'!$B$9,'Input Data'!$B$9,IF(Table2[[#This Row],[Volume]]&gt;'Input Data'!$B$10,'Input Data'!$B$10,Table2[[#This Row],[Volume]]))</f>
        <v>8000</v>
      </c>
      <c r="C1661" s="30">
        <f>ROUNDDOWN((Table2[[#This Row],[Volume Used]]-'Input Data'!$B$9)/'Input Data'!$B$11,0)*'Input Data'!$B$12</f>
        <v>0.30000000000000004</v>
      </c>
      <c r="D1661" s="31">
        <f>-(Table2[[#This Row],[Volume]]*(1-Table2[[#This Row],[Discount]])*'Input Data'!$B$2)/Table2[[#This Row],[Volume]]</f>
        <v>350</v>
      </c>
      <c r="E1661" s="29">
        <f>ROUNDUP(Table2[[#This Row],[Volume]]/'Input Data'!$B$13,0)</f>
        <v>9</v>
      </c>
      <c r="F1661" s="29">
        <f>-Table2[[#This Row],[Multiplier]]*'Input Data'!$B$3</f>
        <v>450000</v>
      </c>
      <c r="G1661" s="29">
        <f>(1 - (1 / (1 + EXP(-((Table2[[#This Row],[Volume]] / 1000) - 4.25))))) * 0.4 + 0.6</f>
        <v>0.60420342795561199</v>
      </c>
      <c r="H1661" s="29">
        <f>Table2[[#This Row],[Sigmoid]]*'Input Data'!$B$7</f>
        <v>453.15257096670899</v>
      </c>
      <c r="I1661" s="29">
        <f>Table2[[#This Row],[Price]]-Table2[[#This Row],[Variable Cost]]</f>
        <v>103.15257096670899</v>
      </c>
      <c r="J1661" s="29">
        <f>Table2[[#This Row],[CM I (Unit)]]-(Table2[[#This Row],[Fixed Cost]]/Table2[[#This Row],[Volume]])</f>
        <v>51.987136060512292</v>
      </c>
      <c r="K1661" s="29">
        <f>Table2[[#This Row],[CM II Unit)]]-(-'Input Data'!$B$4/Table2[[#This Row],[Volume]])</f>
        <v>23.561894445958568</v>
      </c>
      <c r="L1661" s="29">
        <f>Table2[[#This Row],[CM I (Unit)]]*Table2[[#This Row],[Volume]]</f>
        <v>907226.86165220558</v>
      </c>
      <c r="M1661" s="29">
        <f>Table2[[#This Row],[CM II Unit)]]*Table2[[#This Row],[Volume]]</f>
        <v>457226.86165220558</v>
      </c>
      <c r="N1661" s="29">
        <f>Table2[[#This Row],[Profit (Unit)]]*Table2[[#This Row],[Volume]]</f>
        <v>207226.86165220561</v>
      </c>
      <c r="O1661" s="29" t="str">
        <f>IF(AND(Table2[[#This Row],[Profit]]&gt;0,N1660&lt;0),MIN(Table2[Profit]),"")</f>
        <v/>
      </c>
    </row>
    <row r="1662" spans="1:15" ht="20.100000000000001" customHeight="1" x14ac:dyDescent="0.25">
      <c r="A1662" s="29">
        <v>8800</v>
      </c>
      <c r="B1662" s="29">
        <f>IF(Table2[[#This Row],[Volume]]&lt;'Input Data'!$B$9,'Input Data'!$B$9,IF(Table2[[#This Row],[Volume]]&gt;'Input Data'!$B$10,'Input Data'!$B$10,Table2[[#This Row],[Volume]]))</f>
        <v>8000</v>
      </c>
      <c r="C1662" s="30">
        <f>ROUNDDOWN((Table2[[#This Row],[Volume Used]]-'Input Data'!$B$9)/'Input Data'!$B$11,0)*'Input Data'!$B$12</f>
        <v>0.30000000000000004</v>
      </c>
      <c r="D1662" s="31">
        <f>-(Table2[[#This Row],[Volume]]*(1-Table2[[#This Row],[Discount]])*'Input Data'!$B$2)/Table2[[#This Row],[Volume]]</f>
        <v>350</v>
      </c>
      <c r="E1662" s="29">
        <f>ROUNDUP(Table2[[#This Row],[Volume]]/'Input Data'!$B$13,0)</f>
        <v>9</v>
      </c>
      <c r="F1662" s="29">
        <f>-Table2[[#This Row],[Multiplier]]*'Input Data'!$B$3</f>
        <v>450000</v>
      </c>
      <c r="G1662" s="29">
        <f>(1 - (1 / (1 + EXP(-((Table2[[#This Row],[Volume]] / 1000) - 4.25))))) * 0.4 + 0.6</f>
        <v>0.6041826824927673</v>
      </c>
      <c r="H1662" s="29">
        <f>Table2[[#This Row],[Sigmoid]]*'Input Data'!$B$7</f>
        <v>453.13701186957547</v>
      </c>
      <c r="I1662" s="29">
        <f>Table2[[#This Row],[Price]]-Table2[[#This Row],[Variable Cost]]</f>
        <v>103.13701186957547</v>
      </c>
      <c r="J1662" s="29">
        <f>Table2[[#This Row],[CM I (Unit)]]-(Table2[[#This Row],[Fixed Cost]]/Table2[[#This Row],[Volume]])</f>
        <v>52.000648233211841</v>
      </c>
      <c r="K1662" s="29">
        <f>Table2[[#This Row],[CM II Unit)]]-(-'Input Data'!$B$4/Table2[[#This Row],[Volume]])</f>
        <v>23.591557324120931</v>
      </c>
      <c r="L1662" s="29">
        <f>Table2[[#This Row],[CM I (Unit)]]*Table2[[#This Row],[Volume]]</f>
        <v>907605.70445226412</v>
      </c>
      <c r="M1662" s="29">
        <f>Table2[[#This Row],[CM II Unit)]]*Table2[[#This Row],[Volume]]</f>
        <v>457605.70445226418</v>
      </c>
      <c r="N1662" s="29">
        <f>Table2[[#This Row],[Profit (Unit)]]*Table2[[#This Row],[Volume]]</f>
        <v>207605.70445226418</v>
      </c>
      <c r="O1662" s="29" t="str">
        <f>IF(AND(Table2[[#This Row],[Profit]]&gt;0,N1661&lt;0),MIN(Table2[Profit]),"")</f>
        <v/>
      </c>
    </row>
    <row r="1663" spans="1:15" ht="20.100000000000001" customHeight="1" x14ac:dyDescent="0.25">
      <c r="A1663" s="29">
        <v>8805</v>
      </c>
      <c r="B1663" s="29">
        <f>IF(Table2[[#This Row],[Volume]]&lt;'Input Data'!$B$9,'Input Data'!$B$9,IF(Table2[[#This Row],[Volume]]&gt;'Input Data'!$B$10,'Input Data'!$B$10,Table2[[#This Row],[Volume]]))</f>
        <v>8000</v>
      </c>
      <c r="C1663" s="30">
        <f>ROUNDDOWN((Table2[[#This Row],[Volume Used]]-'Input Data'!$B$9)/'Input Data'!$B$11,0)*'Input Data'!$B$12</f>
        <v>0.30000000000000004</v>
      </c>
      <c r="D1663" s="31">
        <f>-(Table2[[#This Row],[Volume]]*(1-Table2[[#This Row],[Discount]])*'Input Data'!$B$2)/Table2[[#This Row],[Volume]]</f>
        <v>350</v>
      </c>
      <c r="E1663" s="29">
        <f>ROUNDUP(Table2[[#This Row],[Volume]]/'Input Data'!$B$13,0)</f>
        <v>9</v>
      </c>
      <c r="F1663" s="29">
        <f>-Table2[[#This Row],[Multiplier]]*'Input Data'!$B$3</f>
        <v>450000</v>
      </c>
      <c r="G1663" s="29">
        <f>(1 - (1 / (1 + EXP(-((Table2[[#This Row],[Volume]] / 1000) - 4.25))))) * 0.4 + 0.6</f>
        <v>0.60416203833975579</v>
      </c>
      <c r="H1663" s="29">
        <f>Table2[[#This Row],[Sigmoid]]*'Input Data'!$B$7</f>
        <v>453.12152875481684</v>
      </c>
      <c r="I1663" s="29">
        <f>Table2[[#This Row],[Price]]-Table2[[#This Row],[Variable Cost]]</f>
        <v>103.12152875481684</v>
      </c>
      <c r="J1663" s="29">
        <f>Table2[[#This Row],[CM I (Unit)]]-(Table2[[#This Row],[Fixed Cost]]/Table2[[#This Row],[Volume]])</f>
        <v>52.014203371511897</v>
      </c>
      <c r="K1663" s="29">
        <f>Table2[[#This Row],[CM II Unit)]]-(-'Input Data'!$B$4/Table2[[#This Row],[Volume]])</f>
        <v>23.621244825231376</v>
      </c>
      <c r="L1663" s="29">
        <f>Table2[[#This Row],[CM I (Unit)]]*Table2[[#This Row],[Volume]]</f>
        <v>907985.06068616221</v>
      </c>
      <c r="M1663" s="29">
        <f>Table2[[#This Row],[CM II Unit)]]*Table2[[#This Row],[Volume]]</f>
        <v>457985.06068616227</v>
      </c>
      <c r="N1663" s="29">
        <f>Table2[[#This Row],[Profit (Unit)]]*Table2[[#This Row],[Volume]]</f>
        <v>207985.06068616227</v>
      </c>
      <c r="O1663" s="29" t="str">
        <f>IF(AND(Table2[[#This Row],[Profit]]&gt;0,N1662&lt;0),MIN(Table2[Profit]),"")</f>
        <v/>
      </c>
    </row>
    <row r="1664" spans="1:15" ht="20.100000000000001" customHeight="1" x14ac:dyDescent="0.25">
      <c r="A1664" s="29">
        <v>8810</v>
      </c>
      <c r="B1664" s="29">
        <f>IF(Table2[[#This Row],[Volume]]&lt;'Input Data'!$B$9,'Input Data'!$B$9,IF(Table2[[#This Row],[Volume]]&gt;'Input Data'!$B$10,'Input Data'!$B$10,Table2[[#This Row],[Volume]]))</f>
        <v>8000</v>
      </c>
      <c r="C1664" s="30">
        <f>ROUNDDOWN((Table2[[#This Row],[Volume Used]]-'Input Data'!$B$9)/'Input Data'!$B$11,0)*'Input Data'!$B$12</f>
        <v>0.30000000000000004</v>
      </c>
      <c r="D1664" s="31">
        <f>-(Table2[[#This Row],[Volume]]*(1-Table2[[#This Row],[Discount]])*'Input Data'!$B$2)/Table2[[#This Row],[Volume]]</f>
        <v>350</v>
      </c>
      <c r="E1664" s="29">
        <f>ROUNDUP(Table2[[#This Row],[Volume]]/'Input Data'!$B$13,0)</f>
        <v>9</v>
      </c>
      <c r="F1664" s="29">
        <f>-Table2[[#This Row],[Multiplier]]*'Input Data'!$B$3</f>
        <v>450000</v>
      </c>
      <c r="G1664" s="29">
        <f>(1 - (1 / (1 + EXP(-((Table2[[#This Row],[Volume]] / 1000) - 4.25))))) * 0.4 + 0.6</f>
        <v>0.60414149501243664</v>
      </c>
      <c r="H1664" s="29">
        <f>Table2[[#This Row],[Sigmoid]]*'Input Data'!$B$7</f>
        <v>453.10612125932749</v>
      </c>
      <c r="I1664" s="29">
        <f>Table2[[#This Row],[Price]]-Table2[[#This Row],[Variable Cost]]</f>
        <v>103.10612125932749</v>
      </c>
      <c r="J1664" s="29">
        <f>Table2[[#This Row],[CM I (Unit)]]-(Table2[[#This Row],[Fixed Cost]]/Table2[[#This Row],[Volume]])</f>
        <v>52.027801168521592</v>
      </c>
      <c r="K1664" s="29">
        <f>Table2[[#This Row],[CM II Unit)]]-(-'Input Data'!$B$4/Table2[[#This Row],[Volume]])</f>
        <v>23.650956673629423</v>
      </c>
      <c r="L1664" s="29">
        <f>Table2[[#This Row],[CM I (Unit)]]*Table2[[#This Row],[Volume]]</f>
        <v>908364.92829467519</v>
      </c>
      <c r="M1664" s="29">
        <f>Table2[[#This Row],[CM II Unit)]]*Table2[[#This Row],[Volume]]</f>
        <v>458364.92829467525</v>
      </c>
      <c r="N1664" s="29">
        <f>Table2[[#This Row],[Profit (Unit)]]*Table2[[#This Row],[Volume]]</f>
        <v>208364.92829467522</v>
      </c>
      <c r="O1664" s="29" t="str">
        <f>IF(AND(Table2[[#This Row],[Profit]]&gt;0,N1663&lt;0),MIN(Table2[Profit]),"")</f>
        <v/>
      </c>
    </row>
    <row r="1665" spans="1:15" ht="20.100000000000001" customHeight="1" x14ac:dyDescent="0.25">
      <c r="A1665" s="29">
        <v>8815</v>
      </c>
      <c r="B1665" s="29">
        <f>IF(Table2[[#This Row],[Volume]]&lt;'Input Data'!$B$9,'Input Data'!$B$9,IF(Table2[[#This Row],[Volume]]&gt;'Input Data'!$B$10,'Input Data'!$B$10,Table2[[#This Row],[Volume]]))</f>
        <v>8000</v>
      </c>
      <c r="C1665" s="30">
        <f>ROUNDDOWN((Table2[[#This Row],[Volume Used]]-'Input Data'!$B$9)/'Input Data'!$B$11,0)*'Input Data'!$B$12</f>
        <v>0.30000000000000004</v>
      </c>
      <c r="D1665" s="31">
        <f>-(Table2[[#This Row],[Volume]]*(1-Table2[[#This Row],[Discount]])*'Input Data'!$B$2)/Table2[[#This Row],[Volume]]</f>
        <v>350</v>
      </c>
      <c r="E1665" s="29">
        <f>ROUNDUP(Table2[[#This Row],[Volume]]/'Input Data'!$B$13,0)</f>
        <v>9</v>
      </c>
      <c r="F1665" s="29">
        <f>-Table2[[#This Row],[Multiplier]]*'Input Data'!$B$3</f>
        <v>450000</v>
      </c>
      <c r="G1665" s="29">
        <f>(1 - (1 / (1 + EXP(-((Table2[[#This Row],[Volume]] / 1000) - 4.25))))) * 0.4 + 0.6</f>
        <v>0.60412105202887822</v>
      </c>
      <c r="H1665" s="29">
        <f>Table2[[#This Row],[Sigmoid]]*'Input Data'!$B$7</f>
        <v>453.09078902165868</v>
      </c>
      <c r="I1665" s="29">
        <f>Table2[[#This Row],[Price]]-Table2[[#This Row],[Variable Cost]]</f>
        <v>103.09078902165868</v>
      </c>
      <c r="J1665" s="29">
        <f>Table2[[#This Row],[CM I (Unit)]]-(Table2[[#This Row],[Fixed Cost]]/Table2[[#This Row],[Volume]])</f>
        <v>52.041441318879329</v>
      </c>
      <c r="K1665" s="29">
        <f>Table2[[#This Row],[CM II Unit)]]-(-'Input Data'!$B$4/Table2[[#This Row],[Volume]])</f>
        <v>23.680692595113022</v>
      </c>
      <c r="L1665" s="29">
        <f>Table2[[#This Row],[CM I (Unit)]]*Table2[[#This Row],[Volume]]</f>
        <v>908745.30522592121</v>
      </c>
      <c r="M1665" s="29">
        <f>Table2[[#This Row],[CM II Unit)]]*Table2[[#This Row],[Volume]]</f>
        <v>458745.30522592127</v>
      </c>
      <c r="N1665" s="29">
        <f>Table2[[#This Row],[Profit (Unit)]]*Table2[[#This Row],[Volume]]</f>
        <v>208745.3052259213</v>
      </c>
      <c r="O1665" s="29" t="str">
        <f>IF(AND(Table2[[#This Row],[Profit]]&gt;0,N1664&lt;0),MIN(Table2[Profit]),"")</f>
        <v/>
      </c>
    </row>
    <row r="1666" spans="1:15" ht="20.100000000000001" customHeight="1" x14ac:dyDescent="0.25">
      <c r="A1666" s="29">
        <v>8820</v>
      </c>
      <c r="B1666" s="29">
        <f>IF(Table2[[#This Row],[Volume]]&lt;'Input Data'!$B$9,'Input Data'!$B$9,IF(Table2[[#This Row],[Volume]]&gt;'Input Data'!$B$10,'Input Data'!$B$10,Table2[[#This Row],[Volume]]))</f>
        <v>8000</v>
      </c>
      <c r="C1666" s="30">
        <f>ROUNDDOWN((Table2[[#This Row],[Volume Used]]-'Input Data'!$B$9)/'Input Data'!$B$11,0)*'Input Data'!$B$12</f>
        <v>0.30000000000000004</v>
      </c>
      <c r="D1666" s="31">
        <f>-(Table2[[#This Row],[Volume]]*(1-Table2[[#This Row],[Discount]])*'Input Data'!$B$2)/Table2[[#This Row],[Volume]]</f>
        <v>350</v>
      </c>
      <c r="E1666" s="29">
        <f>ROUNDUP(Table2[[#This Row],[Volume]]/'Input Data'!$B$13,0)</f>
        <v>9</v>
      </c>
      <c r="F1666" s="29">
        <f>-Table2[[#This Row],[Multiplier]]*'Input Data'!$B$3</f>
        <v>450000</v>
      </c>
      <c r="G1666" s="29">
        <f>(1 - (1 / (1 + EXP(-((Table2[[#This Row],[Volume]] / 1000) - 4.25))))) * 0.4 + 0.6</f>
        <v>0.60410070890934875</v>
      </c>
      <c r="H1666" s="29">
        <f>Table2[[#This Row],[Sigmoid]]*'Input Data'!$B$7</f>
        <v>453.07553168201156</v>
      </c>
      <c r="I1666" s="29">
        <f>Table2[[#This Row],[Price]]-Table2[[#This Row],[Variable Cost]]</f>
        <v>103.07553168201156</v>
      </c>
      <c r="J1666" s="29">
        <f>Table2[[#This Row],[CM I (Unit)]]-(Table2[[#This Row],[Fixed Cost]]/Table2[[#This Row],[Volume]])</f>
        <v>52.05512351874625</v>
      </c>
      <c r="K1666" s="29">
        <f>Table2[[#This Row],[CM II Unit)]]-(-'Input Data'!$B$4/Table2[[#This Row],[Volume]])</f>
        <v>23.710452316932191</v>
      </c>
      <c r="L1666" s="29">
        <f>Table2[[#This Row],[CM I (Unit)]]*Table2[[#This Row],[Volume]]</f>
        <v>909126.18943534198</v>
      </c>
      <c r="M1666" s="29">
        <f>Table2[[#This Row],[CM II Unit)]]*Table2[[#This Row],[Volume]]</f>
        <v>459126.18943534192</v>
      </c>
      <c r="N1666" s="29">
        <f>Table2[[#This Row],[Profit (Unit)]]*Table2[[#This Row],[Volume]]</f>
        <v>209126.18943534192</v>
      </c>
      <c r="O1666" s="29" t="str">
        <f>IF(AND(Table2[[#This Row],[Profit]]&gt;0,N1665&lt;0),MIN(Table2[Profit]),"")</f>
        <v/>
      </c>
    </row>
    <row r="1667" spans="1:15" ht="20.100000000000001" customHeight="1" x14ac:dyDescent="0.25">
      <c r="A1667" s="29">
        <v>8825</v>
      </c>
      <c r="B1667" s="29">
        <f>IF(Table2[[#This Row],[Volume]]&lt;'Input Data'!$B$9,'Input Data'!$B$9,IF(Table2[[#This Row],[Volume]]&gt;'Input Data'!$B$10,'Input Data'!$B$10,Table2[[#This Row],[Volume]]))</f>
        <v>8000</v>
      </c>
      <c r="C1667" s="30">
        <f>ROUNDDOWN((Table2[[#This Row],[Volume Used]]-'Input Data'!$B$9)/'Input Data'!$B$11,0)*'Input Data'!$B$12</f>
        <v>0.30000000000000004</v>
      </c>
      <c r="D1667" s="31">
        <f>-(Table2[[#This Row],[Volume]]*(1-Table2[[#This Row],[Discount]])*'Input Data'!$B$2)/Table2[[#This Row],[Volume]]</f>
        <v>350</v>
      </c>
      <c r="E1667" s="29">
        <f>ROUNDUP(Table2[[#This Row],[Volume]]/'Input Data'!$B$13,0)</f>
        <v>9</v>
      </c>
      <c r="F1667" s="29">
        <f>-Table2[[#This Row],[Multiplier]]*'Input Data'!$B$3</f>
        <v>450000</v>
      </c>
      <c r="G1667" s="29">
        <f>(1 - (1 / (1 + EXP(-((Table2[[#This Row],[Volume]] / 1000) - 4.25))))) * 0.4 + 0.6</f>
        <v>0.60408046517630787</v>
      </c>
      <c r="H1667" s="29">
        <f>Table2[[#This Row],[Sigmoid]]*'Input Data'!$B$7</f>
        <v>453.06034888223093</v>
      </c>
      <c r="I1667" s="29">
        <f>Table2[[#This Row],[Price]]-Table2[[#This Row],[Variable Cost]]</f>
        <v>103.06034888223093</v>
      </c>
      <c r="J1667" s="29">
        <f>Table2[[#This Row],[CM I (Unit)]]-(Table2[[#This Row],[Fixed Cost]]/Table2[[#This Row],[Volume]])</f>
        <v>52.068847465800332</v>
      </c>
      <c r="K1667" s="29">
        <f>Table2[[#This Row],[CM II Unit)]]-(-'Input Data'!$B$4/Table2[[#This Row],[Volume]])</f>
        <v>23.740235567783333</v>
      </c>
      <c r="L1667" s="29">
        <f>Table2[[#This Row],[CM I (Unit)]]*Table2[[#This Row],[Volume]]</f>
        <v>909507.57888568786</v>
      </c>
      <c r="M1667" s="29">
        <f>Table2[[#This Row],[CM II Unit)]]*Table2[[#This Row],[Volume]]</f>
        <v>459507.57888568792</v>
      </c>
      <c r="N1667" s="29">
        <f>Table2[[#This Row],[Profit (Unit)]]*Table2[[#This Row],[Volume]]</f>
        <v>209507.57888568792</v>
      </c>
      <c r="O1667" s="29" t="str">
        <f>IF(AND(Table2[[#This Row],[Profit]]&gt;0,N1666&lt;0),MIN(Table2[Profit]),"")</f>
        <v/>
      </c>
    </row>
    <row r="1668" spans="1:15" ht="20.100000000000001" customHeight="1" x14ac:dyDescent="0.25">
      <c r="A1668" s="29">
        <v>8830</v>
      </c>
      <c r="B1668" s="29">
        <f>IF(Table2[[#This Row],[Volume]]&lt;'Input Data'!$B$9,'Input Data'!$B$9,IF(Table2[[#This Row],[Volume]]&gt;'Input Data'!$B$10,'Input Data'!$B$10,Table2[[#This Row],[Volume]]))</f>
        <v>8000</v>
      </c>
      <c r="C1668" s="30">
        <f>ROUNDDOWN((Table2[[#This Row],[Volume Used]]-'Input Data'!$B$9)/'Input Data'!$B$11,0)*'Input Data'!$B$12</f>
        <v>0.30000000000000004</v>
      </c>
      <c r="D1668" s="31">
        <f>-(Table2[[#This Row],[Volume]]*(1-Table2[[#This Row],[Discount]])*'Input Data'!$B$2)/Table2[[#This Row],[Volume]]</f>
        <v>350</v>
      </c>
      <c r="E1668" s="29">
        <f>ROUNDUP(Table2[[#This Row],[Volume]]/'Input Data'!$B$13,0)</f>
        <v>9</v>
      </c>
      <c r="F1668" s="29">
        <f>-Table2[[#This Row],[Multiplier]]*'Input Data'!$B$3</f>
        <v>450000</v>
      </c>
      <c r="G1668" s="29">
        <f>(1 - (1 / (1 + EXP(-((Table2[[#This Row],[Volume]] / 1000) - 4.25))))) * 0.4 + 0.6</f>
        <v>0.60406032035439705</v>
      </c>
      <c r="H1668" s="29">
        <f>Table2[[#This Row],[Sigmoid]]*'Input Data'!$B$7</f>
        <v>453.04524026579782</v>
      </c>
      <c r="I1668" s="29">
        <f>Table2[[#This Row],[Price]]-Table2[[#This Row],[Variable Cost]]</f>
        <v>103.04524026579782</v>
      </c>
      <c r="J1668" s="29">
        <f>Table2[[#This Row],[CM I (Unit)]]-(Table2[[#This Row],[Fixed Cost]]/Table2[[#This Row],[Volume]])</f>
        <v>52.0826128592293</v>
      </c>
      <c r="K1668" s="29">
        <f>Table2[[#This Row],[CM II Unit)]]-(-'Input Data'!$B$4/Table2[[#This Row],[Volume]])</f>
        <v>23.770042077802348</v>
      </c>
      <c r="L1668" s="29">
        <f>Table2[[#This Row],[CM I (Unit)]]*Table2[[#This Row],[Volume]]</f>
        <v>909889.47154699476</v>
      </c>
      <c r="M1668" s="29">
        <f>Table2[[#This Row],[CM II Unit)]]*Table2[[#This Row],[Volume]]</f>
        <v>459889.4715469947</v>
      </c>
      <c r="N1668" s="29">
        <f>Table2[[#This Row],[Profit (Unit)]]*Table2[[#This Row],[Volume]]</f>
        <v>209889.47154699473</v>
      </c>
      <c r="O1668" s="29" t="str">
        <f>IF(AND(Table2[[#This Row],[Profit]]&gt;0,N1667&lt;0),MIN(Table2[Profit]),"")</f>
        <v/>
      </c>
    </row>
    <row r="1669" spans="1:15" ht="20.100000000000001" customHeight="1" x14ac:dyDescent="0.25">
      <c r="A1669" s="29">
        <v>8835</v>
      </c>
      <c r="B1669" s="29">
        <f>IF(Table2[[#This Row],[Volume]]&lt;'Input Data'!$B$9,'Input Data'!$B$9,IF(Table2[[#This Row],[Volume]]&gt;'Input Data'!$B$10,'Input Data'!$B$10,Table2[[#This Row],[Volume]]))</f>
        <v>8000</v>
      </c>
      <c r="C1669" s="30">
        <f>ROUNDDOWN((Table2[[#This Row],[Volume Used]]-'Input Data'!$B$9)/'Input Data'!$B$11,0)*'Input Data'!$B$12</f>
        <v>0.30000000000000004</v>
      </c>
      <c r="D1669" s="31">
        <f>-(Table2[[#This Row],[Volume]]*(1-Table2[[#This Row],[Discount]])*'Input Data'!$B$2)/Table2[[#This Row],[Volume]]</f>
        <v>350</v>
      </c>
      <c r="E1669" s="29">
        <f>ROUNDUP(Table2[[#This Row],[Volume]]/'Input Data'!$B$13,0)</f>
        <v>9</v>
      </c>
      <c r="F1669" s="29">
        <f>-Table2[[#This Row],[Multiplier]]*'Input Data'!$B$3</f>
        <v>450000</v>
      </c>
      <c r="G1669" s="29">
        <f>(1 - (1 / (1 + EXP(-((Table2[[#This Row],[Volume]] / 1000) - 4.25))))) * 0.4 + 0.6</f>
        <v>0.60404027397043125</v>
      </c>
      <c r="H1669" s="29">
        <f>Table2[[#This Row],[Sigmoid]]*'Input Data'!$B$7</f>
        <v>453.03020547782342</v>
      </c>
      <c r="I1669" s="29">
        <f>Table2[[#This Row],[Price]]-Table2[[#This Row],[Variable Cost]]</f>
        <v>103.03020547782342</v>
      </c>
      <c r="J1669" s="29">
        <f>Table2[[#This Row],[CM I (Unit)]]-(Table2[[#This Row],[Fixed Cost]]/Table2[[#This Row],[Volume]])</f>
        <v>52.096419399724944</v>
      </c>
      <c r="K1669" s="29">
        <f>Table2[[#This Row],[CM II Unit)]]-(-'Input Data'!$B$4/Table2[[#This Row],[Volume]])</f>
        <v>23.799871578559127</v>
      </c>
      <c r="L1669" s="29">
        <f>Table2[[#This Row],[CM I (Unit)]]*Table2[[#This Row],[Volume]]</f>
        <v>910271.86539656983</v>
      </c>
      <c r="M1669" s="29">
        <f>Table2[[#This Row],[CM II Unit)]]*Table2[[#This Row],[Volume]]</f>
        <v>460271.86539656989</v>
      </c>
      <c r="N1669" s="29">
        <f>Table2[[#This Row],[Profit (Unit)]]*Table2[[#This Row],[Volume]]</f>
        <v>210271.86539656989</v>
      </c>
      <c r="O1669" s="29" t="str">
        <f>IF(AND(Table2[[#This Row],[Profit]]&gt;0,N1668&lt;0),MIN(Table2[Profit]),"")</f>
        <v/>
      </c>
    </row>
    <row r="1670" spans="1:15" ht="20.100000000000001" customHeight="1" x14ac:dyDescent="0.25">
      <c r="A1670" s="29">
        <v>8840</v>
      </c>
      <c r="B1670" s="29">
        <f>IF(Table2[[#This Row],[Volume]]&lt;'Input Data'!$B$9,'Input Data'!$B$9,IF(Table2[[#This Row],[Volume]]&gt;'Input Data'!$B$10,'Input Data'!$B$10,Table2[[#This Row],[Volume]]))</f>
        <v>8000</v>
      </c>
      <c r="C1670" s="30">
        <f>ROUNDDOWN((Table2[[#This Row],[Volume Used]]-'Input Data'!$B$9)/'Input Data'!$B$11,0)*'Input Data'!$B$12</f>
        <v>0.30000000000000004</v>
      </c>
      <c r="D1670" s="31">
        <f>-(Table2[[#This Row],[Volume]]*(1-Table2[[#This Row],[Discount]])*'Input Data'!$B$2)/Table2[[#This Row],[Volume]]</f>
        <v>350</v>
      </c>
      <c r="E1670" s="29">
        <f>ROUNDUP(Table2[[#This Row],[Volume]]/'Input Data'!$B$13,0)</f>
        <v>9</v>
      </c>
      <c r="F1670" s="29">
        <f>-Table2[[#This Row],[Multiplier]]*'Input Data'!$B$3</f>
        <v>450000</v>
      </c>
      <c r="G1670" s="29">
        <f>(1 - (1 / (1 + EXP(-((Table2[[#This Row],[Volume]] / 1000) - 4.25))))) * 0.4 + 0.6</f>
        <v>0.60402032555338947</v>
      </c>
      <c r="H1670" s="29">
        <f>Table2[[#This Row],[Sigmoid]]*'Input Data'!$B$7</f>
        <v>453.01524416504208</v>
      </c>
      <c r="I1670" s="29">
        <f>Table2[[#This Row],[Price]]-Table2[[#This Row],[Variable Cost]]</f>
        <v>103.01524416504208</v>
      </c>
      <c r="J1670" s="29">
        <f>Table2[[#This Row],[CM I (Unit)]]-(Table2[[#This Row],[Fixed Cost]]/Table2[[#This Row],[Volume]])</f>
        <v>52.110266789476469</v>
      </c>
      <c r="K1670" s="29">
        <f>Table2[[#This Row],[CM II Unit)]]-(-'Input Data'!$B$4/Table2[[#This Row],[Volume]])</f>
        <v>23.829723803051131</v>
      </c>
      <c r="L1670" s="29">
        <f>Table2[[#This Row],[CM I (Unit)]]*Table2[[#This Row],[Volume]]</f>
        <v>910654.75841897191</v>
      </c>
      <c r="M1670" s="29">
        <f>Table2[[#This Row],[CM II Unit)]]*Table2[[#This Row],[Volume]]</f>
        <v>460654.75841897196</v>
      </c>
      <c r="N1670" s="29">
        <f>Table2[[#This Row],[Profit (Unit)]]*Table2[[#This Row],[Volume]]</f>
        <v>210654.75841897199</v>
      </c>
      <c r="O1670" s="29" t="str">
        <f>IF(AND(Table2[[#This Row],[Profit]]&gt;0,N1669&lt;0),MIN(Table2[Profit]),"")</f>
        <v/>
      </c>
    </row>
    <row r="1671" spans="1:15" ht="20.100000000000001" customHeight="1" x14ac:dyDescent="0.25">
      <c r="A1671" s="29">
        <v>8845</v>
      </c>
      <c r="B1671" s="29">
        <f>IF(Table2[[#This Row],[Volume]]&lt;'Input Data'!$B$9,'Input Data'!$B$9,IF(Table2[[#This Row],[Volume]]&gt;'Input Data'!$B$10,'Input Data'!$B$10,Table2[[#This Row],[Volume]]))</f>
        <v>8000</v>
      </c>
      <c r="C1671" s="30">
        <f>ROUNDDOWN((Table2[[#This Row],[Volume Used]]-'Input Data'!$B$9)/'Input Data'!$B$11,0)*'Input Data'!$B$12</f>
        <v>0.30000000000000004</v>
      </c>
      <c r="D1671" s="31">
        <f>-(Table2[[#This Row],[Volume]]*(1-Table2[[#This Row],[Discount]])*'Input Data'!$B$2)/Table2[[#This Row],[Volume]]</f>
        <v>350</v>
      </c>
      <c r="E1671" s="29">
        <f>ROUNDUP(Table2[[#This Row],[Volume]]/'Input Data'!$B$13,0)</f>
        <v>9</v>
      </c>
      <c r="F1671" s="29">
        <f>-Table2[[#This Row],[Multiplier]]*'Input Data'!$B$3</f>
        <v>450000</v>
      </c>
      <c r="G1671" s="29">
        <f>(1 - (1 / (1 + EXP(-((Table2[[#This Row],[Volume]] / 1000) - 4.25))))) * 0.4 + 0.6</f>
        <v>0.60400047463440609</v>
      </c>
      <c r="H1671" s="29">
        <f>Table2[[#This Row],[Sigmoid]]*'Input Data'!$B$7</f>
        <v>453.00035597580455</v>
      </c>
      <c r="I1671" s="29">
        <f>Table2[[#This Row],[Price]]-Table2[[#This Row],[Variable Cost]]</f>
        <v>103.00035597580455</v>
      </c>
      <c r="J1671" s="29">
        <f>Table2[[#This Row],[CM I (Unit)]]-(Table2[[#This Row],[Fixed Cost]]/Table2[[#This Row],[Volume]])</f>
        <v>52.124154732164079</v>
      </c>
      <c r="K1671" s="29">
        <f>Table2[[#This Row],[CM II Unit)]]-(-'Input Data'!$B$4/Table2[[#This Row],[Volume]])</f>
        <v>23.859598485697148</v>
      </c>
      <c r="L1671" s="29">
        <f>Table2[[#This Row],[CM I (Unit)]]*Table2[[#This Row],[Volume]]</f>
        <v>911038.14860599127</v>
      </c>
      <c r="M1671" s="29">
        <f>Table2[[#This Row],[CM II Unit)]]*Table2[[#This Row],[Volume]]</f>
        <v>461038.14860599127</v>
      </c>
      <c r="N1671" s="29">
        <f>Table2[[#This Row],[Profit (Unit)]]*Table2[[#This Row],[Volume]]</f>
        <v>211038.14860599127</v>
      </c>
      <c r="O1671" s="29" t="str">
        <f>IF(AND(Table2[[#This Row],[Profit]]&gt;0,N1670&lt;0),MIN(Table2[Profit]),"")</f>
        <v/>
      </c>
    </row>
    <row r="1672" spans="1:15" ht="20.100000000000001" customHeight="1" x14ac:dyDescent="0.25">
      <c r="A1672" s="29">
        <v>8850</v>
      </c>
      <c r="B1672" s="29">
        <f>IF(Table2[[#This Row],[Volume]]&lt;'Input Data'!$B$9,'Input Data'!$B$9,IF(Table2[[#This Row],[Volume]]&gt;'Input Data'!$B$10,'Input Data'!$B$10,Table2[[#This Row],[Volume]]))</f>
        <v>8000</v>
      </c>
      <c r="C1672" s="30">
        <f>ROUNDDOWN((Table2[[#This Row],[Volume Used]]-'Input Data'!$B$9)/'Input Data'!$B$11,0)*'Input Data'!$B$12</f>
        <v>0.30000000000000004</v>
      </c>
      <c r="D1672" s="31">
        <f>-(Table2[[#This Row],[Volume]]*(1-Table2[[#This Row],[Discount]])*'Input Data'!$B$2)/Table2[[#This Row],[Volume]]</f>
        <v>350</v>
      </c>
      <c r="E1672" s="29">
        <f>ROUNDUP(Table2[[#This Row],[Volume]]/'Input Data'!$B$13,0)</f>
        <v>9</v>
      </c>
      <c r="F1672" s="29">
        <f>-Table2[[#This Row],[Multiplier]]*'Input Data'!$B$3</f>
        <v>450000</v>
      </c>
      <c r="G1672" s="29">
        <f>(1 - (1 / (1 + EXP(-((Table2[[#This Row],[Volume]] / 1000) - 4.25))))) * 0.4 + 0.6</f>
        <v>0.60398072074676168</v>
      </c>
      <c r="H1672" s="29">
        <f>Table2[[#This Row],[Sigmoid]]*'Input Data'!$B$7</f>
        <v>452.98554056007129</v>
      </c>
      <c r="I1672" s="29">
        <f>Table2[[#This Row],[Price]]-Table2[[#This Row],[Variable Cost]]</f>
        <v>102.98554056007129</v>
      </c>
      <c r="J1672" s="29">
        <f>Table2[[#This Row],[CM I (Unit)]]-(Table2[[#This Row],[Fixed Cost]]/Table2[[#This Row],[Volume]])</f>
        <v>52.138082932952642</v>
      </c>
      <c r="K1672" s="29">
        <f>Table2[[#This Row],[CM II Unit)]]-(-'Input Data'!$B$4/Table2[[#This Row],[Volume]])</f>
        <v>23.889495362331171</v>
      </c>
      <c r="L1672" s="29">
        <f>Table2[[#This Row],[CM I (Unit)]]*Table2[[#This Row],[Volume]]</f>
        <v>911422.03395663085</v>
      </c>
      <c r="M1672" s="29">
        <f>Table2[[#This Row],[CM II Unit)]]*Table2[[#This Row],[Volume]]</f>
        <v>461422.03395663085</v>
      </c>
      <c r="N1672" s="29">
        <f>Table2[[#This Row],[Profit (Unit)]]*Table2[[#This Row],[Volume]]</f>
        <v>211422.03395663085</v>
      </c>
      <c r="O1672" s="29" t="str">
        <f>IF(AND(Table2[[#This Row],[Profit]]&gt;0,N1671&lt;0),MIN(Table2[Profit]),"")</f>
        <v/>
      </c>
    </row>
    <row r="1673" spans="1:15" ht="20.100000000000001" customHeight="1" x14ac:dyDescent="0.25">
      <c r="A1673" s="29">
        <v>8855</v>
      </c>
      <c r="B1673" s="29">
        <f>IF(Table2[[#This Row],[Volume]]&lt;'Input Data'!$B$9,'Input Data'!$B$9,IF(Table2[[#This Row],[Volume]]&gt;'Input Data'!$B$10,'Input Data'!$B$10,Table2[[#This Row],[Volume]]))</f>
        <v>8000</v>
      </c>
      <c r="C1673" s="30">
        <f>ROUNDDOWN((Table2[[#This Row],[Volume Used]]-'Input Data'!$B$9)/'Input Data'!$B$11,0)*'Input Data'!$B$12</f>
        <v>0.30000000000000004</v>
      </c>
      <c r="D1673" s="31">
        <f>-(Table2[[#This Row],[Volume]]*(1-Table2[[#This Row],[Discount]])*'Input Data'!$B$2)/Table2[[#This Row],[Volume]]</f>
        <v>350</v>
      </c>
      <c r="E1673" s="29">
        <f>ROUNDUP(Table2[[#This Row],[Volume]]/'Input Data'!$B$13,0)</f>
        <v>9</v>
      </c>
      <c r="F1673" s="29">
        <f>-Table2[[#This Row],[Multiplier]]*'Input Data'!$B$3</f>
        <v>450000</v>
      </c>
      <c r="G1673" s="29">
        <f>(1 - (1 / (1 + EXP(-((Table2[[#This Row],[Volume]] / 1000) - 4.25))))) * 0.4 + 0.6</f>
        <v>0.60396106342587486</v>
      </c>
      <c r="H1673" s="29">
        <f>Table2[[#This Row],[Sigmoid]]*'Input Data'!$B$7</f>
        <v>452.97079756940616</v>
      </c>
      <c r="I1673" s="29">
        <f>Table2[[#This Row],[Price]]-Table2[[#This Row],[Variable Cost]]</f>
        <v>102.97079756940616</v>
      </c>
      <c r="J1673" s="29">
        <f>Table2[[#This Row],[CM I (Unit)]]-(Table2[[#This Row],[Fixed Cost]]/Table2[[#This Row],[Volume]])</f>
        <v>52.152051098485778</v>
      </c>
      <c r="K1673" s="29">
        <f>Table2[[#This Row],[CM II Unit)]]-(-'Input Data'!$B$4/Table2[[#This Row],[Volume]])</f>
        <v>23.919414170196674</v>
      </c>
      <c r="L1673" s="29">
        <f>Table2[[#This Row],[CM I (Unit)]]*Table2[[#This Row],[Volume]]</f>
        <v>911806.41247709154</v>
      </c>
      <c r="M1673" s="29">
        <f>Table2[[#This Row],[CM II Unit)]]*Table2[[#This Row],[Volume]]</f>
        <v>461806.41247709154</v>
      </c>
      <c r="N1673" s="29">
        <f>Table2[[#This Row],[Profit (Unit)]]*Table2[[#This Row],[Volume]]</f>
        <v>211806.41247709154</v>
      </c>
      <c r="O1673" s="29" t="str">
        <f>IF(AND(Table2[[#This Row],[Profit]]&gt;0,N1672&lt;0),MIN(Table2[Profit]),"")</f>
        <v/>
      </c>
    </row>
    <row r="1674" spans="1:15" ht="20.100000000000001" customHeight="1" x14ac:dyDescent="0.25">
      <c r="A1674" s="29">
        <v>8860</v>
      </c>
      <c r="B1674" s="29">
        <f>IF(Table2[[#This Row],[Volume]]&lt;'Input Data'!$B$9,'Input Data'!$B$9,IF(Table2[[#This Row],[Volume]]&gt;'Input Data'!$B$10,'Input Data'!$B$10,Table2[[#This Row],[Volume]]))</f>
        <v>8000</v>
      </c>
      <c r="C1674" s="30">
        <f>ROUNDDOWN((Table2[[#This Row],[Volume Used]]-'Input Data'!$B$9)/'Input Data'!$B$11,0)*'Input Data'!$B$12</f>
        <v>0.30000000000000004</v>
      </c>
      <c r="D1674" s="31">
        <f>-(Table2[[#This Row],[Volume]]*(1-Table2[[#This Row],[Discount]])*'Input Data'!$B$2)/Table2[[#This Row],[Volume]]</f>
        <v>350</v>
      </c>
      <c r="E1674" s="29">
        <f>ROUNDUP(Table2[[#This Row],[Volume]]/'Input Data'!$B$13,0)</f>
        <v>9</v>
      </c>
      <c r="F1674" s="29">
        <f>-Table2[[#This Row],[Multiplier]]*'Input Data'!$B$3</f>
        <v>450000</v>
      </c>
      <c r="G1674" s="29">
        <f>(1 - (1 / (1 + EXP(-((Table2[[#This Row],[Volume]] / 1000) - 4.25))))) * 0.4 + 0.6</f>
        <v>0.60394150220929255</v>
      </c>
      <c r="H1674" s="29">
        <f>Table2[[#This Row],[Sigmoid]]*'Input Data'!$B$7</f>
        <v>452.95612665696939</v>
      </c>
      <c r="I1674" s="29">
        <f>Table2[[#This Row],[Price]]-Table2[[#This Row],[Variable Cost]]</f>
        <v>102.95612665696939</v>
      </c>
      <c r="J1674" s="29">
        <f>Table2[[#This Row],[CM I (Unit)]]-(Table2[[#This Row],[Fixed Cost]]/Table2[[#This Row],[Volume]])</f>
        <v>52.166058936879097</v>
      </c>
      <c r="K1674" s="29">
        <f>Table2[[#This Row],[CM II Unit)]]-(-'Input Data'!$B$4/Table2[[#This Row],[Volume]])</f>
        <v>23.949354647940044</v>
      </c>
      <c r="L1674" s="29">
        <f>Table2[[#This Row],[CM I (Unit)]]*Table2[[#This Row],[Volume]]</f>
        <v>912191.28218074876</v>
      </c>
      <c r="M1674" s="29">
        <f>Table2[[#This Row],[CM II Unit)]]*Table2[[#This Row],[Volume]]</f>
        <v>462191.28218074882</v>
      </c>
      <c r="N1674" s="29">
        <f>Table2[[#This Row],[Profit (Unit)]]*Table2[[#This Row],[Volume]]</f>
        <v>212191.28218074879</v>
      </c>
      <c r="O1674" s="29" t="str">
        <f>IF(AND(Table2[[#This Row],[Profit]]&gt;0,N1673&lt;0),MIN(Table2[Profit]),"")</f>
        <v/>
      </c>
    </row>
    <row r="1675" spans="1:15" ht="20.100000000000001" customHeight="1" x14ac:dyDescent="0.25">
      <c r="A1675" s="29">
        <v>8865</v>
      </c>
      <c r="B1675" s="29">
        <f>IF(Table2[[#This Row],[Volume]]&lt;'Input Data'!$B$9,'Input Data'!$B$9,IF(Table2[[#This Row],[Volume]]&gt;'Input Data'!$B$10,'Input Data'!$B$10,Table2[[#This Row],[Volume]]))</f>
        <v>8000</v>
      </c>
      <c r="C1675" s="30">
        <f>ROUNDDOWN((Table2[[#This Row],[Volume Used]]-'Input Data'!$B$9)/'Input Data'!$B$11,0)*'Input Data'!$B$12</f>
        <v>0.30000000000000004</v>
      </c>
      <c r="D1675" s="31">
        <f>-(Table2[[#This Row],[Volume]]*(1-Table2[[#This Row],[Discount]])*'Input Data'!$B$2)/Table2[[#This Row],[Volume]]</f>
        <v>350</v>
      </c>
      <c r="E1675" s="29">
        <f>ROUNDUP(Table2[[#This Row],[Volume]]/'Input Data'!$B$13,0)</f>
        <v>9</v>
      </c>
      <c r="F1675" s="29">
        <f>-Table2[[#This Row],[Multiplier]]*'Input Data'!$B$3</f>
        <v>450000</v>
      </c>
      <c r="G1675" s="29">
        <f>(1 - (1 / (1 + EXP(-((Table2[[#This Row],[Volume]] / 1000) - 4.25))))) * 0.4 + 0.6</f>
        <v>0.60392203663668165</v>
      </c>
      <c r="H1675" s="29">
        <f>Table2[[#This Row],[Sigmoid]]*'Input Data'!$B$7</f>
        <v>452.94152747751122</v>
      </c>
      <c r="I1675" s="29">
        <f>Table2[[#This Row],[Price]]-Table2[[#This Row],[Variable Cost]]</f>
        <v>102.94152747751122</v>
      </c>
      <c r="J1675" s="29">
        <f>Table2[[#This Row],[CM I (Unit)]]-(Table2[[#This Row],[Fixed Cost]]/Table2[[#This Row],[Volume]])</f>
        <v>52.180106157714263</v>
      </c>
      <c r="K1675" s="29">
        <f>Table2[[#This Row],[CM II Unit)]]-(-'Input Data'!$B$4/Table2[[#This Row],[Volume]])</f>
        <v>23.979316535604845</v>
      </c>
      <c r="L1675" s="29">
        <f>Table2[[#This Row],[CM I (Unit)]]*Table2[[#This Row],[Volume]]</f>
        <v>912576.64108813694</v>
      </c>
      <c r="M1675" s="29">
        <f>Table2[[#This Row],[CM II Unit)]]*Table2[[#This Row],[Volume]]</f>
        <v>462576.64108813694</v>
      </c>
      <c r="N1675" s="29">
        <f>Table2[[#This Row],[Profit (Unit)]]*Table2[[#This Row],[Volume]]</f>
        <v>212576.64108813694</v>
      </c>
      <c r="O1675" s="29" t="str">
        <f>IF(AND(Table2[[#This Row],[Profit]]&gt;0,N1674&lt;0),MIN(Table2[Profit]),"")</f>
        <v/>
      </c>
    </row>
    <row r="1676" spans="1:15" ht="20.100000000000001" customHeight="1" x14ac:dyDescent="0.25">
      <c r="A1676" s="29">
        <v>8870</v>
      </c>
      <c r="B1676" s="29">
        <f>IF(Table2[[#This Row],[Volume]]&lt;'Input Data'!$B$9,'Input Data'!$B$9,IF(Table2[[#This Row],[Volume]]&gt;'Input Data'!$B$10,'Input Data'!$B$10,Table2[[#This Row],[Volume]]))</f>
        <v>8000</v>
      </c>
      <c r="C1676" s="30">
        <f>ROUNDDOWN((Table2[[#This Row],[Volume Used]]-'Input Data'!$B$9)/'Input Data'!$B$11,0)*'Input Data'!$B$12</f>
        <v>0.30000000000000004</v>
      </c>
      <c r="D1676" s="31">
        <f>-(Table2[[#This Row],[Volume]]*(1-Table2[[#This Row],[Discount]])*'Input Data'!$B$2)/Table2[[#This Row],[Volume]]</f>
        <v>350</v>
      </c>
      <c r="E1676" s="29">
        <f>ROUNDUP(Table2[[#This Row],[Volume]]/'Input Data'!$B$13,0)</f>
        <v>9</v>
      </c>
      <c r="F1676" s="29">
        <f>-Table2[[#This Row],[Multiplier]]*'Input Data'!$B$3</f>
        <v>450000</v>
      </c>
      <c r="G1676" s="29">
        <f>(1 - (1 / (1 + EXP(-((Table2[[#This Row],[Volume]] / 1000) - 4.25))))) * 0.4 + 0.6</f>
        <v>0.60390266624982047</v>
      </c>
      <c r="H1676" s="29">
        <f>Table2[[#This Row],[Sigmoid]]*'Input Data'!$B$7</f>
        <v>452.92699968736537</v>
      </c>
      <c r="I1676" s="29">
        <f>Table2[[#This Row],[Price]]-Table2[[#This Row],[Variable Cost]]</f>
        <v>102.92699968736537</v>
      </c>
      <c r="J1676" s="29">
        <f>Table2[[#This Row],[CM I (Unit)]]-(Table2[[#This Row],[Fixed Cost]]/Table2[[#This Row],[Volume]])</f>
        <v>52.194192472032782</v>
      </c>
      <c r="K1676" s="29">
        <f>Table2[[#This Row],[CM II Unit)]]-(-'Input Data'!$B$4/Table2[[#This Row],[Volume]])</f>
        <v>24.009299574625793</v>
      </c>
      <c r="L1676" s="29">
        <f>Table2[[#This Row],[CM I (Unit)]]*Table2[[#This Row],[Volume]]</f>
        <v>912962.4872269308</v>
      </c>
      <c r="M1676" s="29">
        <f>Table2[[#This Row],[CM II Unit)]]*Table2[[#This Row],[Volume]]</f>
        <v>462962.4872269308</v>
      </c>
      <c r="N1676" s="29">
        <f>Table2[[#This Row],[Profit (Unit)]]*Table2[[#This Row],[Volume]]</f>
        <v>212962.48722693077</v>
      </c>
      <c r="O1676" s="29" t="str">
        <f>IF(AND(Table2[[#This Row],[Profit]]&gt;0,N1675&lt;0),MIN(Table2[Profit]),"")</f>
        <v/>
      </c>
    </row>
    <row r="1677" spans="1:15" ht="20.100000000000001" customHeight="1" x14ac:dyDescent="0.25">
      <c r="A1677" s="29">
        <v>8875</v>
      </c>
      <c r="B1677" s="29">
        <f>IF(Table2[[#This Row],[Volume]]&lt;'Input Data'!$B$9,'Input Data'!$B$9,IF(Table2[[#This Row],[Volume]]&gt;'Input Data'!$B$10,'Input Data'!$B$10,Table2[[#This Row],[Volume]]))</f>
        <v>8000</v>
      </c>
      <c r="C1677" s="30">
        <f>ROUNDDOWN((Table2[[#This Row],[Volume Used]]-'Input Data'!$B$9)/'Input Data'!$B$11,0)*'Input Data'!$B$12</f>
        <v>0.30000000000000004</v>
      </c>
      <c r="D1677" s="31">
        <f>-(Table2[[#This Row],[Volume]]*(1-Table2[[#This Row],[Discount]])*'Input Data'!$B$2)/Table2[[#This Row],[Volume]]</f>
        <v>350</v>
      </c>
      <c r="E1677" s="29">
        <f>ROUNDUP(Table2[[#This Row],[Volume]]/'Input Data'!$B$13,0)</f>
        <v>9</v>
      </c>
      <c r="F1677" s="29">
        <f>-Table2[[#This Row],[Multiplier]]*'Input Data'!$B$3</f>
        <v>450000</v>
      </c>
      <c r="G1677" s="29">
        <f>(1 - (1 / (1 + EXP(-((Table2[[#This Row],[Volume]] / 1000) - 4.25))))) * 0.4 + 0.6</f>
        <v>0.60388339059258966</v>
      </c>
      <c r="H1677" s="29">
        <f>Table2[[#This Row],[Sigmoid]]*'Input Data'!$B$7</f>
        <v>452.91254294444224</v>
      </c>
      <c r="I1677" s="29">
        <f>Table2[[#This Row],[Price]]-Table2[[#This Row],[Variable Cost]]</f>
        <v>102.91254294444224</v>
      </c>
      <c r="J1677" s="29">
        <f>Table2[[#This Row],[CM I (Unit)]]-(Table2[[#This Row],[Fixed Cost]]/Table2[[#This Row],[Volume]])</f>
        <v>52.208317592329557</v>
      </c>
      <c r="K1677" s="29">
        <f>Table2[[#This Row],[CM II Unit)]]-(-'Input Data'!$B$4/Table2[[#This Row],[Volume]])</f>
        <v>24.039303507822513</v>
      </c>
      <c r="L1677" s="29">
        <f>Table2[[#This Row],[CM I (Unit)]]*Table2[[#This Row],[Volume]]</f>
        <v>913348.81863192481</v>
      </c>
      <c r="M1677" s="29">
        <f>Table2[[#This Row],[CM II Unit)]]*Table2[[#This Row],[Volume]]</f>
        <v>463348.81863192481</v>
      </c>
      <c r="N1677" s="29">
        <f>Table2[[#This Row],[Profit (Unit)]]*Table2[[#This Row],[Volume]]</f>
        <v>213348.81863192481</v>
      </c>
      <c r="O1677" s="29" t="str">
        <f>IF(AND(Table2[[#This Row],[Profit]]&gt;0,N1676&lt;0),MIN(Table2[Profit]),"")</f>
        <v/>
      </c>
    </row>
    <row r="1678" spans="1:15" ht="20.100000000000001" customHeight="1" x14ac:dyDescent="0.25">
      <c r="A1678" s="29">
        <v>8880</v>
      </c>
      <c r="B1678" s="29">
        <f>IF(Table2[[#This Row],[Volume]]&lt;'Input Data'!$B$9,'Input Data'!$B$9,IF(Table2[[#This Row],[Volume]]&gt;'Input Data'!$B$10,'Input Data'!$B$10,Table2[[#This Row],[Volume]]))</f>
        <v>8000</v>
      </c>
      <c r="C1678" s="30">
        <f>ROUNDDOWN((Table2[[#This Row],[Volume Used]]-'Input Data'!$B$9)/'Input Data'!$B$11,0)*'Input Data'!$B$12</f>
        <v>0.30000000000000004</v>
      </c>
      <c r="D1678" s="31">
        <f>-(Table2[[#This Row],[Volume]]*(1-Table2[[#This Row],[Discount]])*'Input Data'!$B$2)/Table2[[#This Row],[Volume]]</f>
        <v>350</v>
      </c>
      <c r="E1678" s="29">
        <f>ROUNDUP(Table2[[#This Row],[Volume]]/'Input Data'!$B$13,0)</f>
        <v>9</v>
      </c>
      <c r="F1678" s="29">
        <f>-Table2[[#This Row],[Multiplier]]*'Input Data'!$B$3</f>
        <v>450000</v>
      </c>
      <c r="G1678" s="29">
        <f>(1 - (1 / (1 + EXP(-((Table2[[#This Row],[Volume]] / 1000) - 4.25))))) * 0.4 + 0.6</f>
        <v>0.60386420921096307</v>
      </c>
      <c r="H1678" s="29">
        <f>Table2[[#This Row],[Sigmoid]]*'Input Data'!$B$7</f>
        <v>452.89815690822229</v>
      </c>
      <c r="I1678" s="29">
        <f>Table2[[#This Row],[Price]]-Table2[[#This Row],[Variable Cost]]</f>
        <v>102.89815690822229</v>
      </c>
      <c r="J1678" s="29">
        <f>Table2[[#This Row],[CM I (Unit)]]-(Table2[[#This Row],[Fixed Cost]]/Table2[[#This Row],[Volume]])</f>
        <v>52.222481232546613</v>
      </c>
      <c r="K1678" s="29">
        <f>Table2[[#This Row],[CM II Unit)]]-(-'Input Data'!$B$4/Table2[[#This Row],[Volume]])</f>
        <v>24.069328079393461</v>
      </c>
      <c r="L1678" s="29">
        <f>Table2[[#This Row],[CM I (Unit)]]*Table2[[#This Row],[Volume]]</f>
        <v>913735.63334501395</v>
      </c>
      <c r="M1678" s="29">
        <f>Table2[[#This Row],[CM II Unit)]]*Table2[[#This Row],[Volume]]</f>
        <v>463735.63334501395</v>
      </c>
      <c r="N1678" s="29">
        <f>Table2[[#This Row],[Profit (Unit)]]*Table2[[#This Row],[Volume]]</f>
        <v>213735.63334501392</v>
      </c>
      <c r="O1678" s="29" t="str">
        <f>IF(AND(Table2[[#This Row],[Profit]]&gt;0,N1677&lt;0),MIN(Table2[Profit]),"")</f>
        <v/>
      </c>
    </row>
    <row r="1679" spans="1:15" ht="20.100000000000001" customHeight="1" x14ac:dyDescent="0.25">
      <c r="A1679" s="29">
        <v>8885</v>
      </c>
      <c r="B1679" s="29">
        <f>IF(Table2[[#This Row],[Volume]]&lt;'Input Data'!$B$9,'Input Data'!$B$9,IF(Table2[[#This Row],[Volume]]&gt;'Input Data'!$B$10,'Input Data'!$B$10,Table2[[#This Row],[Volume]]))</f>
        <v>8000</v>
      </c>
      <c r="C1679" s="30">
        <f>ROUNDDOWN((Table2[[#This Row],[Volume Used]]-'Input Data'!$B$9)/'Input Data'!$B$11,0)*'Input Data'!$B$12</f>
        <v>0.30000000000000004</v>
      </c>
      <c r="D1679" s="31">
        <f>-(Table2[[#This Row],[Volume]]*(1-Table2[[#This Row],[Discount]])*'Input Data'!$B$2)/Table2[[#This Row],[Volume]]</f>
        <v>350</v>
      </c>
      <c r="E1679" s="29">
        <f>ROUNDUP(Table2[[#This Row],[Volume]]/'Input Data'!$B$13,0)</f>
        <v>9</v>
      </c>
      <c r="F1679" s="29">
        <f>-Table2[[#This Row],[Multiplier]]*'Input Data'!$B$3</f>
        <v>450000</v>
      </c>
      <c r="G1679" s="29">
        <f>(1 - (1 / (1 + EXP(-((Table2[[#This Row],[Volume]] / 1000) - 4.25))))) * 0.4 + 0.6</f>
        <v>0.60384512165300031</v>
      </c>
      <c r="H1679" s="29">
        <f>Table2[[#This Row],[Sigmoid]]*'Input Data'!$B$7</f>
        <v>452.88384123975021</v>
      </c>
      <c r="I1679" s="29">
        <f>Table2[[#This Row],[Price]]-Table2[[#This Row],[Variable Cost]]</f>
        <v>102.88384123975021</v>
      </c>
      <c r="J1679" s="29">
        <f>Table2[[#This Row],[CM I (Unit)]]-(Table2[[#This Row],[Fixed Cost]]/Table2[[#This Row],[Volume]])</f>
        <v>52.236683108067602</v>
      </c>
      <c r="K1679" s="29">
        <f>Table2[[#This Row],[CM II Unit)]]-(-'Input Data'!$B$4/Table2[[#This Row],[Volume]])</f>
        <v>24.099373034910595</v>
      </c>
      <c r="L1679" s="29">
        <f>Table2[[#This Row],[CM I (Unit)]]*Table2[[#This Row],[Volume]]</f>
        <v>914122.92941518058</v>
      </c>
      <c r="M1679" s="29">
        <f>Table2[[#This Row],[CM II Unit)]]*Table2[[#This Row],[Volume]]</f>
        <v>464122.92941518064</v>
      </c>
      <c r="N1679" s="29">
        <f>Table2[[#This Row],[Profit (Unit)]]*Table2[[#This Row],[Volume]]</f>
        <v>214122.92941518064</v>
      </c>
      <c r="O1679" s="29" t="str">
        <f>IF(AND(Table2[[#This Row],[Profit]]&gt;0,N1678&lt;0),MIN(Table2[Profit]),"")</f>
        <v/>
      </c>
    </row>
    <row r="1680" spans="1:15" ht="20.100000000000001" customHeight="1" x14ac:dyDescent="0.25">
      <c r="A1680" s="29">
        <v>8890</v>
      </c>
      <c r="B1680" s="29">
        <f>IF(Table2[[#This Row],[Volume]]&lt;'Input Data'!$B$9,'Input Data'!$B$9,IF(Table2[[#This Row],[Volume]]&gt;'Input Data'!$B$10,'Input Data'!$B$10,Table2[[#This Row],[Volume]]))</f>
        <v>8000</v>
      </c>
      <c r="C1680" s="30">
        <f>ROUNDDOWN((Table2[[#This Row],[Volume Used]]-'Input Data'!$B$9)/'Input Data'!$B$11,0)*'Input Data'!$B$12</f>
        <v>0.30000000000000004</v>
      </c>
      <c r="D1680" s="31">
        <f>-(Table2[[#This Row],[Volume]]*(1-Table2[[#This Row],[Discount]])*'Input Data'!$B$2)/Table2[[#This Row],[Volume]]</f>
        <v>350</v>
      </c>
      <c r="E1680" s="29">
        <f>ROUNDUP(Table2[[#This Row],[Volume]]/'Input Data'!$B$13,0)</f>
        <v>9</v>
      </c>
      <c r="F1680" s="29">
        <f>-Table2[[#This Row],[Multiplier]]*'Input Data'!$B$3</f>
        <v>450000</v>
      </c>
      <c r="G1680" s="29">
        <f>(1 - (1 / (1 + EXP(-((Table2[[#This Row],[Volume]] / 1000) - 4.25))))) * 0.4 + 0.6</f>
        <v>0.60382612746883668</v>
      </c>
      <c r="H1680" s="29">
        <f>Table2[[#This Row],[Sigmoid]]*'Input Data'!$B$7</f>
        <v>452.86959560162751</v>
      </c>
      <c r="I1680" s="29">
        <f>Table2[[#This Row],[Price]]-Table2[[#This Row],[Variable Cost]]</f>
        <v>102.86959560162751</v>
      </c>
      <c r="J1680" s="29">
        <f>Table2[[#This Row],[CM I (Unit)]]-(Table2[[#This Row],[Fixed Cost]]/Table2[[#This Row],[Volume]])</f>
        <v>52.250922935710747</v>
      </c>
      <c r="K1680" s="29">
        <f>Table2[[#This Row],[CM II Unit)]]-(-'Input Data'!$B$4/Table2[[#This Row],[Volume]])</f>
        <v>24.129438121312546</v>
      </c>
      <c r="L1680" s="29">
        <f>Table2[[#This Row],[CM I (Unit)]]*Table2[[#This Row],[Volume]]</f>
        <v>914510.70489846857</v>
      </c>
      <c r="M1680" s="29">
        <f>Table2[[#This Row],[CM II Unit)]]*Table2[[#This Row],[Volume]]</f>
        <v>464510.70489846857</v>
      </c>
      <c r="N1680" s="29">
        <f>Table2[[#This Row],[Profit (Unit)]]*Table2[[#This Row],[Volume]]</f>
        <v>214510.70489846854</v>
      </c>
      <c r="O1680" s="29" t="str">
        <f>IF(AND(Table2[[#This Row],[Profit]]&gt;0,N1679&lt;0),MIN(Table2[Profit]),"")</f>
        <v/>
      </c>
    </row>
    <row r="1681" spans="1:15" ht="20.100000000000001" customHeight="1" x14ac:dyDescent="0.25">
      <c r="A1681" s="29">
        <v>8895</v>
      </c>
      <c r="B1681" s="29">
        <f>IF(Table2[[#This Row],[Volume]]&lt;'Input Data'!$B$9,'Input Data'!$B$9,IF(Table2[[#This Row],[Volume]]&gt;'Input Data'!$B$10,'Input Data'!$B$10,Table2[[#This Row],[Volume]]))</f>
        <v>8000</v>
      </c>
      <c r="C1681" s="30">
        <f>ROUNDDOWN((Table2[[#This Row],[Volume Used]]-'Input Data'!$B$9)/'Input Data'!$B$11,0)*'Input Data'!$B$12</f>
        <v>0.30000000000000004</v>
      </c>
      <c r="D1681" s="31">
        <f>-(Table2[[#This Row],[Volume]]*(1-Table2[[#This Row],[Discount]])*'Input Data'!$B$2)/Table2[[#This Row],[Volume]]</f>
        <v>350</v>
      </c>
      <c r="E1681" s="29">
        <f>ROUNDUP(Table2[[#This Row],[Volume]]/'Input Data'!$B$13,0)</f>
        <v>9</v>
      </c>
      <c r="F1681" s="29">
        <f>-Table2[[#This Row],[Multiplier]]*'Input Data'!$B$3</f>
        <v>450000</v>
      </c>
      <c r="G1681" s="29">
        <f>(1 - (1 / (1 + EXP(-((Table2[[#This Row],[Volume]] / 1000) - 4.25))))) * 0.4 + 0.6</f>
        <v>0.60380722621067529</v>
      </c>
      <c r="H1681" s="29">
        <f>Table2[[#This Row],[Sigmoid]]*'Input Data'!$B$7</f>
        <v>452.85541965800644</v>
      </c>
      <c r="I1681" s="29">
        <f>Table2[[#This Row],[Price]]-Table2[[#This Row],[Variable Cost]]</f>
        <v>102.85541965800644</v>
      </c>
      <c r="J1681" s="29">
        <f>Table2[[#This Row],[CM I (Unit)]]-(Table2[[#This Row],[Fixed Cost]]/Table2[[#This Row],[Volume]])</f>
        <v>52.265200433723138</v>
      </c>
      <c r="K1681" s="29">
        <f>Table2[[#This Row],[CM II Unit)]]-(-'Input Data'!$B$4/Table2[[#This Row],[Volume]])</f>
        <v>24.159523086899078</v>
      </c>
      <c r="L1681" s="29">
        <f>Table2[[#This Row],[CM I (Unit)]]*Table2[[#This Row],[Volume]]</f>
        <v>914898.95785796724</v>
      </c>
      <c r="M1681" s="29">
        <f>Table2[[#This Row],[CM II Unit)]]*Table2[[#This Row],[Volume]]</f>
        <v>464898.9578579673</v>
      </c>
      <c r="N1681" s="29">
        <f>Table2[[#This Row],[Profit (Unit)]]*Table2[[#This Row],[Volume]]</f>
        <v>214898.9578579673</v>
      </c>
      <c r="O1681" s="29" t="str">
        <f>IF(AND(Table2[[#This Row],[Profit]]&gt;0,N1680&lt;0),MIN(Table2[Profit]),"")</f>
        <v/>
      </c>
    </row>
    <row r="1682" spans="1:15" ht="20.100000000000001" customHeight="1" x14ac:dyDescent="0.25">
      <c r="A1682" s="29">
        <v>8900</v>
      </c>
      <c r="B1682" s="29">
        <f>IF(Table2[[#This Row],[Volume]]&lt;'Input Data'!$B$9,'Input Data'!$B$9,IF(Table2[[#This Row],[Volume]]&gt;'Input Data'!$B$10,'Input Data'!$B$10,Table2[[#This Row],[Volume]]))</f>
        <v>8000</v>
      </c>
      <c r="C1682" s="30">
        <f>ROUNDDOWN((Table2[[#This Row],[Volume Used]]-'Input Data'!$B$9)/'Input Data'!$B$11,0)*'Input Data'!$B$12</f>
        <v>0.30000000000000004</v>
      </c>
      <c r="D1682" s="31">
        <f>-(Table2[[#This Row],[Volume]]*(1-Table2[[#This Row],[Discount]])*'Input Data'!$B$2)/Table2[[#This Row],[Volume]]</f>
        <v>350</v>
      </c>
      <c r="E1682" s="29">
        <f>ROUNDUP(Table2[[#This Row],[Volume]]/'Input Data'!$B$13,0)</f>
        <v>9</v>
      </c>
      <c r="F1682" s="29">
        <f>-Table2[[#This Row],[Multiplier]]*'Input Data'!$B$3</f>
        <v>450000</v>
      </c>
      <c r="G1682" s="29">
        <f>(1 - (1 / (1 + EXP(-((Table2[[#This Row],[Volume]] / 1000) - 4.25))))) * 0.4 + 0.6</f>
        <v>0.60378841743277845</v>
      </c>
      <c r="H1682" s="29">
        <f>Table2[[#This Row],[Sigmoid]]*'Input Data'!$B$7</f>
        <v>452.84131307458381</v>
      </c>
      <c r="I1682" s="29">
        <f>Table2[[#This Row],[Price]]-Table2[[#This Row],[Variable Cost]]</f>
        <v>102.84131307458381</v>
      </c>
      <c r="J1682" s="29">
        <f>Table2[[#This Row],[CM I (Unit)]]-(Table2[[#This Row],[Fixed Cost]]/Table2[[#This Row],[Volume]])</f>
        <v>52.279515321774824</v>
      </c>
      <c r="K1682" s="29">
        <f>Table2[[#This Row],[CM II Unit)]]-(-'Input Data'!$B$4/Table2[[#This Row],[Volume]])</f>
        <v>24.189627681325387</v>
      </c>
      <c r="L1682" s="29">
        <f>Table2[[#This Row],[CM I (Unit)]]*Table2[[#This Row],[Volume]]</f>
        <v>915287.68636379589</v>
      </c>
      <c r="M1682" s="29">
        <f>Table2[[#This Row],[CM II Unit)]]*Table2[[#This Row],[Volume]]</f>
        <v>465287.68636379595</v>
      </c>
      <c r="N1682" s="29">
        <f>Table2[[#This Row],[Profit (Unit)]]*Table2[[#This Row],[Volume]]</f>
        <v>215287.68636379595</v>
      </c>
      <c r="O1682" s="29" t="str">
        <f>IF(AND(Table2[[#This Row],[Profit]]&gt;0,N1681&lt;0),MIN(Table2[Profit]),"")</f>
        <v/>
      </c>
    </row>
    <row r="1683" spans="1:15" ht="20.100000000000001" customHeight="1" x14ac:dyDescent="0.25">
      <c r="A1683" s="29">
        <v>8905</v>
      </c>
      <c r="B1683" s="29">
        <f>IF(Table2[[#This Row],[Volume]]&lt;'Input Data'!$B$9,'Input Data'!$B$9,IF(Table2[[#This Row],[Volume]]&gt;'Input Data'!$B$10,'Input Data'!$B$10,Table2[[#This Row],[Volume]]))</f>
        <v>8000</v>
      </c>
      <c r="C1683" s="30">
        <f>ROUNDDOWN((Table2[[#This Row],[Volume Used]]-'Input Data'!$B$9)/'Input Data'!$B$11,0)*'Input Data'!$B$12</f>
        <v>0.30000000000000004</v>
      </c>
      <c r="D1683" s="31">
        <f>-(Table2[[#This Row],[Volume]]*(1-Table2[[#This Row],[Discount]])*'Input Data'!$B$2)/Table2[[#This Row],[Volume]]</f>
        <v>350</v>
      </c>
      <c r="E1683" s="29">
        <f>ROUNDUP(Table2[[#This Row],[Volume]]/'Input Data'!$B$13,0)</f>
        <v>9</v>
      </c>
      <c r="F1683" s="29">
        <f>-Table2[[#This Row],[Multiplier]]*'Input Data'!$B$3</f>
        <v>450000</v>
      </c>
      <c r="G1683" s="29">
        <f>(1 - (1 / (1 + EXP(-((Table2[[#This Row],[Volume]] / 1000) - 4.25))))) * 0.4 + 0.6</f>
        <v>0.60376970069145874</v>
      </c>
      <c r="H1683" s="29">
        <f>Table2[[#This Row],[Sigmoid]]*'Input Data'!$B$7</f>
        <v>452.82727551859404</v>
      </c>
      <c r="I1683" s="29">
        <f>Table2[[#This Row],[Price]]-Table2[[#This Row],[Variable Cost]]</f>
        <v>102.82727551859404</v>
      </c>
      <c r="J1683" s="29">
        <f>Table2[[#This Row],[CM I (Unit)]]-(Table2[[#This Row],[Fixed Cost]]/Table2[[#This Row],[Volume]])</f>
        <v>52.293867320952259</v>
      </c>
      <c r="K1683" s="29">
        <f>Table2[[#This Row],[CM II Unit)]]-(-'Input Data'!$B$4/Table2[[#This Row],[Volume]])</f>
        <v>24.219751655595719</v>
      </c>
      <c r="L1683" s="29">
        <f>Table2[[#This Row],[CM I (Unit)]]*Table2[[#This Row],[Volume]]</f>
        <v>915676.88849307992</v>
      </c>
      <c r="M1683" s="29">
        <f>Table2[[#This Row],[CM II Unit)]]*Table2[[#This Row],[Volume]]</f>
        <v>465676.88849307987</v>
      </c>
      <c r="N1683" s="29">
        <f>Table2[[#This Row],[Profit (Unit)]]*Table2[[#This Row],[Volume]]</f>
        <v>215676.88849307987</v>
      </c>
      <c r="O1683" s="29" t="str">
        <f>IF(AND(Table2[[#This Row],[Profit]]&gt;0,N1682&lt;0),MIN(Table2[Profit]),"")</f>
        <v/>
      </c>
    </row>
    <row r="1684" spans="1:15" ht="20.100000000000001" customHeight="1" x14ac:dyDescent="0.25">
      <c r="A1684" s="29">
        <v>8910</v>
      </c>
      <c r="B1684" s="29">
        <f>IF(Table2[[#This Row],[Volume]]&lt;'Input Data'!$B$9,'Input Data'!$B$9,IF(Table2[[#This Row],[Volume]]&gt;'Input Data'!$B$10,'Input Data'!$B$10,Table2[[#This Row],[Volume]]))</f>
        <v>8000</v>
      </c>
      <c r="C1684" s="30">
        <f>ROUNDDOWN((Table2[[#This Row],[Volume Used]]-'Input Data'!$B$9)/'Input Data'!$B$11,0)*'Input Data'!$B$12</f>
        <v>0.30000000000000004</v>
      </c>
      <c r="D1684" s="31">
        <f>-(Table2[[#This Row],[Volume]]*(1-Table2[[#This Row],[Discount]])*'Input Data'!$B$2)/Table2[[#This Row],[Volume]]</f>
        <v>350</v>
      </c>
      <c r="E1684" s="29">
        <f>ROUNDUP(Table2[[#This Row],[Volume]]/'Input Data'!$B$13,0)</f>
        <v>9</v>
      </c>
      <c r="F1684" s="29">
        <f>-Table2[[#This Row],[Multiplier]]*'Input Data'!$B$3</f>
        <v>450000</v>
      </c>
      <c r="G1684" s="29">
        <f>(1 - (1 / (1 + EXP(-((Table2[[#This Row],[Volume]] / 1000) - 4.25))))) * 0.4 + 0.6</f>
        <v>0.60375107554507068</v>
      </c>
      <c r="H1684" s="29">
        <f>Table2[[#This Row],[Sigmoid]]*'Input Data'!$B$7</f>
        <v>452.81330665880301</v>
      </c>
      <c r="I1684" s="29">
        <f>Table2[[#This Row],[Price]]-Table2[[#This Row],[Variable Cost]]</f>
        <v>102.81330665880301</v>
      </c>
      <c r="J1684" s="29">
        <f>Table2[[#This Row],[CM I (Unit)]]-(Table2[[#This Row],[Fixed Cost]]/Table2[[#This Row],[Volume]])</f>
        <v>52.308256153752509</v>
      </c>
      <c r="K1684" s="29">
        <f>Table2[[#This Row],[CM II Unit)]]-(-'Input Data'!$B$4/Table2[[#This Row],[Volume]])</f>
        <v>24.249894762057785</v>
      </c>
      <c r="L1684" s="29">
        <f>Table2[[#This Row],[CM I (Unit)]]*Table2[[#This Row],[Volume]]</f>
        <v>916066.56232993491</v>
      </c>
      <c r="M1684" s="29">
        <f>Table2[[#This Row],[CM II Unit)]]*Table2[[#This Row],[Volume]]</f>
        <v>466066.56232993485</v>
      </c>
      <c r="N1684" s="29">
        <f>Table2[[#This Row],[Profit (Unit)]]*Table2[[#This Row],[Volume]]</f>
        <v>216066.56232993485</v>
      </c>
      <c r="O1684" s="29" t="str">
        <f>IF(AND(Table2[[#This Row],[Profit]]&gt;0,N1683&lt;0),MIN(Table2[Profit]),"")</f>
        <v/>
      </c>
    </row>
    <row r="1685" spans="1:15" ht="20.100000000000001" customHeight="1" x14ac:dyDescent="0.25">
      <c r="A1685" s="29">
        <v>8915</v>
      </c>
      <c r="B1685" s="29">
        <f>IF(Table2[[#This Row],[Volume]]&lt;'Input Data'!$B$9,'Input Data'!$B$9,IF(Table2[[#This Row],[Volume]]&gt;'Input Data'!$B$10,'Input Data'!$B$10,Table2[[#This Row],[Volume]]))</f>
        <v>8000</v>
      </c>
      <c r="C1685" s="30">
        <f>ROUNDDOWN((Table2[[#This Row],[Volume Used]]-'Input Data'!$B$9)/'Input Data'!$B$11,0)*'Input Data'!$B$12</f>
        <v>0.30000000000000004</v>
      </c>
      <c r="D1685" s="31">
        <f>-(Table2[[#This Row],[Volume]]*(1-Table2[[#This Row],[Discount]])*'Input Data'!$B$2)/Table2[[#This Row],[Volume]]</f>
        <v>350</v>
      </c>
      <c r="E1685" s="29">
        <f>ROUNDUP(Table2[[#This Row],[Volume]]/'Input Data'!$B$13,0)</f>
        <v>9</v>
      </c>
      <c r="F1685" s="29">
        <f>-Table2[[#This Row],[Multiplier]]*'Input Data'!$B$3</f>
        <v>450000</v>
      </c>
      <c r="G1685" s="29">
        <f>(1 - (1 / (1 + EXP(-((Table2[[#This Row],[Volume]] / 1000) - 4.25))))) * 0.4 + 0.6</f>
        <v>0.60373254155400224</v>
      </c>
      <c r="H1685" s="29">
        <f>Table2[[#This Row],[Sigmoid]]*'Input Data'!$B$7</f>
        <v>452.79940616550169</v>
      </c>
      <c r="I1685" s="29">
        <f>Table2[[#This Row],[Price]]-Table2[[#This Row],[Variable Cost]]</f>
        <v>102.79940616550169</v>
      </c>
      <c r="J1685" s="29">
        <f>Table2[[#This Row],[CM I (Unit)]]-(Table2[[#This Row],[Fixed Cost]]/Table2[[#This Row],[Volume]])</f>
        <v>52.322681544077128</v>
      </c>
      <c r="K1685" s="29">
        <f>Table2[[#This Row],[CM II Unit)]]-(-'Input Data'!$B$4/Table2[[#This Row],[Volume]])</f>
        <v>24.280056754396814</v>
      </c>
      <c r="L1685" s="29">
        <f>Table2[[#This Row],[CM I (Unit)]]*Table2[[#This Row],[Volume]]</f>
        <v>916456.70596544759</v>
      </c>
      <c r="M1685" s="29">
        <f>Table2[[#This Row],[CM II Unit)]]*Table2[[#This Row],[Volume]]</f>
        <v>466456.70596544759</v>
      </c>
      <c r="N1685" s="29">
        <f>Table2[[#This Row],[Profit (Unit)]]*Table2[[#This Row],[Volume]]</f>
        <v>216456.70596544759</v>
      </c>
      <c r="O1685" s="29" t="str">
        <f>IF(AND(Table2[[#This Row],[Profit]]&gt;0,N1684&lt;0),MIN(Table2[Profit]),"")</f>
        <v/>
      </c>
    </row>
    <row r="1686" spans="1:15" ht="20.100000000000001" customHeight="1" x14ac:dyDescent="0.25">
      <c r="A1686" s="29">
        <v>8920</v>
      </c>
      <c r="B1686" s="29">
        <f>IF(Table2[[#This Row],[Volume]]&lt;'Input Data'!$B$9,'Input Data'!$B$9,IF(Table2[[#This Row],[Volume]]&gt;'Input Data'!$B$10,'Input Data'!$B$10,Table2[[#This Row],[Volume]]))</f>
        <v>8000</v>
      </c>
      <c r="C1686" s="30">
        <f>ROUNDDOWN((Table2[[#This Row],[Volume Used]]-'Input Data'!$B$9)/'Input Data'!$B$11,0)*'Input Data'!$B$12</f>
        <v>0.30000000000000004</v>
      </c>
      <c r="D1686" s="31">
        <f>-(Table2[[#This Row],[Volume]]*(1-Table2[[#This Row],[Discount]])*'Input Data'!$B$2)/Table2[[#This Row],[Volume]]</f>
        <v>350</v>
      </c>
      <c r="E1686" s="29">
        <f>ROUNDUP(Table2[[#This Row],[Volume]]/'Input Data'!$B$13,0)</f>
        <v>9</v>
      </c>
      <c r="F1686" s="29">
        <f>-Table2[[#This Row],[Multiplier]]*'Input Data'!$B$3</f>
        <v>450000</v>
      </c>
      <c r="G1686" s="29">
        <f>(1 - (1 / (1 + EXP(-((Table2[[#This Row],[Volume]] / 1000) - 4.25))))) * 0.4 + 0.6</f>
        <v>0.60371409828066613</v>
      </c>
      <c r="H1686" s="29">
        <f>Table2[[#This Row],[Sigmoid]]*'Input Data'!$B$7</f>
        <v>452.78557371049959</v>
      </c>
      <c r="I1686" s="29">
        <f>Table2[[#This Row],[Price]]-Table2[[#This Row],[Variable Cost]]</f>
        <v>102.78557371049959</v>
      </c>
      <c r="J1686" s="29">
        <f>Table2[[#This Row],[CM I (Unit)]]-(Table2[[#This Row],[Fixed Cost]]/Table2[[#This Row],[Volume]])</f>
        <v>52.33714321722605</v>
      </c>
      <c r="K1686" s="29">
        <f>Table2[[#This Row],[CM II Unit)]]-(-'Input Data'!$B$4/Table2[[#This Row],[Volume]])</f>
        <v>24.310237387629638</v>
      </c>
      <c r="L1686" s="29">
        <f>Table2[[#This Row],[CM I (Unit)]]*Table2[[#This Row],[Volume]]</f>
        <v>916847.31749765633</v>
      </c>
      <c r="M1686" s="29">
        <f>Table2[[#This Row],[CM II Unit)]]*Table2[[#This Row],[Volume]]</f>
        <v>466847.31749765639</v>
      </c>
      <c r="N1686" s="29">
        <f>Table2[[#This Row],[Profit (Unit)]]*Table2[[#This Row],[Volume]]</f>
        <v>216847.31749765636</v>
      </c>
      <c r="O1686" s="29" t="str">
        <f>IF(AND(Table2[[#This Row],[Profit]]&gt;0,N1685&lt;0),MIN(Table2[Profit]),"")</f>
        <v/>
      </c>
    </row>
    <row r="1687" spans="1:15" ht="20.100000000000001" customHeight="1" x14ac:dyDescent="0.25">
      <c r="A1687" s="29">
        <v>8925</v>
      </c>
      <c r="B1687" s="29">
        <f>IF(Table2[[#This Row],[Volume]]&lt;'Input Data'!$B$9,'Input Data'!$B$9,IF(Table2[[#This Row],[Volume]]&gt;'Input Data'!$B$10,'Input Data'!$B$10,Table2[[#This Row],[Volume]]))</f>
        <v>8000</v>
      </c>
      <c r="C1687" s="30">
        <f>ROUNDDOWN((Table2[[#This Row],[Volume Used]]-'Input Data'!$B$9)/'Input Data'!$B$11,0)*'Input Data'!$B$12</f>
        <v>0.30000000000000004</v>
      </c>
      <c r="D1687" s="31">
        <f>-(Table2[[#This Row],[Volume]]*(1-Table2[[#This Row],[Discount]])*'Input Data'!$B$2)/Table2[[#This Row],[Volume]]</f>
        <v>350</v>
      </c>
      <c r="E1687" s="29">
        <f>ROUNDUP(Table2[[#This Row],[Volume]]/'Input Data'!$B$13,0)</f>
        <v>9</v>
      </c>
      <c r="F1687" s="29">
        <f>-Table2[[#This Row],[Multiplier]]*'Input Data'!$B$3</f>
        <v>450000</v>
      </c>
      <c r="G1687" s="29">
        <f>(1 - (1 / (1 + EXP(-((Table2[[#This Row],[Volume]] / 1000) - 4.25))))) * 0.4 + 0.6</f>
        <v>0.60369574528949144</v>
      </c>
      <c r="H1687" s="29">
        <f>Table2[[#This Row],[Sigmoid]]*'Input Data'!$B$7</f>
        <v>452.7718089671186</v>
      </c>
      <c r="I1687" s="29">
        <f>Table2[[#This Row],[Price]]-Table2[[#This Row],[Variable Cost]]</f>
        <v>102.7718089671186</v>
      </c>
      <c r="J1687" s="29">
        <f>Table2[[#This Row],[CM I (Unit)]]-(Table2[[#This Row],[Fixed Cost]]/Table2[[#This Row],[Volume]])</f>
        <v>52.351640899891713</v>
      </c>
      <c r="K1687" s="29">
        <f>Table2[[#This Row],[CM II Unit)]]-(-'Input Data'!$B$4/Table2[[#This Row],[Volume]])</f>
        <v>24.340436418098996</v>
      </c>
      <c r="L1687" s="29">
        <f>Table2[[#This Row],[CM I (Unit)]]*Table2[[#This Row],[Volume]]</f>
        <v>917238.39503153355</v>
      </c>
      <c r="M1687" s="29">
        <f>Table2[[#This Row],[CM II Unit)]]*Table2[[#This Row],[Volume]]</f>
        <v>467238.39503153355</v>
      </c>
      <c r="N1687" s="29">
        <f>Table2[[#This Row],[Profit (Unit)]]*Table2[[#This Row],[Volume]]</f>
        <v>217238.39503153352</v>
      </c>
      <c r="O1687" s="29" t="str">
        <f>IF(AND(Table2[[#This Row],[Profit]]&gt;0,N1686&lt;0),MIN(Table2[Profit]),"")</f>
        <v/>
      </c>
    </row>
    <row r="1688" spans="1:15" ht="20.100000000000001" customHeight="1" x14ac:dyDescent="0.25">
      <c r="A1688" s="29">
        <v>8930</v>
      </c>
      <c r="B1688" s="29">
        <f>IF(Table2[[#This Row],[Volume]]&lt;'Input Data'!$B$9,'Input Data'!$B$9,IF(Table2[[#This Row],[Volume]]&gt;'Input Data'!$B$10,'Input Data'!$B$10,Table2[[#This Row],[Volume]]))</f>
        <v>8000</v>
      </c>
      <c r="C1688" s="30">
        <f>ROUNDDOWN((Table2[[#This Row],[Volume Used]]-'Input Data'!$B$9)/'Input Data'!$B$11,0)*'Input Data'!$B$12</f>
        <v>0.30000000000000004</v>
      </c>
      <c r="D1688" s="31">
        <f>-(Table2[[#This Row],[Volume]]*(1-Table2[[#This Row],[Discount]])*'Input Data'!$B$2)/Table2[[#This Row],[Volume]]</f>
        <v>350</v>
      </c>
      <c r="E1688" s="29">
        <f>ROUNDUP(Table2[[#This Row],[Volume]]/'Input Data'!$B$13,0)</f>
        <v>9</v>
      </c>
      <c r="F1688" s="29">
        <f>-Table2[[#This Row],[Multiplier]]*'Input Data'!$B$3</f>
        <v>450000</v>
      </c>
      <c r="G1688" s="29">
        <f>(1 - (1 / (1 + EXP(-((Table2[[#This Row],[Volume]] / 1000) - 4.25))))) * 0.4 + 0.6</f>
        <v>0.60367748214691519</v>
      </c>
      <c r="H1688" s="29">
        <f>Table2[[#This Row],[Sigmoid]]*'Input Data'!$B$7</f>
        <v>452.7581116101864</v>
      </c>
      <c r="I1688" s="29">
        <f>Table2[[#This Row],[Price]]-Table2[[#This Row],[Variable Cost]]</f>
        <v>102.7581116101864</v>
      </c>
      <c r="J1688" s="29">
        <f>Table2[[#This Row],[CM I (Unit)]]-(Table2[[#This Row],[Fixed Cost]]/Table2[[#This Row],[Volume]])</f>
        <v>52.366174320152808</v>
      </c>
      <c r="K1688" s="29">
        <f>Table2[[#This Row],[CM II Unit)]]-(-'Input Data'!$B$4/Table2[[#This Row],[Volume]])</f>
        <v>24.370653603467478</v>
      </c>
      <c r="L1688" s="29">
        <f>Table2[[#This Row],[CM I (Unit)]]*Table2[[#This Row],[Volume]]</f>
        <v>917629.93667896464</v>
      </c>
      <c r="M1688" s="29">
        <f>Table2[[#This Row],[CM II Unit)]]*Table2[[#This Row],[Volume]]</f>
        <v>467629.93667896459</v>
      </c>
      <c r="N1688" s="29">
        <f>Table2[[#This Row],[Profit (Unit)]]*Table2[[#This Row],[Volume]]</f>
        <v>217629.93667896459</v>
      </c>
      <c r="O1688" s="29" t="str">
        <f>IF(AND(Table2[[#This Row],[Profit]]&gt;0,N1687&lt;0),MIN(Table2[Profit]),"")</f>
        <v/>
      </c>
    </row>
    <row r="1689" spans="1:15" ht="20.100000000000001" customHeight="1" x14ac:dyDescent="0.25">
      <c r="A1689" s="29">
        <v>8935</v>
      </c>
      <c r="B1689" s="29">
        <f>IF(Table2[[#This Row],[Volume]]&lt;'Input Data'!$B$9,'Input Data'!$B$9,IF(Table2[[#This Row],[Volume]]&gt;'Input Data'!$B$10,'Input Data'!$B$10,Table2[[#This Row],[Volume]]))</f>
        <v>8000</v>
      </c>
      <c r="C1689" s="30">
        <f>ROUNDDOWN((Table2[[#This Row],[Volume Used]]-'Input Data'!$B$9)/'Input Data'!$B$11,0)*'Input Data'!$B$12</f>
        <v>0.30000000000000004</v>
      </c>
      <c r="D1689" s="31">
        <f>-(Table2[[#This Row],[Volume]]*(1-Table2[[#This Row],[Discount]])*'Input Data'!$B$2)/Table2[[#This Row],[Volume]]</f>
        <v>350</v>
      </c>
      <c r="E1689" s="29">
        <f>ROUNDUP(Table2[[#This Row],[Volume]]/'Input Data'!$B$13,0)</f>
        <v>9</v>
      </c>
      <c r="F1689" s="29">
        <f>-Table2[[#This Row],[Multiplier]]*'Input Data'!$B$3</f>
        <v>450000</v>
      </c>
      <c r="G1689" s="29">
        <f>(1 - (1 / (1 + EXP(-((Table2[[#This Row],[Volume]] / 1000) - 4.25))))) * 0.4 + 0.6</f>
        <v>0.60365930842137383</v>
      </c>
      <c r="H1689" s="29">
        <f>Table2[[#This Row],[Sigmoid]]*'Input Data'!$B$7</f>
        <v>452.74448131603037</v>
      </c>
      <c r="I1689" s="29">
        <f>Table2[[#This Row],[Price]]-Table2[[#This Row],[Variable Cost]]</f>
        <v>102.74448131603037</v>
      </c>
      <c r="J1689" s="29">
        <f>Table2[[#This Row],[CM I (Unit)]]-(Table2[[#This Row],[Fixed Cost]]/Table2[[#This Row],[Volume]])</f>
        <v>52.380743207468541</v>
      </c>
      <c r="K1689" s="29">
        <f>Table2[[#This Row],[CM II Unit)]]-(-'Input Data'!$B$4/Table2[[#This Row],[Volume]])</f>
        <v>24.400888702711967</v>
      </c>
      <c r="L1689" s="29">
        <f>Table2[[#This Row],[CM I (Unit)]]*Table2[[#This Row],[Volume]]</f>
        <v>918021.94055873144</v>
      </c>
      <c r="M1689" s="29">
        <f>Table2[[#This Row],[CM II Unit)]]*Table2[[#This Row],[Volume]]</f>
        <v>468021.94055873144</v>
      </c>
      <c r="N1689" s="29">
        <f>Table2[[#This Row],[Profit (Unit)]]*Table2[[#This Row],[Volume]]</f>
        <v>218021.94055873141</v>
      </c>
      <c r="O1689" s="29" t="str">
        <f>IF(AND(Table2[[#This Row],[Profit]]&gt;0,N1688&lt;0),MIN(Table2[Profit]),"")</f>
        <v/>
      </c>
    </row>
    <row r="1690" spans="1:15" ht="20.100000000000001" customHeight="1" x14ac:dyDescent="0.25">
      <c r="A1690" s="29">
        <v>8940</v>
      </c>
      <c r="B1690" s="29">
        <f>IF(Table2[[#This Row],[Volume]]&lt;'Input Data'!$B$9,'Input Data'!$B$9,IF(Table2[[#This Row],[Volume]]&gt;'Input Data'!$B$10,'Input Data'!$B$10,Table2[[#This Row],[Volume]]))</f>
        <v>8000</v>
      </c>
      <c r="C1690" s="30">
        <f>ROUNDDOWN((Table2[[#This Row],[Volume Used]]-'Input Data'!$B$9)/'Input Data'!$B$11,0)*'Input Data'!$B$12</f>
        <v>0.30000000000000004</v>
      </c>
      <c r="D1690" s="31">
        <f>-(Table2[[#This Row],[Volume]]*(1-Table2[[#This Row],[Discount]])*'Input Data'!$B$2)/Table2[[#This Row],[Volume]]</f>
        <v>350</v>
      </c>
      <c r="E1690" s="29">
        <f>ROUNDUP(Table2[[#This Row],[Volume]]/'Input Data'!$B$13,0)</f>
        <v>9</v>
      </c>
      <c r="F1690" s="29">
        <f>-Table2[[#This Row],[Multiplier]]*'Input Data'!$B$3</f>
        <v>450000</v>
      </c>
      <c r="G1690" s="29">
        <f>(1 - (1 / (1 + EXP(-((Table2[[#This Row],[Volume]] / 1000) - 4.25))))) * 0.4 + 0.6</f>
        <v>0.60364122368329476</v>
      </c>
      <c r="H1690" s="29">
        <f>Table2[[#This Row],[Sigmoid]]*'Input Data'!$B$7</f>
        <v>452.73091776247105</v>
      </c>
      <c r="I1690" s="29">
        <f>Table2[[#This Row],[Price]]-Table2[[#This Row],[Variable Cost]]</f>
        <v>102.73091776247105</v>
      </c>
      <c r="J1690" s="29">
        <f>Table2[[#This Row],[CM I (Unit)]]-(Table2[[#This Row],[Fixed Cost]]/Table2[[#This Row],[Volume]])</f>
        <v>52.39534729267239</v>
      </c>
      <c r="K1690" s="29">
        <f>Table2[[#This Row],[CM II Unit)]]-(-'Input Data'!$B$4/Table2[[#This Row],[Volume]])</f>
        <v>24.431141476117581</v>
      </c>
      <c r="L1690" s="29">
        <f>Table2[[#This Row],[CM I (Unit)]]*Table2[[#This Row],[Volume]]</f>
        <v>918414.40479649114</v>
      </c>
      <c r="M1690" s="29">
        <f>Table2[[#This Row],[CM II Unit)]]*Table2[[#This Row],[Volume]]</f>
        <v>468414.40479649114</v>
      </c>
      <c r="N1690" s="29">
        <f>Table2[[#This Row],[Profit (Unit)]]*Table2[[#This Row],[Volume]]</f>
        <v>218414.40479649117</v>
      </c>
      <c r="O1690" s="29" t="str">
        <f>IF(AND(Table2[[#This Row],[Profit]]&gt;0,N1689&lt;0),MIN(Table2[Profit]),"")</f>
        <v/>
      </c>
    </row>
    <row r="1691" spans="1:15" ht="20.100000000000001" customHeight="1" x14ac:dyDescent="0.25">
      <c r="A1691" s="29">
        <v>8945</v>
      </c>
      <c r="B1691" s="29">
        <f>IF(Table2[[#This Row],[Volume]]&lt;'Input Data'!$B$9,'Input Data'!$B$9,IF(Table2[[#This Row],[Volume]]&gt;'Input Data'!$B$10,'Input Data'!$B$10,Table2[[#This Row],[Volume]]))</f>
        <v>8000</v>
      </c>
      <c r="C1691" s="30">
        <f>ROUNDDOWN((Table2[[#This Row],[Volume Used]]-'Input Data'!$B$9)/'Input Data'!$B$11,0)*'Input Data'!$B$12</f>
        <v>0.30000000000000004</v>
      </c>
      <c r="D1691" s="31">
        <f>-(Table2[[#This Row],[Volume]]*(1-Table2[[#This Row],[Discount]])*'Input Data'!$B$2)/Table2[[#This Row],[Volume]]</f>
        <v>350</v>
      </c>
      <c r="E1691" s="29">
        <f>ROUNDUP(Table2[[#This Row],[Volume]]/'Input Data'!$B$13,0)</f>
        <v>9</v>
      </c>
      <c r="F1691" s="29">
        <f>-Table2[[#This Row],[Multiplier]]*'Input Data'!$B$3</f>
        <v>450000</v>
      </c>
      <c r="G1691" s="29">
        <f>(1 - (1 / (1 + EXP(-((Table2[[#This Row],[Volume]] / 1000) - 4.25))))) * 0.4 + 0.6</f>
        <v>0.60362322750508834</v>
      </c>
      <c r="H1691" s="29">
        <f>Table2[[#This Row],[Sigmoid]]*'Input Data'!$B$7</f>
        <v>452.71742062881628</v>
      </c>
      <c r="I1691" s="29">
        <f>Table2[[#This Row],[Price]]-Table2[[#This Row],[Variable Cost]]</f>
        <v>102.71742062881628</v>
      </c>
      <c r="J1691" s="29">
        <f>Table2[[#This Row],[CM I (Unit)]]-(Table2[[#This Row],[Fixed Cost]]/Table2[[#This Row],[Volume]])</f>
        <v>52.409986307966648</v>
      </c>
      <c r="K1691" s="29">
        <f>Table2[[#This Row],[CM II Unit)]]-(-'Input Data'!$B$4/Table2[[#This Row],[Volume]])</f>
        <v>24.461411685272406</v>
      </c>
      <c r="L1691" s="29">
        <f>Table2[[#This Row],[CM I (Unit)]]*Table2[[#This Row],[Volume]]</f>
        <v>918807.32752476167</v>
      </c>
      <c r="M1691" s="29">
        <f>Table2[[#This Row],[CM II Unit)]]*Table2[[#This Row],[Volume]]</f>
        <v>468807.32752476167</v>
      </c>
      <c r="N1691" s="29">
        <f>Table2[[#This Row],[Profit (Unit)]]*Table2[[#This Row],[Volume]]</f>
        <v>218807.32752476167</v>
      </c>
      <c r="O1691" s="29" t="str">
        <f>IF(AND(Table2[[#This Row],[Profit]]&gt;0,N1690&lt;0),MIN(Table2[Profit]),"")</f>
        <v/>
      </c>
    </row>
    <row r="1692" spans="1:15" ht="20.100000000000001" customHeight="1" x14ac:dyDescent="0.25">
      <c r="A1692" s="29">
        <v>8950</v>
      </c>
      <c r="B1692" s="29">
        <f>IF(Table2[[#This Row],[Volume]]&lt;'Input Data'!$B$9,'Input Data'!$B$9,IF(Table2[[#This Row],[Volume]]&gt;'Input Data'!$B$10,'Input Data'!$B$10,Table2[[#This Row],[Volume]]))</f>
        <v>8000</v>
      </c>
      <c r="C1692" s="30">
        <f>ROUNDDOWN((Table2[[#This Row],[Volume Used]]-'Input Data'!$B$9)/'Input Data'!$B$11,0)*'Input Data'!$B$12</f>
        <v>0.30000000000000004</v>
      </c>
      <c r="D1692" s="31">
        <f>-(Table2[[#This Row],[Volume]]*(1-Table2[[#This Row],[Discount]])*'Input Data'!$B$2)/Table2[[#This Row],[Volume]]</f>
        <v>350</v>
      </c>
      <c r="E1692" s="29">
        <f>ROUNDUP(Table2[[#This Row],[Volume]]/'Input Data'!$B$13,0)</f>
        <v>9</v>
      </c>
      <c r="F1692" s="29">
        <f>-Table2[[#This Row],[Multiplier]]*'Input Data'!$B$3</f>
        <v>450000</v>
      </c>
      <c r="G1692" s="29">
        <f>(1 - (1 / (1 + EXP(-((Table2[[#This Row],[Volume]] / 1000) - 4.25))))) * 0.4 + 0.6</f>
        <v>0.60360531946113916</v>
      </c>
      <c r="H1692" s="29">
        <f>Table2[[#This Row],[Sigmoid]]*'Input Data'!$B$7</f>
        <v>452.70398959585435</v>
      </c>
      <c r="I1692" s="29">
        <f>Table2[[#This Row],[Price]]-Table2[[#This Row],[Variable Cost]]</f>
        <v>102.70398959585435</v>
      </c>
      <c r="J1692" s="29">
        <f>Table2[[#This Row],[CM I (Unit)]]-(Table2[[#This Row],[Fixed Cost]]/Table2[[#This Row],[Volume]])</f>
        <v>52.424659986915806</v>
      </c>
      <c r="K1692" s="29">
        <f>Table2[[#This Row],[CM II Unit)]]-(-'Input Data'!$B$4/Table2[[#This Row],[Volume]])</f>
        <v>24.491699093061058</v>
      </c>
      <c r="L1692" s="29">
        <f>Table2[[#This Row],[CM I (Unit)]]*Table2[[#This Row],[Volume]]</f>
        <v>919200.70688289648</v>
      </c>
      <c r="M1692" s="29">
        <f>Table2[[#This Row],[CM II Unit)]]*Table2[[#This Row],[Volume]]</f>
        <v>469200.70688289648</v>
      </c>
      <c r="N1692" s="29">
        <f>Table2[[#This Row],[Profit (Unit)]]*Table2[[#This Row],[Volume]]</f>
        <v>219200.70688289648</v>
      </c>
      <c r="O1692" s="29" t="str">
        <f>IF(AND(Table2[[#This Row],[Profit]]&gt;0,N1691&lt;0),MIN(Table2[Profit]),"")</f>
        <v/>
      </c>
    </row>
    <row r="1693" spans="1:15" ht="20.100000000000001" customHeight="1" x14ac:dyDescent="0.25">
      <c r="A1693" s="29">
        <v>8955</v>
      </c>
      <c r="B1693" s="29">
        <f>IF(Table2[[#This Row],[Volume]]&lt;'Input Data'!$B$9,'Input Data'!$B$9,IF(Table2[[#This Row],[Volume]]&gt;'Input Data'!$B$10,'Input Data'!$B$10,Table2[[#This Row],[Volume]]))</f>
        <v>8000</v>
      </c>
      <c r="C1693" s="30">
        <f>ROUNDDOWN((Table2[[#This Row],[Volume Used]]-'Input Data'!$B$9)/'Input Data'!$B$11,0)*'Input Data'!$B$12</f>
        <v>0.30000000000000004</v>
      </c>
      <c r="D1693" s="31">
        <f>-(Table2[[#This Row],[Volume]]*(1-Table2[[#This Row],[Discount]])*'Input Data'!$B$2)/Table2[[#This Row],[Volume]]</f>
        <v>350</v>
      </c>
      <c r="E1693" s="29">
        <f>ROUNDUP(Table2[[#This Row],[Volume]]/'Input Data'!$B$13,0)</f>
        <v>9</v>
      </c>
      <c r="F1693" s="29">
        <f>-Table2[[#This Row],[Multiplier]]*'Input Data'!$B$3</f>
        <v>450000</v>
      </c>
      <c r="G1693" s="29">
        <f>(1 - (1 / (1 + EXP(-((Table2[[#This Row],[Volume]] / 1000) - 4.25))))) * 0.4 + 0.6</f>
        <v>0.60358749912779774</v>
      </c>
      <c r="H1693" s="29">
        <f>Table2[[#This Row],[Sigmoid]]*'Input Data'!$B$7</f>
        <v>452.69062434584833</v>
      </c>
      <c r="I1693" s="29">
        <f>Table2[[#This Row],[Price]]-Table2[[#This Row],[Variable Cost]]</f>
        <v>102.69062434584833</v>
      </c>
      <c r="J1693" s="29">
        <f>Table2[[#This Row],[CM I (Unit)]]-(Table2[[#This Row],[Fixed Cost]]/Table2[[#This Row],[Volume]])</f>
        <v>52.439368064441297</v>
      </c>
      <c r="K1693" s="29">
        <f>Table2[[#This Row],[CM II Unit)]]-(-'Input Data'!$B$4/Table2[[#This Row],[Volume]])</f>
        <v>24.522003463659612</v>
      </c>
      <c r="L1693" s="29">
        <f>Table2[[#This Row],[CM I (Unit)]]*Table2[[#This Row],[Volume]]</f>
        <v>919594.54101707181</v>
      </c>
      <c r="M1693" s="29">
        <f>Table2[[#This Row],[CM II Unit)]]*Table2[[#This Row],[Volume]]</f>
        <v>469594.54101707181</v>
      </c>
      <c r="N1693" s="29">
        <f>Table2[[#This Row],[Profit (Unit)]]*Table2[[#This Row],[Volume]]</f>
        <v>219594.54101707181</v>
      </c>
      <c r="O1693" s="29" t="str">
        <f>IF(AND(Table2[[#This Row],[Profit]]&gt;0,N1692&lt;0),MIN(Table2[Profit]),"")</f>
        <v/>
      </c>
    </row>
    <row r="1694" spans="1:15" ht="20.100000000000001" customHeight="1" x14ac:dyDescent="0.25">
      <c r="A1694" s="29">
        <v>8960</v>
      </c>
      <c r="B1694" s="29">
        <f>IF(Table2[[#This Row],[Volume]]&lt;'Input Data'!$B$9,'Input Data'!$B$9,IF(Table2[[#This Row],[Volume]]&gt;'Input Data'!$B$10,'Input Data'!$B$10,Table2[[#This Row],[Volume]]))</f>
        <v>8000</v>
      </c>
      <c r="C1694" s="30">
        <f>ROUNDDOWN((Table2[[#This Row],[Volume Used]]-'Input Data'!$B$9)/'Input Data'!$B$11,0)*'Input Data'!$B$12</f>
        <v>0.30000000000000004</v>
      </c>
      <c r="D1694" s="31">
        <f>-(Table2[[#This Row],[Volume]]*(1-Table2[[#This Row],[Discount]])*'Input Data'!$B$2)/Table2[[#This Row],[Volume]]</f>
        <v>350</v>
      </c>
      <c r="E1694" s="29">
        <f>ROUNDUP(Table2[[#This Row],[Volume]]/'Input Data'!$B$13,0)</f>
        <v>9</v>
      </c>
      <c r="F1694" s="29">
        <f>-Table2[[#This Row],[Multiplier]]*'Input Data'!$B$3</f>
        <v>450000</v>
      </c>
      <c r="G1694" s="29">
        <f>(1 - (1 / (1 + EXP(-((Table2[[#This Row],[Volume]] / 1000) - 4.25))))) * 0.4 + 0.6</f>
        <v>0.60356976608337243</v>
      </c>
      <c r="H1694" s="29">
        <f>Table2[[#This Row],[Sigmoid]]*'Input Data'!$B$7</f>
        <v>452.67732456252929</v>
      </c>
      <c r="I1694" s="29">
        <f>Table2[[#This Row],[Price]]-Table2[[#This Row],[Variable Cost]]</f>
        <v>102.67732456252929</v>
      </c>
      <c r="J1694" s="29">
        <f>Table2[[#This Row],[CM I (Unit)]]-(Table2[[#This Row],[Fixed Cost]]/Table2[[#This Row],[Volume]])</f>
        <v>52.454110276815008</v>
      </c>
      <c r="K1694" s="29">
        <f>Table2[[#This Row],[CM II Unit)]]-(-'Input Data'!$B$4/Table2[[#This Row],[Volume]])</f>
        <v>24.552324562529293</v>
      </c>
      <c r="L1694" s="29">
        <f>Table2[[#This Row],[CM I (Unit)]]*Table2[[#This Row],[Volume]]</f>
        <v>919988.82808026252</v>
      </c>
      <c r="M1694" s="29">
        <f>Table2[[#This Row],[CM II Unit)]]*Table2[[#This Row],[Volume]]</f>
        <v>469988.82808026246</v>
      </c>
      <c r="N1694" s="29">
        <f>Table2[[#This Row],[Profit (Unit)]]*Table2[[#This Row],[Volume]]</f>
        <v>219988.82808026246</v>
      </c>
      <c r="O1694" s="29" t="str">
        <f>IF(AND(Table2[[#This Row],[Profit]]&gt;0,N1693&lt;0),MIN(Table2[Profit]),"")</f>
        <v/>
      </c>
    </row>
    <row r="1695" spans="1:15" ht="20.100000000000001" customHeight="1" x14ac:dyDescent="0.25">
      <c r="A1695" s="29">
        <v>8965</v>
      </c>
      <c r="B1695" s="29">
        <f>IF(Table2[[#This Row],[Volume]]&lt;'Input Data'!$B$9,'Input Data'!$B$9,IF(Table2[[#This Row],[Volume]]&gt;'Input Data'!$B$10,'Input Data'!$B$10,Table2[[#This Row],[Volume]]))</f>
        <v>8000</v>
      </c>
      <c r="C1695" s="30">
        <f>ROUNDDOWN((Table2[[#This Row],[Volume Used]]-'Input Data'!$B$9)/'Input Data'!$B$11,0)*'Input Data'!$B$12</f>
        <v>0.30000000000000004</v>
      </c>
      <c r="D1695" s="31">
        <f>-(Table2[[#This Row],[Volume]]*(1-Table2[[#This Row],[Discount]])*'Input Data'!$B$2)/Table2[[#This Row],[Volume]]</f>
        <v>350</v>
      </c>
      <c r="E1695" s="29">
        <f>ROUNDUP(Table2[[#This Row],[Volume]]/'Input Data'!$B$13,0)</f>
        <v>9</v>
      </c>
      <c r="F1695" s="29">
        <f>-Table2[[#This Row],[Multiplier]]*'Input Data'!$B$3</f>
        <v>450000</v>
      </c>
      <c r="G1695" s="29">
        <f>(1 - (1 / (1 + EXP(-((Table2[[#This Row],[Volume]] / 1000) - 4.25))))) * 0.4 + 0.6</f>
        <v>0.60355211990812119</v>
      </c>
      <c r="H1695" s="29">
        <f>Table2[[#This Row],[Sigmoid]]*'Input Data'!$B$7</f>
        <v>452.66408993109087</v>
      </c>
      <c r="I1695" s="29">
        <f>Table2[[#This Row],[Price]]-Table2[[#This Row],[Variable Cost]]</f>
        <v>102.66408993109087</v>
      </c>
      <c r="J1695" s="29">
        <f>Table2[[#This Row],[CM I (Unit)]]-(Table2[[#This Row],[Fixed Cost]]/Table2[[#This Row],[Volume]])</f>
        <v>52.468886361654171</v>
      </c>
      <c r="K1695" s="29">
        <f>Table2[[#This Row],[CM II Unit)]]-(-'Input Data'!$B$4/Table2[[#This Row],[Volume]])</f>
        <v>24.582662156411562</v>
      </c>
      <c r="L1695" s="29">
        <f>Table2[[#This Row],[CM I (Unit)]]*Table2[[#This Row],[Volume]]</f>
        <v>920383.5662322297</v>
      </c>
      <c r="M1695" s="29">
        <f>Table2[[#This Row],[CM II Unit)]]*Table2[[#This Row],[Volume]]</f>
        <v>470383.56623222964</v>
      </c>
      <c r="N1695" s="29">
        <f>Table2[[#This Row],[Profit (Unit)]]*Table2[[#This Row],[Volume]]</f>
        <v>220383.56623222964</v>
      </c>
      <c r="O1695" s="29" t="str">
        <f>IF(AND(Table2[[#This Row],[Profit]]&gt;0,N1694&lt;0),MIN(Table2[Profit]),"")</f>
        <v/>
      </c>
    </row>
    <row r="1696" spans="1:15" ht="20.100000000000001" customHeight="1" x14ac:dyDescent="0.25">
      <c r="A1696" s="29">
        <v>8970</v>
      </c>
      <c r="B1696" s="29">
        <f>IF(Table2[[#This Row],[Volume]]&lt;'Input Data'!$B$9,'Input Data'!$B$9,IF(Table2[[#This Row],[Volume]]&gt;'Input Data'!$B$10,'Input Data'!$B$10,Table2[[#This Row],[Volume]]))</f>
        <v>8000</v>
      </c>
      <c r="C1696" s="30">
        <f>ROUNDDOWN((Table2[[#This Row],[Volume Used]]-'Input Data'!$B$9)/'Input Data'!$B$11,0)*'Input Data'!$B$12</f>
        <v>0.30000000000000004</v>
      </c>
      <c r="D1696" s="31">
        <f>-(Table2[[#This Row],[Volume]]*(1-Table2[[#This Row],[Discount]])*'Input Data'!$B$2)/Table2[[#This Row],[Volume]]</f>
        <v>350</v>
      </c>
      <c r="E1696" s="29">
        <f>ROUNDUP(Table2[[#This Row],[Volume]]/'Input Data'!$B$13,0)</f>
        <v>9</v>
      </c>
      <c r="F1696" s="29">
        <f>-Table2[[#This Row],[Multiplier]]*'Input Data'!$B$3</f>
        <v>450000</v>
      </c>
      <c r="G1696" s="29">
        <f>(1 - (1 / (1 + EXP(-((Table2[[#This Row],[Volume]] / 1000) - 4.25))))) * 0.4 + 0.6</f>
        <v>0.60353456018424312</v>
      </c>
      <c r="H1696" s="29">
        <f>Table2[[#This Row],[Sigmoid]]*'Input Data'!$B$7</f>
        <v>452.65092013818236</v>
      </c>
      <c r="I1696" s="29">
        <f>Table2[[#This Row],[Price]]-Table2[[#This Row],[Variable Cost]]</f>
        <v>102.65092013818236</v>
      </c>
      <c r="J1696" s="29">
        <f>Table2[[#This Row],[CM I (Unit)]]-(Table2[[#This Row],[Fixed Cost]]/Table2[[#This Row],[Volume]])</f>
        <v>52.483696057914798</v>
      </c>
      <c r="K1696" s="29">
        <f>Table2[[#This Row],[CM II Unit)]]-(-'Input Data'!$B$4/Table2[[#This Row],[Volume]])</f>
        <v>24.613016013321712</v>
      </c>
      <c r="L1696" s="29">
        <f>Table2[[#This Row],[CM I (Unit)]]*Table2[[#This Row],[Volume]]</f>
        <v>920778.7536394957</v>
      </c>
      <c r="M1696" s="29">
        <f>Table2[[#This Row],[CM II Unit)]]*Table2[[#This Row],[Volume]]</f>
        <v>470778.75363949576</v>
      </c>
      <c r="N1696" s="29">
        <f>Table2[[#This Row],[Profit (Unit)]]*Table2[[#This Row],[Volume]]</f>
        <v>220778.75363949576</v>
      </c>
      <c r="O1696" s="29" t="str">
        <f>IF(AND(Table2[[#This Row],[Profit]]&gt;0,N1695&lt;0),MIN(Table2[Profit]),"")</f>
        <v/>
      </c>
    </row>
    <row r="1697" spans="1:15" ht="20.100000000000001" customHeight="1" x14ac:dyDescent="0.25">
      <c r="A1697" s="29">
        <v>8975</v>
      </c>
      <c r="B1697" s="29">
        <f>IF(Table2[[#This Row],[Volume]]&lt;'Input Data'!$B$9,'Input Data'!$B$9,IF(Table2[[#This Row],[Volume]]&gt;'Input Data'!$B$10,'Input Data'!$B$10,Table2[[#This Row],[Volume]]))</f>
        <v>8000</v>
      </c>
      <c r="C1697" s="30">
        <f>ROUNDDOWN((Table2[[#This Row],[Volume Used]]-'Input Data'!$B$9)/'Input Data'!$B$11,0)*'Input Data'!$B$12</f>
        <v>0.30000000000000004</v>
      </c>
      <c r="D1697" s="31">
        <f>-(Table2[[#This Row],[Volume]]*(1-Table2[[#This Row],[Discount]])*'Input Data'!$B$2)/Table2[[#This Row],[Volume]]</f>
        <v>350</v>
      </c>
      <c r="E1697" s="29">
        <f>ROUNDUP(Table2[[#This Row],[Volume]]/'Input Data'!$B$13,0)</f>
        <v>9</v>
      </c>
      <c r="F1697" s="29">
        <f>-Table2[[#This Row],[Multiplier]]*'Input Data'!$B$3</f>
        <v>450000</v>
      </c>
      <c r="G1697" s="29">
        <f>(1 - (1 / (1 + EXP(-((Table2[[#This Row],[Volume]] / 1000) - 4.25))))) * 0.4 + 0.6</f>
        <v>0.60351708649586999</v>
      </c>
      <c r="H1697" s="29">
        <f>Table2[[#This Row],[Sigmoid]]*'Input Data'!$B$7</f>
        <v>452.63781487190249</v>
      </c>
      <c r="I1697" s="29">
        <f>Table2[[#This Row],[Price]]-Table2[[#This Row],[Variable Cost]]</f>
        <v>102.63781487190249</v>
      </c>
      <c r="J1697" s="29">
        <f>Table2[[#This Row],[CM I (Unit)]]-(Table2[[#This Row],[Fixed Cost]]/Table2[[#This Row],[Volume]])</f>
        <v>52.498539105885776</v>
      </c>
      <c r="K1697" s="29">
        <f>Table2[[#This Row],[CM II Unit)]]-(-'Input Data'!$B$4/Table2[[#This Row],[Volume]])</f>
        <v>24.643385902543159</v>
      </c>
      <c r="L1697" s="29">
        <f>Table2[[#This Row],[CM I (Unit)]]*Table2[[#This Row],[Volume]]</f>
        <v>921174.38847532484</v>
      </c>
      <c r="M1697" s="29">
        <f>Table2[[#This Row],[CM II Unit)]]*Table2[[#This Row],[Volume]]</f>
        <v>471174.38847532484</v>
      </c>
      <c r="N1697" s="29">
        <f>Table2[[#This Row],[Profit (Unit)]]*Table2[[#This Row],[Volume]]</f>
        <v>221174.38847532484</v>
      </c>
      <c r="O1697" s="29" t="str">
        <f>IF(AND(Table2[[#This Row],[Profit]]&gt;0,N1696&lt;0),MIN(Table2[Profit]),"")</f>
        <v/>
      </c>
    </row>
    <row r="1698" spans="1:15" ht="20.100000000000001" customHeight="1" x14ac:dyDescent="0.25">
      <c r="A1698" s="29">
        <v>8980</v>
      </c>
      <c r="B1698" s="29">
        <f>IF(Table2[[#This Row],[Volume]]&lt;'Input Data'!$B$9,'Input Data'!$B$9,IF(Table2[[#This Row],[Volume]]&gt;'Input Data'!$B$10,'Input Data'!$B$10,Table2[[#This Row],[Volume]]))</f>
        <v>8000</v>
      </c>
      <c r="C1698" s="30">
        <f>ROUNDDOWN((Table2[[#This Row],[Volume Used]]-'Input Data'!$B$9)/'Input Data'!$B$11,0)*'Input Data'!$B$12</f>
        <v>0.30000000000000004</v>
      </c>
      <c r="D1698" s="31">
        <f>-(Table2[[#This Row],[Volume]]*(1-Table2[[#This Row],[Discount]])*'Input Data'!$B$2)/Table2[[#This Row],[Volume]]</f>
        <v>350</v>
      </c>
      <c r="E1698" s="29">
        <f>ROUNDUP(Table2[[#This Row],[Volume]]/'Input Data'!$B$13,0)</f>
        <v>9</v>
      </c>
      <c r="F1698" s="29">
        <f>-Table2[[#This Row],[Multiplier]]*'Input Data'!$B$3</f>
        <v>450000</v>
      </c>
      <c r="G1698" s="29">
        <f>(1 - (1 / (1 + EXP(-((Table2[[#This Row],[Volume]] / 1000) - 4.25))))) * 0.4 + 0.6</f>
        <v>0.60349969842905882</v>
      </c>
      <c r="H1698" s="29">
        <f>Table2[[#This Row],[Sigmoid]]*'Input Data'!$B$7</f>
        <v>452.62477382179412</v>
      </c>
      <c r="I1698" s="29">
        <f>Table2[[#This Row],[Price]]-Table2[[#This Row],[Variable Cost]]</f>
        <v>102.62477382179412</v>
      </c>
      <c r="J1698" s="29">
        <f>Table2[[#This Row],[CM I (Unit)]]-(Table2[[#This Row],[Fixed Cost]]/Table2[[#This Row],[Volume]])</f>
        <v>52.513415247183879</v>
      </c>
      <c r="K1698" s="29">
        <f>Table2[[#This Row],[CM II Unit)]]-(-'Input Data'!$B$4/Table2[[#This Row],[Volume]])</f>
        <v>24.673771594622632</v>
      </c>
      <c r="L1698" s="29">
        <f>Table2[[#This Row],[CM I (Unit)]]*Table2[[#This Row],[Volume]]</f>
        <v>921570.46891971119</v>
      </c>
      <c r="M1698" s="29">
        <f>Table2[[#This Row],[CM II Unit)]]*Table2[[#This Row],[Volume]]</f>
        <v>471570.46891971125</v>
      </c>
      <c r="N1698" s="29">
        <f>Table2[[#This Row],[Profit (Unit)]]*Table2[[#This Row],[Volume]]</f>
        <v>221570.46891971125</v>
      </c>
      <c r="O1698" s="29" t="str">
        <f>IF(AND(Table2[[#This Row],[Profit]]&gt;0,N1697&lt;0),MIN(Table2[Profit]),"")</f>
        <v/>
      </c>
    </row>
    <row r="1699" spans="1:15" ht="20.100000000000001" customHeight="1" x14ac:dyDescent="0.25">
      <c r="A1699" s="29">
        <v>8985</v>
      </c>
      <c r="B1699" s="29">
        <f>IF(Table2[[#This Row],[Volume]]&lt;'Input Data'!$B$9,'Input Data'!$B$9,IF(Table2[[#This Row],[Volume]]&gt;'Input Data'!$B$10,'Input Data'!$B$10,Table2[[#This Row],[Volume]]))</f>
        <v>8000</v>
      </c>
      <c r="C1699" s="30">
        <f>ROUNDDOWN((Table2[[#This Row],[Volume Used]]-'Input Data'!$B$9)/'Input Data'!$B$11,0)*'Input Data'!$B$12</f>
        <v>0.30000000000000004</v>
      </c>
      <c r="D1699" s="31">
        <f>-(Table2[[#This Row],[Volume]]*(1-Table2[[#This Row],[Discount]])*'Input Data'!$B$2)/Table2[[#This Row],[Volume]]</f>
        <v>350</v>
      </c>
      <c r="E1699" s="29">
        <f>ROUNDUP(Table2[[#This Row],[Volume]]/'Input Data'!$B$13,0)</f>
        <v>9</v>
      </c>
      <c r="F1699" s="29">
        <f>-Table2[[#This Row],[Multiplier]]*'Input Data'!$B$3</f>
        <v>450000</v>
      </c>
      <c r="G1699" s="29">
        <f>(1 - (1 / (1 + EXP(-((Table2[[#This Row],[Volume]] / 1000) - 4.25))))) * 0.4 + 0.6</f>
        <v>0.60348239557178318</v>
      </c>
      <c r="H1699" s="29">
        <f>Table2[[#This Row],[Sigmoid]]*'Input Data'!$B$7</f>
        <v>452.61179667883738</v>
      </c>
      <c r="I1699" s="29">
        <f>Table2[[#This Row],[Price]]-Table2[[#This Row],[Variable Cost]]</f>
        <v>102.61179667883738</v>
      </c>
      <c r="J1699" s="29">
        <f>Table2[[#This Row],[CM I (Unit)]]-(Table2[[#This Row],[Fixed Cost]]/Table2[[#This Row],[Volume]])</f>
        <v>52.52832422474723</v>
      </c>
      <c r="K1699" s="29">
        <f>Table2[[#This Row],[CM II Unit)]]-(-'Input Data'!$B$4/Table2[[#This Row],[Volume]])</f>
        <v>24.704172861363812</v>
      </c>
      <c r="L1699" s="29">
        <f>Table2[[#This Row],[CM I (Unit)]]*Table2[[#This Row],[Volume]]</f>
        <v>921966.99315935385</v>
      </c>
      <c r="M1699" s="29">
        <f>Table2[[#This Row],[CM II Unit)]]*Table2[[#This Row],[Volume]]</f>
        <v>471966.99315935385</v>
      </c>
      <c r="N1699" s="29">
        <f>Table2[[#This Row],[Profit (Unit)]]*Table2[[#This Row],[Volume]]</f>
        <v>221966.99315935385</v>
      </c>
      <c r="O1699" s="29" t="str">
        <f>IF(AND(Table2[[#This Row],[Profit]]&gt;0,N1698&lt;0),MIN(Table2[Profit]),"")</f>
        <v/>
      </c>
    </row>
    <row r="1700" spans="1:15" ht="20.100000000000001" customHeight="1" x14ac:dyDescent="0.25">
      <c r="A1700" s="29">
        <v>8990</v>
      </c>
      <c r="B1700" s="29">
        <f>IF(Table2[[#This Row],[Volume]]&lt;'Input Data'!$B$9,'Input Data'!$B$9,IF(Table2[[#This Row],[Volume]]&gt;'Input Data'!$B$10,'Input Data'!$B$10,Table2[[#This Row],[Volume]]))</f>
        <v>8000</v>
      </c>
      <c r="C1700" s="30">
        <f>ROUNDDOWN((Table2[[#This Row],[Volume Used]]-'Input Data'!$B$9)/'Input Data'!$B$11,0)*'Input Data'!$B$12</f>
        <v>0.30000000000000004</v>
      </c>
      <c r="D1700" s="31">
        <f>-(Table2[[#This Row],[Volume]]*(1-Table2[[#This Row],[Discount]])*'Input Data'!$B$2)/Table2[[#This Row],[Volume]]</f>
        <v>350</v>
      </c>
      <c r="E1700" s="29">
        <f>ROUNDUP(Table2[[#This Row],[Volume]]/'Input Data'!$B$13,0)</f>
        <v>9</v>
      </c>
      <c r="F1700" s="29">
        <f>-Table2[[#This Row],[Multiplier]]*'Input Data'!$B$3</f>
        <v>450000</v>
      </c>
      <c r="G1700" s="29">
        <f>(1 - (1 / (1 + EXP(-((Table2[[#This Row],[Volume]] / 1000) - 4.25))))) * 0.4 + 0.6</f>
        <v>0.60346517751392525</v>
      </c>
      <c r="H1700" s="29">
        <f>Table2[[#This Row],[Sigmoid]]*'Input Data'!$B$7</f>
        <v>452.59888313544394</v>
      </c>
      <c r="I1700" s="29">
        <f>Table2[[#This Row],[Price]]-Table2[[#This Row],[Variable Cost]]</f>
        <v>102.59888313544394</v>
      </c>
      <c r="J1700" s="29">
        <f>Table2[[#This Row],[CM I (Unit)]]-(Table2[[#This Row],[Fixed Cost]]/Table2[[#This Row],[Volume]])</f>
        <v>52.543265782829927</v>
      </c>
      <c r="K1700" s="29">
        <f>Table2[[#This Row],[CM II Unit)]]-(-'Input Data'!$B$4/Table2[[#This Row],[Volume]])</f>
        <v>24.734589475822141</v>
      </c>
      <c r="L1700" s="29">
        <f>Table2[[#This Row],[CM I (Unit)]]*Table2[[#This Row],[Volume]]</f>
        <v>922363.95938764105</v>
      </c>
      <c r="M1700" s="29">
        <f>Table2[[#This Row],[CM II Unit)]]*Table2[[#This Row],[Volume]]</f>
        <v>472363.95938764105</v>
      </c>
      <c r="N1700" s="29">
        <f>Table2[[#This Row],[Profit (Unit)]]*Table2[[#This Row],[Volume]]</f>
        <v>222363.95938764105</v>
      </c>
      <c r="O1700" s="29" t="str">
        <f>IF(AND(Table2[[#This Row],[Profit]]&gt;0,N1699&lt;0),MIN(Table2[Profit]),"")</f>
        <v/>
      </c>
    </row>
    <row r="1701" spans="1:15" ht="20.100000000000001" customHeight="1" x14ac:dyDescent="0.25">
      <c r="A1701" s="29">
        <v>8995</v>
      </c>
      <c r="B1701" s="29">
        <f>IF(Table2[[#This Row],[Volume]]&lt;'Input Data'!$B$9,'Input Data'!$B$9,IF(Table2[[#This Row],[Volume]]&gt;'Input Data'!$B$10,'Input Data'!$B$10,Table2[[#This Row],[Volume]]))</f>
        <v>8000</v>
      </c>
      <c r="C1701" s="30">
        <f>ROUNDDOWN((Table2[[#This Row],[Volume Used]]-'Input Data'!$B$9)/'Input Data'!$B$11,0)*'Input Data'!$B$12</f>
        <v>0.30000000000000004</v>
      </c>
      <c r="D1701" s="31">
        <f>-(Table2[[#This Row],[Volume]]*(1-Table2[[#This Row],[Discount]])*'Input Data'!$B$2)/Table2[[#This Row],[Volume]]</f>
        <v>350</v>
      </c>
      <c r="E1701" s="29">
        <f>ROUNDUP(Table2[[#This Row],[Volume]]/'Input Data'!$B$13,0)</f>
        <v>9</v>
      </c>
      <c r="F1701" s="29">
        <f>-Table2[[#This Row],[Multiplier]]*'Input Data'!$B$3</f>
        <v>450000</v>
      </c>
      <c r="G1701" s="29">
        <f>(1 - (1 / (1 + EXP(-((Table2[[#This Row],[Volume]] / 1000) - 4.25))))) * 0.4 + 0.6</f>
        <v>0.60344804384726747</v>
      </c>
      <c r="H1701" s="29">
        <f>Table2[[#This Row],[Sigmoid]]*'Input Data'!$B$7</f>
        <v>452.58603288545061</v>
      </c>
      <c r="I1701" s="29">
        <f>Table2[[#This Row],[Price]]-Table2[[#This Row],[Variable Cost]]</f>
        <v>102.58603288545061</v>
      </c>
      <c r="J1701" s="29">
        <f>Table2[[#This Row],[CM I (Unit)]]-(Table2[[#This Row],[Fixed Cost]]/Table2[[#This Row],[Volume]])</f>
        <v>52.55823966699591</v>
      </c>
      <c r="K1701" s="29">
        <f>Table2[[#This Row],[CM II Unit)]]-(-'Input Data'!$B$4/Table2[[#This Row],[Volume]])</f>
        <v>24.765021212298855</v>
      </c>
      <c r="L1701" s="29">
        <f>Table2[[#This Row],[CM I (Unit)]]*Table2[[#This Row],[Volume]]</f>
        <v>922761.36580462824</v>
      </c>
      <c r="M1701" s="29">
        <f>Table2[[#This Row],[CM II Unit)]]*Table2[[#This Row],[Volume]]</f>
        <v>472761.36580462818</v>
      </c>
      <c r="N1701" s="29">
        <f>Table2[[#This Row],[Profit (Unit)]]*Table2[[#This Row],[Volume]]</f>
        <v>222761.36580462821</v>
      </c>
      <c r="O1701" s="29" t="str">
        <f>IF(AND(Table2[[#This Row],[Profit]]&gt;0,N1700&lt;0),MIN(Table2[Profit]),"")</f>
        <v/>
      </c>
    </row>
    <row r="1702" spans="1:15" ht="20.100000000000001" customHeight="1" x14ac:dyDescent="0.25">
      <c r="A1702" s="29">
        <v>9000</v>
      </c>
      <c r="B1702" s="29">
        <f>IF(Table2[[#This Row],[Volume]]&lt;'Input Data'!$B$9,'Input Data'!$B$9,IF(Table2[[#This Row],[Volume]]&gt;'Input Data'!$B$10,'Input Data'!$B$10,Table2[[#This Row],[Volume]]))</f>
        <v>8000</v>
      </c>
      <c r="C1702" s="30">
        <f>ROUNDDOWN((Table2[[#This Row],[Volume Used]]-'Input Data'!$B$9)/'Input Data'!$B$11,0)*'Input Data'!$B$12</f>
        <v>0.30000000000000004</v>
      </c>
      <c r="D1702" s="31">
        <f>-(Table2[[#This Row],[Volume]]*(1-Table2[[#This Row],[Discount]])*'Input Data'!$B$2)/Table2[[#This Row],[Volume]]</f>
        <v>350</v>
      </c>
      <c r="E1702" s="29">
        <f>ROUNDUP(Table2[[#This Row],[Volume]]/'Input Data'!$B$13,0)</f>
        <v>9</v>
      </c>
      <c r="F1702" s="29">
        <f>-Table2[[#This Row],[Multiplier]]*'Input Data'!$B$3</f>
        <v>450000</v>
      </c>
      <c r="G1702" s="29">
        <f>(1 - (1 / (1 + EXP(-((Table2[[#This Row],[Volume]] / 1000) - 4.25))))) * 0.4 + 0.6</f>
        <v>0.60343099416548474</v>
      </c>
      <c r="H1702" s="29">
        <f>Table2[[#This Row],[Sigmoid]]*'Input Data'!$B$7</f>
        <v>452.57324562411355</v>
      </c>
      <c r="I1702" s="29">
        <f>Table2[[#This Row],[Price]]-Table2[[#This Row],[Variable Cost]]</f>
        <v>102.57324562411355</v>
      </c>
      <c r="J1702" s="29">
        <f>Table2[[#This Row],[CM I (Unit)]]-(Table2[[#This Row],[Fixed Cost]]/Table2[[#This Row],[Volume]])</f>
        <v>52.573245624113554</v>
      </c>
      <c r="K1702" s="29">
        <f>Table2[[#This Row],[CM II Unit)]]-(-'Input Data'!$B$4/Table2[[#This Row],[Volume]])</f>
        <v>24.795467846335775</v>
      </c>
      <c r="L1702" s="29">
        <f>Table2[[#This Row],[CM I (Unit)]]*Table2[[#This Row],[Volume]]</f>
        <v>923159.21061702201</v>
      </c>
      <c r="M1702" s="29">
        <f>Table2[[#This Row],[CM II Unit)]]*Table2[[#This Row],[Volume]]</f>
        <v>473159.21061702201</v>
      </c>
      <c r="N1702" s="29">
        <f>Table2[[#This Row],[Profit (Unit)]]*Table2[[#This Row],[Volume]]</f>
        <v>223159.21061702198</v>
      </c>
      <c r="O1702" s="29" t="str">
        <f>IF(AND(Table2[[#This Row],[Profit]]&gt;0,N1701&lt;0),MIN(Table2[Profit]),"")</f>
        <v/>
      </c>
    </row>
    <row r="1703" spans="1:15" ht="20.100000000000001" customHeight="1" x14ac:dyDescent="0.25">
      <c r="A1703" s="29">
        <v>9005</v>
      </c>
      <c r="B1703" s="29">
        <f>IF(Table2[[#This Row],[Volume]]&lt;'Input Data'!$B$9,'Input Data'!$B$9,IF(Table2[[#This Row],[Volume]]&gt;'Input Data'!$B$10,'Input Data'!$B$10,Table2[[#This Row],[Volume]]))</f>
        <v>8000</v>
      </c>
      <c r="C1703" s="30">
        <f>ROUNDDOWN((Table2[[#This Row],[Volume Used]]-'Input Data'!$B$9)/'Input Data'!$B$11,0)*'Input Data'!$B$12</f>
        <v>0.30000000000000004</v>
      </c>
      <c r="D1703" s="31">
        <f>-(Table2[[#This Row],[Volume]]*(1-Table2[[#This Row],[Discount]])*'Input Data'!$B$2)/Table2[[#This Row],[Volume]]</f>
        <v>350</v>
      </c>
      <c r="E1703" s="29">
        <f>ROUNDUP(Table2[[#This Row],[Volume]]/'Input Data'!$B$13,0)</f>
        <v>10</v>
      </c>
      <c r="F1703" s="29">
        <f>-Table2[[#This Row],[Multiplier]]*'Input Data'!$B$3</f>
        <v>500000</v>
      </c>
      <c r="G1703" s="29">
        <f>(1 - (1 / (1 + EXP(-((Table2[[#This Row],[Volume]] / 1000) - 4.25))))) * 0.4 + 0.6</f>
        <v>0.60341402806413635</v>
      </c>
      <c r="H1703" s="29">
        <f>Table2[[#This Row],[Sigmoid]]*'Input Data'!$B$7</f>
        <v>452.56052104810226</v>
      </c>
      <c r="I1703" s="29">
        <f>Table2[[#This Row],[Price]]-Table2[[#This Row],[Variable Cost]]</f>
        <v>102.56052104810226</v>
      </c>
      <c r="J1703" s="29">
        <f>Table2[[#This Row],[CM I (Unit)]]-(Table2[[#This Row],[Fixed Cost]]/Table2[[#This Row],[Volume]])</f>
        <v>47.035812552821859</v>
      </c>
      <c r="K1703" s="29">
        <f>Table2[[#This Row],[CM II Unit)]]-(-'Input Data'!$B$4/Table2[[#This Row],[Volume]])</f>
        <v>19.273458305181659</v>
      </c>
      <c r="L1703" s="29">
        <f>Table2[[#This Row],[CM I (Unit)]]*Table2[[#This Row],[Volume]]</f>
        <v>923557.4920381608</v>
      </c>
      <c r="M1703" s="29">
        <f>Table2[[#This Row],[CM II Unit)]]*Table2[[#This Row],[Volume]]</f>
        <v>423557.49203816085</v>
      </c>
      <c r="N1703" s="29">
        <f>Table2[[#This Row],[Profit (Unit)]]*Table2[[#This Row],[Volume]]</f>
        <v>173557.49203816085</v>
      </c>
      <c r="O1703" s="29" t="str">
        <f>IF(AND(Table2[[#This Row],[Profit]]&gt;0,N1702&lt;0),MIN(Table2[Profit]),"")</f>
        <v/>
      </c>
    </row>
    <row r="1704" spans="1:15" ht="20.100000000000001" customHeight="1" x14ac:dyDescent="0.25">
      <c r="A1704" s="29">
        <v>9010</v>
      </c>
      <c r="B1704" s="29">
        <f>IF(Table2[[#This Row],[Volume]]&lt;'Input Data'!$B$9,'Input Data'!$B$9,IF(Table2[[#This Row],[Volume]]&gt;'Input Data'!$B$10,'Input Data'!$B$10,Table2[[#This Row],[Volume]]))</f>
        <v>8000</v>
      </c>
      <c r="C1704" s="30">
        <f>ROUNDDOWN((Table2[[#This Row],[Volume Used]]-'Input Data'!$B$9)/'Input Data'!$B$11,0)*'Input Data'!$B$12</f>
        <v>0.30000000000000004</v>
      </c>
      <c r="D1704" s="31">
        <f>-(Table2[[#This Row],[Volume]]*(1-Table2[[#This Row],[Discount]])*'Input Data'!$B$2)/Table2[[#This Row],[Volume]]</f>
        <v>350</v>
      </c>
      <c r="E1704" s="29">
        <f>ROUNDUP(Table2[[#This Row],[Volume]]/'Input Data'!$B$13,0)</f>
        <v>10</v>
      </c>
      <c r="F1704" s="29">
        <f>-Table2[[#This Row],[Multiplier]]*'Input Data'!$B$3</f>
        <v>500000</v>
      </c>
      <c r="G1704" s="29">
        <f>(1 - (1 / (1 + EXP(-((Table2[[#This Row],[Volume]] / 1000) - 4.25))))) * 0.4 + 0.6</f>
        <v>0.60339714514065768</v>
      </c>
      <c r="H1704" s="29">
        <f>Table2[[#This Row],[Sigmoid]]*'Input Data'!$B$7</f>
        <v>452.54785885549325</v>
      </c>
      <c r="I1704" s="29">
        <f>Table2[[#This Row],[Price]]-Table2[[#This Row],[Variable Cost]]</f>
        <v>102.54785885549325</v>
      </c>
      <c r="J1704" s="29">
        <f>Table2[[#This Row],[CM I (Unit)]]-(Table2[[#This Row],[Fixed Cost]]/Table2[[#This Row],[Volume]])</f>
        <v>47.053963184017107</v>
      </c>
      <c r="K1704" s="29">
        <f>Table2[[#This Row],[CM II Unit)]]-(-'Input Data'!$B$4/Table2[[#This Row],[Volume]])</f>
        <v>19.307015348279037</v>
      </c>
      <c r="L1704" s="29">
        <f>Table2[[#This Row],[CM I (Unit)]]*Table2[[#This Row],[Volume]]</f>
        <v>923956.20828799414</v>
      </c>
      <c r="M1704" s="29">
        <f>Table2[[#This Row],[CM II Unit)]]*Table2[[#This Row],[Volume]]</f>
        <v>423956.20828799414</v>
      </c>
      <c r="N1704" s="29">
        <f>Table2[[#This Row],[Profit (Unit)]]*Table2[[#This Row],[Volume]]</f>
        <v>173956.20828799412</v>
      </c>
      <c r="O1704" s="29" t="str">
        <f>IF(AND(Table2[[#This Row],[Profit]]&gt;0,N1703&lt;0),MIN(Table2[Profit]),"")</f>
        <v/>
      </c>
    </row>
    <row r="1705" spans="1:15" ht="20.100000000000001" customHeight="1" x14ac:dyDescent="0.25">
      <c r="A1705" s="29">
        <v>9015</v>
      </c>
      <c r="B1705" s="29">
        <f>IF(Table2[[#This Row],[Volume]]&lt;'Input Data'!$B$9,'Input Data'!$B$9,IF(Table2[[#This Row],[Volume]]&gt;'Input Data'!$B$10,'Input Data'!$B$10,Table2[[#This Row],[Volume]]))</f>
        <v>8000</v>
      </c>
      <c r="C1705" s="30">
        <f>ROUNDDOWN((Table2[[#This Row],[Volume Used]]-'Input Data'!$B$9)/'Input Data'!$B$11,0)*'Input Data'!$B$12</f>
        <v>0.30000000000000004</v>
      </c>
      <c r="D1705" s="31">
        <f>-(Table2[[#This Row],[Volume]]*(1-Table2[[#This Row],[Discount]])*'Input Data'!$B$2)/Table2[[#This Row],[Volume]]</f>
        <v>350</v>
      </c>
      <c r="E1705" s="29">
        <f>ROUNDUP(Table2[[#This Row],[Volume]]/'Input Data'!$B$13,0)</f>
        <v>10</v>
      </c>
      <c r="F1705" s="29">
        <f>-Table2[[#This Row],[Multiplier]]*'Input Data'!$B$3</f>
        <v>500000</v>
      </c>
      <c r="G1705" s="29">
        <f>(1 - (1 / (1 + EXP(-((Table2[[#This Row],[Volume]] / 1000) - 4.25))))) * 0.4 + 0.6</f>
        <v>0.60338034499435256</v>
      </c>
      <c r="H1705" s="29">
        <f>Table2[[#This Row],[Sigmoid]]*'Input Data'!$B$7</f>
        <v>452.53525874576439</v>
      </c>
      <c r="I1705" s="29">
        <f>Table2[[#This Row],[Price]]-Table2[[#This Row],[Variable Cost]]</f>
        <v>102.53525874576439</v>
      </c>
      <c r="J1705" s="29">
        <f>Table2[[#This Row],[CM I (Unit)]]-(Table2[[#This Row],[Fixed Cost]]/Table2[[#This Row],[Volume]])</f>
        <v>47.072141718587467</v>
      </c>
      <c r="K1705" s="29">
        <f>Table2[[#This Row],[CM II Unit)]]-(-'Input Data'!$B$4/Table2[[#This Row],[Volume]])</f>
        <v>19.340583204999003</v>
      </c>
      <c r="L1705" s="29">
        <f>Table2[[#This Row],[CM I (Unit)]]*Table2[[#This Row],[Volume]]</f>
        <v>924355.35759306606</v>
      </c>
      <c r="M1705" s="29">
        <f>Table2[[#This Row],[CM II Unit)]]*Table2[[#This Row],[Volume]]</f>
        <v>424355.357593066</v>
      </c>
      <c r="N1705" s="29">
        <f>Table2[[#This Row],[Profit (Unit)]]*Table2[[#This Row],[Volume]]</f>
        <v>174355.357593066</v>
      </c>
      <c r="O1705" s="29" t="str">
        <f>IF(AND(Table2[[#This Row],[Profit]]&gt;0,N1704&lt;0),MIN(Table2[Profit]),"")</f>
        <v/>
      </c>
    </row>
    <row r="1706" spans="1:15" ht="20.100000000000001" customHeight="1" x14ac:dyDescent="0.25">
      <c r="A1706" s="29">
        <v>9020</v>
      </c>
      <c r="B1706" s="29">
        <f>IF(Table2[[#This Row],[Volume]]&lt;'Input Data'!$B$9,'Input Data'!$B$9,IF(Table2[[#This Row],[Volume]]&gt;'Input Data'!$B$10,'Input Data'!$B$10,Table2[[#This Row],[Volume]]))</f>
        <v>8000</v>
      </c>
      <c r="C1706" s="30">
        <f>ROUNDDOWN((Table2[[#This Row],[Volume Used]]-'Input Data'!$B$9)/'Input Data'!$B$11,0)*'Input Data'!$B$12</f>
        <v>0.30000000000000004</v>
      </c>
      <c r="D1706" s="31">
        <f>-(Table2[[#This Row],[Volume]]*(1-Table2[[#This Row],[Discount]])*'Input Data'!$B$2)/Table2[[#This Row],[Volume]]</f>
        <v>350</v>
      </c>
      <c r="E1706" s="29">
        <f>ROUNDUP(Table2[[#This Row],[Volume]]/'Input Data'!$B$13,0)</f>
        <v>10</v>
      </c>
      <c r="F1706" s="29">
        <f>-Table2[[#This Row],[Multiplier]]*'Input Data'!$B$3</f>
        <v>500000</v>
      </c>
      <c r="G1706" s="29">
        <f>(1 - (1 / (1 + EXP(-((Table2[[#This Row],[Volume]] / 1000) - 4.25))))) * 0.4 + 0.6</f>
        <v>0.60336362722638526</v>
      </c>
      <c r="H1706" s="29">
        <f>Table2[[#This Row],[Sigmoid]]*'Input Data'!$B$7</f>
        <v>452.52272041978893</v>
      </c>
      <c r="I1706" s="29">
        <f>Table2[[#This Row],[Price]]-Table2[[#This Row],[Variable Cost]]</f>
        <v>102.52272041978893</v>
      </c>
      <c r="J1706" s="29">
        <f>Table2[[#This Row],[CM I (Unit)]]-(Table2[[#This Row],[Fixed Cost]]/Table2[[#This Row],[Volume]])</f>
        <v>47.09034791424569</v>
      </c>
      <c r="K1706" s="29">
        <f>Table2[[#This Row],[CM II Unit)]]-(-'Input Data'!$B$4/Table2[[#This Row],[Volume]])</f>
        <v>19.374161661474073</v>
      </c>
      <c r="L1706" s="29">
        <f>Table2[[#This Row],[CM I (Unit)]]*Table2[[#This Row],[Volume]]</f>
        <v>924754.93818649615</v>
      </c>
      <c r="M1706" s="29">
        <f>Table2[[#This Row],[CM II Unit)]]*Table2[[#This Row],[Volume]]</f>
        <v>424754.93818649615</v>
      </c>
      <c r="N1706" s="29">
        <f>Table2[[#This Row],[Profit (Unit)]]*Table2[[#This Row],[Volume]]</f>
        <v>174754.93818649615</v>
      </c>
      <c r="O1706" s="29" t="str">
        <f>IF(AND(Table2[[#This Row],[Profit]]&gt;0,N1705&lt;0),MIN(Table2[Profit]),"")</f>
        <v/>
      </c>
    </row>
    <row r="1707" spans="1:15" ht="20.100000000000001" customHeight="1" x14ac:dyDescent="0.25">
      <c r="A1707" s="29">
        <v>9025</v>
      </c>
      <c r="B1707" s="29">
        <f>IF(Table2[[#This Row],[Volume]]&lt;'Input Data'!$B$9,'Input Data'!$B$9,IF(Table2[[#This Row],[Volume]]&gt;'Input Data'!$B$10,'Input Data'!$B$10,Table2[[#This Row],[Volume]]))</f>
        <v>8000</v>
      </c>
      <c r="C1707" s="30">
        <f>ROUNDDOWN((Table2[[#This Row],[Volume Used]]-'Input Data'!$B$9)/'Input Data'!$B$11,0)*'Input Data'!$B$12</f>
        <v>0.30000000000000004</v>
      </c>
      <c r="D1707" s="31">
        <f>-(Table2[[#This Row],[Volume]]*(1-Table2[[#This Row],[Discount]])*'Input Data'!$B$2)/Table2[[#This Row],[Volume]]</f>
        <v>350</v>
      </c>
      <c r="E1707" s="29">
        <f>ROUNDUP(Table2[[#This Row],[Volume]]/'Input Data'!$B$13,0)</f>
        <v>10</v>
      </c>
      <c r="F1707" s="29">
        <f>-Table2[[#This Row],[Multiplier]]*'Input Data'!$B$3</f>
        <v>500000</v>
      </c>
      <c r="G1707" s="29">
        <f>(1 - (1 / (1 + EXP(-((Table2[[#This Row],[Volume]] / 1000) - 4.25))))) * 0.4 + 0.6</f>
        <v>0.60334699143977188</v>
      </c>
      <c r="H1707" s="29">
        <f>Table2[[#This Row],[Sigmoid]]*'Input Data'!$B$7</f>
        <v>452.51024357982891</v>
      </c>
      <c r="I1707" s="29">
        <f>Table2[[#This Row],[Price]]-Table2[[#This Row],[Variable Cost]]</f>
        <v>102.51024357982891</v>
      </c>
      <c r="J1707" s="29">
        <f>Table2[[#This Row],[CM I (Unit)]]-(Table2[[#This Row],[Fixed Cost]]/Table2[[#This Row],[Volume]])</f>
        <v>47.108581529967417</v>
      </c>
      <c r="K1707" s="29">
        <f>Table2[[#This Row],[CM II Unit)]]-(-'Input Data'!$B$4/Table2[[#This Row],[Volume]])</f>
        <v>19.40775050503667</v>
      </c>
      <c r="L1707" s="29">
        <f>Table2[[#This Row],[CM I (Unit)]]*Table2[[#This Row],[Volume]]</f>
        <v>925154.94830795587</v>
      </c>
      <c r="M1707" s="29">
        <f>Table2[[#This Row],[CM II Unit)]]*Table2[[#This Row],[Volume]]</f>
        <v>425154.94830795593</v>
      </c>
      <c r="N1707" s="29">
        <f>Table2[[#This Row],[Profit (Unit)]]*Table2[[#This Row],[Volume]]</f>
        <v>175154.94830795596</v>
      </c>
      <c r="O1707" s="29" t="str">
        <f>IF(AND(Table2[[#This Row],[Profit]]&gt;0,N1706&lt;0),MIN(Table2[Profit]),"")</f>
        <v/>
      </c>
    </row>
    <row r="1708" spans="1:15" ht="20.100000000000001" customHeight="1" x14ac:dyDescent="0.25">
      <c r="A1708" s="29">
        <v>9030</v>
      </c>
      <c r="B1708" s="29">
        <f>IF(Table2[[#This Row],[Volume]]&lt;'Input Data'!$B$9,'Input Data'!$B$9,IF(Table2[[#This Row],[Volume]]&gt;'Input Data'!$B$10,'Input Data'!$B$10,Table2[[#This Row],[Volume]]))</f>
        <v>8000</v>
      </c>
      <c r="C1708" s="30">
        <f>ROUNDDOWN((Table2[[#This Row],[Volume Used]]-'Input Data'!$B$9)/'Input Data'!$B$11,0)*'Input Data'!$B$12</f>
        <v>0.30000000000000004</v>
      </c>
      <c r="D1708" s="31">
        <f>-(Table2[[#This Row],[Volume]]*(1-Table2[[#This Row],[Discount]])*'Input Data'!$B$2)/Table2[[#This Row],[Volume]]</f>
        <v>350</v>
      </c>
      <c r="E1708" s="29">
        <f>ROUNDUP(Table2[[#This Row],[Volume]]/'Input Data'!$B$13,0)</f>
        <v>10</v>
      </c>
      <c r="F1708" s="29">
        <f>-Table2[[#This Row],[Multiplier]]*'Input Data'!$B$3</f>
        <v>500000</v>
      </c>
      <c r="G1708" s="29">
        <f>(1 - (1 / (1 + EXP(-((Table2[[#This Row],[Volume]] / 1000) - 4.25))))) * 0.4 + 0.6</f>
        <v>0.60333043723937352</v>
      </c>
      <c r="H1708" s="29">
        <f>Table2[[#This Row],[Sigmoid]]*'Input Data'!$B$7</f>
        <v>452.49782792953016</v>
      </c>
      <c r="I1708" s="29">
        <f>Table2[[#This Row],[Price]]-Table2[[#This Row],[Variable Cost]]</f>
        <v>102.49782792953016</v>
      </c>
      <c r="J1708" s="29">
        <f>Table2[[#This Row],[CM I (Unit)]]-(Table2[[#This Row],[Fixed Cost]]/Table2[[#This Row],[Volume]])</f>
        <v>47.126842325986416</v>
      </c>
      <c r="K1708" s="29">
        <f>Table2[[#This Row],[CM II Unit)]]-(-'Input Data'!$B$4/Table2[[#This Row],[Volume]])</f>
        <v>19.441349524214544</v>
      </c>
      <c r="L1708" s="29">
        <f>Table2[[#This Row],[CM I (Unit)]]*Table2[[#This Row],[Volume]]</f>
        <v>925555.38620365737</v>
      </c>
      <c r="M1708" s="29">
        <f>Table2[[#This Row],[CM II Unit)]]*Table2[[#This Row],[Volume]]</f>
        <v>425555.38620365731</v>
      </c>
      <c r="N1708" s="29">
        <f>Table2[[#This Row],[Profit (Unit)]]*Table2[[#This Row],[Volume]]</f>
        <v>175555.38620365734</v>
      </c>
      <c r="O1708" s="29" t="str">
        <f>IF(AND(Table2[[#This Row],[Profit]]&gt;0,N1707&lt;0),MIN(Table2[Profit]),"")</f>
        <v/>
      </c>
    </row>
    <row r="1709" spans="1:15" ht="20.100000000000001" customHeight="1" x14ac:dyDescent="0.25">
      <c r="A1709" s="29">
        <v>9035</v>
      </c>
      <c r="B1709" s="29">
        <f>IF(Table2[[#This Row],[Volume]]&lt;'Input Data'!$B$9,'Input Data'!$B$9,IF(Table2[[#This Row],[Volume]]&gt;'Input Data'!$B$10,'Input Data'!$B$10,Table2[[#This Row],[Volume]]))</f>
        <v>8000</v>
      </c>
      <c r="C1709" s="30">
        <f>ROUNDDOWN((Table2[[#This Row],[Volume Used]]-'Input Data'!$B$9)/'Input Data'!$B$11,0)*'Input Data'!$B$12</f>
        <v>0.30000000000000004</v>
      </c>
      <c r="D1709" s="31">
        <f>-(Table2[[#This Row],[Volume]]*(1-Table2[[#This Row],[Discount]])*'Input Data'!$B$2)/Table2[[#This Row],[Volume]]</f>
        <v>350</v>
      </c>
      <c r="E1709" s="29">
        <f>ROUNDUP(Table2[[#This Row],[Volume]]/'Input Data'!$B$13,0)</f>
        <v>10</v>
      </c>
      <c r="F1709" s="29">
        <f>-Table2[[#This Row],[Multiplier]]*'Input Data'!$B$3</f>
        <v>500000</v>
      </c>
      <c r="G1709" s="29">
        <f>(1 - (1 / (1 + EXP(-((Table2[[#This Row],[Volume]] / 1000) - 4.25))))) * 0.4 + 0.6</f>
        <v>0.60331396423188777</v>
      </c>
      <c r="H1709" s="29">
        <f>Table2[[#This Row],[Sigmoid]]*'Input Data'!$B$7</f>
        <v>452.48547317391581</v>
      </c>
      <c r="I1709" s="29">
        <f>Table2[[#This Row],[Price]]-Table2[[#This Row],[Variable Cost]]</f>
        <v>102.48547317391581</v>
      </c>
      <c r="J1709" s="29">
        <f>Table2[[#This Row],[CM I (Unit)]]-(Table2[[#This Row],[Fixed Cost]]/Table2[[#This Row],[Volume]])</f>
        <v>47.145130063788521</v>
      </c>
      <c r="K1709" s="29">
        <f>Table2[[#This Row],[CM II Unit)]]-(-'Input Data'!$B$4/Table2[[#This Row],[Volume]])</f>
        <v>19.474958508724878</v>
      </c>
      <c r="L1709" s="29">
        <f>Table2[[#This Row],[CM I (Unit)]]*Table2[[#This Row],[Volume]]</f>
        <v>925956.25012632937</v>
      </c>
      <c r="M1709" s="29">
        <f>Table2[[#This Row],[CM II Unit)]]*Table2[[#This Row],[Volume]]</f>
        <v>425956.25012632931</v>
      </c>
      <c r="N1709" s="29">
        <f>Table2[[#This Row],[Profit (Unit)]]*Table2[[#This Row],[Volume]]</f>
        <v>175956.25012632928</v>
      </c>
      <c r="O1709" s="29" t="str">
        <f>IF(AND(Table2[[#This Row],[Profit]]&gt;0,N1708&lt;0),MIN(Table2[Profit]),"")</f>
        <v/>
      </c>
    </row>
    <row r="1710" spans="1:15" ht="20.100000000000001" customHeight="1" x14ac:dyDescent="0.25">
      <c r="A1710" s="29">
        <v>9040</v>
      </c>
      <c r="B1710" s="29">
        <f>IF(Table2[[#This Row],[Volume]]&lt;'Input Data'!$B$9,'Input Data'!$B$9,IF(Table2[[#This Row],[Volume]]&gt;'Input Data'!$B$10,'Input Data'!$B$10,Table2[[#This Row],[Volume]]))</f>
        <v>8000</v>
      </c>
      <c r="C1710" s="30">
        <f>ROUNDDOWN((Table2[[#This Row],[Volume Used]]-'Input Data'!$B$9)/'Input Data'!$B$11,0)*'Input Data'!$B$12</f>
        <v>0.30000000000000004</v>
      </c>
      <c r="D1710" s="31">
        <f>-(Table2[[#This Row],[Volume]]*(1-Table2[[#This Row],[Discount]])*'Input Data'!$B$2)/Table2[[#This Row],[Volume]]</f>
        <v>350</v>
      </c>
      <c r="E1710" s="29">
        <f>ROUNDUP(Table2[[#This Row],[Volume]]/'Input Data'!$B$13,0)</f>
        <v>10</v>
      </c>
      <c r="F1710" s="29">
        <f>-Table2[[#This Row],[Multiplier]]*'Input Data'!$B$3</f>
        <v>500000</v>
      </c>
      <c r="G1710" s="29">
        <f>(1 - (1 / (1 + EXP(-((Table2[[#This Row],[Volume]] / 1000) - 4.25))))) * 0.4 + 0.6</f>
        <v>0.60329757202584056</v>
      </c>
      <c r="H1710" s="29">
        <f>Table2[[#This Row],[Sigmoid]]*'Input Data'!$B$7</f>
        <v>452.47317901938044</v>
      </c>
      <c r="I1710" s="29">
        <f>Table2[[#This Row],[Price]]-Table2[[#This Row],[Variable Cost]]</f>
        <v>102.47317901938044</v>
      </c>
      <c r="J1710" s="29">
        <f>Table2[[#This Row],[CM I (Unit)]]-(Table2[[#This Row],[Fixed Cost]]/Table2[[#This Row],[Volume]])</f>
        <v>47.163444506106103</v>
      </c>
      <c r="K1710" s="29">
        <f>Table2[[#This Row],[CM II Unit)]]-(-'Input Data'!$B$4/Table2[[#This Row],[Volume]])</f>
        <v>19.508577249468935</v>
      </c>
      <c r="L1710" s="29">
        <f>Table2[[#This Row],[CM I (Unit)]]*Table2[[#This Row],[Volume]]</f>
        <v>926357.53833519912</v>
      </c>
      <c r="M1710" s="29">
        <f>Table2[[#This Row],[CM II Unit)]]*Table2[[#This Row],[Volume]]</f>
        <v>426357.53833519918</v>
      </c>
      <c r="N1710" s="29">
        <f>Table2[[#This Row],[Profit (Unit)]]*Table2[[#This Row],[Volume]]</f>
        <v>176357.53833519918</v>
      </c>
      <c r="O1710" s="29" t="str">
        <f>IF(AND(Table2[[#This Row],[Profit]]&gt;0,N1709&lt;0),MIN(Table2[Profit]),"")</f>
        <v/>
      </c>
    </row>
    <row r="1711" spans="1:15" ht="20.100000000000001" customHeight="1" x14ac:dyDescent="0.25">
      <c r="A1711" s="29">
        <v>9045</v>
      </c>
      <c r="B1711" s="29">
        <f>IF(Table2[[#This Row],[Volume]]&lt;'Input Data'!$B$9,'Input Data'!$B$9,IF(Table2[[#This Row],[Volume]]&gt;'Input Data'!$B$10,'Input Data'!$B$10,Table2[[#This Row],[Volume]]))</f>
        <v>8000</v>
      </c>
      <c r="C1711" s="30">
        <f>ROUNDDOWN((Table2[[#This Row],[Volume Used]]-'Input Data'!$B$9)/'Input Data'!$B$11,0)*'Input Data'!$B$12</f>
        <v>0.30000000000000004</v>
      </c>
      <c r="D1711" s="31">
        <f>-(Table2[[#This Row],[Volume]]*(1-Table2[[#This Row],[Discount]])*'Input Data'!$B$2)/Table2[[#This Row],[Volume]]</f>
        <v>350</v>
      </c>
      <c r="E1711" s="29">
        <f>ROUNDUP(Table2[[#This Row],[Volume]]/'Input Data'!$B$13,0)</f>
        <v>10</v>
      </c>
      <c r="F1711" s="29">
        <f>-Table2[[#This Row],[Multiplier]]*'Input Data'!$B$3</f>
        <v>500000</v>
      </c>
      <c r="G1711" s="29">
        <f>(1 - (1 / (1 + EXP(-((Table2[[#This Row],[Volume]] / 1000) - 4.25))))) * 0.4 + 0.6</f>
        <v>0.60328126023157935</v>
      </c>
      <c r="H1711" s="29">
        <f>Table2[[#This Row],[Sigmoid]]*'Input Data'!$B$7</f>
        <v>452.46094517368454</v>
      </c>
      <c r="I1711" s="29">
        <f>Table2[[#This Row],[Price]]-Table2[[#This Row],[Variable Cost]]</f>
        <v>102.46094517368454</v>
      </c>
      <c r="J1711" s="29">
        <f>Table2[[#This Row],[CM I (Unit)]]-(Table2[[#This Row],[Fixed Cost]]/Table2[[#This Row],[Volume]])</f>
        <v>47.181785416912838</v>
      </c>
      <c r="K1711" s="29">
        <f>Table2[[#This Row],[CM II Unit)]]-(-'Input Data'!$B$4/Table2[[#This Row],[Volume]])</f>
        <v>19.542205538526989</v>
      </c>
      <c r="L1711" s="29">
        <f>Table2[[#This Row],[CM I (Unit)]]*Table2[[#This Row],[Volume]]</f>
        <v>926759.24909597659</v>
      </c>
      <c r="M1711" s="29">
        <f>Table2[[#This Row],[CM II Unit)]]*Table2[[#This Row],[Volume]]</f>
        <v>426759.24909597664</v>
      </c>
      <c r="N1711" s="29">
        <f>Table2[[#This Row],[Profit (Unit)]]*Table2[[#This Row],[Volume]]</f>
        <v>176759.24909597661</v>
      </c>
      <c r="O1711" s="29" t="str">
        <f>IF(AND(Table2[[#This Row],[Profit]]&gt;0,N1710&lt;0),MIN(Table2[Profit]),"")</f>
        <v/>
      </c>
    </row>
    <row r="1712" spans="1:15" ht="20.100000000000001" customHeight="1" x14ac:dyDescent="0.25">
      <c r="A1712" s="29">
        <v>9050</v>
      </c>
      <c r="B1712" s="29">
        <f>IF(Table2[[#This Row],[Volume]]&lt;'Input Data'!$B$9,'Input Data'!$B$9,IF(Table2[[#This Row],[Volume]]&gt;'Input Data'!$B$10,'Input Data'!$B$10,Table2[[#This Row],[Volume]]))</f>
        <v>8000</v>
      </c>
      <c r="C1712" s="30">
        <f>ROUNDDOWN((Table2[[#This Row],[Volume Used]]-'Input Data'!$B$9)/'Input Data'!$B$11,0)*'Input Data'!$B$12</f>
        <v>0.30000000000000004</v>
      </c>
      <c r="D1712" s="31">
        <f>-(Table2[[#This Row],[Volume]]*(1-Table2[[#This Row],[Discount]])*'Input Data'!$B$2)/Table2[[#This Row],[Volume]]</f>
        <v>350</v>
      </c>
      <c r="E1712" s="29">
        <f>ROUNDUP(Table2[[#This Row],[Volume]]/'Input Data'!$B$13,0)</f>
        <v>10</v>
      </c>
      <c r="F1712" s="29">
        <f>-Table2[[#This Row],[Multiplier]]*'Input Data'!$B$3</f>
        <v>500000</v>
      </c>
      <c r="G1712" s="29">
        <f>(1 - (1 / (1 + EXP(-((Table2[[#This Row],[Volume]] / 1000) - 4.25))))) * 0.4 + 0.6</f>
        <v>0.60326502846126395</v>
      </c>
      <c r="H1712" s="29">
        <f>Table2[[#This Row],[Sigmoid]]*'Input Data'!$B$7</f>
        <v>452.44877134594799</v>
      </c>
      <c r="I1712" s="29">
        <f>Table2[[#This Row],[Price]]-Table2[[#This Row],[Variable Cost]]</f>
        <v>102.44877134594799</v>
      </c>
      <c r="J1712" s="29">
        <f>Table2[[#This Row],[CM I (Unit)]]-(Table2[[#This Row],[Fixed Cost]]/Table2[[#This Row],[Volume]])</f>
        <v>47.200152561417603</v>
      </c>
      <c r="K1712" s="29">
        <f>Table2[[#This Row],[CM II Unit)]]-(-'Input Data'!$B$4/Table2[[#This Row],[Volume]])</f>
        <v>19.57584316915241</v>
      </c>
      <c r="L1712" s="29">
        <f>Table2[[#This Row],[CM I (Unit)]]*Table2[[#This Row],[Volume]]</f>
        <v>927161.38068082929</v>
      </c>
      <c r="M1712" s="29">
        <f>Table2[[#This Row],[CM II Unit)]]*Table2[[#This Row],[Volume]]</f>
        <v>427161.38068082929</v>
      </c>
      <c r="N1712" s="29">
        <f>Table2[[#This Row],[Profit (Unit)]]*Table2[[#This Row],[Volume]]</f>
        <v>177161.38068082932</v>
      </c>
      <c r="O1712" s="29" t="str">
        <f>IF(AND(Table2[[#This Row],[Profit]]&gt;0,N1711&lt;0),MIN(Table2[Profit]),"")</f>
        <v/>
      </c>
    </row>
    <row r="1713" spans="1:15" ht="20.100000000000001" customHeight="1" x14ac:dyDescent="0.25">
      <c r="A1713" s="29">
        <v>9055</v>
      </c>
      <c r="B1713" s="29">
        <f>IF(Table2[[#This Row],[Volume]]&lt;'Input Data'!$B$9,'Input Data'!$B$9,IF(Table2[[#This Row],[Volume]]&gt;'Input Data'!$B$10,'Input Data'!$B$10,Table2[[#This Row],[Volume]]))</f>
        <v>8000</v>
      </c>
      <c r="C1713" s="30">
        <f>ROUNDDOWN((Table2[[#This Row],[Volume Used]]-'Input Data'!$B$9)/'Input Data'!$B$11,0)*'Input Data'!$B$12</f>
        <v>0.30000000000000004</v>
      </c>
      <c r="D1713" s="31">
        <f>-(Table2[[#This Row],[Volume]]*(1-Table2[[#This Row],[Discount]])*'Input Data'!$B$2)/Table2[[#This Row],[Volume]]</f>
        <v>350</v>
      </c>
      <c r="E1713" s="29">
        <f>ROUNDUP(Table2[[#This Row],[Volume]]/'Input Data'!$B$13,0)</f>
        <v>10</v>
      </c>
      <c r="F1713" s="29">
        <f>-Table2[[#This Row],[Multiplier]]*'Input Data'!$B$3</f>
        <v>500000</v>
      </c>
      <c r="G1713" s="29">
        <f>(1 - (1 / (1 + EXP(-((Table2[[#This Row],[Volume]] / 1000) - 4.25))))) * 0.4 + 0.6</f>
        <v>0.60324887632885993</v>
      </c>
      <c r="H1713" s="29">
        <f>Table2[[#This Row],[Sigmoid]]*'Input Data'!$B$7</f>
        <v>452.43665724664493</v>
      </c>
      <c r="I1713" s="29">
        <f>Table2[[#This Row],[Price]]-Table2[[#This Row],[Variable Cost]]</f>
        <v>102.43665724664493</v>
      </c>
      <c r="J1713" s="29">
        <f>Table2[[#This Row],[CM I (Unit)]]-(Table2[[#This Row],[Fixed Cost]]/Table2[[#This Row],[Volume]])</f>
        <v>47.218545706059615</v>
      </c>
      <c r="K1713" s="29">
        <f>Table2[[#This Row],[CM II Unit)]]-(-'Input Data'!$B$4/Table2[[#This Row],[Volume]])</f>
        <v>19.609489935766959</v>
      </c>
      <c r="L1713" s="29">
        <f>Table2[[#This Row],[CM I (Unit)]]*Table2[[#This Row],[Volume]]</f>
        <v>927563.93136836984</v>
      </c>
      <c r="M1713" s="29">
        <f>Table2[[#This Row],[CM II Unit)]]*Table2[[#This Row],[Volume]]</f>
        <v>427563.93136836984</v>
      </c>
      <c r="N1713" s="29">
        <f>Table2[[#This Row],[Profit (Unit)]]*Table2[[#This Row],[Volume]]</f>
        <v>177563.93136836981</v>
      </c>
      <c r="O1713" s="29" t="str">
        <f>IF(AND(Table2[[#This Row],[Profit]]&gt;0,N1712&lt;0),MIN(Table2[Profit]),"")</f>
        <v/>
      </c>
    </row>
    <row r="1714" spans="1:15" ht="20.100000000000001" customHeight="1" x14ac:dyDescent="0.25">
      <c r="A1714" s="29">
        <v>9060</v>
      </c>
      <c r="B1714" s="29">
        <f>IF(Table2[[#This Row],[Volume]]&lt;'Input Data'!$B$9,'Input Data'!$B$9,IF(Table2[[#This Row],[Volume]]&gt;'Input Data'!$B$10,'Input Data'!$B$10,Table2[[#This Row],[Volume]]))</f>
        <v>8000</v>
      </c>
      <c r="C1714" s="30">
        <f>ROUNDDOWN((Table2[[#This Row],[Volume Used]]-'Input Data'!$B$9)/'Input Data'!$B$11,0)*'Input Data'!$B$12</f>
        <v>0.30000000000000004</v>
      </c>
      <c r="D1714" s="31">
        <f>-(Table2[[#This Row],[Volume]]*(1-Table2[[#This Row],[Discount]])*'Input Data'!$B$2)/Table2[[#This Row],[Volume]]</f>
        <v>350</v>
      </c>
      <c r="E1714" s="29">
        <f>ROUNDUP(Table2[[#This Row],[Volume]]/'Input Data'!$B$13,0)</f>
        <v>10</v>
      </c>
      <c r="F1714" s="29">
        <f>-Table2[[#This Row],[Multiplier]]*'Input Data'!$B$3</f>
        <v>500000</v>
      </c>
      <c r="G1714" s="29">
        <f>(1 - (1 / (1 + EXP(-((Table2[[#This Row],[Volume]] / 1000) - 4.25))))) * 0.4 + 0.6</f>
        <v>0.60323280345013019</v>
      </c>
      <c r="H1714" s="29">
        <f>Table2[[#This Row],[Sigmoid]]*'Input Data'!$B$7</f>
        <v>452.42460258759763</v>
      </c>
      <c r="I1714" s="29">
        <f>Table2[[#This Row],[Price]]-Table2[[#This Row],[Variable Cost]]</f>
        <v>102.42460258759763</v>
      </c>
      <c r="J1714" s="29">
        <f>Table2[[#This Row],[CM I (Unit)]]-(Table2[[#This Row],[Fixed Cost]]/Table2[[#This Row],[Volume]])</f>
        <v>47.236964618502711</v>
      </c>
      <c r="K1714" s="29">
        <f>Table2[[#This Row],[CM II Unit)]]-(-'Input Data'!$B$4/Table2[[#This Row],[Volume]])</f>
        <v>19.64314563395525</v>
      </c>
      <c r="L1714" s="29">
        <f>Table2[[#This Row],[CM I (Unit)]]*Table2[[#This Row],[Volume]]</f>
        <v>927966.89944363455</v>
      </c>
      <c r="M1714" s="29">
        <f>Table2[[#This Row],[CM II Unit)]]*Table2[[#This Row],[Volume]]</f>
        <v>427966.89944363455</v>
      </c>
      <c r="N1714" s="29">
        <f>Table2[[#This Row],[Profit (Unit)]]*Table2[[#This Row],[Volume]]</f>
        <v>177966.89944363455</v>
      </c>
      <c r="O1714" s="29" t="str">
        <f>IF(AND(Table2[[#This Row],[Profit]]&gt;0,N1713&lt;0),MIN(Table2[Profit]),"")</f>
        <v/>
      </c>
    </row>
    <row r="1715" spans="1:15" ht="20.100000000000001" customHeight="1" x14ac:dyDescent="0.25">
      <c r="A1715" s="29">
        <v>9065</v>
      </c>
      <c r="B1715" s="29">
        <f>IF(Table2[[#This Row],[Volume]]&lt;'Input Data'!$B$9,'Input Data'!$B$9,IF(Table2[[#This Row],[Volume]]&gt;'Input Data'!$B$10,'Input Data'!$B$10,Table2[[#This Row],[Volume]]))</f>
        <v>8000</v>
      </c>
      <c r="C1715" s="30">
        <f>ROUNDDOWN((Table2[[#This Row],[Volume Used]]-'Input Data'!$B$9)/'Input Data'!$B$11,0)*'Input Data'!$B$12</f>
        <v>0.30000000000000004</v>
      </c>
      <c r="D1715" s="31">
        <f>-(Table2[[#This Row],[Volume]]*(1-Table2[[#This Row],[Discount]])*'Input Data'!$B$2)/Table2[[#This Row],[Volume]]</f>
        <v>350</v>
      </c>
      <c r="E1715" s="29">
        <f>ROUNDUP(Table2[[#This Row],[Volume]]/'Input Data'!$B$13,0)</f>
        <v>10</v>
      </c>
      <c r="F1715" s="29">
        <f>-Table2[[#This Row],[Multiplier]]*'Input Data'!$B$3</f>
        <v>500000</v>
      </c>
      <c r="G1715" s="29">
        <f>(1 - (1 / (1 + EXP(-((Table2[[#This Row],[Volume]] / 1000) - 4.25))))) * 0.4 + 0.6</f>
        <v>0.60321680944262734</v>
      </c>
      <c r="H1715" s="29">
        <f>Table2[[#This Row],[Sigmoid]]*'Input Data'!$B$7</f>
        <v>452.41260708197052</v>
      </c>
      <c r="I1715" s="29">
        <f>Table2[[#This Row],[Price]]-Table2[[#This Row],[Variable Cost]]</f>
        <v>102.41260708197052</v>
      </c>
      <c r="J1715" s="29">
        <f>Table2[[#This Row],[CM I (Unit)]]-(Table2[[#This Row],[Fixed Cost]]/Table2[[#This Row],[Volume]])</f>
        <v>47.25540906762965</v>
      </c>
      <c r="K1715" s="29">
        <f>Table2[[#This Row],[CM II Unit)]]-(-'Input Data'!$B$4/Table2[[#This Row],[Volume]])</f>
        <v>19.676810060459214</v>
      </c>
      <c r="L1715" s="29">
        <f>Table2[[#This Row],[CM I (Unit)]]*Table2[[#This Row],[Volume]]</f>
        <v>928370.2831980628</v>
      </c>
      <c r="M1715" s="29">
        <f>Table2[[#This Row],[CM II Unit)]]*Table2[[#This Row],[Volume]]</f>
        <v>428370.2831980628</v>
      </c>
      <c r="N1715" s="29">
        <f>Table2[[#This Row],[Profit (Unit)]]*Table2[[#This Row],[Volume]]</f>
        <v>178370.28319806277</v>
      </c>
      <c r="O1715" s="29" t="str">
        <f>IF(AND(Table2[[#This Row],[Profit]]&gt;0,N1714&lt;0),MIN(Table2[Profit]),"")</f>
        <v/>
      </c>
    </row>
    <row r="1716" spans="1:15" ht="20.100000000000001" customHeight="1" x14ac:dyDescent="0.25">
      <c r="A1716" s="29">
        <v>9070</v>
      </c>
      <c r="B1716" s="29">
        <f>IF(Table2[[#This Row],[Volume]]&lt;'Input Data'!$B$9,'Input Data'!$B$9,IF(Table2[[#This Row],[Volume]]&gt;'Input Data'!$B$10,'Input Data'!$B$10,Table2[[#This Row],[Volume]]))</f>
        <v>8000</v>
      </c>
      <c r="C1716" s="30">
        <f>ROUNDDOWN((Table2[[#This Row],[Volume Used]]-'Input Data'!$B$9)/'Input Data'!$B$11,0)*'Input Data'!$B$12</f>
        <v>0.30000000000000004</v>
      </c>
      <c r="D1716" s="31">
        <f>-(Table2[[#This Row],[Volume]]*(1-Table2[[#This Row],[Discount]])*'Input Data'!$B$2)/Table2[[#This Row],[Volume]]</f>
        <v>350</v>
      </c>
      <c r="E1716" s="29">
        <f>ROUNDUP(Table2[[#This Row],[Volume]]/'Input Data'!$B$13,0)</f>
        <v>10</v>
      </c>
      <c r="F1716" s="29">
        <f>-Table2[[#This Row],[Multiplier]]*'Input Data'!$B$3</f>
        <v>500000</v>
      </c>
      <c r="G1716" s="29">
        <f>(1 - (1 / (1 + EXP(-((Table2[[#This Row],[Volume]] / 1000) - 4.25))))) * 0.4 + 0.6</f>
        <v>0.60320089392568643</v>
      </c>
      <c r="H1716" s="29">
        <f>Table2[[#This Row],[Sigmoid]]*'Input Data'!$B$7</f>
        <v>452.40067044426485</v>
      </c>
      <c r="I1716" s="29">
        <f>Table2[[#This Row],[Price]]-Table2[[#This Row],[Variable Cost]]</f>
        <v>102.40067044426485</v>
      </c>
      <c r="J1716" s="29">
        <f>Table2[[#This Row],[CM I (Unit)]]-(Table2[[#This Row],[Fixed Cost]]/Table2[[#This Row],[Volume]])</f>
        <v>47.273878823537174</v>
      </c>
      <c r="K1716" s="29">
        <f>Table2[[#This Row],[CM II Unit)]]-(-'Input Data'!$B$4/Table2[[#This Row],[Volume]])</f>
        <v>19.710483013173338</v>
      </c>
      <c r="L1716" s="29">
        <f>Table2[[#This Row],[CM I (Unit)]]*Table2[[#This Row],[Volume]]</f>
        <v>928774.08092948212</v>
      </c>
      <c r="M1716" s="29">
        <f>Table2[[#This Row],[CM II Unit)]]*Table2[[#This Row],[Volume]]</f>
        <v>428774.08092948218</v>
      </c>
      <c r="N1716" s="29">
        <f>Table2[[#This Row],[Profit (Unit)]]*Table2[[#This Row],[Volume]]</f>
        <v>178774.08092948218</v>
      </c>
      <c r="O1716" s="29" t="str">
        <f>IF(AND(Table2[[#This Row],[Profit]]&gt;0,N1715&lt;0),MIN(Table2[Profit]),"")</f>
        <v/>
      </c>
    </row>
    <row r="1717" spans="1:15" ht="20.100000000000001" customHeight="1" x14ac:dyDescent="0.25">
      <c r="A1717" s="29">
        <v>9075</v>
      </c>
      <c r="B1717" s="29">
        <f>IF(Table2[[#This Row],[Volume]]&lt;'Input Data'!$B$9,'Input Data'!$B$9,IF(Table2[[#This Row],[Volume]]&gt;'Input Data'!$B$10,'Input Data'!$B$10,Table2[[#This Row],[Volume]]))</f>
        <v>8000</v>
      </c>
      <c r="C1717" s="30">
        <f>ROUNDDOWN((Table2[[#This Row],[Volume Used]]-'Input Data'!$B$9)/'Input Data'!$B$11,0)*'Input Data'!$B$12</f>
        <v>0.30000000000000004</v>
      </c>
      <c r="D1717" s="31">
        <f>-(Table2[[#This Row],[Volume]]*(1-Table2[[#This Row],[Discount]])*'Input Data'!$B$2)/Table2[[#This Row],[Volume]]</f>
        <v>350</v>
      </c>
      <c r="E1717" s="29">
        <f>ROUNDUP(Table2[[#This Row],[Volume]]/'Input Data'!$B$13,0)</f>
        <v>10</v>
      </c>
      <c r="F1717" s="29">
        <f>-Table2[[#This Row],[Multiplier]]*'Input Data'!$B$3</f>
        <v>500000</v>
      </c>
      <c r="G1717" s="29">
        <f>(1 - (1 / (1 + EXP(-((Table2[[#This Row],[Volume]] / 1000) - 4.25))))) * 0.4 + 0.6</f>
        <v>0.60318505652041665</v>
      </c>
      <c r="H1717" s="29">
        <f>Table2[[#This Row],[Sigmoid]]*'Input Data'!$B$7</f>
        <v>452.38879239031246</v>
      </c>
      <c r="I1717" s="29">
        <f>Table2[[#This Row],[Price]]-Table2[[#This Row],[Variable Cost]]</f>
        <v>102.38879239031246</v>
      </c>
      <c r="J1717" s="29">
        <f>Table2[[#This Row],[CM I (Unit)]]-(Table2[[#This Row],[Fixed Cost]]/Table2[[#This Row],[Volume]])</f>
        <v>47.292373657530092</v>
      </c>
      <c r="K1717" s="29">
        <f>Table2[[#This Row],[CM II Unit)]]-(-'Input Data'!$B$4/Table2[[#This Row],[Volume]])</f>
        <v>19.744164291138908</v>
      </c>
      <c r="L1717" s="29">
        <f>Table2[[#This Row],[CM I (Unit)]]*Table2[[#This Row],[Volume]]</f>
        <v>929178.29094208556</v>
      </c>
      <c r="M1717" s="29">
        <f>Table2[[#This Row],[CM II Unit)]]*Table2[[#This Row],[Volume]]</f>
        <v>429178.29094208556</v>
      </c>
      <c r="N1717" s="29">
        <f>Table2[[#This Row],[Profit (Unit)]]*Table2[[#This Row],[Volume]]</f>
        <v>179178.29094208559</v>
      </c>
      <c r="O1717" s="29" t="str">
        <f>IF(AND(Table2[[#This Row],[Profit]]&gt;0,N1716&lt;0),MIN(Table2[Profit]),"")</f>
        <v/>
      </c>
    </row>
    <row r="1718" spans="1:15" ht="20.100000000000001" customHeight="1" x14ac:dyDescent="0.25">
      <c r="A1718" s="29">
        <v>9080</v>
      </c>
      <c r="B1718" s="29">
        <f>IF(Table2[[#This Row],[Volume]]&lt;'Input Data'!$B$9,'Input Data'!$B$9,IF(Table2[[#This Row],[Volume]]&gt;'Input Data'!$B$10,'Input Data'!$B$10,Table2[[#This Row],[Volume]]))</f>
        <v>8000</v>
      </c>
      <c r="C1718" s="30">
        <f>ROUNDDOWN((Table2[[#This Row],[Volume Used]]-'Input Data'!$B$9)/'Input Data'!$B$11,0)*'Input Data'!$B$12</f>
        <v>0.30000000000000004</v>
      </c>
      <c r="D1718" s="31">
        <f>-(Table2[[#This Row],[Volume]]*(1-Table2[[#This Row],[Discount]])*'Input Data'!$B$2)/Table2[[#This Row],[Volume]]</f>
        <v>350</v>
      </c>
      <c r="E1718" s="29">
        <f>ROUNDUP(Table2[[#This Row],[Volume]]/'Input Data'!$B$13,0)</f>
        <v>10</v>
      </c>
      <c r="F1718" s="29">
        <f>-Table2[[#This Row],[Multiplier]]*'Input Data'!$B$3</f>
        <v>500000</v>
      </c>
      <c r="G1718" s="29">
        <f>(1 - (1 / (1 + EXP(-((Table2[[#This Row],[Volume]] / 1000) - 4.25))))) * 0.4 + 0.6</f>
        <v>0.603169296849694</v>
      </c>
      <c r="H1718" s="29">
        <f>Table2[[#This Row],[Sigmoid]]*'Input Data'!$B$7</f>
        <v>452.37697263727051</v>
      </c>
      <c r="I1718" s="29">
        <f>Table2[[#This Row],[Price]]-Table2[[#This Row],[Variable Cost]]</f>
        <v>102.37697263727051</v>
      </c>
      <c r="J1718" s="29">
        <f>Table2[[#This Row],[CM I (Unit)]]-(Table2[[#This Row],[Fixed Cost]]/Table2[[#This Row],[Volume]])</f>
        <v>47.31089334211633</v>
      </c>
      <c r="K1718" s="29">
        <f>Table2[[#This Row],[CM II Unit)]]-(-'Input Data'!$B$4/Table2[[#This Row],[Volume]])</f>
        <v>19.777853694539239</v>
      </c>
      <c r="L1718" s="29">
        <f>Table2[[#This Row],[CM I (Unit)]]*Table2[[#This Row],[Volume]]</f>
        <v>929582.91154641623</v>
      </c>
      <c r="M1718" s="29">
        <f>Table2[[#This Row],[CM II Unit)]]*Table2[[#This Row],[Volume]]</f>
        <v>429582.91154641629</v>
      </c>
      <c r="N1718" s="29">
        <f>Table2[[#This Row],[Profit (Unit)]]*Table2[[#This Row],[Volume]]</f>
        <v>179582.91154641629</v>
      </c>
      <c r="O1718" s="29" t="str">
        <f>IF(AND(Table2[[#This Row],[Profit]]&gt;0,N1717&lt;0),MIN(Table2[Profit]),"")</f>
        <v/>
      </c>
    </row>
    <row r="1719" spans="1:15" ht="20.100000000000001" customHeight="1" x14ac:dyDescent="0.25">
      <c r="A1719" s="29">
        <v>9085</v>
      </c>
      <c r="B1719" s="29">
        <f>IF(Table2[[#This Row],[Volume]]&lt;'Input Data'!$B$9,'Input Data'!$B$9,IF(Table2[[#This Row],[Volume]]&gt;'Input Data'!$B$10,'Input Data'!$B$10,Table2[[#This Row],[Volume]]))</f>
        <v>8000</v>
      </c>
      <c r="C1719" s="30">
        <f>ROUNDDOWN((Table2[[#This Row],[Volume Used]]-'Input Data'!$B$9)/'Input Data'!$B$11,0)*'Input Data'!$B$12</f>
        <v>0.30000000000000004</v>
      </c>
      <c r="D1719" s="31">
        <f>-(Table2[[#This Row],[Volume]]*(1-Table2[[#This Row],[Discount]])*'Input Data'!$B$2)/Table2[[#This Row],[Volume]]</f>
        <v>350</v>
      </c>
      <c r="E1719" s="29">
        <f>ROUNDUP(Table2[[#This Row],[Volume]]/'Input Data'!$B$13,0)</f>
        <v>10</v>
      </c>
      <c r="F1719" s="29">
        <f>-Table2[[#This Row],[Multiplier]]*'Input Data'!$B$3</f>
        <v>500000</v>
      </c>
      <c r="G1719" s="29">
        <f>(1 - (1 / (1 + EXP(-((Table2[[#This Row],[Volume]] / 1000) - 4.25))))) * 0.4 + 0.6</f>
        <v>0.60315361453815364</v>
      </c>
      <c r="H1719" s="29">
        <f>Table2[[#This Row],[Sigmoid]]*'Input Data'!$B$7</f>
        <v>452.36521090361521</v>
      </c>
      <c r="I1719" s="29">
        <f>Table2[[#This Row],[Price]]-Table2[[#This Row],[Variable Cost]]</f>
        <v>102.36521090361521</v>
      </c>
      <c r="J1719" s="29">
        <f>Table2[[#This Row],[CM I (Unit)]]-(Table2[[#This Row],[Fixed Cost]]/Table2[[#This Row],[Volume]])</f>
        <v>47.329437651001008</v>
      </c>
      <c r="K1719" s="29">
        <f>Table2[[#This Row],[CM II Unit)]]-(-'Input Data'!$B$4/Table2[[#This Row],[Volume]])</f>
        <v>19.811551024693909</v>
      </c>
      <c r="L1719" s="29">
        <f>Table2[[#This Row],[CM I (Unit)]]*Table2[[#This Row],[Volume]]</f>
        <v>929987.9410593441</v>
      </c>
      <c r="M1719" s="29">
        <f>Table2[[#This Row],[CM II Unit)]]*Table2[[#This Row],[Volume]]</f>
        <v>429987.94105934416</v>
      </c>
      <c r="N1719" s="29">
        <f>Table2[[#This Row],[Profit (Unit)]]*Table2[[#This Row],[Volume]]</f>
        <v>179987.94105934416</v>
      </c>
      <c r="O1719" s="29" t="str">
        <f>IF(AND(Table2[[#This Row],[Profit]]&gt;0,N1718&lt;0),MIN(Table2[Profit]),"")</f>
        <v/>
      </c>
    </row>
    <row r="1720" spans="1:15" ht="20.100000000000001" customHeight="1" x14ac:dyDescent="0.25">
      <c r="A1720" s="29">
        <v>9090</v>
      </c>
      <c r="B1720" s="29">
        <f>IF(Table2[[#This Row],[Volume]]&lt;'Input Data'!$B$9,'Input Data'!$B$9,IF(Table2[[#This Row],[Volume]]&gt;'Input Data'!$B$10,'Input Data'!$B$10,Table2[[#This Row],[Volume]]))</f>
        <v>8000</v>
      </c>
      <c r="C1720" s="30">
        <f>ROUNDDOWN((Table2[[#This Row],[Volume Used]]-'Input Data'!$B$9)/'Input Data'!$B$11,0)*'Input Data'!$B$12</f>
        <v>0.30000000000000004</v>
      </c>
      <c r="D1720" s="31">
        <f>-(Table2[[#This Row],[Volume]]*(1-Table2[[#This Row],[Discount]])*'Input Data'!$B$2)/Table2[[#This Row],[Volume]]</f>
        <v>350</v>
      </c>
      <c r="E1720" s="29">
        <f>ROUNDUP(Table2[[#This Row],[Volume]]/'Input Data'!$B$13,0)</f>
        <v>10</v>
      </c>
      <c r="F1720" s="29">
        <f>-Table2[[#This Row],[Multiplier]]*'Input Data'!$B$3</f>
        <v>500000</v>
      </c>
      <c r="G1720" s="29">
        <f>(1 - (1 / (1 + EXP(-((Table2[[#This Row],[Volume]] / 1000) - 4.25))))) * 0.4 + 0.6</f>
        <v>0.6031380092121823</v>
      </c>
      <c r="H1720" s="29">
        <f>Table2[[#This Row],[Sigmoid]]*'Input Data'!$B$7</f>
        <v>452.35350690913674</v>
      </c>
      <c r="I1720" s="29">
        <f>Table2[[#This Row],[Price]]-Table2[[#This Row],[Variable Cost]]</f>
        <v>102.35350690913674</v>
      </c>
      <c r="J1720" s="29">
        <f>Table2[[#This Row],[CM I (Unit)]]-(Table2[[#This Row],[Fixed Cost]]/Table2[[#This Row],[Volume]])</f>
        <v>47.348006359081737</v>
      </c>
      <c r="K1720" s="29">
        <f>Table2[[#This Row],[CM II Unit)]]-(-'Input Data'!$B$4/Table2[[#This Row],[Volume]])</f>
        <v>19.845256084054235</v>
      </c>
      <c r="L1720" s="29">
        <f>Table2[[#This Row],[CM I (Unit)]]*Table2[[#This Row],[Volume]]</f>
        <v>930393.37780405302</v>
      </c>
      <c r="M1720" s="29">
        <f>Table2[[#This Row],[CM II Unit)]]*Table2[[#This Row],[Volume]]</f>
        <v>430393.37780405296</v>
      </c>
      <c r="N1720" s="29">
        <f>Table2[[#This Row],[Profit (Unit)]]*Table2[[#This Row],[Volume]]</f>
        <v>180393.37780405299</v>
      </c>
      <c r="O1720" s="29" t="str">
        <f>IF(AND(Table2[[#This Row],[Profit]]&gt;0,N1719&lt;0),MIN(Table2[Profit]),"")</f>
        <v/>
      </c>
    </row>
    <row r="1721" spans="1:15" ht="20.100000000000001" customHeight="1" x14ac:dyDescent="0.25">
      <c r="A1721" s="29">
        <v>9095</v>
      </c>
      <c r="B1721" s="29">
        <f>IF(Table2[[#This Row],[Volume]]&lt;'Input Data'!$B$9,'Input Data'!$B$9,IF(Table2[[#This Row],[Volume]]&gt;'Input Data'!$B$10,'Input Data'!$B$10,Table2[[#This Row],[Volume]]))</f>
        <v>8000</v>
      </c>
      <c r="C1721" s="30">
        <f>ROUNDDOWN((Table2[[#This Row],[Volume Used]]-'Input Data'!$B$9)/'Input Data'!$B$11,0)*'Input Data'!$B$12</f>
        <v>0.30000000000000004</v>
      </c>
      <c r="D1721" s="31">
        <f>-(Table2[[#This Row],[Volume]]*(1-Table2[[#This Row],[Discount]])*'Input Data'!$B$2)/Table2[[#This Row],[Volume]]</f>
        <v>350</v>
      </c>
      <c r="E1721" s="29">
        <f>ROUNDUP(Table2[[#This Row],[Volume]]/'Input Data'!$B$13,0)</f>
        <v>10</v>
      </c>
      <c r="F1721" s="29">
        <f>-Table2[[#This Row],[Multiplier]]*'Input Data'!$B$3</f>
        <v>500000</v>
      </c>
      <c r="G1721" s="29">
        <f>(1 - (1 / (1 + EXP(-((Table2[[#This Row],[Volume]] / 1000) - 4.25))))) * 0.4 + 0.6</f>
        <v>0.60312248049991068</v>
      </c>
      <c r="H1721" s="29">
        <f>Table2[[#This Row],[Sigmoid]]*'Input Data'!$B$7</f>
        <v>452.34186037493299</v>
      </c>
      <c r="I1721" s="29">
        <f>Table2[[#This Row],[Price]]-Table2[[#This Row],[Variable Cost]]</f>
        <v>102.34186037493299</v>
      </c>
      <c r="J1721" s="29">
        <f>Table2[[#This Row],[CM I (Unit)]]-(Table2[[#This Row],[Fixed Cost]]/Table2[[#This Row],[Volume]])</f>
        <v>47.366599242442611</v>
      </c>
      <c r="K1721" s="29">
        <f>Table2[[#This Row],[CM II Unit)]]-(-'Input Data'!$B$4/Table2[[#This Row],[Volume]])</f>
        <v>19.87896867619742</v>
      </c>
      <c r="L1721" s="29">
        <f>Table2[[#This Row],[CM I (Unit)]]*Table2[[#This Row],[Volume]]</f>
        <v>930799.22011001559</v>
      </c>
      <c r="M1721" s="29">
        <f>Table2[[#This Row],[CM II Unit)]]*Table2[[#This Row],[Volume]]</f>
        <v>430799.22011001554</v>
      </c>
      <c r="N1721" s="29">
        <f>Table2[[#This Row],[Profit (Unit)]]*Table2[[#This Row],[Volume]]</f>
        <v>180799.22011001554</v>
      </c>
      <c r="O1721" s="29" t="str">
        <f>IF(AND(Table2[[#This Row],[Profit]]&gt;0,N1720&lt;0),MIN(Table2[Profit]),"")</f>
        <v/>
      </c>
    </row>
    <row r="1722" spans="1:15" ht="20.100000000000001" customHeight="1" x14ac:dyDescent="0.25">
      <c r="A1722" s="29">
        <v>9100</v>
      </c>
      <c r="B1722" s="29">
        <f>IF(Table2[[#This Row],[Volume]]&lt;'Input Data'!$B$9,'Input Data'!$B$9,IF(Table2[[#This Row],[Volume]]&gt;'Input Data'!$B$10,'Input Data'!$B$10,Table2[[#This Row],[Volume]]))</f>
        <v>8000</v>
      </c>
      <c r="C1722" s="30">
        <f>ROUNDDOWN((Table2[[#This Row],[Volume Used]]-'Input Data'!$B$9)/'Input Data'!$B$11,0)*'Input Data'!$B$12</f>
        <v>0.30000000000000004</v>
      </c>
      <c r="D1722" s="31">
        <f>-(Table2[[#This Row],[Volume]]*(1-Table2[[#This Row],[Discount]])*'Input Data'!$B$2)/Table2[[#This Row],[Volume]]</f>
        <v>350</v>
      </c>
      <c r="E1722" s="29">
        <f>ROUNDUP(Table2[[#This Row],[Volume]]/'Input Data'!$B$13,0)</f>
        <v>10</v>
      </c>
      <c r="F1722" s="29">
        <f>-Table2[[#This Row],[Multiplier]]*'Input Data'!$B$3</f>
        <v>500000</v>
      </c>
      <c r="G1722" s="29">
        <f>(1 - (1 / (1 + EXP(-((Table2[[#This Row],[Volume]] / 1000) - 4.25))))) * 0.4 + 0.6</f>
        <v>0.60310702803120597</v>
      </c>
      <c r="H1722" s="29">
        <f>Table2[[#This Row],[Sigmoid]]*'Input Data'!$B$7</f>
        <v>452.33027102340446</v>
      </c>
      <c r="I1722" s="29">
        <f>Table2[[#This Row],[Price]]-Table2[[#This Row],[Variable Cost]]</f>
        <v>102.33027102340446</v>
      </c>
      <c r="J1722" s="29">
        <f>Table2[[#This Row],[CM I (Unit)]]-(Table2[[#This Row],[Fixed Cost]]/Table2[[#This Row],[Volume]])</f>
        <v>47.385216078349522</v>
      </c>
      <c r="K1722" s="29">
        <f>Table2[[#This Row],[CM II Unit)]]-(-'Input Data'!$B$4/Table2[[#This Row],[Volume]])</f>
        <v>19.912688605822051</v>
      </c>
      <c r="L1722" s="29">
        <f>Table2[[#This Row],[CM I (Unit)]]*Table2[[#This Row],[Volume]]</f>
        <v>931205.46631298063</v>
      </c>
      <c r="M1722" s="29">
        <f>Table2[[#This Row],[CM II Unit)]]*Table2[[#This Row],[Volume]]</f>
        <v>431205.46631298063</v>
      </c>
      <c r="N1722" s="29">
        <f>Table2[[#This Row],[Profit (Unit)]]*Table2[[#This Row],[Volume]]</f>
        <v>181205.46631298066</v>
      </c>
      <c r="O1722" s="29" t="str">
        <f>IF(AND(Table2[[#This Row],[Profit]]&gt;0,N1721&lt;0),MIN(Table2[Profit]),"")</f>
        <v/>
      </c>
    </row>
    <row r="1723" spans="1:15" ht="20.100000000000001" customHeight="1" x14ac:dyDescent="0.25">
      <c r="A1723" s="29">
        <v>9105</v>
      </c>
      <c r="B1723" s="29">
        <f>IF(Table2[[#This Row],[Volume]]&lt;'Input Data'!$B$9,'Input Data'!$B$9,IF(Table2[[#This Row],[Volume]]&gt;'Input Data'!$B$10,'Input Data'!$B$10,Table2[[#This Row],[Volume]]))</f>
        <v>8000</v>
      </c>
      <c r="C1723" s="30">
        <f>ROUNDDOWN((Table2[[#This Row],[Volume Used]]-'Input Data'!$B$9)/'Input Data'!$B$11,0)*'Input Data'!$B$12</f>
        <v>0.30000000000000004</v>
      </c>
      <c r="D1723" s="31">
        <f>-(Table2[[#This Row],[Volume]]*(1-Table2[[#This Row],[Discount]])*'Input Data'!$B$2)/Table2[[#This Row],[Volume]]</f>
        <v>350</v>
      </c>
      <c r="E1723" s="29">
        <f>ROUNDUP(Table2[[#This Row],[Volume]]/'Input Data'!$B$13,0)</f>
        <v>10</v>
      </c>
      <c r="F1723" s="29">
        <f>-Table2[[#This Row],[Multiplier]]*'Input Data'!$B$3</f>
        <v>500000</v>
      </c>
      <c r="G1723" s="29">
        <f>(1 - (1 / (1 + EXP(-((Table2[[#This Row],[Volume]] / 1000) - 4.25))))) * 0.4 + 0.6</f>
        <v>0.6030916514376643</v>
      </c>
      <c r="H1723" s="29">
        <f>Table2[[#This Row],[Sigmoid]]*'Input Data'!$B$7</f>
        <v>452.3187385782482</v>
      </c>
      <c r="I1723" s="29">
        <f>Table2[[#This Row],[Price]]-Table2[[#This Row],[Variable Cost]]</f>
        <v>102.3187385782482</v>
      </c>
      <c r="J1723" s="29">
        <f>Table2[[#This Row],[CM I (Unit)]]-(Table2[[#This Row],[Fixed Cost]]/Table2[[#This Row],[Volume]])</f>
        <v>47.40385664524436</v>
      </c>
      <c r="K1723" s="29">
        <f>Table2[[#This Row],[CM II Unit)]]-(-'Input Data'!$B$4/Table2[[#This Row],[Volume]])</f>
        <v>19.94641567874244</v>
      </c>
      <c r="L1723" s="29">
        <f>Table2[[#This Row],[CM I (Unit)]]*Table2[[#This Row],[Volume]]</f>
        <v>931612.11475494981</v>
      </c>
      <c r="M1723" s="29">
        <f>Table2[[#This Row],[CM II Unit)]]*Table2[[#This Row],[Volume]]</f>
        <v>431612.11475494993</v>
      </c>
      <c r="N1723" s="29">
        <f>Table2[[#This Row],[Profit (Unit)]]*Table2[[#This Row],[Volume]]</f>
        <v>181612.11475494993</v>
      </c>
      <c r="O1723" s="29" t="str">
        <f>IF(AND(Table2[[#This Row],[Profit]]&gt;0,N1722&lt;0),MIN(Table2[Profit]),"")</f>
        <v/>
      </c>
    </row>
    <row r="1724" spans="1:15" ht="20.100000000000001" customHeight="1" x14ac:dyDescent="0.25">
      <c r="A1724" s="29">
        <v>9110</v>
      </c>
      <c r="B1724" s="29">
        <f>IF(Table2[[#This Row],[Volume]]&lt;'Input Data'!$B$9,'Input Data'!$B$9,IF(Table2[[#This Row],[Volume]]&gt;'Input Data'!$B$10,'Input Data'!$B$10,Table2[[#This Row],[Volume]]))</f>
        <v>8000</v>
      </c>
      <c r="C1724" s="30">
        <f>ROUNDDOWN((Table2[[#This Row],[Volume Used]]-'Input Data'!$B$9)/'Input Data'!$B$11,0)*'Input Data'!$B$12</f>
        <v>0.30000000000000004</v>
      </c>
      <c r="D1724" s="31">
        <f>-(Table2[[#This Row],[Volume]]*(1-Table2[[#This Row],[Discount]])*'Input Data'!$B$2)/Table2[[#This Row],[Volume]]</f>
        <v>350</v>
      </c>
      <c r="E1724" s="29">
        <f>ROUNDUP(Table2[[#This Row],[Volume]]/'Input Data'!$B$13,0)</f>
        <v>10</v>
      </c>
      <c r="F1724" s="29">
        <f>-Table2[[#This Row],[Multiplier]]*'Input Data'!$B$3</f>
        <v>500000</v>
      </c>
      <c r="G1724" s="29">
        <f>(1 - (1 / (1 + EXP(-((Table2[[#This Row],[Volume]] / 1000) - 4.25))))) * 0.4 + 0.6</f>
        <v>0.60307635035260332</v>
      </c>
      <c r="H1724" s="29">
        <f>Table2[[#This Row],[Sigmoid]]*'Input Data'!$B$7</f>
        <v>452.3072627644525</v>
      </c>
      <c r="I1724" s="29">
        <f>Table2[[#This Row],[Price]]-Table2[[#This Row],[Variable Cost]]</f>
        <v>102.3072627644525</v>
      </c>
      <c r="J1724" s="29">
        <f>Table2[[#This Row],[CM I (Unit)]]-(Table2[[#This Row],[Fixed Cost]]/Table2[[#This Row],[Volume]])</f>
        <v>47.422520722740096</v>
      </c>
      <c r="K1724" s="29">
        <f>Table2[[#This Row],[CM II Unit)]]-(-'Input Data'!$B$4/Table2[[#This Row],[Volume]])</f>
        <v>19.980149701883892</v>
      </c>
      <c r="L1724" s="29">
        <f>Table2[[#This Row],[CM I (Unit)]]*Table2[[#This Row],[Volume]]</f>
        <v>932019.16378416226</v>
      </c>
      <c r="M1724" s="29">
        <f>Table2[[#This Row],[CM II Unit)]]*Table2[[#This Row],[Volume]]</f>
        <v>432019.16378416226</v>
      </c>
      <c r="N1724" s="29">
        <f>Table2[[#This Row],[Profit (Unit)]]*Table2[[#This Row],[Volume]]</f>
        <v>182019.16378416226</v>
      </c>
      <c r="O1724" s="29" t="str">
        <f>IF(AND(Table2[[#This Row],[Profit]]&gt;0,N1723&lt;0),MIN(Table2[Profit]),"")</f>
        <v/>
      </c>
    </row>
    <row r="1725" spans="1:15" ht="20.100000000000001" customHeight="1" x14ac:dyDescent="0.25">
      <c r="A1725" s="29">
        <v>9115</v>
      </c>
      <c r="B1725" s="29">
        <f>IF(Table2[[#This Row],[Volume]]&lt;'Input Data'!$B$9,'Input Data'!$B$9,IF(Table2[[#This Row],[Volume]]&gt;'Input Data'!$B$10,'Input Data'!$B$10,Table2[[#This Row],[Volume]]))</f>
        <v>8000</v>
      </c>
      <c r="C1725" s="30">
        <f>ROUNDDOWN((Table2[[#This Row],[Volume Used]]-'Input Data'!$B$9)/'Input Data'!$B$11,0)*'Input Data'!$B$12</f>
        <v>0.30000000000000004</v>
      </c>
      <c r="D1725" s="31">
        <f>-(Table2[[#This Row],[Volume]]*(1-Table2[[#This Row],[Discount]])*'Input Data'!$B$2)/Table2[[#This Row],[Volume]]</f>
        <v>350</v>
      </c>
      <c r="E1725" s="29">
        <f>ROUNDUP(Table2[[#This Row],[Volume]]/'Input Data'!$B$13,0)</f>
        <v>10</v>
      </c>
      <c r="F1725" s="29">
        <f>-Table2[[#This Row],[Multiplier]]*'Input Data'!$B$3</f>
        <v>500000</v>
      </c>
      <c r="G1725" s="29">
        <f>(1 - (1 / (1 + EXP(-((Table2[[#This Row],[Volume]] / 1000) - 4.25))))) * 0.4 + 0.6</f>
        <v>0.60306112441105431</v>
      </c>
      <c r="H1725" s="29">
        <f>Table2[[#This Row],[Sigmoid]]*'Input Data'!$B$7</f>
        <v>452.29584330829073</v>
      </c>
      <c r="I1725" s="29">
        <f>Table2[[#This Row],[Price]]-Table2[[#This Row],[Variable Cost]]</f>
        <v>102.29584330829073</v>
      </c>
      <c r="J1725" s="29">
        <f>Table2[[#This Row],[CM I (Unit)]]-(Table2[[#This Row],[Fixed Cost]]/Table2[[#This Row],[Volume]])</f>
        <v>47.441208091614918</v>
      </c>
      <c r="K1725" s="29">
        <f>Table2[[#This Row],[CM II Unit)]]-(-'Input Data'!$B$4/Table2[[#This Row],[Volume]])</f>
        <v>20.013890483277013</v>
      </c>
      <c r="L1725" s="29">
        <f>Table2[[#This Row],[CM I (Unit)]]*Table2[[#This Row],[Volume]]</f>
        <v>932426.61175506993</v>
      </c>
      <c r="M1725" s="29">
        <f>Table2[[#This Row],[CM II Unit)]]*Table2[[#This Row],[Volume]]</f>
        <v>432426.61175506999</v>
      </c>
      <c r="N1725" s="29">
        <f>Table2[[#This Row],[Profit (Unit)]]*Table2[[#This Row],[Volume]]</f>
        <v>182426.61175506999</v>
      </c>
      <c r="O1725" s="29" t="str">
        <f>IF(AND(Table2[[#This Row],[Profit]]&gt;0,N1724&lt;0),MIN(Table2[Profit]),"")</f>
        <v/>
      </c>
    </row>
    <row r="1726" spans="1:15" ht="20.100000000000001" customHeight="1" x14ac:dyDescent="0.25">
      <c r="A1726" s="29">
        <v>9120</v>
      </c>
      <c r="B1726" s="29">
        <f>IF(Table2[[#This Row],[Volume]]&lt;'Input Data'!$B$9,'Input Data'!$B$9,IF(Table2[[#This Row],[Volume]]&gt;'Input Data'!$B$10,'Input Data'!$B$10,Table2[[#This Row],[Volume]]))</f>
        <v>8000</v>
      </c>
      <c r="C1726" s="30">
        <f>ROUNDDOWN((Table2[[#This Row],[Volume Used]]-'Input Data'!$B$9)/'Input Data'!$B$11,0)*'Input Data'!$B$12</f>
        <v>0.30000000000000004</v>
      </c>
      <c r="D1726" s="31">
        <f>-(Table2[[#This Row],[Volume]]*(1-Table2[[#This Row],[Discount]])*'Input Data'!$B$2)/Table2[[#This Row],[Volume]]</f>
        <v>350</v>
      </c>
      <c r="E1726" s="29">
        <f>ROUNDUP(Table2[[#This Row],[Volume]]/'Input Data'!$B$13,0)</f>
        <v>10</v>
      </c>
      <c r="F1726" s="29">
        <f>-Table2[[#This Row],[Multiplier]]*'Input Data'!$B$3</f>
        <v>500000</v>
      </c>
      <c r="G1726" s="29">
        <f>(1 - (1 / (1 + EXP(-((Table2[[#This Row],[Volume]] / 1000) - 4.25))))) * 0.4 + 0.6</f>
        <v>0.60304597324975562</v>
      </c>
      <c r="H1726" s="29">
        <f>Table2[[#This Row],[Sigmoid]]*'Input Data'!$B$7</f>
        <v>452.28447993731669</v>
      </c>
      <c r="I1726" s="29">
        <f>Table2[[#This Row],[Price]]-Table2[[#This Row],[Variable Cost]]</f>
        <v>102.28447993731669</v>
      </c>
      <c r="J1726" s="29">
        <f>Table2[[#This Row],[CM I (Unit)]]-(Table2[[#This Row],[Fixed Cost]]/Table2[[#This Row],[Volume]])</f>
        <v>47.459918533807915</v>
      </c>
      <c r="K1726" s="29">
        <f>Table2[[#This Row],[CM II Unit)]]-(-'Input Data'!$B$4/Table2[[#This Row],[Volume]])</f>
        <v>20.047637832053528</v>
      </c>
      <c r="L1726" s="29">
        <f>Table2[[#This Row],[CM I (Unit)]]*Table2[[#This Row],[Volume]]</f>
        <v>932834.45702832821</v>
      </c>
      <c r="M1726" s="29">
        <f>Table2[[#This Row],[CM II Unit)]]*Table2[[#This Row],[Volume]]</f>
        <v>432834.45702832821</v>
      </c>
      <c r="N1726" s="29">
        <f>Table2[[#This Row],[Profit (Unit)]]*Table2[[#This Row],[Volume]]</f>
        <v>182834.45702832818</v>
      </c>
      <c r="O1726" s="29" t="str">
        <f>IF(AND(Table2[[#This Row],[Profit]]&gt;0,N1725&lt;0),MIN(Table2[Profit]),"")</f>
        <v/>
      </c>
    </row>
    <row r="1727" spans="1:15" ht="20.100000000000001" customHeight="1" x14ac:dyDescent="0.25">
      <c r="A1727" s="29">
        <v>9125</v>
      </c>
      <c r="B1727" s="29">
        <f>IF(Table2[[#This Row],[Volume]]&lt;'Input Data'!$B$9,'Input Data'!$B$9,IF(Table2[[#This Row],[Volume]]&gt;'Input Data'!$B$10,'Input Data'!$B$10,Table2[[#This Row],[Volume]]))</f>
        <v>8000</v>
      </c>
      <c r="C1727" s="30">
        <f>ROUNDDOWN((Table2[[#This Row],[Volume Used]]-'Input Data'!$B$9)/'Input Data'!$B$11,0)*'Input Data'!$B$12</f>
        <v>0.30000000000000004</v>
      </c>
      <c r="D1727" s="31">
        <f>-(Table2[[#This Row],[Volume]]*(1-Table2[[#This Row],[Discount]])*'Input Data'!$B$2)/Table2[[#This Row],[Volume]]</f>
        <v>350</v>
      </c>
      <c r="E1727" s="29">
        <f>ROUNDUP(Table2[[#This Row],[Volume]]/'Input Data'!$B$13,0)</f>
        <v>10</v>
      </c>
      <c r="F1727" s="29">
        <f>-Table2[[#This Row],[Multiplier]]*'Input Data'!$B$3</f>
        <v>500000</v>
      </c>
      <c r="G1727" s="29">
        <f>(1 - (1 / (1 + EXP(-((Table2[[#This Row],[Volume]] / 1000) - 4.25))))) * 0.4 + 0.6</f>
        <v>0.60303089650714425</v>
      </c>
      <c r="H1727" s="29">
        <f>Table2[[#This Row],[Sigmoid]]*'Input Data'!$B$7</f>
        <v>452.27317238035818</v>
      </c>
      <c r="I1727" s="29">
        <f>Table2[[#This Row],[Price]]-Table2[[#This Row],[Variable Cost]]</f>
        <v>102.27317238035818</v>
      </c>
      <c r="J1727" s="29">
        <f>Table2[[#This Row],[CM I (Unit)]]-(Table2[[#This Row],[Fixed Cost]]/Table2[[#This Row],[Volume]])</f>
        <v>47.478651832412972</v>
      </c>
      <c r="K1727" s="29">
        <f>Table2[[#This Row],[CM II Unit)]]-(-'Input Data'!$B$4/Table2[[#This Row],[Volume]])</f>
        <v>20.081391558440369</v>
      </c>
      <c r="L1727" s="29">
        <f>Table2[[#This Row],[CM I (Unit)]]*Table2[[#This Row],[Volume]]</f>
        <v>933242.69797076832</v>
      </c>
      <c r="M1727" s="29">
        <f>Table2[[#This Row],[CM II Unit)]]*Table2[[#This Row],[Volume]]</f>
        <v>433242.69797076838</v>
      </c>
      <c r="N1727" s="29">
        <f>Table2[[#This Row],[Profit (Unit)]]*Table2[[#This Row],[Volume]]</f>
        <v>183242.69797076838</v>
      </c>
      <c r="O1727" s="29" t="str">
        <f>IF(AND(Table2[[#This Row],[Profit]]&gt;0,N1726&lt;0),MIN(Table2[Profit]),"")</f>
        <v/>
      </c>
    </row>
    <row r="1728" spans="1:15" ht="20.100000000000001" customHeight="1" x14ac:dyDescent="0.25">
      <c r="A1728" s="29">
        <v>9130</v>
      </c>
      <c r="B1728" s="29">
        <f>IF(Table2[[#This Row],[Volume]]&lt;'Input Data'!$B$9,'Input Data'!$B$9,IF(Table2[[#This Row],[Volume]]&gt;'Input Data'!$B$10,'Input Data'!$B$10,Table2[[#This Row],[Volume]]))</f>
        <v>8000</v>
      </c>
      <c r="C1728" s="30">
        <f>ROUNDDOWN((Table2[[#This Row],[Volume Used]]-'Input Data'!$B$9)/'Input Data'!$B$11,0)*'Input Data'!$B$12</f>
        <v>0.30000000000000004</v>
      </c>
      <c r="D1728" s="31">
        <f>-(Table2[[#This Row],[Volume]]*(1-Table2[[#This Row],[Discount]])*'Input Data'!$B$2)/Table2[[#This Row],[Volume]]</f>
        <v>350</v>
      </c>
      <c r="E1728" s="29">
        <f>ROUNDUP(Table2[[#This Row],[Volume]]/'Input Data'!$B$13,0)</f>
        <v>10</v>
      </c>
      <c r="F1728" s="29">
        <f>-Table2[[#This Row],[Multiplier]]*'Input Data'!$B$3</f>
        <v>500000</v>
      </c>
      <c r="G1728" s="29">
        <f>(1 - (1 / (1 + EXP(-((Table2[[#This Row],[Volume]] / 1000) - 4.25))))) * 0.4 + 0.6</f>
        <v>0.6030158938233493</v>
      </c>
      <c r="H1728" s="29">
        <f>Table2[[#This Row],[Sigmoid]]*'Input Data'!$B$7</f>
        <v>452.261920367512</v>
      </c>
      <c r="I1728" s="29">
        <f>Table2[[#This Row],[Price]]-Table2[[#This Row],[Variable Cost]]</f>
        <v>102.261920367512</v>
      </c>
      <c r="J1728" s="29">
        <f>Table2[[#This Row],[CM I (Unit)]]-(Table2[[#This Row],[Fixed Cost]]/Table2[[#This Row],[Volume]])</f>
        <v>47.497407771674105</v>
      </c>
      <c r="K1728" s="29">
        <f>Table2[[#This Row],[CM II Unit)]]-(-'Input Data'!$B$4/Table2[[#This Row],[Volume]])</f>
        <v>20.115151473755155</v>
      </c>
      <c r="L1728" s="29">
        <f>Table2[[#This Row],[CM I (Unit)]]*Table2[[#This Row],[Volume]]</f>
        <v>933651.33295538463</v>
      </c>
      <c r="M1728" s="29">
        <f>Table2[[#This Row],[CM II Unit)]]*Table2[[#This Row],[Volume]]</f>
        <v>433651.33295538457</v>
      </c>
      <c r="N1728" s="29">
        <f>Table2[[#This Row],[Profit (Unit)]]*Table2[[#This Row],[Volume]]</f>
        <v>183651.33295538457</v>
      </c>
      <c r="O1728" s="29" t="str">
        <f>IF(AND(Table2[[#This Row],[Profit]]&gt;0,N1727&lt;0),MIN(Table2[Profit]),"")</f>
        <v/>
      </c>
    </row>
    <row r="1729" spans="1:15" ht="20.100000000000001" customHeight="1" x14ac:dyDescent="0.25">
      <c r="A1729" s="29">
        <v>9135</v>
      </c>
      <c r="B1729" s="29">
        <f>IF(Table2[[#This Row],[Volume]]&lt;'Input Data'!$B$9,'Input Data'!$B$9,IF(Table2[[#This Row],[Volume]]&gt;'Input Data'!$B$10,'Input Data'!$B$10,Table2[[#This Row],[Volume]]))</f>
        <v>8000</v>
      </c>
      <c r="C1729" s="30">
        <f>ROUNDDOWN((Table2[[#This Row],[Volume Used]]-'Input Data'!$B$9)/'Input Data'!$B$11,0)*'Input Data'!$B$12</f>
        <v>0.30000000000000004</v>
      </c>
      <c r="D1729" s="31">
        <f>-(Table2[[#This Row],[Volume]]*(1-Table2[[#This Row],[Discount]])*'Input Data'!$B$2)/Table2[[#This Row],[Volume]]</f>
        <v>350</v>
      </c>
      <c r="E1729" s="29">
        <f>ROUNDUP(Table2[[#This Row],[Volume]]/'Input Data'!$B$13,0)</f>
        <v>10</v>
      </c>
      <c r="F1729" s="29">
        <f>-Table2[[#This Row],[Multiplier]]*'Input Data'!$B$3</f>
        <v>500000</v>
      </c>
      <c r="G1729" s="29">
        <f>(1 - (1 / (1 + EXP(-((Table2[[#This Row],[Volume]] / 1000) - 4.25))))) * 0.4 + 0.6</f>
        <v>0.60300096484018417</v>
      </c>
      <c r="H1729" s="29">
        <f>Table2[[#This Row],[Sigmoid]]*'Input Data'!$B$7</f>
        <v>452.25072363013811</v>
      </c>
      <c r="I1729" s="29">
        <f>Table2[[#This Row],[Price]]-Table2[[#This Row],[Variable Cost]]</f>
        <v>102.25072363013811</v>
      </c>
      <c r="J1729" s="29">
        <f>Table2[[#This Row],[CM I (Unit)]]-(Table2[[#This Row],[Fixed Cost]]/Table2[[#This Row],[Volume]])</f>
        <v>47.516186136979925</v>
      </c>
      <c r="K1729" s="29">
        <f>Table2[[#This Row],[CM II Unit)]]-(-'Input Data'!$B$4/Table2[[#This Row],[Volume]])</f>
        <v>20.148917390400833</v>
      </c>
      <c r="L1729" s="29">
        <f>Table2[[#This Row],[CM I (Unit)]]*Table2[[#This Row],[Volume]]</f>
        <v>934060.3603613117</v>
      </c>
      <c r="M1729" s="29">
        <f>Table2[[#This Row],[CM II Unit)]]*Table2[[#This Row],[Volume]]</f>
        <v>434060.36036131164</v>
      </c>
      <c r="N1729" s="29">
        <f>Table2[[#This Row],[Profit (Unit)]]*Table2[[#This Row],[Volume]]</f>
        <v>184060.36036131161</v>
      </c>
      <c r="O1729" s="29" t="str">
        <f>IF(AND(Table2[[#This Row],[Profit]]&gt;0,N1728&lt;0),MIN(Table2[Profit]),"")</f>
        <v/>
      </c>
    </row>
    <row r="1730" spans="1:15" ht="20.100000000000001" customHeight="1" x14ac:dyDescent="0.25">
      <c r="A1730" s="29">
        <v>9140</v>
      </c>
      <c r="B1730" s="29">
        <f>IF(Table2[[#This Row],[Volume]]&lt;'Input Data'!$B$9,'Input Data'!$B$9,IF(Table2[[#This Row],[Volume]]&gt;'Input Data'!$B$10,'Input Data'!$B$10,Table2[[#This Row],[Volume]]))</f>
        <v>8000</v>
      </c>
      <c r="C1730" s="30">
        <f>ROUNDDOWN((Table2[[#This Row],[Volume Used]]-'Input Data'!$B$9)/'Input Data'!$B$11,0)*'Input Data'!$B$12</f>
        <v>0.30000000000000004</v>
      </c>
      <c r="D1730" s="31">
        <f>-(Table2[[#This Row],[Volume]]*(1-Table2[[#This Row],[Discount]])*'Input Data'!$B$2)/Table2[[#This Row],[Volume]]</f>
        <v>350</v>
      </c>
      <c r="E1730" s="29">
        <f>ROUNDUP(Table2[[#This Row],[Volume]]/'Input Data'!$B$13,0)</f>
        <v>10</v>
      </c>
      <c r="F1730" s="29">
        <f>-Table2[[#This Row],[Multiplier]]*'Input Data'!$B$3</f>
        <v>500000</v>
      </c>
      <c r="G1730" s="29">
        <f>(1 - (1 / (1 + EXP(-((Table2[[#This Row],[Volume]] / 1000) - 4.25))))) * 0.4 + 0.6</f>
        <v>0.60298610920113904</v>
      </c>
      <c r="H1730" s="29">
        <f>Table2[[#This Row],[Sigmoid]]*'Input Data'!$B$7</f>
        <v>452.23958190085426</v>
      </c>
      <c r="I1730" s="29">
        <f>Table2[[#This Row],[Price]]-Table2[[#This Row],[Variable Cost]]</f>
        <v>102.23958190085426</v>
      </c>
      <c r="J1730" s="29">
        <f>Table2[[#This Row],[CM I (Unit)]]-(Table2[[#This Row],[Fixed Cost]]/Table2[[#This Row],[Volume]])</f>
        <v>47.53498671485864</v>
      </c>
      <c r="K1730" s="29">
        <f>Table2[[#This Row],[CM II Unit)]]-(-'Input Data'!$B$4/Table2[[#This Row],[Volume]])</f>
        <v>20.182689121860829</v>
      </c>
      <c r="L1730" s="29">
        <f>Table2[[#This Row],[CM I (Unit)]]*Table2[[#This Row],[Volume]]</f>
        <v>934469.77857380791</v>
      </c>
      <c r="M1730" s="29">
        <f>Table2[[#This Row],[CM II Unit)]]*Table2[[#This Row],[Volume]]</f>
        <v>434469.77857380797</v>
      </c>
      <c r="N1730" s="29">
        <f>Table2[[#This Row],[Profit (Unit)]]*Table2[[#This Row],[Volume]]</f>
        <v>184469.77857380797</v>
      </c>
      <c r="O1730" s="29" t="str">
        <f>IF(AND(Table2[[#This Row],[Profit]]&gt;0,N1729&lt;0),MIN(Table2[Profit]),"")</f>
        <v/>
      </c>
    </row>
    <row r="1731" spans="1:15" ht="20.100000000000001" customHeight="1" x14ac:dyDescent="0.25">
      <c r="A1731" s="29">
        <v>9145</v>
      </c>
      <c r="B1731" s="29">
        <f>IF(Table2[[#This Row],[Volume]]&lt;'Input Data'!$B$9,'Input Data'!$B$9,IF(Table2[[#This Row],[Volume]]&gt;'Input Data'!$B$10,'Input Data'!$B$10,Table2[[#This Row],[Volume]]))</f>
        <v>8000</v>
      </c>
      <c r="C1731" s="30">
        <f>ROUNDDOWN((Table2[[#This Row],[Volume Used]]-'Input Data'!$B$9)/'Input Data'!$B$11,0)*'Input Data'!$B$12</f>
        <v>0.30000000000000004</v>
      </c>
      <c r="D1731" s="31">
        <f>-(Table2[[#This Row],[Volume]]*(1-Table2[[#This Row],[Discount]])*'Input Data'!$B$2)/Table2[[#This Row],[Volume]]</f>
        <v>350</v>
      </c>
      <c r="E1731" s="29">
        <f>ROUNDUP(Table2[[#This Row],[Volume]]/'Input Data'!$B$13,0)</f>
        <v>10</v>
      </c>
      <c r="F1731" s="29">
        <f>-Table2[[#This Row],[Multiplier]]*'Input Data'!$B$3</f>
        <v>500000</v>
      </c>
      <c r="G1731" s="29">
        <f>(1 - (1 / (1 + EXP(-((Table2[[#This Row],[Volume]] / 1000) - 4.25))))) * 0.4 + 0.6</f>
        <v>0.60297132655137431</v>
      </c>
      <c r="H1731" s="29">
        <f>Table2[[#This Row],[Sigmoid]]*'Input Data'!$B$7</f>
        <v>452.22849491353071</v>
      </c>
      <c r="I1731" s="29">
        <f>Table2[[#This Row],[Price]]-Table2[[#This Row],[Variable Cost]]</f>
        <v>102.22849491353071</v>
      </c>
      <c r="J1731" s="29">
        <f>Table2[[#This Row],[CM I (Unit)]]-(Table2[[#This Row],[Fixed Cost]]/Table2[[#This Row],[Volume]])</f>
        <v>47.553809292973028</v>
      </c>
      <c r="K1731" s="29">
        <f>Table2[[#This Row],[CM II Unit)]]-(-'Input Data'!$B$4/Table2[[#This Row],[Volume]])</f>
        <v>20.216466482694187</v>
      </c>
      <c r="L1731" s="29">
        <f>Table2[[#This Row],[CM I (Unit)]]*Table2[[#This Row],[Volume]]</f>
        <v>934879.58598423831</v>
      </c>
      <c r="M1731" s="29">
        <f>Table2[[#This Row],[CM II Unit)]]*Table2[[#This Row],[Volume]]</f>
        <v>434879.58598423837</v>
      </c>
      <c r="N1731" s="29">
        <f>Table2[[#This Row],[Profit (Unit)]]*Table2[[#This Row],[Volume]]</f>
        <v>184879.58598423834</v>
      </c>
      <c r="O1731" s="29" t="str">
        <f>IF(AND(Table2[[#This Row],[Profit]]&gt;0,N1730&lt;0),MIN(Table2[Profit]),"")</f>
        <v/>
      </c>
    </row>
    <row r="1732" spans="1:15" ht="20.100000000000001" customHeight="1" x14ac:dyDescent="0.25">
      <c r="A1732" s="29">
        <v>9150</v>
      </c>
      <c r="B1732" s="29">
        <f>IF(Table2[[#This Row],[Volume]]&lt;'Input Data'!$B$9,'Input Data'!$B$9,IF(Table2[[#This Row],[Volume]]&gt;'Input Data'!$B$10,'Input Data'!$B$10,Table2[[#This Row],[Volume]]))</f>
        <v>8000</v>
      </c>
      <c r="C1732" s="30">
        <f>ROUNDDOWN((Table2[[#This Row],[Volume Used]]-'Input Data'!$B$9)/'Input Data'!$B$11,0)*'Input Data'!$B$12</f>
        <v>0.30000000000000004</v>
      </c>
      <c r="D1732" s="31">
        <f>-(Table2[[#This Row],[Volume]]*(1-Table2[[#This Row],[Discount]])*'Input Data'!$B$2)/Table2[[#This Row],[Volume]]</f>
        <v>350</v>
      </c>
      <c r="E1732" s="29">
        <f>ROUNDUP(Table2[[#This Row],[Volume]]/'Input Data'!$B$13,0)</f>
        <v>10</v>
      </c>
      <c r="F1732" s="29">
        <f>-Table2[[#This Row],[Multiplier]]*'Input Data'!$B$3</f>
        <v>500000</v>
      </c>
      <c r="G1732" s="29">
        <f>(1 - (1 / (1 + EXP(-((Table2[[#This Row],[Volume]] / 1000) - 4.25))))) * 0.4 + 0.6</f>
        <v>0.60295661653771271</v>
      </c>
      <c r="H1732" s="29">
        <f>Table2[[#This Row],[Sigmoid]]*'Input Data'!$B$7</f>
        <v>452.21746240328451</v>
      </c>
      <c r="I1732" s="29">
        <f>Table2[[#This Row],[Price]]-Table2[[#This Row],[Variable Cost]]</f>
        <v>102.21746240328451</v>
      </c>
      <c r="J1732" s="29">
        <f>Table2[[#This Row],[CM I (Unit)]]-(Table2[[#This Row],[Fixed Cost]]/Table2[[#This Row],[Volume]])</f>
        <v>47.572653660115115</v>
      </c>
      <c r="K1732" s="29">
        <f>Table2[[#This Row],[CM II Unit)]]-(-'Input Data'!$B$4/Table2[[#This Row],[Volume]])</f>
        <v>20.250249288530416</v>
      </c>
      <c r="L1732" s="29">
        <f>Table2[[#This Row],[CM I (Unit)]]*Table2[[#This Row],[Volume]]</f>
        <v>935289.78099005332</v>
      </c>
      <c r="M1732" s="29">
        <f>Table2[[#This Row],[CM II Unit)]]*Table2[[#This Row],[Volume]]</f>
        <v>435289.78099005332</v>
      </c>
      <c r="N1732" s="29">
        <f>Table2[[#This Row],[Profit (Unit)]]*Table2[[#This Row],[Volume]]</f>
        <v>185289.78099005332</v>
      </c>
      <c r="O1732" s="29" t="str">
        <f>IF(AND(Table2[[#This Row],[Profit]]&gt;0,N1731&lt;0),MIN(Table2[Profit]),"")</f>
        <v/>
      </c>
    </row>
    <row r="1733" spans="1:15" ht="20.100000000000001" customHeight="1" x14ac:dyDescent="0.25">
      <c r="A1733" s="29">
        <v>9155</v>
      </c>
      <c r="B1733" s="29">
        <f>IF(Table2[[#This Row],[Volume]]&lt;'Input Data'!$B$9,'Input Data'!$B$9,IF(Table2[[#This Row],[Volume]]&gt;'Input Data'!$B$10,'Input Data'!$B$10,Table2[[#This Row],[Volume]]))</f>
        <v>8000</v>
      </c>
      <c r="C1733" s="30">
        <f>ROUNDDOWN((Table2[[#This Row],[Volume Used]]-'Input Data'!$B$9)/'Input Data'!$B$11,0)*'Input Data'!$B$12</f>
        <v>0.30000000000000004</v>
      </c>
      <c r="D1733" s="31">
        <f>-(Table2[[#This Row],[Volume]]*(1-Table2[[#This Row],[Discount]])*'Input Data'!$B$2)/Table2[[#This Row],[Volume]]</f>
        <v>350</v>
      </c>
      <c r="E1733" s="29">
        <f>ROUNDUP(Table2[[#This Row],[Volume]]/'Input Data'!$B$13,0)</f>
        <v>10</v>
      </c>
      <c r="F1733" s="29">
        <f>-Table2[[#This Row],[Multiplier]]*'Input Data'!$B$3</f>
        <v>500000</v>
      </c>
      <c r="G1733" s="29">
        <f>(1 - (1 / (1 + EXP(-((Table2[[#This Row],[Volume]] / 1000) - 4.25))))) * 0.4 + 0.6</f>
        <v>0.60294197880863221</v>
      </c>
      <c r="H1733" s="29">
        <f>Table2[[#This Row],[Sigmoid]]*'Input Data'!$B$7</f>
        <v>452.20648410647414</v>
      </c>
      <c r="I1733" s="29">
        <f>Table2[[#This Row],[Price]]-Table2[[#This Row],[Variable Cost]]</f>
        <v>102.20648410647414</v>
      </c>
      <c r="J1733" s="29">
        <f>Table2[[#This Row],[CM I (Unit)]]-(Table2[[#This Row],[Fixed Cost]]/Table2[[#This Row],[Volume]])</f>
        <v>47.591519606201061</v>
      </c>
      <c r="K1733" s="29">
        <f>Table2[[#This Row],[CM II Unit)]]-(-'Input Data'!$B$4/Table2[[#This Row],[Volume]])</f>
        <v>20.284037356064523</v>
      </c>
      <c r="L1733" s="29">
        <f>Table2[[#This Row],[CM I (Unit)]]*Table2[[#This Row],[Volume]]</f>
        <v>935700.3619947707</v>
      </c>
      <c r="M1733" s="29">
        <f>Table2[[#This Row],[CM II Unit)]]*Table2[[#This Row],[Volume]]</f>
        <v>435700.3619947707</v>
      </c>
      <c r="N1733" s="29">
        <f>Table2[[#This Row],[Profit (Unit)]]*Table2[[#This Row],[Volume]]</f>
        <v>185700.3619947707</v>
      </c>
      <c r="O1733" s="29" t="str">
        <f>IF(AND(Table2[[#This Row],[Profit]]&gt;0,N1732&lt;0),MIN(Table2[Profit]),"")</f>
        <v/>
      </c>
    </row>
    <row r="1734" spans="1:15" ht="20.100000000000001" customHeight="1" x14ac:dyDescent="0.25">
      <c r="A1734" s="29">
        <v>9160</v>
      </c>
      <c r="B1734" s="29">
        <f>IF(Table2[[#This Row],[Volume]]&lt;'Input Data'!$B$9,'Input Data'!$B$9,IF(Table2[[#This Row],[Volume]]&gt;'Input Data'!$B$10,'Input Data'!$B$10,Table2[[#This Row],[Volume]]))</f>
        <v>8000</v>
      </c>
      <c r="C1734" s="30">
        <f>ROUNDDOWN((Table2[[#This Row],[Volume Used]]-'Input Data'!$B$9)/'Input Data'!$B$11,0)*'Input Data'!$B$12</f>
        <v>0.30000000000000004</v>
      </c>
      <c r="D1734" s="31">
        <f>-(Table2[[#This Row],[Volume]]*(1-Table2[[#This Row],[Discount]])*'Input Data'!$B$2)/Table2[[#This Row],[Volume]]</f>
        <v>350</v>
      </c>
      <c r="E1734" s="29">
        <f>ROUNDUP(Table2[[#This Row],[Volume]]/'Input Data'!$B$13,0)</f>
        <v>10</v>
      </c>
      <c r="F1734" s="29">
        <f>-Table2[[#This Row],[Multiplier]]*'Input Data'!$B$3</f>
        <v>500000</v>
      </c>
      <c r="G1734" s="29">
        <f>(1 - (1 / (1 + EXP(-((Table2[[#This Row],[Volume]] / 1000) - 4.25))))) * 0.4 + 0.6</f>
        <v>0.60292741301425845</v>
      </c>
      <c r="H1734" s="29">
        <f>Table2[[#This Row],[Sigmoid]]*'Input Data'!$B$7</f>
        <v>452.19555976069381</v>
      </c>
      <c r="I1734" s="29">
        <f>Table2[[#This Row],[Price]]-Table2[[#This Row],[Variable Cost]]</f>
        <v>102.19555976069381</v>
      </c>
      <c r="J1734" s="29">
        <f>Table2[[#This Row],[CM I (Unit)]]-(Table2[[#This Row],[Fixed Cost]]/Table2[[#This Row],[Volume]])</f>
        <v>47.610406922265867</v>
      </c>
      <c r="K1734" s="29">
        <f>Table2[[#This Row],[CM II Unit)]]-(-'Input Data'!$B$4/Table2[[#This Row],[Volume]])</f>
        <v>20.317830503051894</v>
      </c>
      <c r="L1734" s="29">
        <f>Table2[[#This Row],[CM I (Unit)]]*Table2[[#This Row],[Volume]]</f>
        <v>936111.32740795531</v>
      </c>
      <c r="M1734" s="29">
        <f>Table2[[#This Row],[CM II Unit)]]*Table2[[#This Row],[Volume]]</f>
        <v>436111.32740795537</v>
      </c>
      <c r="N1734" s="29">
        <f>Table2[[#This Row],[Profit (Unit)]]*Table2[[#This Row],[Volume]]</f>
        <v>186111.32740795534</v>
      </c>
      <c r="O1734" s="29" t="str">
        <f>IF(AND(Table2[[#This Row],[Profit]]&gt;0,N1733&lt;0),MIN(Table2[Profit]),"")</f>
        <v/>
      </c>
    </row>
    <row r="1735" spans="1:15" ht="20.100000000000001" customHeight="1" x14ac:dyDescent="0.25">
      <c r="A1735" s="29">
        <v>9165</v>
      </c>
      <c r="B1735" s="29">
        <f>IF(Table2[[#This Row],[Volume]]&lt;'Input Data'!$B$9,'Input Data'!$B$9,IF(Table2[[#This Row],[Volume]]&gt;'Input Data'!$B$10,'Input Data'!$B$10,Table2[[#This Row],[Volume]]))</f>
        <v>8000</v>
      </c>
      <c r="C1735" s="30">
        <f>ROUNDDOWN((Table2[[#This Row],[Volume Used]]-'Input Data'!$B$9)/'Input Data'!$B$11,0)*'Input Data'!$B$12</f>
        <v>0.30000000000000004</v>
      </c>
      <c r="D1735" s="31">
        <f>-(Table2[[#This Row],[Volume]]*(1-Table2[[#This Row],[Discount]])*'Input Data'!$B$2)/Table2[[#This Row],[Volume]]</f>
        <v>350</v>
      </c>
      <c r="E1735" s="29">
        <f>ROUNDUP(Table2[[#This Row],[Volume]]/'Input Data'!$B$13,0)</f>
        <v>10</v>
      </c>
      <c r="F1735" s="29">
        <f>-Table2[[#This Row],[Multiplier]]*'Input Data'!$B$3</f>
        <v>500000</v>
      </c>
      <c r="G1735" s="29">
        <f>(1 - (1 / (1 + EXP(-((Table2[[#This Row],[Volume]] / 1000) - 4.25))))) * 0.4 + 0.6</f>
        <v>0.60291291880635844</v>
      </c>
      <c r="H1735" s="29">
        <f>Table2[[#This Row],[Sigmoid]]*'Input Data'!$B$7</f>
        <v>452.18468910476884</v>
      </c>
      <c r="I1735" s="29">
        <f>Table2[[#This Row],[Price]]-Table2[[#This Row],[Variable Cost]]</f>
        <v>102.18468910476884</v>
      </c>
      <c r="J1735" s="29">
        <f>Table2[[#This Row],[CM I (Unit)]]-(Table2[[#This Row],[Fixed Cost]]/Table2[[#This Row],[Volume]])</f>
        <v>47.629315400458964</v>
      </c>
      <c r="K1735" s="29">
        <f>Table2[[#This Row],[CM II Unit)]]-(-'Input Data'!$B$4/Table2[[#This Row],[Volume]])</f>
        <v>20.351628548304028</v>
      </c>
      <c r="L1735" s="29">
        <f>Table2[[#This Row],[CM I (Unit)]]*Table2[[#This Row],[Volume]]</f>
        <v>936522.67564520636</v>
      </c>
      <c r="M1735" s="29">
        <f>Table2[[#This Row],[CM II Unit)]]*Table2[[#This Row],[Volume]]</f>
        <v>436522.67564520641</v>
      </c>
      <c r="N1735" s="29">
        <f>Table2[[#This Row],[Profit (Unit)]]*Table2[[#This Row],[Volume]]</f>
        <v>186522.67564520641</v>
      </c>
      <c r="O1735" s="29" t="str">
        <f>IF(AND(Table2[[#This Row],[Profit]]&gt;0,N1734&lt;0),MIN(Table2[Profit]),"")</f>
        <v/>
      </c>
    </row>
    <row r="1736" spans="1:15" ht="20.100000000000001" customHeight="1" x14ac:dyDescent="0.25">
      <c r="A1736" s="29">
        <v>9170</v>
      </c>
      <c r="B1736" s="29">
        <f>IF(Table2[[#This Row],[Volume]]&lt;'Input Data'!$B$9,'Input Data'!$B$9,IF(Table2[[#This Row],[Volume]]&gt;'Input Data'!$B$10,'Input Data'!$B$10,Table2[[#This Row],[Volume]]))</f>
        <v>8000</v>
      </c>
      <c r="C1736" s="30">
        <f>ROUNDDOWN((Table2[[#This Row],[Volume Used]]-'Input Data'!$B$9)/'Input Data'!$B$11,0)*'Input Data'!$B$12</f>
        <v>0.30000000000000004</v>
      </c>
      <c r="D1736" s="31">
        <f>-(Table2[[#This Row],[Volume]]*(1-Table2[[#This Row],[Discount]])*'Input Data'!$B$2)/Table2[[#This Row],[Volume]]</f>
        <v>350</v>
      </c>
      <c r="E1736" s="29">
        <f>ROUNDUP(Table2[[#This Row],[Volume]]/'Input Data'!$B$13,0)</f>
        <v>10</v>
      </c>
      <c r="F1736" s="29">
        <f>-Table2[[#This Row],[Multiplier]]*'Input Data'!$B$3</f>
        <v>500000</v>
      </c>
      <c r="G1736" s="29">
        <f>(1 - (1 / (1 + EXP(-((Table2[[#This Row],[Volume]] / 1000) - 4.25))))) * 0.4 + 0.6</f>
        <v>0.60289849583833255</v>
      </c>
      <c r="H1736" s="29">
        <f>Table2[[#This Row],[Sigmoid]]*'Input Data'!$B$7</f>
        <v>452.17387187874942</v>
      </c>
      <c r="I1736" s="29">
        <f>Table2[[#This Row],[Price]]-Table2[[#This Row],[Variable Cost]]</f>
        <v>102.17387187874942</v>
      </c>
      <c r="J1736" s="29">
        <f>Table2[[#This Row],[CM I (Unit)]]-(Table2[[#This Row],[Fixed Cost]]/Table2[[#This Row],[Volume]])</f>
        <v>47.648244834038408</v>
      </c>
      <c r="K1736" s="29">
        <f>Table2[[#This Row],[CM II Unit)]]-(-'Input Data'!$B$4/Table2[[#This Row],[Volume]])</f>
        <v>20.3854313116829</v>
      </c>
      <c r="L1736" s="29">
        <f>Table2[[#This Row],[CM I (Unit)]]*Table2[[#This Row],[Volume]]</f>
        <v>936934.4051281322</v>
      </c>
      <c r="M1736" s="29">
        <f>Table2[[#This Row],[CM II Unit)]]*Table2[[#This Row],[Volume]]</f>
        <v>436934.4051281322</v>
      </c>
      <c r="N1736" s="29">
        <f>Table2[[#This Row],[Profit (Unit)]]*Table2[[#This Row],[Volume]]</f>
        <v>186934.4051281322</v>
      </c>
      <c r="O1736" s="29" t="str">
        <f>IF(AND(Table2[[#This Row],[Profit]]&gt;0,N1735&lt;0),MIN(Table2[Profit]),"")</f>
        <v/>
      </c>
    </row>
    <row r="1737" spans="1:15" ht="20.100000000000001" customHeight="1" x14ac:dyDescent="0.25">
      <c r="A1737" s="29">
        <v>9175</v>
      </c>
      <c r="B1737" s="29">
        <f>IF(Table2[[#This Row],[Volume]]&lt;'Input Data'!$B$9,'Input Data'!$B$9,IF(Table2[[#This Row],[Volume]]&gt;'Input Data'!$B$10,'Input Data'!$B$10,Table2[[#This Row],[Volume]]))</f>
        <v>8000</v>
      </c>
      <c r="C1737" s="30">
        <f>ROUNDDOWN((Table2[[#This Row],[Volume Used]]-'Input Data'!$B$9)/'Input Data'!$B$11,0)*'Input Data'!$B$12</f>
        <v>0.30000000000000004</v>
      </c>
      <c r="D1737" s="31">
        <f>-(Table2[[#This Row],[Volume]]*(1-Table2[[#This Row],[Discount]])*'Input Data'!$B$2)/Table2[[#This Row],[Volume]]</f>
        <v>350</v>
      </c>
      <c r="E1737" s="29">
        <f>ROUNDUP(Table2[[#This Row],[Volume]]/'Input Data'!$B$13,0)</f>
        <v>10</v>
      </c>
      <c r="F1737" s="29">
        <f>-Table2[[#This Row],[Multiplier]]*'Input Data'!$B$3</f>
        <v>500000</v>
      </c>
      <c r="G1737" s="29">
        <f>(1 - (1 / (1 + EXP(-((Table2[[#This Row],[Volume]] / 1000) - 4.25))))) * 0.4 + 0.6</f>
        <v>0.6028841437652076</v>
      </c>
      <c r="H1737" s="29">
        <f>Table2[[#This Row],[Sigmoid]]*'Input Data'!$B$7</f>
        <v>452.1631078239057</v>
      </c>
      <c r="I1737" s="29">
        <f>Table2[[#This Row],[Price]]-Table2[[#This Row],[Variable Cost]]</f>
        <v>102.1631078239057</v>
      </c>
      <c r="J1737" s="29">
        <f>Table2[[#This Row],[CM I (Unit)]]-(Table2[[#This Row],[Fixed Cost]]/Table2[[#This Row],[Volume]])</f>
        <v>47.667195017366197</v>
      </c>
      <c r="K1737" s="29">
        <f>Table2[[#This Row],[CM II Unit)]]-(-'Input Data'!$B$4/Table2[[#This Row],[Volume]])</f>
        <v>20.419238614096443</v>
      </c>
      <c r="L1737" s="29">
        <f>Table2[[#This Row],[CM I (Unit)]]*Table2[[#This Row],[Volume]]</f>
        <v>937346.51428433484</v>
      </c>
      <c r="M1737" s="29">
        <f>Table2[[#This Row],[CM II Unit)]]*Table2[[#This Row],[Volume]]</f>
        <v>437346.51428433484</v>
      </c>
      <c r="N1737" s="29">
        <f>Table2[[#This Row],[Profit (Unit)]]*Table2[[#This Row],[Volume]]</f>
        <v>187346.51428433487</v>
      </c>
      <c r="O1737" s="29" t="str">
        <f>IF(AND(Table2[[#This Row],[Profit]]&gt;0,N1736&lt;0),MIN(Table2[Profit]),"")</f>
        <v/>
      </c>
    </row>
    <row r="1738" spans="1:15" ht="20.100000000000001" customHeight="1" x14ac:dyDescent="0.25">
      <c r="A1738" s="29">
        <v>9180</v>
      </c>
      <c r="B1738" s="29">
        <f>IF(Table2[[#This Row],[Volume]]&lt;'Input Data'!$B$9,'Input Data'!$B$9,IF(Table2[[#This Row],[Volume]]&gt;'Input Data'!$B$10,'Input Data'!$B$10,Table2[[#This Row],[Volume]]))</f>
        <v>8000</v>
      </c>
      <c r="C1738" s="30">
        <f>ROUNDDOWN((Table2[[#This Row],[Volume Used]]-'Input Data'!$B$9)/'Input Data'!$B$11,0)*'Input Data'!$B$12</f>
        <v>0.30000000000000004</v>
      </c>
      <c r="D1738" s="31">
        <f>-(Table2[[#This Row],[Volume]]*(1-Table2[[#This Row],[Discount]])*'Input Data'!$B$2)/Table2[[#This Row],[Volume]]</f>
        <v>350</v>
      </c>
      <c r="E1738" s="29">
        <f>ROUNDUP(Table2[[#This Row],[Volume]]/'Input Data'!$B$13,0)</f>
        <v>10</v>
      </c>
      <c r="F1738" s="29">
        <f>-Table2[[#This Row],[Multiplier]]*'Input Data'!$B$3</f>
        <v>500000</v>
      </c>
      <c r="G1738" s="29">
        <f>(1 - (1 / (1 + EXP(-((Table2[[#This Row],[Volume]] / 1000) - 4.25))))) * 0.4 + 0.6</f>
        <v>0.60286986224362993</v>
      </c>
      <c r="H1738" s="29">
        <f>Table2[[#This Row],[Sigmoid]]*'Input Data'!$B$7</f>
        <v>452.15239668272244</v>
      </c>
      <c r="I1738" s="29">
        <f>Table2[[#This Row],[Price]]-Table2[[#This Row],[Variable Cost]]</f>
        <v>102.15239668272244</v>
      </c>
      <c r="J1738" s="29">
        <f>Table2[[#This Row],[CM I (Unit)]]-(Table2[[#This Row],[Fixed Cost]]/Table2[[#This Row],[Volume]])</f>
        <v>47.686165745903267</v>
      </c>
      <c r="K1738" s="29">
        <f>Table2[[#This Row],[CM II Unit)]]-(-'Input Data'!$B$4/Table2[[#This Row],[Volume]])</f>
        <v>20.453050277493681</v>
      </c>
      <c r="L1738" s="29">
        <f>Table2[[#This Row],[CM I (Unit)]]*Table2[[#This Row],[Volume]]</f>
        <v>937759.00154739199</v>
      </c>
      <c r="M1738" s="29">
        <f>Table2[[#This Row],[CM II Unit)]]*Table2[[#This Row],[Volume]]</f>
        <v>437759.00154739199</v>
      </c>
      <c r="N1738" s="29">
        <f>Table2[[#This Row],[Profit (Unit)]]*Table2[[#This Row],[Volume]]</f>
        <v>187759.00154739199</v>
      </c>
      <c r="O1738" s="29" t="str">
        <f>IF(AND(Table2[[#This Row],[Profit]]&gt;0,N1737&lt;0),MIN(Table2[Profit]),"")</f>
        <v/>
      </c>
    </row>
    <row r="1739" spans="1:15" ht="20.100000000000001" customHeight="1" x14ac:dyDescent="0.25">
      <c r="A1739" s="29">
        <v>9185</v>
      </c>
      <c r="B1739" s="29">
        <f>IF(Table2[[#This Row],[Volume]]&lt;'Input Data'!$B$9,'Input Data'!$B$9,IF(Table2[[#This Row],[Volume]]&gt;'Input Data'!$B$10,'Input Data'!$B$10,Table2[[#This Row],[Volume]]))</f>
        <v>8000</v>
      </c>
      <c r="C1739" s="30">
        <f>ROUNDDOWN((Table2[[#This Row],[Volume Used]]-'Input Data'!$B$9)/'Input Data'!$B$11,0)*'Input Data'!$B$12</f>
        <v>0.30000000000000004</v>
      </c>
      <c r="D1739" s="31">
        <f>-(Table2[[#This Row],[Volume]]*(1-Table2[[#This Row],[Discount]])*'Input Data'!$B$2)/Table2[[#This Row],[Volume]]</f>
        <v>350</v>
      </c>
      <c r="E1739" s="29">
        <f>ROUNDUP(Table2[[#This Row],[Volume]]/'Input Data'!$B$13,0)</f>
        <v>10</v>
      </c>
      <c r="F1739" s="29">
        <f>-Table2[[#This Row],[Multiplier]]*'Input Data'!$B$3</f>
        <v>500000</v>
      </c>
      <c r="G1739" s="29">
        <f>(1 - (1 / (1 + EXP(-((Table2[[#This Row],[Volume]] / 1000) - 4.25))))) * 0.4 + 0.6</f>
        <v>0.60285565093185789</v>
      </c>
      <c r="H1739" s="29">
        <f>Table2[[#This Row],[Sigmoid]]*'Input Data'!$B$7</f>
        <v>452.14173819889339</v>
      </c>
      <c r="I1739" s="29">
        <f>Table2[[#This Row],[Price]]-Table2[[#This Row],[Variable Cost]]</f>
        <v>102.14173819889339</v>
      </c>
      <c r="J1739" s="29">
        <f>Table2[[#This Row],[CM I (Unit)]]-(Table2[[#This Row],[Fixed Cost]]/Table2[[#This Row],[Volume]])</f>
        <v>47.705156816204223</v>
      </c>
      <c r="K1739" s="29">
        <f>Table2[[#This Row],[CM II Unit)]]-(-'Input Data'!$B$4/Table2[[#This Row],[Volume]])</f>
        <v>20.486866124859638</v>
      </c>
      <c r="L1739" s="29">
        <f>Table2[[#This Row],[CM I (Unit)]]*Table2[[#This Row],[Volume]]</f>
        <v>938171.86535683577</v>
      </c>
      <c r="M1739" s="29">
        <f>Table2[[#This Row],[CM II Unit)]]*Table2[[#This Row],[Volume]]</f>
        <v>438171.86535683577</v>
      </c>
      <c r="N1739" s="29">
        <f>Table2[[#This Row],[Profit (Unit)]]*Table2[[#This Row],[Volume]]</f>
        <v>188171.86535683577</v>
      </c>
      <c r="O1739" s="29" t="str">
        <f>IF(AND(Table2[[#This Row],[Profit]]&gt;0,N1738&lt;0),MIN(Table2[Profit]),"")</f>
        <v/>
      </c>
    </row>
    <row r="1740" spans="1:15" ht="20.100000000000001" customHeight="1" x14ac:dyDescent="0.25">
      <c r="A1740" s="29">
        <v>9190</v>
      </c>
      <c r="B1740" s="29">
        <f>IF(Table2[[#This Row],[Volume]]&lt;'Input Data'!$B$9,'Input Data'!$B$9,IF(Table2[[#This Row],[Volume]]&gt;'Input Data'!$B$10,'Input Data'!$B$10,Table2[[#This Row],[Volume]]))</f>
        <v>8000</v>
      </c>
      <c r="C1740" s="30">
        <f>ROUNDDOWN((Table2[[#This Row],[Volume Used]]-'Input Data'!$B$9)/'Input Data'!$B$11,0)*'Input Data'!$B$12</f>
        <v>0.30000000000000004</v>
      </c>
      <c r="D1740" s="31">
        <f>-(Table2[[#This Row],[Volume]]*(1-Table2[[#This Row],[Discount]])*'Input Data'!$B$2)/Table2[[#This Row],[Volume]]</f>
        <v>350</v>
      </c>
      <c r="E1740" s="29">
        <f>ROUNDUP(Table2[[#This Row],[Volume]]/'Input Data'!$B$13,0)</f>
        <v>10</v>
      </c>
      <c r="F1740" s="29">
        <f>-Table2[[#This Row],[Multiplier]]*'Input Data'!$B$3</f>
        <v>500000</v>
      </c>
      <c r="G1740" s="29">
        <f>(1 - (1 / (1 + EXP(-((Table2[[#This Row],[Volume]] / 1000) - 4.25))))) * 0.4 + 0.6</f>
        <v>0.60284150948975557</v>
      </c>
      <c r="H1740" s="29">
        <f>Table2[[#This Row],[Sigmoid]]*'Input Data'!$B$7</f>
        <v>452.13113211731667</v>
      </c>
      <c r="I1740" s="29">
        <f>Table2[[#This Row],[Price]]-Table2[[#This Row],[Variable Cost]]</f>
        <v>102.13113211731667</v>
      </c>
      <c r="J1740" s="29">
        <f>Table2[[#This Row],[CM I (Unit)]]-(Table2[[#This Row],[Fixed Cost]]/Table2[[#This Row],[Volume]])</f>
        <v>47.724168025912967</v>
      </c>
      <c r="K1740" s="29">
        <f>Table2[[#This Row],[CM II Unit)]]-(-'Input Data'!$B$4/Table2[[#This Row],[Volume]])</f>
        <v>20.520685980211116</v>
      </c>
      <c r="L1740" s="29">
        <f>Table2[[#This Row],[CM I (Unit)]]*Table2[[#This Row],[Volume]]</f>
        <v>938585.10415814014</v>
      </c>
      <c r="M1740" s="29">
        <f>Table2[[#This Row],[CM II Unit)]]*Table2[[#This Row],[Volume]]</f>
        <v>438585.10415814014</v>
      </c>
      <c r="N1740" s="29">
        <f>Table2[[#This Row],[Profit (Unit)]]*Table2[[#This Row],[Volume]]</f>
        <v>188585.10415814017</v>
      </c>
      <c r="O1740" s="29" t="str">
        <f>IF(AND(Table2[[#This Row],[Profit]]&gt;0,N1739&lt;0),MIN(Table2[Profit]),"")</f>
        <v/>
      </c>
    </row>
    <row r="1741" spans="1:15" ht="20.100000000000001" customHeight="1" x14ac:dyDescent="0.25">
      <c r="A1741" s="29">
        <v>9195</v>
      </c>
      <c r="B1741" s="29">
        <f>IF(Table2[[#This Row],[Volume]]&lt;'Input Data'!$B$9,'Input Data'!$B$9,IF(Table2[[#This Row],[Volume]]&gt;'Input Data'!$B$10,'Input Data'!$B$10,Table2[[#This Row],[Volume]]))</f>
        <v>8000</v>
      </c>
      <c r="C1741" s="30">
        <f>ROUNDDOWN((Table2[[#This Row],[Volume Used]]-'Input Data'!$B$9)/'Input Data'!$B$11,0)*'Input Data'!$B$12</f>
        <v>0.30000000000000004</v>
      </c>
      <c r="D1741" s="31">
        <f>-(Table2[[#This Row],[Volume]]*(1-Table2[[#This Row],[Discount]])*'Input Data'!$B$2)/Table2[[#This Row],[Volume]]</f>
        <v>350</v>
      </c>
      <c r="E1741" s="29">
        <f>ROUNDUP(Table2[[#This Row],[Volume]]/'Input Data'!$B$13,0)</f>
        <v>10</v>
      </c>
      <c r="F1741" s="29">
        <f>-Table2[[#This Row],[Multiplier]]*'Input Data'!$B$3</f>
        <v>500000</v>
      </c>
      <c r="G1741" s="29">
        <f>(1 - (1 / (1 + EXP(-((Table2[[#This Row],[Volume]] / 1000) - 4.25))))) * 0.4 + 0.6</f>
        <v>0.60282743757878454</v>
      </c>
      <c r="H1741" s="29">
        <f>Table2[[#This Row],[Sigmoid]]*'Input Data'!$B$7</f>
        <v>452.1205781840884</v>
      </c>
      <c r="I1741" s="29">
        <f>Table2[[#This Row],[Price]]-Table2[[#This Row],[Variable Cost]]</f>
        <v>102.1205781840884</v>
      </c>
      <c r="J1741" s="29">
        <f>Table2[[#This Row],[CM I (Unit)]]-(Table2[[#This Row],[Fixed Cost]]/Table2[[#This Row],[Volume]])</f>
        <v>47.7431991737567</v>
      </c>
      <c r="K1741" s="29">
        <f>Table2[[#This Row],[CM II Unit)]]-(-'Input Data'!$B$4/Table2[[#This Row],[Volume]])</f>
        <v>20.55450966859085</v>
      </c>
      <c r="L1741" s="29">
        <f>Table2[[#This Row],[CM I (Unit)]]*Table2[[#This Row],[Volume]]</f>
        <v>938998.71640269284</v>
      </c>
      <c r="M1741" s="29">
        <f>Table2[[#This Row],[CM II Unit)]]*Table2[[#This Row],[Volume]]</f>
        <v>438998.71640269284</v>
      </c>
      <c r="N1741" s="29">
        <f>Table2[[#This Row],[Profit (Unit)]]*Table2[[#This Row],[Volume]]</f>
        <v>188998.71640269287</v>
      </c>
      <c r="O1741" s="29" t="str">
        <f>IF(AND(Table2[[#This Row],[Profit]]&gt;0,N1740&lt;0),MIN(Table2[Profit]),"")</f>
        <v/>
      </c>
    </row>
    <row r="1742" spans="1:15" ht="20.100000000000001" customHeight="1" x14ac:dyDescent="0.25">
      <c r="A1742" s="29">
        <v>9200</v>
      </c>
      <c r="B1742" s="29">
        <f>IF(Table2[[#This Row],[Volume]]&lt;'Input Data'!$B$9,'Input Data'!$B$9,IF(Table2[[#This Row],[Volume]]&gt;'Input Data'!$B$10,'Input Data'!$B$10,Table2[[#This Row],[Volume]]))</f>
        <v>8000</v>
      </c>
      <c r="C1742" s="30">
        <f>ROUNDDOWN((Table2[[#This Row],[Volume Used]]-'Input Data'!$B$9)/'Input Data'!$B$11,0)*'Input Data'!$B$12</f>
        <v>0.30000000000000004</v>
      </c>
      <c r="D1742" s="31">
        <f>-(Table2[[#This Row],[Volume]]*(1-Table2[[#This Row],[Discount]])*'Input Data'!$B$2)/Table2[[#This Row],[Volume]]</f>
        <v>350</v>
      </c>
      <c r="E1742" s="29">
        <f>ROUNDUP(Table2[[#This Row],[Volume]]/'Input Data'!$B$13,0)</f>
        <v>10</v>
      </c>
      <c r="F1742" s="29">
        <f>-Table2[[#This Row],[Multiplier]]*'Input Data'!$B$3</f>
        <v>500000</v>
      </c>
      <c r="G1742" s="29">
        <f>(1 - (1 / (1 + EXP(-((Table2[[#This Row],[Volume]] / 1000) - 4.25))))) * 0.4 + 0.6</f>
        <v>0.60281343486199801</v>
      </c>
      <c r="H1742" s="29">
        <f>Table2[[#This Row],[Sigmoid]]*'Input Data'!$B$7</f>
        <v>452.1100761464985</v>
      </c>
      <c r="I1742" s="29">
        <f>Table2[[#This Row],[Price]]-Table2[[#This Row],[Variable Cost]]</f>
        <v>102.1100761464985</v>
      </c>
      <c r="J1742" s="29">
        <f>Table2[[#This Row],[CM I (Unit)]]-(Table2[[#This Row],[Fixed Cost]]/Table2[[#This Row],[Volume]])</f>
        <v>47.762250059541977</v>
      </c>
      <c r="K1742" s="29">
        <f>Table2[[#This Row],[CM II Unit)]]-(-'Input Data'!$B$4/Table2[[#This Row],[Volume]])</f>
        <v>20.588337016063715</v>
      </c>
      <c r="L1742" s="29">
        <f>Table2[[#This Row],[CM I (Unit)]]*Table2[[#This Row],[Volume]]</f>
        <v>939412.7005477862</v>
      </c>
      <c r="M1742" s="29">
        <f>Table2[[#This Row],[CM II Unit)]]*Table2[[#This Row],[Volume]]</f>
        <v>439412.7005477862</v>
      </c>
      <c r="N1742" s="29">
        <f>Table2[[#This Row],[Profit (Unit)]]*Table2[[#This Row],[Volume]]</f>
        <v>189412.70054778617</v>
      </c>
      <c r="O1742" s="29" t="str">
        <f>IF(AND(Table2[[#This Row],[Profit]]&gt;0,N1741&lt;0),MIN(Table2[Profit]),"")</f>
        <v/>
      </c>
    </row>
    <row r="1743" spans="1:15" ht="20.100000000000001" customHeight="1" x14ac:dyDescent="0.25">
      <c r="A1743" s="29">
        <v>9205</v>
      </c>
      <c r="B1743" s="29">
        <f>IF(Table2[[#This Row],[Volume]]&lt;'Input Data'!$B$9,'Input Data'!$B$9,IF(Table2[[#This Row],[Volume]]&gt;'Input Data'!$B$10,'Input Data'!$B$10,Table2[[#This Row],[Volume]]))</f>
        <v>8000</v>
      </c>
      <c r="C1743" s="30">
        <f>ROUNDDOWN((Table2[[#This Row],[Volume Used]]-'Input Data'!$B$9)/'Input Data'!$B$11,0)*'Input Data'!$B$12</f>
        <v>0.30000000000000004</v>
      </c>
      <c r="D1743" s="31">
        <f>-(Table2[[#This Row],[Volume]]*(1-Table2[[#This Row],[Discount]])*'Input Data'!$B$2)/Table2[[#This Row],[Volume]]</f>
        <v>350</v>
      </c>
      <c r="E1743" s="29">
        <f>ROUNDUP(Table2[[#This Row],[Volume]]/'Input Data'!$B$13,0)</f>
        <v>10</v>
      </c>
      <c r="F1743" s="29">
        <f>-Table2[[#This Row],[Multiplier]]*'Input Data'!$B$3</f>
        <v>500000</v>
      </c>
      <c r="G1743" s="29">
        <f>(1 - (1 / (1 + EXP(-((Table2[[#This Row],[Volume]] / 1000) - 4.25))))) * 0.4 + 0.6</f>
        <v>0.60279950100403334</v>
      </c>
      <c r="H1743" s="29">
        <f>Table2[[#This Row],[Sigmoid]]*'Input Data'!$B$7</f>
        <v>452.09962575302501</v>
      </c>
      <c r="I1743" s="29">
        <f>Table2[[#This Row],[Price]]-Table2[[#This Row],[Variable Cost]]</f>
        <v>102.09962575302501</v>
      </c>
      <c r="J1743" s="29">
        <f>Table2[[#This Row],[CM I (Unit)]]-(Table2[[#This Row],[Fixed Cost]]/Table2[[#This Row],[Volume]])</f>
        <v>47.781320484149397</v>
      </c>
      <c r="K1743" s="29">
        <f>Table2[[#This Row],[CM II Unit)]]-(-'Input Data'!$B$4/Table2[[#This Row],[Volume]])</f>
        <v>20.622167849711591</v>
      </c>
      <c r="L1743" s="29">
        <f>Table2[[#This Row],[CM I (Unit)]]*Table2[[#This Row],[Volume]]</f>
        <v>939827.05505659524</v>
      </c>
      <c r="M1743" s="29">
        <f>Table2[[#This Row],[CM II Unit)]]*Table2[[#This Row],[Volume]]</f>
        <v>439827.05505659519</v>
      </c>
      <c r="N1743" s="29">
        <f>Table2[[#This Row],[Profit (Unit)]]*Table2[[#This Row],[Volume]]</f>
        <v>189827.05505659519</v>
      </c>
      <c r="O1743" s="29" t="str">
        <f>IF(AND(Table2[[#This Row],[Profit]]&gt;0,N1742&lt;0),MIN(Table2[Profit]),"")</f>
        <v/>
      </c>
    </row>
    <row r="1744" spans="1:15" ht="20.100000000000001" customHeight="1" x14ac:dyDescent="0.25">
      <c r="A1744" s="29">
        <v>9210</v>
      </c>
      <c r="B1744" s="29">
        <f>IF(Table2[[#This Row],[Volume]]&lt;'Input Data'!$B$9,'Input Data'!$B$9,IF(Table2[[#This Row],[Volume]]&gt;'Input Data'!$B$10,'Input Data'!$B$10,Table2[[#This Row],[Volume]]))</f>
        <v>8000</v>
      </c>
      <c r="C1744" s="30">
        <f>ROUNDDOWN((Table2[[#This Row],[Volume Used]]-'Input Data'!$B$9)/'Input Data'!$B$11,0)*'Input Data'!$B$12</f>
        <v>0.30000000000000004</v>
      </c>
      <c r="D1744" s="31">
        <f>-(Table2[[#This Row],[Volume]]*(1-Table2[[#This Row],[Discount]])*'Input Data'!$B$2)/Table2[[#This Row],[Volume]]</f>
        <v>350</v>
      </c>
      <c r="E1744" s="29">
        <f>ROUNDUP(Table2[[#This Row],[Volume]]/'Input Data'!$B$13,0)</f>
        <v>10</v>
      </c>
      <c r="F1744" s="29">
        <f>-Table2[[#This Row],[Multiplier]]*'Input Data'!$B$3</f>
        <v>500000</v>
      </c>
      <c r="G1744" s="29">
        <f>(1 - (1 / (1 + EXP(-((Table2[[#This Row],[Volume]] / 1000) - 4.25))))) * 0.4 + 0.6</f>
        <v>0.60278563567110488</v>
      </c>
      <c r="H1744" s="29">
        <f>Table2[[#This Row],[Sigmoid]]*'Input Data'!$B$7</f>
        <v>452.08922675332866</v>
      </c>
      <c r="I1744" s="29">
        <f>Table2[[#This Row],[Price]]-Table2[[#This Row],[Variable Cost]]</f>
        <v>102.08922675332866</v>
      </c>
      <c r="J1744" s="29">
        <f>Table2[[#This Row],[CM I (Unit)]]-(Table2[[#This Row],[Fixed Cost]]/Table2[[#This Row],[Volume]])</f>
        <v>47.80041024952844</v>
      </c>
      <c r="K1744" s="29">
        <f>Table2[[#This Row],[CM II Unit)]]-(-'Input Data'!$B$4/Table2[[#This Row],[Volume]])</f>
        <v>20.65600199762833</v>
      </c>
      <c r="L1744" s="29">
        <f>Table2[[#This Row],[CM I (Unit)]]*Table2[[#This Row],[Volume]]</f>
        <v>940241.77839815698</v>
      </c>
      <c r="M1744" s="29">
        <f>Table2[[#This Row],[CM II Unit)]]*Table2[[#This Row],[Volume]]</f>
        <v>440241.77839815692</v>
      </c>
      <c r="N1744" s="29">
        <f>Table2[[#This Row],[Profit (Unit)]]*Table2[[#This Row],[Volume]]</f>
        <v>190241.77839815692</v>
      </c>
      <c r="O1744" s="29" t="str">
        <f>IF(AND(Table2[[#This Row],[Profit]]&gt;0,N1743&lt;0),MIN(Table2[Profit]),"")</f>
        <v/>
      </c>
    </row>
    <row r="1745" spans="1:15" ht="20.100000000000001" customHeight="1" x14ac:dyDescent="0.25">
      <c r="A1745" s="29">
        <v>9215</v>
      </c>
      <c r="B1745" s="29">
        <f>IF(Table2[[#This Row],[Volume]]&lt;'Input Data'!$B$9,'Input Data'!$B$9,IF(Table2[[#This Row],[Volume]]&gt;'Input Data'!$B$10,'Input Data'!$B$10,Table2[[#This Row],[Volume]]))</f>
        <v>8000</v>
      </c>
      <c r="C1745" s="30">
        <f>ROUNDDOWN((Table2[[#This Row],[Volume Used]]-'Input Data'!$B$9)/'Input Data'!$B$11,0)*'Input Data'!$B$12</f>
        <v>0.30000000000000004</v>
      </c>
      <c r="D1745" s="31">
        <f>-(Table2[[#This Row],[Volume]]*(1-Table2[[#This Row],[Discount]])*'Input Data'!$B$2)/Table2[[#This Row],[Volume]]</f>
        <v>350</v>
      </c>
      <c r="E1745" s="29">
        <f>ROUNDUP(Table2[[#This Row],[Volume]]/'Input Data'!$B$13,0)</f>
        <v>10</v>
      </c>
      <c r="F1745" s="29">
        <f>-Table2[[#This Row],[Multiplier]]*'Input Data'!$B$3</f>
        <v>500000</v>
      </c>
      <c r="G1745" s="29">
        <f>(1 - (1 / (1 + EXP(-((Table2[[#This Row],[Volume]] / 1000) - 4.25))))) * 0.4 + 0.6</f>
        <v>0.60277183853099714</v>
      </c>
      <c r="H1745" s="29">
        <f>Table2[[#This Row],[Sigmoid]]*'Input Data'!$B$7</f>
        <v>452.07887889824786</v>
      </c>
      <c r="I1745" s="29">
        <f>Table2[[#This Row],[Price]]-Table2[[#This Row],[Variable Cost]]</f>
        <v>102.07887889824786</v>
      </c>
      <c r="J1745" s="29">
        <f>Table2[[#This Row],[CM I (Unit)]]-(Table2[[#This Row],[Fixed Cost]]/Table2[[#This Row],[Volume]])</f>
        <v>47.819519158692792</v>
      </c>
      <c r="K1745" s="29">
        <f>Table2[[#This Row],[CM II Unit)]]-(-'Input Data'!$B$4/Table2[[#This Row],[Volume]])</f>
        <v>20.689839288915255</v>
      </c>
      <c r="L1745" s="29">
        <f>Table2[[#This Row],[CM I (Unit)]]*Table2[[#This Row],[Volume]]</f>
        <v>940656.86904735409</v>
      </c>
      <c r="M1745" s="29">
        <f>Table2[[#This Row],[CM II Unit)]]*Table2[[#This Row],[Volume]]</f>
        <v>440656.86904735409</v>
      </c>
      <c r="N1745" s="29">
        <f>Table2[[#This Row],[Profit (Unit)]]*Table2[[#This Row],[Volume]]</f>
        <v>190656.86904735409</v>
      </c>
      <c r="O1745" s="29" t="str">
        <f>IF(AND(Table2[[#This Row],[Profit]]&gt;0,N1744&lt;0),MIN(Table2[Profit]),"")</f>
        <v/>
      </c>
    </row>
    <row r="1746" spans="1:15" ht="20.100000000000001" customHeight="1" x14ac:dyDescent="0.25">
      <c r="A1746" s="29">
        <v>9220</v>
      </c>
      <c r="B1746" s="29">
        <f>IF(Table2[[#This Row],[Volume]]&lt;'Input Data'!$B$9,'Input Data'!$B$9,IF(Table2[[#This Row],[Volume]]&gt;'Input Data'!$B$10,'Input Data'!$B$10,Table2[[#This Row],[Volume]]))</f>
        <v>8000</v>
      </c>
      <c r="C1746" s="30">
        <f>ROUNDDOWN((Table2[[#This Row],[Volume Used]]-'Input Data'!$B$9)/'Input Data'!$B$11,0)*'Input Data'!$B$12</f>
        <v>0.30000000000000004</v>
      </c>
      <c r="D1746" s="31">
        <f>-(Table2[[#This Row],[Volume]]*(1-Table2[[#This Row],[Discount]])*'Input Data'!$B$2)/Table2[[#This Row],[Volume]]</f>
        <v>350</v>
      </c>
      <c r="E1746" s="29">
        <f>ROUNDUP(Table2[[#This Row],[Volume]]/'Input Data'!$B$13,0)</f>
        <v>10</v>
      </c>
      <c r="F1746" s="29">
        <f>-Table2[[#This Row],[Multiplier]]*'Input Data'!$B$3</f>
        <v>500000</v>
      </c>
      <c r="G1746" s="29">
        <f>(1 - (1 / (1 + EXP(-((Table2[[#This Row],[Volume]] / 1000) - 4.25))))) * 0.4 + 0.6</f>
        <v>0.60275810925305839</v>
      </c>
      <c r="H1746" s="29">
        <f>Table2[[#This Row],[Sigmoid]]*'Input Data'!$B$7</f>
        <v>452.06858193979377</v>
      </c>
      <c r="I1746" s="29">
        <f>Table2[[#This Row],[Price]]-Table2[[#This Row],[Variable Cost]]</f>
        <v>102.06858193979377</v>
      </c>
      <c r="J1746" s="29">
        <f>Table2[[#This Row],[CM I (Unit)]]-(Table2[[#This Row],[Fixed Cost]]/Table2[[#This Row],[Volume]])</f>
        <v>47.838647015715679</v>
      </c>
      <c r="K1746" s="29">
        <f>Table2[[#This Row],[CM II Unit)]]-(-'Input Data'!$B$4/Table2[[#This Row],[Volume]])</f>
        <v>20.723679553676632</v>
      </c>
      <c r="L1746" s="29">
        <f>Table2[[#This Row],[CM I (Unit)]]*Table2[[#This Row],[Volume]]</f>
        <v>941072.32548489864</v>
      </c>
      <c r="M1746" s="29">
        <f>Table2[[#This Row],[CM II Unit)]]*Table2[[#This Row],[Volume]]</f>
        <v>441072.32548489858</v>
      </c>
      <c r="N1746" s="29">
        <f>Table2[[#This Row],[Profit (Unit)]]*Table2[[#This Row],[Volume]]</f>
        <v>191072.32548489855</v>
      </c>
      <c r="O1746" s="29" t="str">
        <f>IF(AND(Table2[[#This Row],[Profit]]&gt;0,N1745&lt;0),MIN(Table2[Profit]),"")</f>
        <v/>
      </c>
    </row>
    <row r="1747" spans="1:15" ht="20.100000000000001" customHeight="1" x14ac:dyDescent="0.25">
      <c r="A1747" s="29">
        <v>9225</v>
      </c>
      <c r="B1747" s="29">
        <f>IF(Table2[[#This Row],[Volume]]&lt;'Input Data'!$B$9,'Input Data'!$B$9,IF(Table2[[#This Row],[Volume]]&gt;'Input Data'!$B$10,'Input Data'!$B$10,Table2[[#This Row],[Volume]]))</f>
        <v>8000</v>
      </c>
      <c r="C1747" s="30">
        <f>ROUNDDOWN((Table2[[#This Row],[Volume Used]]-'Input Data'!$B$9)/'Input Data'!$B$11,0)*'Input Data'!$B$12</f>
        <v>0.30000000000000004</v>
      </c>
      <c r="D1747" s="31">
        <f>-(Table2[[#This Row],[Volume]]*(1-Table2[[#This Row],[Discount]])*'Input Data'!$B$2)/Table2[[#This Row],[Volume]]</f>
        <v>350</v>
      </c>
      <c r="E1747" s="29">
        <f>ROUNDUP(Table2[[#This Row],[Volume]]/'Input Data'!$B$13,0)</f>
        <v>10</v>
      </c>
      <c r="F1747" s="29">
        <f>-Table2[[#This Row],[Multiplier]]*'Input Data'!$B$3</f>
        <v>500000</v>
      </c>
      <c r="G1747" s="29">
        <f>(1 - (1 / (1 + EXP(-((Table2[[#This Row],[Volume]] / 1000) - 4.25))))) * 0.4 + 0.6</f>
        <v>0.602744447508193</v>
      </c>
      <c r="H1747" s="29">
        <f>Table2[[#This Row],[Sigmoid]]*'Input Data'!$B$7</f>
        <v>452.05833563114476</v>
      </c>
      <c r="I1747" s="29">
        <f>Table2[[#This Row],[Price]]-Table2[[#This Row],[Variable Cost]]</f>
        <v>102.05833563114476</v>
      </c>
      <c r="J1747" s="29">
        <f>Table2[[#This Row],[CM I (Unit)]]-(Table2[[#This Row],[Fixed Cost]]/Table2[[#This Row],[Volume]])</f>
        <v>47.857793625724703</v>
      </c>
      <c r="K1747" s="29">
        <f>Table2[[#This Row],[CM II Unit)]]-(-'Input Data'!$B$4/Table2[[#This Row],[Volume]])</f>
        <v>20.757522623014676</v>
      </c>
      <c r="L1747" s="29">
        <f>Table2[[#This Row],[CM I (Unit)]]*Table2[[#This Row],[Volume]]</f>
        <v>941488.14619731042</v>
      </c>
      <c r="M1747" s="29">
        <f>Table2[[#This Row],[CM II Unit)]]*Table2[[#This Row],[Volume]]</f>
        <v>441488.14619731042</v>
      </c>
      <c r="N1747" s="29">
        <f>Table2[[#This Row],[Profit (Unit)]]*Table2[[#This Row],[Volume]]</f>
        <v>191488.14619731039</v>
      </c>
      <c r="O1747" s="29" t="str">
        <f>IF(AND(Table2[[#This Row],[Profit]]&gt;0,N1746&lt;0),MIN(Table2[Profit]),"")</f>
        <v/>
      </c>
    </row>
    <row r="1748" spans="1:15" ht="20.100000000000001" customHeight="1" x14ac:dyDescent="0.25">
      <c r="A1748" s="29">
        <v>9230</v>
      </c>
      <c r="B1748" s="29">
        <f>IF(Table2[[#This Row],[Volume]]&lt;'Input Data'!$B$9,'Input Data'!$B$9,IF(Table2[[#This Row],[Volume]]&gt;'Input Data'!$B$10,'Input Data'!$B$10,Table2[[#This Row],[Volume]]))</f>
        <v>8000</v>
      </c>
      <c r="C1748" s="30">
        <f>ROUNDDOWN((Table2[[#This Row],[Volume Used]]-'Input Data'!$B$9)/'Input Data'!$B$11,0)*'Input Data'!$B$12</f>
        <v>0.30000000000000004</v>
      </c>
      <c r="D1748" s="31">
        <f>-(Table2[[#This Row],[Volume]]*(1-Table2[[#This Row],[Discount]])*'Input Data'!$B$2)/Table2[[#This Row],[Volume]]</f>
        <v>350</v>
      </c>
      <c r="E1748" s="29">
        <f>ROUNDUP(Table2[[#This Row],[Volume]]/'Input Data'!$B$13,0)</f>
        <v>10</v>
      </c>
      <c r="F1748" s="29">
        <f>-Table2[[#This Row],[Multiplier]]*'Input Data'!$B$3</f>
        <v>500000</v>
      </c>
      <c r="G1748" s="29">
        <f>(1 - (1 / (1 + EXP(-((Table2[[#This Row],[Volume]] / 1000) - 4.25))))) * 0.4 + 0.6</f>
        <v>0.60273085296885531</v>
      </c>
      <c r="H1748" s="29">
        <f>Table2[[#This Row],[Sigmoid]]*'Input Data'!$B$7</f>
        <v>452.04813972664147</v>
      </c>
      <c r="I1748" s="29">
        <f>Table2[[#This Row],[Price]]-Table2[[#This Row],[Variable Cost]]</f>
        <v>102.04813972664147</v>
      </c>
      <c r="J1748" s="29">
        <f>Table2[[#This Row],[CM I (Unit)]]-(Table2[[#This Row],[Fixed Cost]]/Table2[[#This Row],[Volume]])</f>
        <v>47.876958794897156</v>
      </c>
      <c r="K1748" s="29">
        <f>Table2[[#This Row],[CM II Unit)]]-(-'Input Data'!$B$4/Table2[[#This Row],[Volume]])</f>
        <v>20.791368329025001</v>
      </c>
      <c r="L1748" s="29">
        <f>Table2[[#This Row],[CM I (Unit)]]*Table2[[#This Row],[Volume]]</f>
        <v>941904.32967690076</v>
      </c>
      <c r="M1748" s="29">
        <f>Table2[[#This Row],[CM II Unit)]]*Table2[[#This Row],[Volume]]</f>
        <v>441904.32967690076</v>
      </c>
      <c r="N1748" s="29">
        <f>Table2[[#This Row],[Profit (Unit)]]*Table2[[#This Row],[Volume]]</f>
        <v>191904.32967690076</v>
      </c>
      <c r="O1748" s="29" t="str">
        <f>IF(AND(Table2[[#This Row],[Profit]]&gt;0,N1747&lt;0),MIN(Table2[Profit]),"")</f>
        <v/>
      </c>
    </row>
    <row r="1749" spans="1:15" ht="20.100000000000001" customHeight="1" x14ac:dyDescent="0.25">
      <c r="A1749" s="29">
        <v>9235</v>
      </c>
      <c r="B1749" s="29">
        <f>IF(Table2[[#This Row],[Volume]]&lt;'Input Data'!$B$9,'Input Data'!$B$9,IF(Table2[[#This Row],[Volume]]&gt;'Input Data'!$B$10,'Input Data'!$B$10,Table2[[#This Row],[Volume]]))</f>
        <v>8000</v>
      </c>
      <c r="C1749" s="30">
        <f>ROUNDDOWN((Table2[[#This Row],[Volume Used]]-'Input Data'!$B$9)/'Input Data'!$B$11,0)*'Input Data'!$B$12</f>
        <v>0.30000000000000004</v>
      </c>
      <c r="D1749" s="31">
        <f>-(Table2[[#This Row],[Volume]]*(1-Table2[[#This Row],[Discount]])*'Input Data'!$B$2)/Table2[[#This Row],[Volume]]</f>
        <v>350</v>
      </c>
      <c r="E1749" s="29">
        <f>ROUNDUP(Table2[[#This Row],[Volume]]/'Input Data'!$B$13,0)</f>
        <v>10</v>
      </c>
      <c r="F1749" s="29">
        <f>-Table2[[#This Row],[Multiplier]]*'Input Data'!$B$3</f>
        <v>500000</v>
      </c>
      <c r="G1749" s="29">
        <f>(1 - (1 / (1 + EXP(-((Table2[[#This Row],[Volume]] / 1000) - 4.25))))) * 0.4 + 0.6</f>
        <v>0.60271732530904165</v>
      </c>
      <c r="H1749" s="29">
        <f>Table2[[#This Row],[Sigmoid]]*'Input Data'!$B$7</f>
        <v>452.03799398178126</v>
      </c>
      <c r="I1749" s="29">
        <f>Table2[[#This Row],[Price]]-Table2[[#This Row],[Variable Cost]]</f>
        <v>102.03799398178126</v>
      </c>
      <c r="J1749" s="29">
        <f>Table2[[#This Row],[CM I (Unit)]]-(Table2[[#This Row],[Fixed Cost]]/Table2[[#This Row],[Volume]])</f>
        <v>47.896142330454779</v>
      </c>
      <c r="K1749" s="29">
        <f>Table2[[#This Row],[CM II Unit)]]-(-'Input Data'!$B$4/Table2[[#This Row],[Volume]])</f>
        <v>20.825216504791541</v>
      </c>
      <c r="L1749" s="29">
        <f>Table2[[#This Row],[CM I (Unit)]]*Table2[[#This Row],[Volume]]</f>
        <v>942320.87442174985</v>
      </c>
      <c r="M1749" s="29">
        <f>Table2[[#This Row],[CM II Unit)]]*Table2[[#This Row],[Volume]]</f>
        <v>442320.8744217499</v>
      </c>
      <c r="N1749" s="29">
        <f>Table2[[#This Row],[Profit (Unit)]]*Table2[[#This Row],[Volume]]</f>
        <v>192320.87442174988</v>
      </c>
      <c r="O1749" s="29" t="str">
        <f>IF(AND(Table2[[#This Row],[Profit]]&gt;0,N1748&lt;0),MIN(Table2[Profit]),"")</f>
        <v/>
      </c>
    </row>
    <row r="1750" spans="1:15" ht="20.100000000000001" customHeight="1" x14ac:dyDescent="0.25">
      <c r="A1750" s="29">
        <v>9240</v>
      </c>
      <c r="B1750" s="29">
        <f>IF(Table2[[#This Row],[Volume]]&lt;'Input Data'!$B$9,'Input Data'!$B$9,IF(Table2[[#This Row],[Volume]]&gt;'Input Data'!$B$10,'Input Data'!$B$10,Table2[[#This Row],[Volume]]))</f>
        <v>8000</v>
      </c>
      <c r="C1750" s="30">
        <f>ROUNDDOWN((Table2[[#This Row],[Volume Used]]-'Input Data'!$B$9)/'Input Data'!$B$11,0)*'Input Data'!$B$12</f>
        <v>0.30000000000000004</v>
      </c>
      <c r="D1750" s="31">
        <f>-(Table2[[#This Row],[Volume]]*(1-Table2[[#This Row],[Discount]])*'Input Data'!$B$2)/Table2[[#This Row],[Volume]]</f>
        <v>350</v>
      </c>
      <c r="E1750" s="29">
        <f>ROUNDUP(Table2[[#This Row],[Volume]]/'Input Data'!$B$13,0)</f>
        <v>10</v>
      </c>
      <c r="F1750" s="29">
        <f>-Table2[[#This Row],[Multiplier]]*'Input Data'!$B$3</f>
        <v>500000</v>
      </c>
      <c r="G1750" s="29">
        <f>(1 - (1 / (1 + EXP(-((Table2[[#This Row],[Volume]] / 1000) - 4.25))))) * 0.4 + 0.6</f>
        <v>0.60270386420428523</v>
      </c>
      <c r="H1750" s="29">
        <f>Table2[[#This Row],[Sigmoid]]*'Input Data'!$B$7</f>
        <v>452.02789815321393</v>
      </c>
      <c r="I1750" s="29">
        <f>Table2[[#This Row],[Price]]-Table2[[#This Row],[Variable Cost]]</f>
        <v>102.02789815321393</v>
      </c>
      <c r="J1750" s="29">
        <f>Table2[[#This Row],[CM I (Unit)]]-(Table2[[#This Row],[Fixed Cost]]/Table2[[#This Row],[Volume]])</f>
        <v>47.915344040659811</v>
      </c>
      <c r="K1750" s="29">
        <f>Table2[[#This Row],[CM II Unit)]]-(-'Input Data'!$B$4/Table2[[#This Row],[Volume]])</f>
        <v>20.859066984382753</v>
      </c>
      <c r="L1750" s="29">
        <f>Table2[[#This Row],[CM I (Unit)]]*Table2[[#This Row],[Volume]]</f>
        <v>942737.7789356967</v>
      </c>
      <c r="M1750" s="29">
        <f>Table2[[#This Row],[CM II Unit)]]*Table2[[#This Row],[Volume]]</f>
        <v>442737.77893569664</v>
      </c>
      <c r="N1750" s="29">
        <f>Table2[[#This Row],[Profit (Unit)]]*Table2[[#This Row],[Volume]]</f>
        <v>192737.77893569664</v>
      </c>
      <c r="O1750" s="29" t="str">
        <f>IF(AND(Table2[[#This Row],[Profit]]&gt;0,N1749&lt;0),MIN(Table2[Profit]),"")</f>
        <v/>
      </c>
    </row>
    <row r="1751" spans="1:15" ht="20.100000000000001" customHeight="1" x14ac:dyDescent="0.25">
      <c r="A1751" s="29">
        <v>9245</v>
      </c>
      <c r="B1751" s="29">
        <f>IF(Table2[[#This Row],[Volume]]&lt;'Input Data'!$B$9,'Input Data'!$B$9,IF(Table2[[#This Row],[Volume]]&gt;'Input Data'!$B$10,'Input Data'!$B$10,Table2[[#This Row],[Volume]]))</f>
        <v>8000</v>
      </c>
      <c r="C1751" s="30">
        <f>ROUNDDOWN((Table2[[#This Row],[Volume Used]]-'Input Data'!$B$9)/'Input Data'!$B$11,0)*'Input Data'!$B$12</f>
        <v>0.30000000000000004</v>
      </c>
      <c r="D1751" s="31">
        <f>-(Table2[[#This Row],[Volume]]*(1-Table2[[#This Row],[Discount]])*'Input Data'!$B$2)/Table2[[#This Row],[Volume]]</f>
        <v>350</v>
      </c>
      <c r="E1751" s="29">
        <f>ROUNDUP(Table2[[#This Row],[Volume]]/'Input Data'!$B$13,0)</f>
        <v>10</v>
      </c>
      <c r="F1751" s="29">
        <f>-Table2[[#This Row],[Multiplier]]*'Input Data'!$B$3</f>
        <v>500000</v>
      </c>
      <c r="G1751" s="29">
        <f>(1 - (1 / (1 + EXP(-((Table2[[#This Row],[Volume]] / 1000) - 4.25))))) * 0.4 + 0.6</f>
        <v>0.60269046933164794</v>
      </c>
      <c r="H1751" s="29">
        <f>Table2[[#This Row],[Sigmoid]]*'Input Data'!$B$7</f>
        <v>452.01785199873598</v>
      </c>
      <c r="I1751" s="29">
        <f>Table2[[#This Row],[Price]]-Table2[[#This Row],[Variable Cost]]</f>
        <v>102.01785199873598</v>
      </c>
      <c r="J1751" s="29">
        <f>Table2[[#This Row],[CM I (Unit)]]-(Table2[[#This Row],[Fixed Cost]]/Table2[[#This Row],[Volume]])</f>
        <v>47.934563734809529</v>
      </c>
      <c r="K1751" s="29">
        <f>Table2[[#This Row],[CM II Unit)]]-(-'Input Data'!$B$4/Table2[[#This Row],[Volume]])</f>
        <v>20.892919602846305</v>
      </c>
      <c r="L1751" s="29">
        <f>Table2[[#This Row],[CM I (Unit)]]*Table2[[#This Row],[Volume]]</f>
        <v>943155.04172831413</v>
      </c>
      <c r="M1751" s="29">
        <f>Table2[[#This Row],[CM II Unit)]]*Table2[[#This Row],[Volume]]</f>
        <v>443155.04172831413</v>
      </c>
      <c r="N1751" s="29">
        <f>Table2[[#This Row],[Profit (Unit)]]*Table2[[#This Row],[Volume]]</f>
        <v>193155.0417283141</v>
      </c>
      <c r="O1751" s="29" t="str">
        <f>IF(AND(Table2[[#This Row],[Profit]]&gt;0,N1750&lt;0),MIN(Table2[Profit]),"")</f>
        <v/>
      </c>
    </row>
    <row r="1752" spans="1:15" ht="20.100000000000001" customHeight="1" x14ac:dyDescent="0.25">
      <c r="A1752" s="29">
        <v>9250</v>
      </c>
      <c r="B1752" s="29">
        <f>IF(Table2[[#This Row],[Volume]]&lt;'Input Data'!$B$9,'Input Data'!$B$9,IF(Table2[[#This Row],[Volume]]&gt;'Input Data'!$B$10,'Input Data'!$B$10,Table2[[#This Row],[Volume]]))</f>
        <v>8000</v>
      </c>
      <c r="C1752" s="30">
        <f>ROUNDDOWN((Table2[[#This Row],[Volume Used]]-'Input Data'!$B$9)/'Input Data'!$B$11,0)*'Input Data'!$B$12</f>
        <v>0.30000000000000004</v>
      </c>
      <c r="D1752" s="31">
        <f>-(Table2[[#This Row],[Volume]]*(1-Table2[[#This Row],[Discount]])*'Input Data'!$B$2)/Table2[[#This Row],[Volume]]</f>
        <v>350</v>
      </c>
      <c r="E1752" s="29">
        <f>ROUNDUP(Table2[[#This Row],[Volume]]/'Input Data'!$B$13,0)</f>
        <v>10</v>
      </c>
      <c r="F1752" s="29">
        <f>-Table2[[#This Row],[Multiplier]]*'Input Data'!$B$3</f>
        <v>500000</v>
      </c>
      <c r="G1752" s="29">
        <f>(1 - (1 / (1 + EXP(-((Table2[[#This Row],[Volume]] / 1000) - 4.25))))) * 0.4 + 0.6</f>
        <v>0.60267714036971387</v>
      </c>
      <c r="H1752" s="29">
        <f>Table2[[#This Row],[Sigmoid]]*'Input Data'!$B$7</f>
        <v>452.00785527728539</v>
      </c>
      <c r="I1752" s="29">
        <f>Table2[[#This Row],[Price]]-Table2[[#This Row],[Variable Cost]]</f>
        <v>102.00785527728539</v>
      </c>
      <c r="J1752" s="29">
        <f>Table2[[#This Row],[CM I (Unit)]]-(Table2[[#This Row],[Fixed Cost]]/Table2[[#This Row],[Volume]])</f>
        <v>47.953801223231331</v>
      </c>
      <c r="K1752" s="29">
        <f>Table2[[#This Row],[CM II Unit)]]-(-'Input Data'!$B$4/Table2[[#This Row],[Volume]])</f>
        <v>20.926774196204303</v>
      </c>
      <c r="L1752" s="29">
        <f>Table2[[#This Row],[CM I (Unit)]]*Table2[[#This Row],[Volume]]</f>
        <v>943572.66131488979</v>
      </c>
      <c r="M1752" s="29">
        <f>Table2[[#This Row],[CM II Unit)]]*Table2[[#This Row],[Volume]]</f>
        <v>443572.66131488979</v>
      </c>
      <c r="N1752" s="29">
        <f>Table2[[#This Row],[Profit (Unit)]]*Table2[[#This Row],[Volume]]</f>
        <v>193572.66131488979</v>
      </c>
      <c r="O1752" s="29" t="str">
        <f>IF(AND(Table2[[#This Row],[Profit]]&gt;0,N1751&lt;0),MIN(Table2[Profit]),"")</f>
        <v/>
      </c>
    </row>
    <row r="1753" spans="1:15" ht="20.100000000000001" customHeight="1" x14ac:dyDescent="0.25">
      <c r="A1753" s="29">
        <v>9255</v>
      </c>
      <c r="B1753" s="29">
        <f>IF(Table2[[#This Row],[Volume]]&lt;'Input Data'!$B$9,'Input Data'!$B$9,IF(Table2[[#This Row],[Volume]]&gt;'Input Data'!$B$10,'Input Data'!$B$10,Table2[[#This Row],[Volume]]))</f>
        <v>8000</v>
      </c>
      <c r="C1753" s="30">
        <f>ROUNDDOWN((Table2[[#This Row],[Volume Used]]-'Input Data'!$B$9)/'Input Data'!$B$11,0)*'Input Data'!$B$12</f>
        <v>0.30000000000000004</v>
      </c>
      <c r="D1753" s="31">
        <f>-(Table2[[#This Row],[Volume]]*(1-Table2[[#This Row],[Discount]])*'Input Data'!$B$2)/Table2[[#This Row],[Volume]]</f>
        <v>350</v>
      </c>
      <c r="E1753" s="29">
        <f>ROUNDUP(Table2[[#This Row],[Volume]]/'Input Data'!$B$13,0)</f>
        <v>10</v>
      </c>
      <c r="F1753" s="29">
        <f>-Table2[[#This Row],[Multiplier]]*'Input Data'!$B$3</f>
        <v>500000</v>
      </c>
      <c r="G1753" s="29">
        <f>(1 - (1 / (1 + EXP(-((Table2[[#This Row],[Volume]] / 1000) - 4.25))))) * 0.4 + 0.6</f>
        <v>0.60266387699858337</v>
      </c>
      <c r="H1753" s="29">
        <f>Table2[[#This Row],[Sigmoid]]*'Input Data'!$B$7</f>
        <v>451.99790774893751</v>
      </c>
      <c r="I1753" s="29">
        <f>Table2[[#This Row],[Price]]-Table2[[#This Row],[Variable Cost]]</f>
        <v>101.99790774893751</v>
      </c>
      <c r="J1753" s="29">
        <f>Table2[[#This Row],[CM I (Unit)]]-(Table2[[#This Row],[Fixed Cost]]/Table2[[#This Row],[Volume]])</f>
        <v>47.973056317278946</v>
      </c>
      <c r="K1753" s="29">
        <f>Table2[[#This Row],[CM II Unit)]]-(-'Input Data'!$B$4/Table2[[#This Row],[Volume]])</f>
        <v>20.960630601449665</v>
      </c>
      <c r="L1753" s="29">
        <f>Table2[[#This Row],[CM I (Unit)]]*Table2[[#This Row],[Volume]]</f>
        <v>943990.63621641661</v>
      </c>
      <c r="M1753" s="29">
        <f>Table2[[#This Row],[CM II Unit)]]*Table2[[#This Row],[Volume]]</f>
        <v>443990.63621641666</v>
      </c>
      <c r="N1753" s="29">
        <f>Table2[[#This Row],[Profit (Unit)]]*Table2[[#This Row],[Volume]]</f>
        <v>193990.63621641666</v>
      </c>
      <c r="O1753" s="29" t="str">
        <f>IF(AND(Table2[[#This Row],[Profit]]&gt;0,N1752&lt;0),MIN(Table2[Profit]),"")</f>
        <v/>
      </c>
    </row>
    <row r="1754" spans="1:15" ht="20.100000000000001" customHeight="1" x14ac:dyDescent="0.25">
      <c r="A1754" s="29">
        <v>9260</v>
      </c>
      <c r="B1754" s="29">
        <f>IF(Table2[[#This Row],[Volume]]&lt;'Input Data'!$B$9,'Input Data'!$B$9,IF(Table2[[#This Row],[Volume]]&gt;'Input Data'!$B$10,'Input Data'!$B$10,Table2[[#This Row],[Volume]]))</f>
        <v>8000</v>
      </c>
      <c r="C1754" s="30">
        <f>ROUNDDOWN((Table2[[#This Row],[Volume Used]]-'Input Data'!$B$9)/'Input Data'!$B$11,0)*'Input Data'!$B$12</f>
        <v>0.30000000000000004</v>
      </c>
      <c r="D1754" s="31">
        <f>-(Table2[[#This Row],[Volume]]*(1-Table2[[#This Row],[Discount]])*'Input Data'!$B$2)/Table2[[#This Row],[Volume]]</f>
        <v>350</v>
      </c>
      <c r="E1754" s="29">
        <f>ROUNDUP(Table2[[#This Row],[Volume]]/'Input Data'!$B$13,0)</f>
        <v>10</v>
      </c>
      <c r="F1754" s="29">
        <f>-Table2[[#This Row],[Multiplier]]*'Input Data'!$B$3</f>
        <v>500000</v>
      </c>
      <c r="G1754" s="29">
        <f>(1 - (1 / (1 + EXP(-((Table2[[#This Row],[Volume]] / 1000) - 4.25))))) * 0.4 + 0.6</f>
        <v>0.60265067889986523</v>
      </c>
      <c r="H1754" s="29">
        <f>Table2[[#This Row],[Sigmoid]]*'Input Data'!$B$7</f>
        <v>451.98800917489893</v>
      </c>
      <c r="I1754" s="29">
        <f>Table2[[#This Row],[Price]]-Table2[[#This Row],[Variable Cost]]</f>
        <v>101.98800917489893</v>
      </c>
      <c r="J1754" s="29">
        <f>Table2[[#This Row],[CM I (Unit)]]-(Table2[[#This Row],[Fixed Cost]]/Table2[[#This Row],[Volume]])</f>
        <v>47.992328829326581</v>
      </c>
      <c r="K1754" s="29">
        <f>Table2[[#This Row],[CM II Unit)]]-(-'Input Data'!$B$4/Table2[[#This Row],[Volume]])</f>
        <v>20.994488656540405</v>
      </c>
      <c r="L1754" s="29">
        <f>Table2[[#This Row],[CM I (Unit)]]*Table2[[#This Row],[Volume]]</f>
        <v>944408.96495956415</v>
      </c>
      <c r="M1754" s="29">
        <f>Table2[[#This Row],[CM II Unit)]]*Table2[[#This Row],[Volume]]</f>
        <v>444408.96495956415</v>
      </c>
      <c r="N1754" s="29">
        <f>Table2[[#This Row],[Profit (Unit)]]*Table2[[#This Row],[Volume]]</f>
        <v>194408.96495956415</v>
      </c>
      <c r="O1754" s="29" t="str">
        <f>IF(AND(Table2[[#This Row],[Profit]]&gt;0,N1753&lt;0),MIN(Table2[Profit]),"")</f>
        <v/>
      </c>
    </row>
    <row r="1755" spans="1:15" ht="20.100000000000001" customHeight="1" x14ac:dyDescent="0.25">
      <c r="A1755" s="29">
        <v>9265</v>
      </c>
      <c r="B1755" s="29">
        <f>IF(Table2[[#This Row],[Volume]]&lt;'Input Data'!$B$9,'Input Data'!$B$9,IF(Table2[[#This Row],[Volume]]&gt;'Input Data'!$B$10,'Input Data'!$B$10,Table2[[#This Row],[Volume]]))</f>
        <v>8000</v>
      </c>
      <c r="C1755" s="30">
        <f>ROUNDDOWN((Table2[[#This Row],[Volume Used]]-'Input Data'!$B$9)/'Input Data'!$B$11,0)*'Input Data'!$B$12</f>
        <v>0.30000000000000004</v>
      </c>
      <c r="D1755" s="31">
        <f>-(Table2[[#This Row],[Volume]]*(1-Table2[[#This Row],[Discount]])*'Input Data'!$B$2)/Table2[[#This Row],[Volume]]</f>
        <v>350</v>
      </c>
      <c r="E1755" s="29">
        <f>ROUNDUP(Table2[[#This Row],[Volume]]/'Input Data'!$B$13,0)</f>
        <v>10</v>
      </c>
      <c r="F1755" s="29">
        <f>-Table2[[#This Row],[Multiplier]]*'Input Data'!$B$3</f>
        <v>500000</v>
      </c>
      <c r="G1755" s="29">
        <f>(1 - (1 / (1 + EXP(-((Table2[[#This Row],[Volume]] / 1000) - 4.25))))) * 0.4 + 0.6</f>
        <v>0.6026375457566705</v>
      </c>
      <c r="H1755" s="29">
        <f>Table2[[#This Row],[Sigmoid]]*'Input Data'!$B$7</f>
        <v>451.9781593175029</v>
      </c>
      <c r="I1755" s="29">
        <f>Table2[[#This Row],[Price]]-Table2[[#This Row],[Variable Cost]]</f>
        <v>101.9781593175029</v>
      </c>
      <c r="J1755" s="29">
        <f>Table2[[#This Row],[CM I (Unit)]]-(Table2[[#This Row],[Fixed Cost]]/Table2[[#This Row],[Volume]])</f>
        <v>48.01161857276464</v>
      </c>
      <c r="K1755" s="29">
        <f>Table2[[#This Row],[CM II Unit)]]-(-'Input Data'!$B$4/Table2[[#This Row],[Volume]])</f>
        <v>21.028348200395509</v>
      </c>
      <c r="L1755" s="29">
        <f>Table2[[#This Row],[CM I (Unit)]]*Table2[[#This Row],[Volume]]</f>
        <v>944827.64607666433</v>
      </c>
      <c r="M1755" s="29">
        <f>Table2[[#This Row],[CM II Unit)]]*Table2[[#This Row],[Volume]]</f>
        <v>444827.64607666439</v>
      </c>
      <c r="N1755" s="29">
        <f>Table2[[#This Row],[Profit (Unit)]]*Table2[[#This Row],[Volume]]</f>
        <v>194827.64607666439</v>
      </c>
      <c r="O1755" s="29" t="str">
        <f>IF(AND(Table2[[#This Row],[Profit]]&gt;0,N1754&lt;0),MIN(Table2[Profit]),"")</f>
        <v/>
      </c>
    </row>
    <row r="1756" spans="1:15" ht="20.100000000000001" customHeight="1" x14ac:dyDescent="0.25">
      <c r="A1756" s="29">
        <v>9270</v>
      </c>
      <c r="B1756" s="29">
        <f>IF(Table2[[#This Row],[Volume]]&lt;'Input Data'!$B$9,'Input Data'!$B$9,IF(Table2[[#This Row],[Volume]]&gt;'Input Data'!$B$10,'Input Data'!$B$10,Table2[[#This Row],[Volume]]))</f>
        <v>8000</v>
      </c>
      <c r="C1756" s="30">
        <f>ROUNDDOWN((Table2[[#This Row],[Volume Used]]-'Input Data'!$B$9)/'Input Data'!$B$11,0)*'Input Data'!$B$12</f>
        <v>0.30000000000000004</v>
      </c>
      <c r="D1756" s="31">
        <f>-(Table2[[#This Row],[Volume]]*(1-Table2[[#This Row],[Discount]])*'Input Data'!$B$2)/Table2[[#This Row],[Volume]]</f>
        <v>350</v>
      </c>
      <c r="E1756" s="29">
        <f>ROUNDUP(Table2[[#This Row],[Volume]]/'Input Data'!$B$13,0)</f>
        <v>10</v>
      </c>
      <c r="F1756" s="29">
        <f>-Table2[[#This Row],[Multiplier]]*'Input Data'!$B$3</f>
        <v>500000</v>
      </c>
      <c r="G1756" s="29">
        <f>(1 - (1 / (1 + EXP(-((Table2[[#This Row],[Volume]] / 1000) - 4.25))))) * 0.4 + 0.6</f>
        <v>0.60262447725360646</v>
      </c>
      <c r="H1756" s="29">
        <f>Table2[[#This Row],[Sigmoid]]*'Input Data'!$B$7</f>
        <v>451.96835794020484</v>
      </c>
      <c r="I1756" s="29">
        <f>Table2[[#This Row],[Price]]-Table2[[#This Row],[Variable Cost]]</f>
        <v>101.96835794020484</v>
      </c>
      <c r="J1756" s="29">
        <f>Table2[[#This Row],[CM I (Unit)]]-(Table2[[#This Row],[Fixed Cost]]/Table2[[#This Row],[Volume]])</f>
        <v>48.030925361995564</v>
      </c>
      <c r="K1756" s="29">
        <f>Table2[[#This Row],[CM II Unit)]]-(-'Input Data'!$B$4/Table2[[#This Row],[Volume]])</f>
        <v>21.062209072890926</v>
      </c>
      <c r="L1756" s="29">
        <f>Table2[[#This Row],[CM I (Unit)]]*Table2[[#This Row],[Volume]]</f>
        <v>945246.6781056989</v>
      </c>
      <c r="M1756" s="29">
        <f>Table2[[#This Row],[CM II Unit)]]*Table2[[#This Row],[Volume]]</f>
        <v>445246.6781056989</v>
      </c>
      <c r="N1756" s="29">
        <f>Table2[[#This Row],[Profit (Unit)]]*Table2[[#This Row],[Volume]]</f>
        <v>195246.6781056989</v>
      </c>
      <c r="O1756" s="29" t="str">
        <f>IF(AND(Table2[[#This Row],[Profit]]&gt;0,N1755&lt;0),MIN(Table2[Profit]),"")</f>
        <v/>
      </c>
    </row>
    <row r="1757" spans="1:15" ht="20.100000000000001" customHeight="1" x14ac:dyDescent="0.25">
      <c r="A1757" s="29">
        <v>9275</v>
      </c>
      <c r="B1757" s="29">
        <f>IF(Table2[[#This Row],[Volume]]&lt;'Input Data'!$B$9,'Input Data'!$B$9,IF(Table2[[#This Row],[Volume]]&gt;'Input Data'!$B$10,'Input Data'!$B$10,Table2[[#This Row],[Volume]]))</f>
        <v>8000</v>
      </c>
      <c r="C1757" s="30">
        <f>ROUNDDOWN((Table2[[#This Row],[Volume Used]]-'Input Data'!$B$9)/'Input Data'!$B$11,0)*'Input Data'!$B$12</f>
        <v>0.30000000000000004</v>
      </c>
      <c r="D1757" s="31">
        <f>-(Table2[[#This Row],[Volume]]*(1-Table2[[#This Row],[Discount]])*'Input Data'!$B$2)/Table2[[#This Row],[Volume]]</f>
        <v>350</v>
      </c>
      <c r="E1757" s="29">
        <f>ROUNDUP(Table2[[#This Row],[Volume]]/'Input Data'!$B$13,0)</f>
        <v>10</v>
      </c>
      <c r="F1757" s="29">
        <f>-Table2[[#This Row],[Multiplier]]*'Input Data'!$B$3</f>
        <v>500000</v>
      </c>
      <c r="G1757" s="29">
        <f>(1 - (1 / (1 + EXP(-((Table2[[#This Row],[Volume]] / 1000) - 4.25))))) * 0.4 + 0.6</f>
        <v>0.60261147307676866</v>
      </c>
      <c r="H1757" s="29">
        <f>Table2[[#This Row],[Sigmoid]]*'Input Data'!$B$7</f>
        <v>451.95860480757648</v>
      </c>
      <c r="I1757" s="29">
        <f>Table2[[#This Row],[Price]]-Table2[[#This Row],[Variable Cost]]</f>
        <v>101.95860480757648</v>
      </c>
      <c r="J1757" s="29">
        <f>Table2[[#This Row],[CM I (Unit)]]-(Table2[[#This Row],[Fixed Cost]]/Table2[[#This Row],[Volume]])</f>
        <v>48.050249012428232</v>
      </c>
      <c r="K1757" s="29">
        <f>Table2[[#This Row],[CM II Unit)]]-(-'Input Data'!$B$4/Table2[[#This Row],[Volume]])</f>
        <v>21.096071114854109</v>
      </c>
      <c r="L1757" s="29">
        <f>Table2[[#This Row],[CM I (Unit)]]*Table2[[#This Row],[Volume]]</f>
        <v>945666.05959027179</v>
      </c>
      <c r="M1757" s="29">
        <f>Table2[[#This Row],[CM II Unit)]]*Table2[[#This Row],[Volume]]</f>
        <v>445666.05959027185</v>
      </c>
      <c r="N1757" s="29">
        <f>Table2[[#This Row],[Profit (Unit)]]*Table2[[#This Row],[Volume]]</f>
        <v>195666.05959027185</v>
      </c>
      <c r="O1757" s="29" t="str">
        <f>IF(AND(Table2[[#This Row],[Profit]]&gt;0,N1756&lt;0),MIN(Table2[Profit]),"")</f>
        <v/>
      </c>
    </row>
    <row r="1758" spans="1:15" ht="20.100000000000001" customHeight="1" x14ac:dyDescent="0.25">
      <c r="A1758" s="29">
        <v>9280</v>
      </c>
      <c r="B1758" s="29">
        <f>IF(Table2[[#This Row],[Volume]]&lt;'Input Data'!$B$9,'Input Data'!$B$9,IF(Table2[[#This Row],[Volume]]&gt;'Input Data'!$B$10,'Input Data'!$B$10,Table2[[#This Row],[Volume]]))</f>
        <v>8000</v>
      </c>
      <c r="C1758" s="30">
        <f>ROUNDDOWN((Table2[[#This Row],[Volume Used]]-'Input Data'!$B$9)/'Input Data'!$B$11,0)*'Input Data'!$B$12</f>
        <v>0.30000000000000004</v>
      </c>
      <c r="D1758" s="31">
        <f>-(Table2[[#This Row],[Volume]]*(1-Table2[[#This Row],[Discount]])*'Input Data'!$B$2)/Table2[[#This Row],[Volume]]</f>
        <v>350</v>
      </c>
      <c r="E1758" s="29">
        <f>ROUNDUP(Table2[[#This Row],[Volume]]/'Input Data'!$B$13,0)</f>
        <v>10</v>
      </c>
      <c r="F1758" s="29">
        <f>-Table2[[#This Row],[Multiplier]]*'Input Data'!$B$3</f>
        <v>500000</v>
      </c>
      <c r="G1758" s="29">
        <f>(1 - (1 / (1 + EXP(-((Table2[[#This Row],[Volume]] / 1000) - 4.25))))) * 0.4 + 0.6</f>
        <v>0.60259853291373533</v>
      </c>
      <c r="H1758" s="29">
        <f>Table2[[#This Row],[Sigmoid]]*'Input Data'!$B$7</f>
        <v>451.94889968530151</v>
      </c>
      <c r="I1758" s="29">
        <f>Table2[[#This Row],[Price]]-Table2[[#This Row],[Variable Cost]]</f>
        <v>101.94889968530151</v>
      </c>
      <c r="J1758" s="29">
        <f>Table2[[#This Row],[CM I (Unit)]]-(Table2[[#This Row],[Fixed Cost]]/Table2[[#This Row],[Volume]])</f>
        <v>48.069589340473925</v>
      </c>
      <c r="K1758" s="29">
        <f>Table2[[#This Row],[CM II Unit)]]-(-'Input Data'!$B$4/Table2[[#This Row],[Volume]])</f>
        <v>21.129934168060132</v>
      </c>
      <c r="L1758" s="29">
        <f>Table2[[#This Row],[CM I (Unit)]]*Table2[[#This Row],[Volume]]</f>
        <v>946085.78907959803</v>
      </c>
      <c r="M1758" s="29">
        <f>Table2[[#This Row],[CM II Unit)]]*Table2[[#This Row],[Volume]]</f>
        <v>446085.78907959803</v>
      </c>
      <c r="N1758" s="29">
        <f>Table2[[#This Row],[Profit (Unit)]]*Table2[[#This Row],[Volume]]</f>
        <v>196085.78907959803</v>
      </c>
      <c r="O1758" s="29" t="str">
        <f>IF(AND(Table2[[#This Row],[Profit]]&gt;0,N1757&lt;0),MIN(Table2[Profit]),"")</f>
        <v/>
      </c>
    </row>
    <row r="1759" spans="1:15" ht="20.100000000000001" customHeight="1" x14ac:dyDescent="0.25">
      <c r="A1759" s="29">
        <v>9285</v>
      </c>
      <c r="B1759" s="29">
        <f>IF(Table2[[#This Row],[Volume]]&lt;'Input Data'!$B$9,'Input Data'!$B$9,IF(Table2[[#This Row],[Volume]]&gt;'Input Data'!$B$10,'Input Data'!$B$10,Table2[[#This Row],[Volume]]))</f>
        <v>8000</v>
      </c>
      <c r="C1759" s="30">
        <f>ROUNDDOWN((Table2[[#This Row],[Volume Used]]-'Input Data'!$B$9)/'Input Data'!$B$11,0)*'Input Data'!$B$12</f>
        <v>0.30000000000000004</v>
      </c>
      <c r="D1759" s="31">
        <f>-(Table2[[#This Row],[Volume]]*(1-Table2[[#This Row],[Discount]])*'Input Data'!$B$2)/Table2[[#This Row],[Volume]]</f>
        <v>350</v>
      </c>
      <c r="E1759" s="29">
        <f>ROUNDUP(Table2[[#This Row],[Volume]]/'Input Data'!$B$13,0)</f>
        <v>10</v>
      </c>
      <c r="F1759" s="29">
        <f>-Table2[[#This Row],[Multiplier]]*'Input Data'!$B$3</f>
        <v>500000</v>
      </c>
      <c r="G1759" s="29">
        <f>(1 - (1 / (1 + EXP(-((Table2[[#This Row],[Volume]] / 1000) - 4.25))))) * 0.4 + 0.6</f>
        <v>0.60258565645356055</v>
      </c>
      <c r="H1759" s="29">
        <f>Table2[[#This Row],[Sigmoid]]*'Input Data'!$B$7</f>
        <v>451.93924234017044</v>
      </c>
      <c r="I1759" s="29">
        <f>Table2[[#This Row],[Price]]-Table2[[#This Row],[Variable Cost]]</f>
        <v>101.93924234017044</v>
      </c>
      <c r="J1759" s="29">
        <f>Table2[[#This Row],[CM I (Unit)]]-(Table2[[#This Row],[Fixed Cost]]/Table2[[#This Row],[Volume]])</f>
        <v>48.088946163541465</v>
      </c>
      <c r="K1759" s="29">
        <f>Table2[[#This Row],[CM II Unit)]]-(-'Input Data'!$B$4/Table2[[#This Row],[Volume]])</f>
        <v>21.163798075226978</v>
      </c>
      <c r="L1759" s="29">
        <f>Table2[[#This Row],[CM I (Unit)]]*Table2[[#This Row],[Volume]]</f>
        <v>946505.86512848246</v>
      </c>
      <c r="M1759" s="29">
        <f>Table2[[#This Row],[CM II Unit)]]*Table2[[#This Row],[Volume]]</f>
        <v>446505.86512848252</v>
      </c>
      <c r="N1759" s="29">
        <f>Table2[[#This Row],[Profit (Unit)]]*Table2[[#This Row],[Volume]]</f>
        <v>196505.86512848249</v>
      </c>
      <c r="O1759" s="29" t="str">
        <f>IF(AND(Table2[[#This Row],[Profit]]&gt;0,N1758&lt;0),MIN(Table2[Profit]),"")</f>
        <v/>
      </c>
    </row>
    <row r="1760" spans="1:15" ht="20.100000000000001" customHeight="1" x14ac:dyDescent="0.25">
      <c r="A1760" s="29">
        <v>9290</v>
      </c>
      <c r="B1760" s="29">
        <f>IF(Table2[[#This Row],[Volume]]&lt;'Input Data'!$B$9,'Input Data'!$B$9,IF(Table2[[#This Row],[Volume]]&gt;'Input Data'!$B$10,'Input Data'!$B$10,Table2[[#This Row],[Volume]]))</f>
        <v>8000</v>
      </c>
      <c r="C1760" s="30">
        <f>ROUNDDOWN((Table2[[#This Row],[Volume Used]]-'Input Data'!$B$9)/'Input Data'!$B$11,0)*'Input Data'!$B$12</f>
        <v>0.30000000000000004</v>
      </c>
      <c r="D1760" s="31">
        <f>-(Table2[[#This Row],[Volume]]*(1-Table2[[#This Row],[Discount]])*'Input Data'!$B$2)/Table2[[#This Row],[Volume]]</f>
        <v>350</v>
      </c>
      <c r="E1760" s="29">
        <f>ROUNDUP(Table2[[#This Row],[Volume]]/'Input Data'!$B$13,0)</f>
        <v>10</v>
      </c>
      <c r="F1760" s="29">
        <f>-Table2[[#This Row],[Multiplier]]*'Input Data'!$B$3</f>
        <v>500000</v>
      </c>
      <c r="G1760" s="29">
        <f>(1 - (1 / (1 + EXP(-((Table2[[#This Row],[Volume]] / 1000) - 4.25))))) * 0.4 + 0.6</f>
        <v>0.60257284338676753</v>
      </c>
      <c r="H1760" s="29">
        <f>Table2[[#This Row],[Sigmoid]]*'Input Data'!$B$7</f>
        <v>451.92963254007566</v>
      </c>
      <c r="I1760" s="29">
        <f>Table2[[#This Row],[Price]]-Table2[[#This Row],[Variable Cost]]</f>
        <v>101.92963254007566</v>
      </c>
      <c r="J1760" s="29">
        <f>Table2[[#This Row],[CM I (Unit)]]-(Table2[[#This Row],[Fixed Cost]]/Table2[[#This Row],[Volume]])</f>
        <v>48.108319300032605</v>
      </c>
      <c r="K1760" s="29">
        <f>Table2[[#This Row],[CM II Unit)]]-(-'Input Data'!$B$4/Table2[[#This Row],[Volume]])</f>
        <v>21.197662680011078</v>
      </c>
      <c r="L1760" s="29">
        <f>Table2[[#This Row],[CM I (Unit)]]*Table2[[#This Row],[Volume]]</f>
        <v>946926.28629730293</v>
      </c>
      <c r="M1760" s="29">
        <f>Table2[[#This Row],[CM II Unit)]]*Table2[[#This Row],[Volume]]</f>
        <v>446926.28629730293</v>
      </c>
      <c r="N1760" s="29">
        <f>Table2[[#This Row],[Profit (Unit)]]*Table2[[#This Row],[Volume]]</f>
        <v>196926.28629730293</v>
      </c>
      <c r="O1760" s="29" t="str">
        <f>IF(AND(Table2[[#This Row],[Profit]]&gt;0,N1759&lt;0),MIN(Table2[Profit]),"")</f>
        <v/>
      </c>
    </row>
    <row r="1761" spans="1:15" ht="20.100000000000001" customHeight="1" x14ac:dyDescent="0.25">
      <c r="A1761" s="29">
        <v>9295</v>
      </c>
      <c r="B1761" s="29">
        <f>IF(Table2[[#This Row],[Volume]]&lt;'Input Data'!$B$9,'Input Data'!$B$9,IF(Table2[[#This Row],[Volume]]&gt;'Input Data'!$B$10,'Input Data'!$B$10,Table2[[#This Row],[Volume]]))</f>
        <v>8000</v>
      </c>
      <c r="C1761" s="30">
        <f>ROUNDDOWN((Table2[[#This Row],[Volume Used]]-'Input Data'!$B$9)/'Input Data'!$B$11,0)*'Input Data'!$B$12</f>
        <v>0.30000000000000004</v>
      </c>
      <c r="D1761" s="31">
        <f>-(Table2[[#This Row],[Volume]]*(1-Table2[[#This Row],[Discount]])*'Input Data'!$B$2)/Table2[[#This Row],[Volume]]</f>
        <v>350</v>
      </c>
      <c r="E1761" s="29">
        <f>ROUNDUP(Table2[[#This Row],[Volume]]/'Input Data'!$B$13,0)</f>
        <v>10</v>
      </c>
      <c r="F1761" s="29">
        <f>-Table2[[#This Row],[Multiplier]]*'Input Data'!$B$3</f>
        <v>500000</v>
      </c>
      <c r="G1761" s="29">
        <f>(1 - (1 / (1 + EXP(-((Table2[[#This Row],[Volume]] / 1000) - 4.25))))) * 0.4 + 0.6</f>
        <v>0.60256009340534189</v>
      </c>
      <c r="H1761" s="29">
        <f>Table2[[#This Row],[Sigmoid]]*'Input Data'!$B$7</f>
        <v>451.92007005400643</v>
      </c>
      <c r="I1761" s="29">
        <f>Table2[[#This Row],[Price]]-Table2[[#This Row],[Variable Cost]]</f>
        <v>101.92007005400643</v>
      </c>
      <c r="J1761" s="29">
        <f>Table2[[#This Row],[CM I (Unit)]]-(Table2[[#This Row],[Fixed Cost]]/Table2[[#This Row],[Volume]])</f>
        <v>48.127708569337251</v>
      </c>
      <c r="K1761" s="29">
        <f>Table2[[#This Row],[CM II Unit)]]-(-'Input Data'!$B$4/Table2[[#This Row],[Volume]])</f>
        <v>21.231527827002662</v>
      </c>
      <c r="L1761" s="29">
        <f>Table2[[#This Row],[CM I (Unit)]]*Table2[[#This Row],[Volume]]</f>
        <v>947347.05115198973</v>
      </c>
      <c r="M1761" s="29">
        <f>Table2[[#This Row],[CM II Unit)]]*Table2[[#This Row],[Volume]]</f>
        <v>447347.05115198973</v>
      </c>
      <c r="N1761" s="29">
        <f>Table2[[#This Row],[Profit (Unit)]]*Table2[[#This Row],[Volume]]</f>
        <v>197347.05115198973</v>
      </c>
      <c r="O1761" s="29" t="str">
        <f>IF(AND(Table2[[#This Row],[Profit]]&gt;0,N1760&lt;0),MIN(Table2[Profit]),"")</f>
        <v/>
      </c>
    </row>
    <row r="1762" spans="1:15" ht="20.100000000000001" customHeight="1" x14ac:dyDescent="0.25">
      <c r="A1762" s="29">
        <v>9300</v>
      </c>
      <c r="B1762" s="29">
        <f>IF(Table2[[#This Row],[Volume]]&lt;'Input Data'!$B$9,'Input Data'!$B$9,IF(Table2[[#This Row],[Volume]]&gt;'Input Data'!$B$10,'Input Data'!$B$10,Table2[[#This Row],[Volume]]))</f>
        <v>8000</v>
      </c>
      <c r="C1762" s="30">
        <f>ROUNDDOWN((Table2[[#This Row],[Volume Used]]-'Input Data'!$B$9)/'Input Data'!$B$11,0)*'Input Data'!$B$12</f>
        <v>0.30000000000000004</v>
      </c>
      <c r="D1762" s="31">
        <f>-(Table2[[#This Row],[Volume]]*(1-Table2[[#This Row],[Discount]])*'Input Data'!$B$2)/Table2[[#This Row],[Volume]]</f>
        <v>350</v>
      </c>
      <c r="E1762" s="29">
        <f>ROUNDUP(Table2[[#This Row],[Volume]]/'Input Data'!$B$13,0)</f>
        <v>10</v>
      </c>
      <c r="F1762" s="29">
        <f>-Table2[[#This Row],[Multiplier]]*'Input Data'!$B$3</f>
        <v>500000</v>
      </c>
      <c r="G1762" s="29">
        <f>(1 - (1 / (1 + EXP(-((Table2[[#This Row],[Volume]] / 1000) - 4.25))))) * 0.4 + 0.6</f>
        <v>0.60254740620272618</v>
      </c>
      <c r="H1762" s="29">
        <f>Table2[[#This Row],[Sigmoid]]*'Input Data'!$B$7</f>
        <v>451.91055465204465</v>
      </c>
      <c r="I1762" s="29">
        <f>Table2[[#This Row],[Price]]-Table2[[#This Row],[Variable Cost]]</f>
        <v>101.91055465204465</v>
      </c>
      <c r="J1762" s="29">
        <f>Table2[[#This Row],[CM I (Unit)]]-(Table2[[#This Row],[Fixed Cost]]/Table2[[#This Row],[Volume]])</f>
        <v>48.147113791829597</v>
      </c>
      <c r="K1762" s="29">
        <f>Table2[[#This Row],[CM II Unit)]]-(-'Input Data'!$B$4/Table2[[#This Row],[Volume]])</f>
        <v>21.265393361722069</v>
      </c>
      <c r="L1762" s="29">
        <f>Table2[[#This Row],[CM I (Unit)]]*Table2[[#This Row],[Volume]]</f>
        <v>947768.15826401522</v>
      </c>
      <c r="M1762" s="29">
        <f>Table2[[#This Row],[CM II Unit)]]*Table2[[#This Row],[Volume]]</f>
        <v>447768.15826401528</v>
      </c>
      <c r="N1762" s="29">
        <f>Table2[[#This Row],[Profit (Unit)]]*Table2[[#This Row],[Volume]]</f>
        <v>197768.15826401525</v>
      </c>
      <c r="O1762" s="29" t="str">
        <f>IF(AND(Table2[[#This Row],[Profit]]&gt;0,N1761&lt;0),MIN(Table2[Profit]),"")</f>
        <v/>
      </c>
    </row>
    <row r="1763" spans="1:15" ht="20.100000000000001" customHeight="1" x14ac:dyDescent="0.25">
      <c r="A1763" s="29">
        <v>9305</v>
      </c>
      <c r="B1763" s="29">
        <f>IF(Table2[[#This Row],[Volume]]&lt;'Input Data'!$B$9,'Input Data'!$B$9,IF(Table2[[#This Row],[Volume]]&gt;'Input Data'!$B$10,'Input Data'!$B$10,Table2[[#This Row],[Volume]]))</f>
        <v>8000</v>
      </c>
      <c r="C1763" s="30">
        <f>ROUNDDOWN((Table2[[#This Row],[Volume Used]]-'Input Data'!$B$9)/'Input Data'!$B$11,0)*'Input Data'!$B$12</f>
        <v>0.30000000000000004</v>
      </c>
      <c r="D1763" s="31">
        <f>-(Table2[[#This Row],[Volume]]*(1-Table2[[#This Row],[Discount]])*'Input Data'!$B$2)/Table2[[#This Row],[Volume]]</f>
        <v>350</v>
      </c>
      <c r="E1763" s="29">
        <f>ROUNDUP(Table2[[#This Row],[Volume]]/'Input Data'!$B$13,0)</f>
        <v>10</v>
      </c>
      <c r="F1763" s="29">
        <f>-Table2[[#This Row],[Multiplier]]*'Input Data'!$B$3</f>
        <v>500000</v>
      </c>
      <c r="G1763" s="29">
        <f>(1 - (1 / (1 + EXP(-((Table2[[#This Row],[Volume]] / 1000) - 4.25))))) * 0.4 + 0.6</f>
        <v>0.60253478147381201</v>
      </c>
      <c r="H1763" s="29">
        <f>Table2[[#This Row],[Sigmoid]]*'Input Data'!$B$7</f>
        <v>451.90108610535901</v>
      </c>
      <c r="I1763" s="29">
        <f>Table2[[#This Row],[Price]]-Table2[[#This Row],[Variable Cost]]</f>
        <v>101.90108610535901</v>
      </c>
      <c r="J1763" s="29">
        <f>Table2[[#This Row],[CM I (Unit)]]-(Table2[[#This Row],[Fixed Cost]]/Table2[[#This Row],[Volume]])</f>
        <v>48.166534788862506</v>
      </c>
      <c r="K1763" s="29">
        <f>Table2[[#This Row],[CM II Unit)]]-(-'Input Data'!$B$4/Table2[[#This Row],[Volume]])</f>
        <v>21.299259130614253</v>
      </c>
      <c r="L1763" s="29">
        <f>Table2[[#This Row],[CM I (Unit)]]*Table2[[#This Row],[Volume]]</f>
        <v>948189.60621036566</v>
      </c>
      <c r="M1763" s="29">
        <f>Table2[[#This Row],[CM II Unit)]]*Table2[[#This Row],[Volume]]</f>
        <v>448189.6062103656</v>
      </c>
      <c r="N1763" s="29">
        <f>Table2[[#This Row],[Profit (Unit)]]*Table2[[#This Row],[Volume]]</f>
        <v>198189.60621036563</v>
      </c>
      <c r="O1763" s="29" t="str">
        <f>IF(AND(Table2[[#This Row],[Profit]]&gt;0,N1762&lt;0),MIN(Table2[Profit]),"")</f>
        <v/>
      </c>
    </row>
    <row r="1764" spans="1:15" ht="20.100000000000001" customHeight="1" x14ac:dyDescent="0.25">
      <c r="A1764" s="29">
        <v>9310</v>
      </c>
      <c r="B1764" s="29">
        <f>IF(Table2[[#This Row],[Volume]]&lt;'Input Data'!$B$9,'Input Data'!$B$9,IF(Table2[[#This Row],[Volume]]&gt;'Input Data'!$B$10,'Input Data'!$B$10,Table2[[#This Row],[Volume]]))</f>
        <v>8000</v>
      </c>
      <c r="C1764" s="30">
        <f>ROUNDDOWN((Table2[[#This Row],[Volume Used]]-'Input Data'!$B$9)/'Input Data'!$B$11,0)*'Input Data'!$B$12</f>
        <v>0.30000000000000004</v>
      </c>
      <c r="D1764" s="31">
        <f>-(Table2[[#This Row],[Volume]]*(1-Table2[[#This Row],[Discount]])*'Input Data'!$B$2)/Table2[[#This Row],[Volume]]</f>
        <v>350</v>
      </c>
      <c r="E1764" s="29">
        <f>ROUNDUP(Table2[[#This Row],[Volume]]/'Input Data'!$B$13,0)</f>
        <v>10</v>
      </c>
      <c r="F1764" s="29">
        <f>-Table2[[#This Row],[Multiplier]]*'Input Data'!$B$3</f>
        <v>500000</v>
      </c>
      <c r="G1764" s="29">
        <f>(1 - (1 / (1 + EXP(-((Table2[[#This Row],[Volume]] / 1000) - 4.25))))) * 0.4 + 0.6</f>
        <v>0.60252221891493429</v>
      </c>
      <c r="H1764" s="29">
        <f>Table2[[#This Row],[Sigmoid]]*'Input Data'!$B$7</f>
        <v>451.89166418620073</v>
      </c>
      <c r="I1764" s="29">
        <f>Table2[[#This Row],[Price]]-Table2[[#This Row],[Variable Cost]]</f>
        <v>101.89166418620073</v>
      </c>
      <c r="J1764" s="29">
        <f>Table2[[#This Row],[CM I (Unit)]]-(Table2[[#This Row],[Fixed Cost]]/Table2[[#This Row],[Volume]])</f>
        <v>48.185971382763562</v>
      </c>
      <c r="K1764" s="29">
        <f>Table2[[#This Row],[CM II Unit)]]-(-'Input Data'!$B$4/Table2[[#This Row],[Volume]])</f>
        <v>21.333124981044978</v>
      </c>
      <c r="L1764" s="29">
        <f>Table2[[#This Row],[CM I (Unit)]]*Table2[[#This Row],[Volume]]</f>
        <v>948611.39357352874</v>
      </c>
      <c r="M1764" s="29">
        <f>Table2[[#This Row],[CM II Unit)]]*Table2[[#This Row],[Volume]]</f>
        <v>448611.39357352874</v>
      </c>
      <c r="N1764" s="29">
        <f>Table2[[#This Row],[Profit (Unit)]]*Table2[[#This Row],[Volume]]</f>
        <v>198611.39357352874</v>
      </c>
      <c r="O1764" s="29" t="str">
        <f>IF(AND(Table2[[#This Row],[Profit]]&gt;0,N1763&lt;0),MIN(Table2[Profit]),"")</f>
        <v/>
      </c>
    </row>
    <row r="1765" spans="1:15" ht="20.100000000000001" customHeight="1" x14ac:dyDescent="0.25">
      <c r="A1765" s="29">
        <v>9315</v>
      </c>
      <c r="B1765" s="29">
        <f>IF(Table2[[#This Row],[Volume]]&lt;'Input Data'!$B$9,'Input Data'!$B$9,IF(Table2[[#This Row],[Volume]]&gt;'Input Data'!$B$10,'Input Data'!$B$10,Table2[[#This Row],[Volume]]))</f>
        <v>8000</v>
      </c>
      <c r="C1765" s="30">
        <f>ROUNDDOWN((Table2[[#This Row],[Volume Used]]-'Input Data'!$B$9)/'Input Data'!$B$11,0)*'Input Data'!$B$12</f>
        <v>0.30000000000000004</v>
      </c>
      <c r="D1765" s="31">
        <f>-(Table2[[#This Row],[Volume]]*(1-Table2[[#This Row],[Discount]])*'Input Data'!$B$2)/Table2[[#This Row],[Volume]]</f>
        <v>350</v>
      </c>
      <c r="E1765" s="29">
        <f>ROUNDUP(Table2[[#This Row],[Volume]]/'Input Data'!$B$13,0)</f>
        <v>10</v>
      </c>
      <c r="F1765" s="29">
        <f>-Table2[[#This Row],[Multiplier]]*'Input Data'!$B$3</f>
        <v>500000</v>
      </c>
      <c r="G1765" s="29">
        <f>(1 - (1 / (1 + EXP(-((Table2[[#This Row],[Volume]] / 1000) - 4.25))))) * 0.4 + 0.6</f>
        <v>0.60250971822386512</v>
      </c>
      <c r="H1765" s="29">
        <f>Table2[[#This Row],[Sigmoid]]*'Input Data'!$B$7</f>
        <v>451.88228866789882</v>
      </c>
      <c r="I1765" s="29">
        <f>Table2[[#This Row],[Price]]-Table2[[#This Row],[Variable Cost]]</f>
        <v>101.88228866789882</v>
      </c>
      <c r="J1765" s="29">
        <f>Table2[[#This Row],[CM I (Unit)]]-(Table2[[#This Row],[Fixed Cost]]/Table2[[#This Row],[Volume]])</f>
        <v>48.205423396830653</v>
      </c>
      <c r="K1765" s="29">
        <f>Table2[[#This Row],[CM II Unit)]]-(-'Input Data'!$B$4/Table2[[#This Row],[Volume]])</f>
        <v>21.36699076129657</v>
      </c>
      <c r="L1765" s="29">
        <f>Table2[[#This Row],[CM I (Unit)]]*Table2[[#This Row],[Volume]]</f>
        <v>949033.51894147752</v>
      </c>
      <c r="M1765" s="29">
        <f>Table2[[#This Row],[CM II Unit)]]*Table2[[#This Row],[Volume]]</f>
        <v>449033.51894147752</v>
      </c>
      <c r="N1765" s="29">
        <f>Table2[[#This Row],[Profit (Unit)]]*Table2[[#This Row],[Volume]]</f>
        <v>199033.51894147755</v>
      </c>
      <c r="O1765" s="29" t="str">
        <f>IF(AND(Table2[[#This Row],[Profit]]&gt;0,N1764&lt;0),MIN(Table2[Profit]),"")</f>
        <v/>
      </c>
    </row>
    <row r="1766" spans="1:15" ht="20.100000000000001" customHeight="1" x14ac:dyDescent="0.25">
      <c r="A1766" s="29">
        <v>9320</v>
      </c>
      <c r="B1766" s="29">
        <f>IF(Table2[[#This Row],[Volume]]&lt;'Input Data'!$B$9,'Input Data'!$B$9,IF(Table2[[#This Row],[Volume]]&gt;'Input Data'!$B$10,'Input Data'!$B$10,Table2[[#This Row],[Volume]]))</f>
        <v>8000</v>
      </c>
      <c r="C1766" s="30">
        <f>ROUNDDOWN((Table2[[#This Row],[Volume Used]]-'Input Data'!$B$9)/'Input Data'!$B$11,0)*'Input Data'!$B$12</f>
        <v>0.30000000000000004</v>
      </c>
      <c r="D1766" s="31">
        <f>-(Table2[[#This Row],[Volume]]*(1-Table2[[#This Row],[Discount]])*'Input Data'!$B$2)/Table2[[#This Row],[Volume]]</f>
        <v>350</v>
      </c>
      <c r="E1766" s="29">
        <f>ROUNDUP(Table2[[#This Row],[Volume]]/'Input Data'!$B$13,0)</f>
        <v>10</v>
      </c>
      <c r="F1766" s="29">
        <f>-Table2[[#This Row],[Multiplier]]*'Input Data'!$B$3</f>
        <v>500000</v>
      </c>
      <c r="G1766" s="29">
        <f>(1 - (1 / (1 + EXP(-((Table2[[#This Row],[Volume]] / 1000) - 4.25))))) * 0.4 + 0.6</f>
        <v>0.60249727909980655</v>
      </c>
      <c r="H1766" s="29">
        <f>Table2[[#This Row],[Sigmoid]]*'Input Data'!$B$7</f>
        <v>451.87295932485489</v>
      </c>
      <c r="I1766" s="29">
        <f>Table2[[#This Row],[Price]]-Table2[[#This Row],[Variable Cost]]</f>
        <v>101.87295932485489</v>
      </c>
      <c r="J1766" s="29">
        <f>Table2[[#This Row],[CM I (Unit)]]-(Table2[[#This Row],[Fixed Cost]]/Table2[[#This Row],[Volume]])</f>
        <v>48.224890655326995</v>
      </c>
      <c r="K1766" s="29">
        <f>Table2[[#This Row],[CM II Unit)]]-(-'Input Data'!$B$4/Table2[[#This Row],[Volume]])</f>
        <v>21.400856320563047</v>
      </c>
      <c r="L1766" s="29">
        <f>Table2[[#This Row],[CM I (Unit)]]*Table2[[#This Row],[Volume]]</f>
        <v>949455.98090764752</v>
      </c>
      <c r="M1766" s="29">
        <f>Table2[[#This Row],[CM II Unit)]]*Table2[[#This Row],[Volume]]</f>
        <v>449455.98090764758</v>
      </c>
      <c r="N1766" s="29">
        <f>Table2[[#This Row],[Profit (Unit)]]*Table2[[#This Row],[Volume]]</f>
        <v>199455.98090764761</v>
      </c>
      <c r="O1766" s="29" t="str">
        <f>IF(AND(Table2[[#This Row],[Profit]]&gt;0,N1765&lt;0),MIN(Table2[Profit]),"")</f>
        <v/>
      </c>
    </row>
    <row r="1767" spans="1:15" ht="20.100000000000001" customHeight="1" x14ac:dyDescent="0.25">
      <c r="A1767" s="29">
        <v>9325</v>
      </c>
      <c r="B1767" s="29">
        <f>IF(Table2[[#This Row],[Volume]]&lt;'Input Data'!$B$9,'Input Data'!$B$9,IF(Table2[[#This Row],[Volume]]&gt;'Input Data'!$B$10,'Input Data'!$B$10,Table2[[#This Row],[Volume]]))</f>
        <v>8000</v>
      </c>
      <c r="C1767" s="30">
        <f>ROUNDDOWN((Table2[[#This Row],[Volume Used]]-'Input Data'!$B$9)/'Input Data'!$B$11,0)*'Input Data'!$B$12</f>
        <v>0.30000000000000004</v>
      </c>
      <c r="D1767" s="31">
        <f>-(Table2[[#This Row],[Volume]]*(1-Table2[[#This Row],[Discount]])*'Input Data'!$B$2)/Table2[[#This Row],[Volume]]</f>
        <v>350</v>
      </c>
      <c r="E1767" s="29">
        <f>ROUNDUP(Table2[[#This Row],[Volume]]/'Input Data'!$B$13,0)</f>
        <v>10</v>
      </c>
      <c r="F1767" s="29">
        <f>-Table2[[#This Row],[Multiplier]]*'Input Data'!$B$3</f>
        <v>500000</v>
      </c>
      <c r="G1767" s="29">
        <f>(1 - (1 / (1 + EXP(-((Table2[[#This Row],[Volume]] / 1000) - 4.25))))) * 0.4 + 0.6</f>
        <v>0.60248490124338505</v>
      </c>
      <c r="H1767" s="29">
        <f>Table2[[#This Row],[Sigmoid]]*'Input Data'!$B$7</f>
        <v>451.8636759325388</v>
      </c>
      <c r="I1767" s="29">
        <f>Table2[[#This Row],[Price]]-Table2[[#This Row],[Variable Cost]]</f>
        <v>101.8636759325388</v>
      </c>
      <c r="J1767" s="29">
        <f>Table2[[#This Row],[CM I (Unit)]]-(Table2[[#This Row],[Fixed Cost]]/Table2[[#This Row],[Volume]])</f>
        <v>48.244372983477135</v>
      </c>
      <c r="K1767" s="29">
        <f>Table2[[#This Row],[CM II Unit)]]-(-'Input Data'!$B$4/Table2[[#This Row],[Volume]])</f>
        <v>21.434721508946303</v>
      </c>
      <c r="L1767" s="29">
        <f>Table2[[#This Row],[CM I (Unit)]]*Table2[[#This Row],[Volume]]</f>
        <v>949878.77807092434</v>
      </c>
      <c r="M1767" s="29">
        <f>Table2[[#This Row],[CM II Unit)]]*Table2[[#This Row],[Volume]]</f>
        <v>449878.77807092428</v>
      </c>
      <c r="N1767" s="29">
        <f>Table2[[#This Row],[Profit (Unit)]]*Table2[[#This Row],[Volume]]</f>
        <v>199878.77807092428</v>
      </c>
      <c r="O1767" s="29" t="str">
        <f>IF(AND(Table2[[#This Row],[Profit]]&gt;0,N1766&lt;0),MIN(Table2[Profit]),"")</f>
        <v/>
      </c>
    </row>
    <row r="1768" spans="1:15" ht="20.100000000000001" customHeight="1" x14ac:dyDescent="0.25">
      <c r="A1768" s="29">
        <v>9330</v>
      </c>
      <c r="B1768" s="29">
        <f>IF(Table2[[#This Row],[Volume]]&lt;'Input Data'!$B$9,'Input Data'!$B$9,IF(Table2[[#This Row],[Volume]]&gt;'Input Data'!$B$10,'Input Data'!$B$10,Table2[[#This Row],[Volume]]))</f>
        <v>8000</v>
      </c>
      <c r="C1768" s="30">
        <f>ROUNDDOWN((Table2[[#This Row],[Volume Used]]-'Input Data'!$B$9)/'Input Data'!$B$11,0)*'Input Data'!$B$12</f>
        <v>0.30000000000000004</v>
      </c>
      <c r="D1768" s="31">
        <f>-(Table2[[#This Row],[Volume]]*(1-Table2[[#This Row],[Discount]])*'Input Data'!$B$2)/Table2[[#This Row],[Volume]]</f>
        <v>350</v>
      </c>
      <c r="E1768" s="29">
        <f>ROUNDUP(Table2[[#This Row],[Volume]]/'Input Data'!$B$13,0)</f>
        <v>10</v>
      </c>
      <c r="F1768" s="29">
        <f>-Table2[[#This Row],[Multiplier]]*'Input Data'!$B$3</f>
        <v>500000</v>
      </c>
      <c r="G1768" s="29">
        <f>(1 - (1 / (1 + EXP(-((Table2[[#This Row],[Volume]] / 1000) - 4.25))))) * 0.4 + 0.6</f>
        <v>0.60247258435664441</v>
      </c>
      <c r="H1768" s="29">
        <f>Table2[[#This Row],[Sigmoid]]*'Input Data'!$B$7</f>
        <v>451.85443826748332</v>
      </c>
      <c r="I1768" s="29">
        <f>Table2[[#This Row],[Price]]-Table2[[#This Row],[Variable Cost]]</f>
        <v>101.85443826748332</v>
      </c>
      <c r="J1768" s="29">
        <f>Table2[[#This Row],[CM I (Unit)]]-(Table2[[#This Row],[Fixed Cost]]/Table2[[#This Row],[Volume]])</f>
        <v>48.263870207461878</v>
      </c>
      <c r="K1768" s="29">
        <f>Table2[[#This Row],[CM II Unit)]]-(-'Input Data'!$B$4/Table2[[#This Row],[Volume]])</f>
        <v>21.468586177451158</v>
      </c>
      <c r="L1768" s="29">
        <f>Table2[[#This Row],[CM I (Unit)]]*Table2[[#This Row],[Volume]]</f>
        <v>950301.90903561935</v>
      </c>
      <c r="M1768" s="29">
        <f>Table2[[#This Row],[CM II Unit)]]*Table2[[#This Row],[Volume]]</f>
        <v>450301.90903561935</v>
      </c>
      <c r="N1768" s="29">
        <f>Table2[[#This Row],[Profit (Unit)]]*Table2[[#This Row],[Volume]]</f>
        <v>200301.90903561929</v>
      </c>
      <c r="O1768" s="29" t="str">
        <f>IF(AND(Table2[[#This Row],[Profit]]&gt;0,N1767&lt;0),MIN(Table2[Profit]),"")</f>
        <v/>
      </c>
    </row>
    <row r="1769" spans="1:15" ht="20.100000000000001" customHeight="1" x14ac:dyDescent="0.25">
      <c r="A1769" s="29">
        <v>9335</v>
      </c>
      <c r="B1769" s="29">
        <f>IF(Table2[[#This Row],[Volume]]&lt;'Input Data'!$B$9,'Input Data'!$B$9,IF(Table2[[#This Row],[Volume]]&gt;'Input Data'!$B$10,'Input Data'!$B$10,Table2[[#This Row],[Volume]]))</f>
        <v>8000</v>
      </c>
      <c r="C1769" s="30">
        <f>ROUNDDOWN((Table2[[#This Row],[Volume Used]]-'Input Data'!$B$9)/'Input Data'!$B$11,0)*'Input Data'!$B$12</f>
        <v>0.30000000000000004</v>
      </c>
      <c r="D1769" s="31">
        <f>-(Table2[[#This Row],[Volume]]*(1-Table2[[#This Row],[Discount]])*'Input Data'!$B$2)/Table2[[#This Row],[Volume]]</f>
        <v>350</v>
      </c>
      <c r="E1769" s="29">
        <f>ROUNDUP(Table2[[#This Row],[Volume]]/'Input Data'!$B$13,0)</f>
        <v>10</v>
      </c>
      <c r="F1769" s="29">
        <f>-Table2[[#This Row],[Multiplier]]*'Input Data'!$B$3</f>
        <v>500000</v>
      </c>
      <c r="G1769" s="29">
        <f>(1 - (1 / (1 + EXP(-((Table2[[#This Row],[Volume]] / 1000) - 4.25))))) * 0.4 + 0.6</f>
        <v>0.60246032814303996</v>
      </c>
      <c r="H1769" s="29">
        <f>Table2[[#This Row],[Sigmoid]]*'Input Data'!$B$7</f>
        <v>451.84524610727999</v>
      </c>
      <c r="I1769" s="29">
        <f>Table2[[#This Row],[Price]]-Table2[[#This Row],[Variable Cost]]</f>
        <v>101.84524610727999</v>
      </c>
      <c r="J1769" s="29">
        <f>Table2[[#This Row],[CM I (Unit)]]-(Table2[[#This Row],[Fixed Cost]]/Table2[[#This Row],[Volume]])</f>
        <v>48.283382154414433</v>
      </c>
      <c r="K1769" s="29">
        <f>Table2[[#This Row],[CM II Unit)]]-(-'Input Data'!$B$4/Table2[[#This Row],[Volume]])</f>
        <v>21.502450177981654</v>
      </c>
      <c r="L1769" s="29">
        <f>Table2[[#This Row],[CM I (Unit)]]*Table2[[#This Row],[Volume]]</f>
        <v>950725.37241145875</v>
      </c>
      <c r="M1769" s="29">
        <f>Table2[[#This Row],[CM II Unit)]]*Table2[[#This Row],[Volume]]</f>
        <v>450725.37241145875</v>
      </c>
      <c r="N1769" s="29">
        <f>Table2[[#This Row],[Profit (Unit)]]*Table2[[#This Row],[Volume]]</f>
        <v>200725.37241145875</v>
      </c>
      <c r="O1769" s="29" t="str">
        <f>IF(AND(Table2[[#This Row],[Profit]]&gt;0,N1768&lt;0),MIN(Table2[Profit]),"")</f>
        <v/>
      </c>
    </row>
    <row r="1770" spans="1:15" ht="20.100000000000001" customHeight="1" x14ac:dyDescent="0.25">
      <c r="A1770" s="29">
        <v>9340</v>
      </c>
      <c r="B1770" s="29">
        <f>IF(Table2[[#This Row],[Volume]]&lt;'Input Data'!$B$9,'Input Data'!$B$9,IF(Table2[[#This Row],[Volume]]&gt;'Input Data'!$B$10,'Input Data'!$B$10,Table2[[#This Row],[Volume]]))</f>
        <v>8000</v>
      </c>
      <c r="C1770" s="30">
        <f>ROUNDDOWN((Table2[[#This Row],[Volume Used]]-'Input Data'!$B$9)/'Input Data'!$B$11,0)*'Input Data'!$B$12</f>
        <v>0.30000000000000004</v>
      </c>
      <c r="D1770" s="31">
        <f>-(Table2[[#This Row],[Volume]]*(1-Table2[[#This Row],[Discount]])*'Input Data'!$B$2)/Table2[[#This Row],[Volume]]</f>
        <v>350</v>
      </c>
      <c r="E1770" s="29">
        <f>ROUNDUP(Table2[[#This Row],[Volume]]/'Input Data'!$B$13,0)</f>
        <v>10</v>
      </c>
      <c r="F1770" s="29">
        <f>-Table2[[#This Row],[Multiplier]]*'Input Data'!$B$3</f>
        <v>500000</v>
      </c>
      <c r="G1770" s="29">
        <f>(1 - (1 / (1 + EXP(-((Table2[[#This Row],[Volume]] / 1000) - 4.25))))) * 0.4 + 0.6</f>
        <v>0.60244813230743199</v>
      </c>
      <c r="H1770" s="29">
        <f>Table2[[#This Row],[Sigmoid]]*'Input Data'!$B$7</f>
        <v>451.83609923057401</v>
      </c>
      <c r="I1770" s="29">
        <f>Table2[[#This Row],[Price]]-Table2[[#This Row],[Variable Cost]]</f>
        <v>101.83609923057401</v>
      </c>
      <c r="J1770" s="29">
        <f>Table2[[#This Row],[CM I (Unit)]]-(Table2[[#This Row],[Fixed Cost]]/Table2[[#This Row],[Volume]])</f>
        <v>48.302908652415546</v>
      </c>
      <c r="K1770" s="29">
        <f>Table2[[#This Row],[CM II Unit)]]-(-'Input Data'!$B$4/Table2[[#This Row],[Volume]])</f>
        <v>21.536313363336316</v>
      </c>
      <c r="L1770" s="29">
        <f>Table2[[#This Row],[CM I (Unit)]]*Table2[[#This Row],[Volume]]</f>
        <v>951149.16681356123</v>
      </c>
      <c r="M1770" s="29">
        <f>Table2[[#This Row],[CM II Unit)]]*Table2[[#This Row],[Volume]]</f>
        <v>451149.16681356123</v>
      </c>
      <c r="N1770" s="29">
        <f>Table2[[#This Row],[Profit (Unit)]]*Table2[[#This Row],[Volume]]</f>
        <v>201149.1668135612</v>
      </c>
      <c r="O1770" s="29" t="str">
        <f>IF(AND(Table2[[#This Row],[Profit]]&gt;0,N1769&lt;0),MIN(Table2[Profit]),"")</f>
        <v/>
      </c>
    </row>
    <row r="1771" spans="1:15" ht="20.100000000000001" customHeight="1" x14ac:dyDescent="0.25">
      <c r="A1771" s="29">
        <v>9345</v>
      </c>
      <c r="B1771" s="29">
        <f>IF(Table2[[#This Row],[Volume]]&lt;'Input Data'!$B$9,'Input Data'!$B$9,IF(Table2[[#This Row],[Volume]]&gt;'Input Data'!$B$10,'Input Data'!$B$10,Table2[[#This Row],[Volume]]))</f>
        <v>8000</v>
      </c>
      <c r="C1771" s="30">
        <f>ROUNDDOWN((Table2[[#This Row],[Volume Used]]-'Input Data'!$B$9)/'Input Data'!$B$11,0)*'Input Data'!$B$12</f>
        <v>0.30000000000000004</v>
      </c>
      <c r="D1771" s="31">
        <f>-(Table2[[#This Row],[Volume]]*(1-Table2[[#This Row],[Discount]])*'Input Data'!$B$2)/Table2[[#This Row],[Volume]]</f>
        <v>350</v>
      </c>
      <c r="E1771" s="29">
        <f>ROUNDUP(Table2[[#This Row],[Volume]]/'Input Data'!$B$13,0)</f>
        <v>10</v>
      </c>
      <c r="F1771" s="29">
        <f>-Table2[[#This Row],[Multiplier]]*'Input Data'!$B$3</f>
        <v>500000</v>
      </c>
      <c r="G1771" s="29">
        <f>(1 - (1 / (1 + EXP(-((Table2[[#This Row],[Volume]] / 1000) - 4.25))))) * 0.4 + 0.6</f>
        <v>0.60243599655607938</v>
      </c>
      <c r="H1771" s="29">
        <f>Table2[[#This Row],[Sigmoid]]*'Input Data'!$B$7</f>
        <v>451.82699741705954</v>
      </c>
      <c r="I1771" s="29">
        <f>Table2[[#This Row],[Price]]-Table2[[#This Row],[Variable Cost]]</f>
        <v>101.82699741705954</v>
      </c>
      <c r="J1771" s="29">
        <f>Table2[[#This Row],[CM I (Unit)]]-(Table2[[#This Row],[Fixed Cost]]/Table2[[#This Row],[Volume]])</f>
        <v>48.322449530489187</v>
      </c>
      <c r="K1771" s="29">
        <f>Table2[[#This Row],[CM II Unit)]]-(-'Input Data'!$B$4/Table2[[#This Row],[Volume]])</f>
        <v>21.570175587204009</v>
      </c>
      <c r="L1771" s="29">
        <f>Table2[[#This Row],[CM I (Unit)]]*Table2[[#This Row],[Volume]]</f>
        <v>951573.29086242139</v>
      </c>
      <c r="M1771" s="29">
        <f>Table2[[#This Row],[CM II Unit)]]*Table2[[#This Row],[Volume]]</f>
        <v>451573.29086242145</v>
      </c>
      <c r="N1771" s="29">
        <f>Table2[[#This Row],[Profit (Unit)]]*Table2[[#This Row],[Volume]]</f>
        <v>201573.29086242148</v>
      </c>
      <c r="O1771" s="29" t="str">
        <f>IF(AND(Table2[[#This Row],[Profit]]&gt;0,N1770&lt;0),MIN(Table2[Profit]),"")</f>
        <v/>
      </c>
    </row>
    <row r="1772" spans="1:15" ht="20.100000000000001" customHeight="1" x14ac:dyDescent="0.25">
      <c r="A1772" s="29">
        <v>9350</v>
      </c>
      <c r="B1772" s="29">
        <f>IF(Table2[[#This Row],[Volume]]&lt;'Input Data'!$B$9,'Input Data'!$B$9,IF(Table2[[#This Row],[Volume]]&gt;'Input Data'!$B$10,'Input Data'!$B$10,Table2[[#This Row],[Volume]]))</f>
        <v>8000</v>
      </c>
      <c r="C1772" s="30">
        <f>ROUNDDOWN((Table2[[#This Row],[Volume Used]]-'Input Data'!$B$9)/'Input Data'!$B$11,0)*'Input Data'!$B$12</f>
        <v>0.30000000000000004</v>
      </c>
      <c r="D1772" s="31">
        <f>-(Table2[[#This Row],[Volume]]*(1-Table2[[#This Row],[Discount]])*'Input Data'!$B$2)/Table2[[#This Row],[Volume]]</f>
        <v>350</v>
      </c>
      <c r="E1772" s="29">
        <f>ROUNDUP(Table2[[#This Row],[Volume]]/'Input Data'!$B$13,0)</f>
        <v>10</v>
      </c>
      <c r="F1772" s="29">
        <f>-Table2[[#This Row],[Multiplier]]*'Input Data'!$B$3</f>
        <v>500000</v>
      </c>
      <c r="G1772" s="29">
        <f>(1 - (1 / (1 + EXP(-((Table2[[#This Row],[Volume]] / 1000) - 4.25))))) * 0.4 + 0.6</f>
        <v>0.60242392059663363</v>
      </c>
      <c r="H1772" s="29">
        <f>Table2[[#This Row],[Sigmoid]]*'Input Data'!$B$7</f>
        <v>451.81794044747522</v>
      </c>
      <c r="I1772" s="29">
        <f>Table2[[#This Row],[Price]]-Table2[[#This Row],[Variable Cost]]</f>
        <v>101.81794044747522</v>
      </c>
      <c r="J1772" s="29">
        <f>Table2[[#This Row],[CM I (Unit)]]-(Table2[[#This Row],[Fixed Cost]]/Table2[[#This Row],[Volume]])</f>
        <v>48.342004618598217</v>
      </c>
      <c r="K1772" s="29">
        <f>Table2[[#This Row],[CM II Unit)]]-(-'Input Data'!$B$4/Table2[[#This Row],[Volume]])</f>
        <v>21.604036704159714</v>
      </c>
      <c r="L1772" s="29">
        <f>Table2[[#This Row],[CM I (Unit)]]*Table2[[#This Row],[Volume]]</f>
        <v>951997.74318389338</v>
      </c>
      <c r="M1772" s="29">
        <f>Table2[[#This Row],[CM II Unit)]]*Table2[[#This Row],[Volume]]</f>
        <v>451997.74318389333</v>
      </c>
      <c r="N1772" s="29">
        <f>Table2[[#This Row],[Profit (Unit)]]*Table2[[#This Row],[Volume]]</f>
        <v>201997.74318389333</v>
      </c>
      <c r="O1772" s="29" t="str">
        <f>IF(AND(Table2[[#This Row],[Profit]]&gt;0,N1771&lt;0),MIN(Table2[Profit]),"")</f>
        <v/>
      </c>
    </row>
    <row r="1773" spans="1:15" ht="20.100000000000001" customHeight="1" x14ac:dyDescent="0.25">
      <c r="A1773" s="29">
        <v>9355</v>
      </c>
      <c r="B1773" s="29">
        <f>IF(Table2[[#This Row],[Volume]]&lt;'Input Data'!$B$9,'Input Data'!$B$9,IF(Table2[[#This Row],[Volume]]&gt;'Input Data'!$B$10,'Input Data'!$B$10,Table2[[#This Row],[Volume]]))</f>
        <v>8000</v>
      </c>
      <c r="C1773" s="30">
        <f>ROUNDDOWN((Table2[[#This Row],[Volume Used]]-'Input Data'!$B$9)/'Input Data'!$B$11,0)*'Input Data'!$B$12</f>
        <v>0.30000000000000004</v>
      </c>
      <c r="D1773" s="31">
        <f>-(Table2[[#This Row],[Volume]]*(1-Table2[[#This Row],[Discount]])*'Input Data'!$B$2)/Table2[[#This Row],[Volume]]</f>
        <v>350</v>
      </c>
      <c r="E1773" s="29">
        <f>ROUNDUP(Table2[[#This Row],[Volume]]/'Input Data'!$B$13,0)</f>
        <v>10</v>
      </c>
      <c r="F1773" s="29">
        <f>-Table2[[#This Row],[Multiplier]]*'Input Data'!$B$3</f>
        <v>500000</v>
      </c>
      <c r="G1773" s="29">
        <f>(1 - (1 / (1 + EXP(-((Table2[[#This Row],[Volume]] / 1000) - 4.25))))) * 0.4 + 0.6</f>
        <v>0.6024119041381325</v>
      </c>
      <c r="H1773" s="29">
        <f>Table2[[#This Row],[Sigmoid]]*'Input Data'!$B$7</f>
        <v>451.80892810359938</v>
      </c>
      <c r="I1773" s="29">
        <f>Table2[[#This Row],[Price]]-Table2[[#This Row],[Variable Cost]]</f>
        <v>101.80892810359938</v>
      </c>
      <c r="J1773" s="29">
        <f>Table2[[#This Row],[CM I (Unit)]]-(Table2[[#This Row],[Fixed Cost]]/Table2[[#This Row],[Volume]])</f>
        <v>48.361573747640001</v>
      </c>
      <c r="K1773" s="29">
        <f>Table2[[#This Row],[CM II Unit)]]-(-'Input Data'!$B$4/Table2[[#This Row],[Volume]])</f>
        <v>21.63789656966031</v>
      </c>
      <c r="L1773" s="29">
        <f>Table2[[#This Row],[CM I (Unit)]]*Table2[[#This Row],[Volume]]</f>
        <v>952422.52240917226</v>
      </c>
      <c r="M1773" s="29">
        <f>Table2[[#This Row],[CM II Unit)]]*Table2[[#This Row],[Volume]]</f>
        <v>452422.5224091722</v>
      </c>
      <c r="N1773" s="29">
        <f>Table2[[#This Row],[Profit (Unit)]]*Table2[[#This Row],[Volume]]</f>
        <v>202422.5224091722</v>
      </c>
      <c r="O1773" s="29" t="str">
        <f>IF(AND(Table2[[#This Row],[Profit]]&gt;0,N1772&lt;0),MIN(Table2[Profit]),"")</f>
        <v/>
      </c>
    </row>
    <row r="1774" spans="1:15" ht="20.100000000000001" customHeight="1" x14ac:dyDescent="0.25">
      <c r="A1774" s="29">
        <v>9360</v>
      </c>
      <c r="B1774" s="29">
        <f>IF(Table2[[#This Row],[Volume]]&lt;'Input Data'!$B$9,'Input Data'!$B$9,IF(Table2[[#This Row],[Volume]]&gt;'Input Data'!$B$10,'Input Data'!$B$10,Table2[[#This Row],[Volume]]))</f>
        <v>8000</v>
      </c>
      <c r="C1774" s="30">
        <f>ROUNDDOWN((Table2[[#This Row],[Volume Used]]-'Input Data'!$B$9)/'Input Data'!$B$11,0)*'Input Data'!$B$12</f>
        <v>0.30000000000000004</v>
      </c>
      <c r="D1774" s="31">
        <f>-(Table2[[#This Row],[Volume]]*(1-Table2[[#This Row],[Discount]])*'Input Data'!$B$2)/Table2[[#This Row],[Volume]]</f>
        <v>350</v>
      </c>
      <c r="E1774" s="29">
        <f>ROUNDUP(Table2[[#This Row],[Volume]]/'Input Data'!$B$13,0)</f>
        <v>10</v>
      </c>
      <c r="F1774" s="29">
        <f>-Table2[[#This Row],[Multiplier]]*'Input Data'!$B$3</f>
        <v>500000</v>
      </c>
      <c r="G1774" s="29">
        <f>(1 - (1 / (1 + EXP(-((Table2[[#This Row],[Volume]] / 1000) - 4.25))))) * 0.4 + 0.6</f>
        <v>0.60239994689099352</v>
      </c>
      <c r="H1774" s="29">
        <f>Table2[[#This Row],[Sigmoid]]*'Input Data'!$B$7</f>
        <v>451.79996016824515</v>
      </c>
      <c r="I1774" s="29">
        <f>Table2[[#This Row],[Price]]-Table2[[#This Row],[Variable Cost]]</f>
        <v>101.79996016824515</v>
      </c>
      <c r="J1774" s="29">
        <f>Table2[[#This Row],[CM I (Unit)]]-(Table2[[#This Row],[Fixed Cost]]/Table2[[#This Row],[Volume]])</f>
        <v>48.381156749441729</v>
      </c>
      <c r="K1774" s="29">
        <f>Table2[[#This Row],[CM II Unit)]]-(-'Input Data'!$B$4/Table2[[#This Row],[Volume]])</f>
        <v>21.671755040040019</v>
      </c>
      <c r="L1774" s="29">
        <f>Table2[[#This Row],[CM I (Unit)]]*Table2[[#This Row],[Volume]]</f>
        <v>952847.62717477465</v>
      </c>
      <c r="M1774" s="29">
        <f>Table2[[#This Row],[CM II Unit)]]*Table2[[#This Row],[Volume]]</f>
        <v>452847.62717477459</v>
      </c>
      <c r="N1774" s="29">
        <f>Table2[[#This Row],[Profit (Unit)]]*Table2[[#This Row],[Volume]]</f>
        <v>202847.62717477456</v>
      </c>
      <c r="O1774" s="29" t="str">
        <f>IF(AND(Table2[[#This Row],[Profit]]&gt;0,N1773&lt;0),MIN(Table2[Profit]),"")</f>
        <v/>
      </c>
    </row>
    <row r="1775" spans="1:15" ht="20.100000000000001" customHeight="1" x14ac:dyDescent="0.25">
      <c r="A1775" s="29">
        <v>9365</v>
      </c>
      <c r="B1775" s="29">
        <f>IF(Table2[[#This Row],[Volume]]&lt;'Input Data'!$B$9,'Input Data'!$B$9,IF(Table2[[#This Row],[Volume]]&gt;'Input Data'!$B$10,'Input Data'!$B$10,Table2[[#This Row],[Volume]]))</f>
        <v>8000</v>
      </c>
      <c r="C1775" s="30">
        <f>ROUNDDOWN((Table2[[#This Row],[Volume Used]]-'Input Data'!$B$9)/'Input Data'!$B$11,0)*'Input Data'!$B$12</f>
        <v>0.30000000000000004</v>
      </c>
      <c r="D1775" s="31">
        <f>-(Table2[[#This Row],[Volume]]*(1-Table2[[#This Row],[Discount]])*'Input Data'!$B$2)/Table2[[#This Row],[Volume]]</f>
        <v>350</v>
      </c>
      <c r="E1775" s="29">
        <f>ROUNDUP(Table2[[#This Row],[Volume]]/'Input Data'!$B$13,0)</f>
        <v>10</v>
      </c>
      <c r="F1775" s="29">
        <f>-Table2[[#This Row],[Multiplier]]*'Input Data'!$B$3</f>
        <v>500000</v>
      </c>
      <c r="G1775" s="29">
        <f>(1 - (1 / (1 + EXP(-((Table2[[#This Row],[Volume]] / 1000) - 4.25))))) * 0.4 + 0.6</f>
        <v>0.60238804856700845</v>
      </c>
      <c r="H1775" s="29">
        <f>Table2[[#This Row],[Sigmoid]]*'Input Data'!$B$7</f>
        <v>451.79103642525632</v>
      </c>
      <c r="I1775" s="29">
        <f>Table2[[#This Row],[Price]]-Table2[[#This Row],[Variable Cost]]</f>
        <v>101.79103642525632</v>
      </c>
      <c r="J1775" s="29">
        <f>Table2[[#This Row],[CM I (Unit)]]-(Table2[[#This Row],[Fixed Cost]]/Table2[[#This Row],[Volume]])</f>
        <v>48.40075345675659</v>
      </c>
      <c r="K1775" s="29">
        <f>Table2[[#This Row],[CM II Unit)]]-(-'Input Data'!$B$4/Table2[[#This Row],[Volume]])</f>
        <v>21.705611972506723</v>
      </c>
      <c r="L1775" s="29">
        <f>Table2[[#This Row],[CM I (Unit)]]*Table2[[#This Row],[Volume]]</f>
        <v>953273.05612252548</v>
      </c>
      <c r="M1775" s="29">
        <f>Table2[[#This Row],[CM II Unit)]]*Table2[[#This Row],[Volume]]</f>
        <v>453273.05612252548</v>
      </c>
      <c r="N1775" s="29">
        <f>Table2[[#This Row],[Profit (Unit)]]*Table2[[#This Row],[Volume]]</f>
        <v>203273.05612252548</v>
      </c>
      <c r="O1775" s="29" t="str">
        <f>IF(AND(Table2[[#This Row],[Profit]]&gt;0,N1774&lt;0),MIN(Table2[Profit]),"")</f>
        <v/>
      </c>
    </row>
    <row r="1776" spans="1:15" ht="20.100000000000001" customHeight="1" x14ac:dyDescent="0.25">
      <c r="A1776" s="29">
        <v>9370</v>
      </c>
      <c r="B1776" s="29">
        <f>IF(Table2[[#This Row],[Volume]]&lt;'Input Data'!$B$9,'Input Data'!$B$9,IF(Table2[[#This Row],[Volume]]&gt;'Input Data'!$B$10,'Input Data'!$B$10,Table2[[#This Row],[Volume]]))</f>
        <v>8000</v>
      </c>
      <c r="C1776" s="30">
        <f>ROUNDDOWN((Table2[[#This Row],[Volume Used]]-'Input Data'!$B$9)/'Input Data'!$B$11,0)*'Input Data'!$B$12</f>
        <v>0.30000000000000004</v>
      </c>
      <c r="D1776" s="31">
        <f>-(Table2[[#This Row],[Volume]]*(1-Table2[[#This Row],[Discount]])*'Input Data'!$B$2)/Table2[[#This Row],[Volume]]</f>
        <v>350</v>
      </c>
      <c r="E1776" s="29">
        <f>ROUNDUP(Table2[[#This Row],[Volume]]/'Input Data'!$B$13,0)</f>
        <v>10</v>
      </c>
      <c r="F1776" s="29">
        <f>-Table2[[#This Row],[Multiplier]]*'Input Data'!$B$3</f>
        <v>500000</v>
      </c>
      <c r="G1776" s="29">
        <f>(1 - (1 / (1 + EXP(-((Table2[[#This Row],[Volume]] / 1000) - 4.25))))) * 0.4 + 0.6</f>
        <v>0.60237620887933607</v>
      </c>
      <c r="H1776" s="29">
        <f>Table2[[#This Row],[Sigmoid]]*'Input Data'!$B$7</f>
        <v>451.78215665950205</v>
      </c>
      <c r="I1776" s="29">
        <f>Table2[[#This Row],[Price]]-Table2[[#This Row],[Variable Cost]]</f>
        <v>101.78215665950205</v>
      </c>
      <c r="J1776" s="29">
        <f>Table2[[#This Row],[CM I (Unit)]]-(Table2[[#This Row],[Fixed Cost]]/Table2[[#This Row],[Volume]])</f>
        <v>48.420363703258722</v>
      </c>
      <c r="K1776" s="29">
        <f>Table2[[#This Row],[CM II Unit)]]-(-'Input Data'!$B$4/Table2[[#This Row],[Volume]])</f>
        <v>21.739467225137059</v>
      </c>
      <c r="L1776" s="29">
        <f>Table2[[#This Row],[CM I (Unit)]]*Table2[[#This Row],[Volume]]</f>
        <v>953698.80789953424</v>
      </c>
      <c r="M1776" s="29">
        <f>Table2[[#This Row],[CM II Unit)]]*Table2[[#This Row],[Volume]]</f>
        <v>453698.80789953424</v>
      </c>
      <c r="N1776" s="29">
        <f>Table2[[#This Row],[Profit (Unit)]]*Table2[[#This Row],[Volume]]</f>
        <v>203698.80789953424</v>
      </c>
      <c r="O1776" s="29" t="str">
        <f>IF(AND(Table2[[#This Row],[Profit]]&gt;0,N1775&lt;0),MIN(Table2[Profit]),"")</f>
        <v/>
      </c>
    </row>
    <row r="1777" spans="1:15" ht="20.100000000000001" customHeight="1" x14ac:dyDescent="0.25">
      <c r="A1777" s="29">
        <v>9375</v>
      </c>
      <c r="B1777" s="29">
        <f>IF(Table2[[#This Row],[Volume]]&lt;'Input Data'!$B$9,'Input Data'!$B$9,IF(Table2[[#This Row],[Volume]]&gt;'Input Data'!$B$10,'Input Data'!$B$10,Table2[[#This Row],[Volume]]))</f>
        <v>8000</v>
      </c>
      <c r="C1777" s="30">
        <f>ROUNDDOWN((Table2[[#This Row],[Volume Used]]-'Input Data'!$B$9)/'Input Data'!$B$11,0)*'Input Data'!$B$12</f>
        <v>0.30000000000000004</v>
      </c>
      <c r="D1777" s="31">
        <f>-(Table2[[#This Row],[Volume]]*(1-Table2[[#This Row],[Discount]])*'Input Data'!$B$2)/Table2[[#This Row],[Volume]]</f>
        <v>350</v>
      </c>
      <c r="E1777" s="29">
        <f>ROUNDUP(Table2[[#This Row],[Volume]]/'Input Data'!$B$13,0)</f>
        <v>10</v>
      </c>
      <c r="F1777" s="29">
        <f>-Table2[[#This Row],[Multiplier]]*'Input Data'!$B$3</f>
        <v>500000</v>
      </c>
      <c r="G1777" s="29">
        <f>(1 - (1 / (1 + EXP(-((Table2[[#This Row],[Volume]] / 1000) - 4.25))))) * 0.4 + 0.6</f>
        <v>0.60236442754249753</v>
      </c>
      <c r="H1777" s="29">
        <f>Table2[[#This Row],[Sigmoid]]*'Input Data'!$B$7</f>
        <v>451.77332065687312</v>
      </c>
      <c r="I1777" s="29">
        <f>Table2[[#This Row],[Price]]-Table2[[#This Row],[Variable Cost]]</f>
        <v>101.77332065687312</v>
      </c>
      <c r="J1777" s="29">
        <f>Table2[[#This Row],[CM I (Unit)]]-(Table2[[#This Row],[Fixed Cost]]/Table2[[#This Row],[Volume]])</f>
        <v>48.439987323539789</v>
      </c>
      <c r="K1777" s="29">
        <f>Table2[[#This Row],[CM II Unit)]]-(-'Input Data'!$B$4/Table2[[#This Row],[Volume]])</f>
        <v>21.773320656873121</v>
      </c>
      <c r="L1777" s="29">
        <f>Table2[[#This Row],[CM I (Unit)]]*Table2[[#This Row],[Volume]]</f>
        <v>954124.88115818554</v>
      </c>
      <c r="M1777" s="29">
        <f>Table2[[#This Row],[CM II Unit)]]*Table2[[#This Row],[Volume]]</f>
        <v>454124.88115818554</v>
      </c>
      <c r="N1777" s="29">
        <f>Table2[[#This Row],[Profit (Unit)]]*Table2[[#This Row],[Volume]]</f>
        <v>204124.88115818551</v>
      </c>
      <c r="O1777" s="29" t="str">
        <f>IF(AND(Table2[[#This Row],[Profit]]&gt;0,N1776&lt;0),MIN(Table2[Profit]),"")</f>
        <v/>
      </c>
    </row>
    <row r="1778" spans="1:15" ht="20.100000000000001" customHeight="1" x14ac:dyDescent="0.25">
      <c r="A1778" s="29">
        <v>9380</v>
      </c>
      <c r="B1778" s="29">
        <f>IF(Table2[[#This Row],[Volume]]&lt;'Input Data'!$B$9,'Input Data'!$B$9,IF(Table2[[#This Row],[Volume]]&gt;'Input Data'!$B$10,'Input Data'!$B$10,Table2[[#This Row],[Volume]]))</f>
        <v>8000</v>
      </c>
      <c r="C1778" s="30">
        <f>ROUNDDOWN((Table2[[#This Row],[Volume Used]]-'Input Data'!$B$9)/'Input Data'!$B$11,0)*'Input Data'!$B$12</f>
        <v>0.30000000000000004</v>
      </c>
      <c r="D1778" s="31">
        <f>-(Table2[[#This Row],[Volume]]*(1-Table2[[#This Row],[Discount]])*'Input Data'!$B$2)/Table2[[#This Row],[Volume]]</f>
        <v>350</v>
      </c>
      <c r="E1778" s="29">
        <f>ROUNDUP(Table2[[#This Row],[Volume]]/'Input Data'!$B$13,0)</f>
        <v>10</v>
      </c>
      <c r="F1778" s="29">
        <f>-Table2[[#This Row],[Multiplier]]*'Input Data'!$B$3</f>
        <v>500000</v>
      </c>
      <c r="G1778" s="29">
        <f>(1 - (1 / (1 + EXP(-((Table2[[#This Row],[Volume]] / 1000) - 4.25))))) * 0.4 + 0.6</f>
        <v>0.60235270427236853</v>
      </c>
      <c r="H1778" s="29">
        <f>Table2[[#This Row],[Sigmoid]]*'Input Data'!$B$7</f>
        <v>451.76452820427642</v>
      </c>
      <c r="I1778" s="29">
        <f>Table2[[#This Row],[Price]]-Table2[[#This Row],[Variable Cost]]</f>
        <v>101.76452820427642</v>
      </c>
      <c r="J1778" s="29">
        <f>Table2[[#This Row],[CM I (Unit)]]-(Table2[[#This Row],[Fixed Cost]]/Table2[[#This Row],[Volume]])</f>
        <v>48.459624153103711</v>
      </c>
      <c r="K1778" s="29">
        <f>Table2[[#This Row],[CM II Unit)]]-(-'Input Data'!$B$4/Table2[[#This Row],[Volume]])</f>
        <v>21.807172127517358</v>
      </c>
      <c r="L1778" s="29">
        <f>Table2[[#This Row],[CM I (Unit)]]*Table2[[#This Row],[Volume]]</f>
        <v>954551.27455611282</v>
      </c>
      <c r="M1778" s="29">
        <f>Table2[[#This Row],[CM II Unit)]]*Table2[[#This Row],[Volume]]</f>
        <v>454551.27455611282</v>
      </c>
      <c r="N1778" s="29">
        <f>Table2[[#This Row],[Profit (Unit)]]*Table2[[#This Row],[Volume]]</f>
        <v>204551.27455611282</v>
      </c>
      <c r="O1778" s="29" t="str">
        <f>IF(AND(Table2[[#This Row],[Profit]]&gt;0,N1777&lt;0),MIN(Table2[Profit]),"")</f>
        <v/>
      </c>
    </row>
    <row r="1779" spans="1:15" ht="20.100000000000001" customHeight="1" x14ac:dyDescent="0.25">
      <c r="A1779" s="29">
        <v>9385</v>
      </c>
      <c r="B1779" s="29">
        <f>IF(Table2[[#This Row],[Volume]]&lt;'Input Data'!$B$9,'Input Data'!$B$9,IF(Table2[[#This Row],[Volume]]&gt;'Input Data'!$B$10,'Input Data'!$B$10,Table2[[#This Row],[Volume]]))</f>
        <v>8000</v>
      </c>
      <c r="C1779" s="30">
        <f>ROUNDDOWN((Table2[[#This Row],[Volume Used]]-'Input Data'!$B$9)/'Input Data'!$B$11,0)*'Input Data'!$B$12</f>
        <v>0.30000000000000004</v>
      </c>
      <c r="D1779" s="31">
        <f>-(Table2[[#This Row],[Volume]]*(1-Table2[[#This Row],[Discount]])*'Input Data'!$B$2)/Table2[[#This Row],[Volume]]</f>
        <v>350</v>
      </c>
      <c r="E1779" s="29">
        <f>ROUNDUP(Table2[[#This Row],[Volume]]/'Input Data'!$B$13,0)</f>
        <v>10</v>
      </c>
      <c r="F1779" s="29">
        <f>-Table2[[#This Row],[Multiplier]]*'Input Data'!$B$3</f>
        <v>500000</v>
      </c>
      <c r="G1779" s="29">
        <f>(1 - (1 / (1 + EXP(-((Table2[[#This Row],[Volume]] / 1000) - 4.25))))) * 0.4 + 0.6</f>
        <v>0.60234103878617473</v>
      </c>
      <c r="H1779" s="29">
        <f>Table2[[#This Row],[Sigmoid]]*'Input Data'!$B$7</f>
        <v>451.75577908963106</v>
      </c>
      <c r="I1779" s="29">
        <f>Table2[[#This Row],[Price]]-Table2[[#This Row],[Variable Cost]]</f>
        <v>101.75577908963106</v>
      </c>
      <c r="J1779" s="29">
        <f>Table2[[#This Row],[CM I (Unit)]]-(Table2[[#This Row],[Fixed Cost]]/Table2[[#This Row],[Volume]])</f>
        <v>48.479274028363079</v>
      </c>
      <c r="K1779" s="29">
        <f>Table2[[#This Row],[CM II Unit)]]-(-'Input Data'!$B$4/Table2[[#This Row],[Volume]])</f>
        <v>21.841021497729088</v>
      </c>
      <c r="L1779" s="29">
        <f>Table2[[#This Row],[CM I (Unit)]]*Table2[[#This Row],[Volume]]</f>
        <v>954977.98675618751</v>
      </c>
      <c r="M1779" s="29">
        <f>Table2[[#This Row],[CM II Unit)]]*Table2[[#This Row],[Volume]]</f>
        <v>454977.98675618751</v>
      </c>
      <c r="N1779" s="29">
        <f>Table2[[#This Row],[Profit (Unit)]]*Table2[[#This Row],[Volume]]</f>
        <v>204977.98675618749</v>
      </c>
      <c r="O1779" s="29" t="str">
        <f>IF(AND(Table2[[#This Row],[Profit]]&gt;0,N1778&lt;0),MIN(Table2[Profit]),"")</f>
        <v/>
      </c>
    </row>
    <row r="1780" spans="1:15" ht="20.100000000000001" customHeight="1" x14ac:dyDescent="0.25">
      <c r="A1780" s="29">
        <v>9390</v>
      </c>
      <c r="B1780" s="29">
        <f>IF(Table2[[#This Row],[Volume]]&lt;'Input Data'!$B$9,'Input Data'!$B$9,IF(Table2[[#This Row],[Volume]]&gt;'Input Data'!$B$10,'Input Data'!$B$10,Table2[[#This Row],[Volume]]))</f>
        <v>8000</v>
      </c>
      <c r="C1780" s="30">
        <f>ROUNDDOWN((Table2[[#This Row],[Volume Used]]-'Input Data'!$B$9)/'Input Data'!$B$11,0)*'Input Data'!$B$12</f>
        <v>0.30000000000000004</v>
      </c>
      <c r="D1780" s="31">
        <f>-(Table2[[#This Row],[Volume]]*(1-Table2[[#This Row],[Discount]])*'Input Data'!$B$2)/Table2[[#This Row],[Volume]]</f>
        <v>350</v>
      </c>
      <c r="E1780" s="29">
        <f>ROUNDUP(Table2[[#This Row],[Volume]]/'Input Data'!$B$13,0)</f>
        <v>10</v>
      </c>
      <c r="F1780" s="29">
        <f>-Table2[[#This Row],[Multiplier]]*'Input Data'!$B$3</f>
        <v>500000</v>
      </c>
      <c r="G1780" s="29">
        <f>(1 - (1 / (1 + EXP(-((Table2[[#This Row],[Volume]] / 1000) - 4.25))))) * 0.4 + 0.6</f>
        <v>0.60232943080248458</v>
      </c>
      <c r="H1780" s="29">
        <f>Table2[[#This Row],[Sigmoid]]*'Input Data'!$B$7</f>
        <v>451.74707310186341</v>
      </c>
      <c r="I1780" s="29">
        <f>Table2[[#This Row],[Price]]-Table2[[#This Row],[Variable Cost]]</f>
        <v>101.74707310186341</v>
      </c>
      <c r="J1780" s="29">
        <f>Table2[[#This Row],[CM I (Unit)]]-(Table2[[#This Row],[Fixed Cost]]/Table2[[#This Row],[Volume]])</f>
        <v>48.498936786634438</v>
      </c>
      <c r="K1780" s="29">
        <f>Table2[[#This Row],[CM II Unit)]]-(-'Input Data'!$B$4/Table2[[#This Row],[Volume]])</f>
        <v>21.874868629019954</v>
      </c>
      <c r="L1780" s="29">
        <f>Table2[[#This Row],[CM I (Unit)]]*Table2[[#This Row],[Volume]]</f>
        <v>955405.01642649737</v>
      </c>
      <c r="M1780" s="29">
        <f>Table2[[#This Row],[CM II Unit)]]*Table2[[#This Row],[Volume]]</f>
        <v>455405.01642649737</v>
      </c>
      <c r="N1780" s="29">
        <f>Table2[[#This Row],[Profit (Unit)]]*Table2[[#This Row],[Volume]]</f>
        <v>205405.01642649737</v>
      </c>
      <c r="O1780" s="29" t="str">
        <f>IF(AND(Table2[[#This Row],[Profit]]&gt;0,N1779&lt;0),MIN(Table2[Profit]),"")</f>
        <v/>
      </c>
    </row>
    <row r="1781" spans="1:15" ht="20.100000000000001" customHeight="1" x14ac:dyDescent="0.25">
      <c r="A1781" s="29">
        <v>9395</v>
      </c>
      <c r="B1781" s="29">
        <f>IF(Table2[[#This Row],[Volume]]&lt;'Input Data'!$B$9,'Input Data'!$B$9,IF(Table2[[#This Row],[Volume]]&gt;'Input Data'!$B$10,'Input Data'!$B$10,Table2[[#This Row],[Volume]]))</f>
        <v>8000</v>
      </c>
      <c r="C1781" s="30">
        <f>ROUNDDOWN((Table2[[#This Row],[Volume Used]]-'Input Data'!$B$9)/'Input Data'!$B$11,0)*'Input Data'!$B$12</f>
        <v>0.30000000000000004</v>
      </c>
      <c r="D1781" s="31">
        <f>-(Table2[[#This Row],[Volume]]*(1-Table2[[#This Row],[Discount]])*'Input Data'!$B$2)/Table2[[#This Row],[Volume]]</f>
        <v>350</v>
      </c>
      <c r="E1781" s="29">
        <f>ROUNDUP(Table2[[#This Row],[Volume]]/'Input Data'!$B$13,0)</f>
        <v>10</v>
      </c>
      <c r="F1781" s="29">
        <f>-Table2[[#This Row],[Multiplier]]*'Input Data'!$B$3</f>
        <v>500000</v>
      </c>
      <c r="G1781" s="29">
        <f>(1 - (1 / (1 + EXP(-((Table2[[#This Row],[Volume]] / 1000) - 4.25))))) * 0.4 + 0.6</f>
        <v>0.60231788004120401</v>
      </c>
      <c r="H1781" s="29">
        <f>Table2[[#This Row],[Sigmoid]]*'Input Data'!$B$7</f>
        <v>451.73841003090303</v>
      </c>
      <c r="I1781" s="29">
        <f>Table2[[#This Row],[Price]]-Table2[[#This Row],[Variable Cost]]</f>
        <v>101.73841003090303</v>
      </c>
      <c r="J1781" s="29">
        <f>Table2[[#This Row],[CM I (Unit)]]-(Table2[[#This Row],[Fixed Cost]]/Table2[[#This Row],[Volume]])</f>
        <v>48.518612266134532</v>
      </c>
      <c r="K1781" s="29">
        <f>Table2[[#This Row],[CM II Unit)]]-(-'Input Data'!$B$4/Table2[[#This Row],[Volume]])</f>
        <v>21.908713383750285</v>
      </c>
      <c r="L1781" s="29">
        <f>Table2[[#This Row],[CM I (Unit)]]*Table2[[#This Row],[Volume]]</f>
        <v>955832.36224033393</v>
      </c>
      <c r="M1781" s="29">
        <f>Table2[[#This Row],[CM II Unit)]]*Table2[[#This Row],[Volume]]</f>
        <v>455832.36224033393</v>
      </c>
      <c r="N1781" s="29">
        <f>Table2[[#This Row],[Profit (Unit)]]*Table2[[#This Row],[Volume]]</f>
        <v>205832.36224033393</v>
      </c>
      <c r="O1781" s="29" t="str">
        <f>IF(AND(Table2[[#This Row],[Profit]]&gt;0,N1780&lt;0),MIN(Table2[Profit]),"")</f>
        <v/>
      </c>
    </row>
    <row r="1782" spans="1:15" ht="20.100000000000001" customHeight="1" x14ac:dyDescent="0.25">
      <c r="A1782" s="29">
        <v>9400</v>
      </c>
      <c r="B1782" s="29">
        <f>IF(Table2[[#This Row],[Volume]]&lt;'Input Data'!$B$9,'Input Data'!$B$9,IF(Table2[[#This Row],[Volume]]&gt;'Input Data'!$B$10,'Input Data'!$B$10,Table2[[#This Row],[Volume]]))</f>
        <v>8000</v>
      </c>
      <c r="C1782" s="30">
        <f>ROUNDDOWN((Table2[[#This Row],[Volume Used]]-'Input Data'!$B$9)/'Input Data'!$B$11,0)*'Input Data'!$B$12</f>
        <v>0.30000000000000004</v>
      </c>
      <c r="D1782" s="31">
        <f>-(Table2[[#This Row],[Volume]]*(1-Table2[[#This Row],[Discount]])*'Input Data'!$B$2)/Table2[[#This Row],[Volume]]</f>
        <v>350</v>
      </c>
      <c r="E1782" s="29">
        <f>ROUNDUP(Table2[[#This Row],[Volume]]/'Input Data'!$B$13,0)</f>
        <v>10</v>
      </c>
      <c r="F1782" s="29">
        <f>-Table2[[#This Row],[Multiplier]]*'Input Data'!$B$3</f>
        <v>500000</v>
      </c>
      <c r="G1782" s="29">
        <f>(1 - (1 / (1 + EXP(-((Table2[[#This Row],[Volume]] / 1000) - 4.25))))) * 0.4 + 0.6</f>
        <v>0.60230638622356991</v>
      </c>
      <c r="H1782" s="29">
        <f>Table2[[#This Row],[Sigmoid]]*'Input Data'!$B$7</f>
        <v>451.72978966767744</v>
      </c>
      <c r="I1782" s="29">
        <f>Table2[[#This Row],[Price]]-Table2[[#This Row],[Variable Cost]]</f>
        <v>101.72978966767744</v>
      </c>
      <c r="J1782" s="29">
        <f>Table2[[#This Row],[CM I (Unit)]]-(Table2[[#This Row],[Fixed Cost]]/Table2[[#This Row],[Volume]])</f>
        <v>48.538300305975312</v>
      </c>
      <c r="K1782" s="29">
        <f>Table2[[#This Row],[CM II Unit)]]-(-'Input Data'!$B$4/Table2[[#This Row],[Volume]])</f>
        <v>21.94255562512425</v>
      </c>
      <c r="L1782" s="29">
        <f>Table2[[#This Row],[CM I (Unit)]]*Table2[[#This Row],[Volume]]</f>
        <v>956260.0228761679</v>
      </c>
      <c r="M1782" s="29">
        <f>Table2[[#This Row],[CM II Unit)]]*Table2[[#This Row],[Volume]]</f>
        <v>456260.02287616796</v>
      </c>
      <c r="N1782" s="29">
        <f>Table2[[#This Row],[Profit (Unit)]]*Table2[[#This Row],[Volume]]</f>
        <v>206260.02287616796</v>
      </c>
      <c r="O1782" s="29" t="str">
        <f>IF(AND(Table2[[#This Row],[Profit]]&gt;0,N1781&lt;0),MIN(Table2[Profit]),"")</f>
        <v/>
      </c>
    </row>
    <row r="1783" spans="1:15" ht="20.100000000000001" customHeight="1" x14ac:dyDescent="0.25">
      <c r="A1783" s="29">
        <v>9405</v>
      </c>
      <c r="B1783" s="29">
        <f>IF(Table2[[#This Row],[Volume]]&lt;'Input Data'!$B$9,'Input Data'!$B$9,IF(Table2[[#This Row],[Volume]]&gt;'Input Data'!$B$10,'Input Data'!$B$10,Table2[[#This Row],[Volume]]))</f>
        <v>8000</v>
      </c>
      <c r="C1783" s="30">
        <f>ROUNDDOWN((Table2[[#This Row],[Volume Used]]-'Input Data'!$B$9)/'Input Data'!$B$11,0)*'Input Data'!$B$12</f>
        <v>0.30000000000000004</v>
      </c>
      <c r="D1783" s="31">
        <f>-(Table2[[#This Row],[Volume]]*(1-Table2[[#This Row],[Discount]])*'Input Data'!$B$2)/Table2[[#This Row],[Volume]]</f>
        <v>350</v>
      </c>
      <c r="E1783" s="29">
        <f>ROUNDUP(Table2[[#This Row],[Volume]]/'Input Data'!$B$13,0)</f>
        <v>10</v>
      </c>
      <c r="F1783" s="29">
        <f>-Table2[[#This Row],[Multiplier]]*'Input Data'!$B$3</f>
        <v>500000</v>
      </c>
      <c r="G1783" s="29">
        <f>(1 - (1 / (1 + EXP(-((Table2[[#This Row],[Volume]] / 1000) - 4.25))))) * 0.4 + 0.6</f>
        <v>0.60229494907214465</v>
      </c>
      <c r="H1783" s="29">
        <f>Table2[[#This Row],[Sigmoid]]*'Input Data'!$B$7</f>
        <v>451.72121180410846</v>
      </c>
      <c r="I1783" s="29">
        <f>Table2[[#This Row],[Price]]-Table2[[#This Row],[Variable Cost]]</f>
        <v>101.72121180410846</v>
      </c>
      <c r="J1783" s="29">
        <f>Table2[[#This Row],[CM I (Unit)]]-(Table2[[#This Row],[Fixed Cost]]/Table2[[#This Row],[Volume]])</f>
        <v>48.558000746160566</v>
      </c>
      <c r="K1783" s="29">
        <f>Table2[[#This Row],[CM II Unit)]]-(-'Input Data'!$B$4/Table2[[#This Row],[Volume]])</f>
        <v>21.976395217186617</v>
      </c>
      <c r="L1783" s="29">
        <f>Table2[[#This Row],[CM I (Unit)]]*Table2[[#This Row],[Volume]]</f>
        <v>956687.99701764015</v>
      </c>
      <c r="M1783" s="29">
        <f>Table2[[#This Row],[CM II Unit)]]*Table2[[#This Row],[Volume]]</f>
        <v>456687.9970176401</v>
      </c>
      <c r="N1783" s="29">
        <f>Table2[[#This Row],[Profit (Unit)]]*Table2[[#This Row],[Volume]]</f>
        <v>206687.99701764013</v>
      </c>
      <c r="O1783" s="29" t="str">
        <f>IF(AND(Table2[[#This Row],[Profit]]&gt;0,N1782&lt;0),MIN(Table2[Profit]),"")</f>
        <v/>
      </c>
    </row>
    <row r="1784" spans="1:15" ht="20.100000000000001" customHeight="1" x14ac:dyDescent="0.25">
      <c r="A1784" s="29">
        <v>9410</v>
      </c>
      <c r="B1784" s="29">
        <f>IF(Table2[[#This Row],[Volume]]&lt;'Input Data'!$B$9,'Input Data'!$B$9,IF(Table2[[#This Row],[Volume]]&gt;'Input Data'!$B$10,'Input Data'!$B$10,Table2[[#This Row],[Volume]]))</f>
        <v>8000</v>
      </c>
      <c r="C1784" s="30">
        <f>ROUNDDOWN((Table2[[#This Row],[Volume Used]]-'Input Data'!$B$9)/'Input Data'!$B$11,0)*'Input Data'!$B$12</f>
        <v>0.30000000000000004</v>
      </c>
      <c r="D1784" s="31">
        <f>-(Table2[[#This Row],[Volume]]*(1-Table2[[#This Row],[Discount]])*'Input Data'!$B$2)/Table2[[#This Row],[Volume]]</f>
        <v>350</v>
      </c>
      <c r="E1784" s="29">
        <f>ROUNDUP(Table2[[#This Row],[Volume]]/'Input Data'!$B$13,0)</f>
        <v>10</v>
      </c>
      <c r="F1784" s="29">
        <f>-Table2[[#This Row],[Multiplier]]*'Input Data'!$B$3</f>
        <v>500000</v>
      </c>
      <c r="G1784" s="29">
        <f>(1 - (1 / (1 + EXP(-((Table2[[#This Row],[Volume]] / 1000) - 4.25))))) * 0.4 + 0.6</f>
        <v>0.60228356831080931</v>
      </c>
      <c r="H1784" s="29">
        <f>Table2[[#This Row],[Sigmoid]]*'Input Data'!$B$7</f>
        <v>451.712676233107</v>
      </c>
      <c r="I1784" s="29">
        <f>Table2[[#This Row],[Price]]-Table2[[#This Row],[Variable Cost]]</f>
        <v>101.712676233107</v>
      </c>
      <c r="J1784" s="29">
        <f>Table2[[#This Row],[CM I (Unit)]]-(Table2[[#This Row],[Fixed Cost]]/Table2[[#This Row],[Volume]])</f>
        <v>48.577713427580967</v>
      </c>
      <c r="K1784" s="29">
        <f>Table2[[#This Row],[CM II Unit)]]-(-'Input Data'!$B$4/Table2[[#This Row],[Volume]])</f>
        <v>22.010232024817949</v>
      </c>
      <c r="L1784" s="29">
        <f>Table2[[#This Row],[CM I (Unit)]]*Table2[[#This Row],[Volume]]</f>
        <v>957116.28335353686</v>
      </c>
      <c r="M1784" s="29">
        <f>Table2[[#This Row],[CM II Unit)]]*Table2[[#This Row],[Volume]]</f>
        <v>457116.28335353691</v>
      </c>
      <c r="N1784" s="29">
        <f>Table2[[#This Row],[Profit (Unit)]]*Table2[[#This Row],[Volume]]</f>
        <v>207116.28335353688</v>
      </c>
      <c r="O1784" s="29" t="str">
        <f>IF(AND(Table2[[#This Row],[Profit]]&gt;0,N1783&lt;0),MIN(Table2[Profit]),"")</f>
        <v/>
      </c>
    </row>
    <row r="1785" spans="1:15" ht="20.100000000000001" customHeight="1" x14ac:dyDescent="0.25">
      <c r="A1785" s="29">
        <v>9415</v>
      </c>
      <c r="B1785" s="29">
        <f>IF(Table2[[#This Row],[Volume]]&lt;'Input Data'!$B$9,'Input Data'!$B$9,IF(Table2[[#This Row],[Volume]]&gt;'Input Data'!$B$10,'Input Data'!$B$10,Table2[[#This Row],[Volume]]))</f>
        <v>8000</v>
      </c>
      <c r="C1785" s="30">
        <f>ROUNDDOWN((Table2[[#This Row],[Volume Used]]-'Input Data'!$B$9)/'Input Data'!$B$11,0)*'Input Data'!$B$12</f>
        <v>0.30000000000000004</v>
      </c>
      <c r="D1785" s="31">
        <f>-(Table2[[#This Row],[Volume]]*(1-Table2[[#This Row],[Discount]])*'Input Data'!$B$2)/Table2[[#This Row],[Volume]]</f>
        <v>350</v>
      </c>
      <c r="E1785" s="29">
        <f>ROUNDUP(Table2[[#This Row],[Volume]]/'Input Data'!$B$13,0)</f>
        <v>10</v>
      </c>
      <c r="F1785" s="29">
        <f>-Table2[[#This Row],[Multiplier]]*'Input Data'!$B$3</f>
        <v>500000</v>
      </c>
      <c r="G1785" s="29">
        <f>(1 - (1 / (1 + EXP(-((Table2[[#This Row],[Volume]] / 1000) - 4.25))))) * 0.4 + 0.6</f>
        <v>0.60227224366475884</v>
      </c>
      <c r="H1785" s="29">
        <f>Table2[[#This Row],[Sigmoid]]*'Input Data'!$B$7</f>
        <v>451.70418274856911</v>
      </c>
      <c r="I1785" s="29">
        <f>Table2[[#This Row],[Price]]-Table2[[#This Row],[Variable Cost]]</f>
        <v>101.70418274856911</v>
      </c>
      <c r="J1785" s="29">
        <f>Table2[[#This Row],[CM I (Unit)]]-(Table2[[#This Row],[Fixed Cost]]/Table2[[#This Row],[Volume]])</f>
        <v>48.597438192010429</v>
      </c>
      <c r="K1785" s="29">
        <f>Table2[[#This Row],[CM II Unit)]]-(-'Input Data'!$B$4/Table2[[#This Row],[Volume]])</f>
        <v>22.044065913731089</v>
      </c>
      <c r="L1785" s="29">
        <f>Table2[[#This Row],[CM I (Unit)]]*Table2[[#This Row],[Volume]]</f>
        <v>957544.88057777821</v>
      </c>
      <c r="M1785" s="29">
        <f>Table2[[#This Row],[CM II Unit)]]*Table2[[#This Row],[Volume]]</f>
        <v>457544.88057777821</v>
      </c>
      <c r="N1785" s="29">
        <f>Table2[[#This Row],[Profit (Unit)]]*Table2[[#This Row],[Volume]]</f>
        <v>207544.88057777821</v>
      </c>
      <c r="O1785" s="29" t="str">
        <f>IF(AND(Table2[[#This Row],[Profit]]&gt;0,N1784&lt;0),MIN(Table2[Profit]),"")</f>
        <v/>
      </c>
    </row>
    <row r="1786" spans="1:15" ht="20.100000000000001" customHeight="1" x14ac:dyDescent="0.25">
      <c r="A1786" s="29">
        <v>9420</v>
      </c>
      <c r="B1786" s="29">
        <f>IF(Table2[[#This Row],[Volume]]&lt;'Input Data'!$B$9,'Input Data'!$B$9,IF(Table2[[#This Row],[Volume]]&gt;'Input Data'!$B$10,'Input Data'!$B$10,Table2[[#This Row],[Volume]]))</f>
        <v>8000</v>
      </c>
      <c r="C1786" s="30">
        <f>ROUNDDOWN((Table2[[#This Row],[Volume Used]]-'Input Data'!$B$9)/'Input Data'!$B$11,0)*'Input Data'!$B$12</f>
        <v>0.30000000000000004</v>
      </c>
      <c r="D1786" s="31">
        <f>-(Table2[[#This Row],[Volume]]*(1-Table2[[#This Row],[Discount]])*'Input Data'!$B$2)/Table2[[#This Row],[Volume]]</f>
        <v>350</v>
      </c>
      <c r="E1786" s="29">
        <f>ROUNDUP(Table2[[#This Row],[Volume]]/'Input Data'!$B$13,0)</f>
        <v>10</v>
      </c>
      <c r="F1786" s="29">
        <f>-Table2[[#This Row],[Multiplier]]*'Input Data'!$B$3</f>
        <v>500000</v>
      </c>
      <c r="G1786" s="29">
        <f>(1 - (1 / (1 + EXP(-((Table2[[#This Row],[Volume]] / 1000) - 4.25))))) * 0.4 + 0.6</f>
        <v>0.60226097486049479</v>
      </c>
      <c r="H1786" s="29">
        <f>Table2[[#This Row],[Sigmoid]]*'Input Data'!$B$7</f>
        <v>451.6957311453711</v>
      </c>
      <c r="I1786" s="29">
        <f>Table2[[#This Row],[Price]]-Table2[[#This Row],[Variable Cost]]</f>
        <v>101.6957311453711</v>
      </c>
      <c r="J1786" s="29">
        <f>Table2[[#This Row],[CM I (Unit)]]-(Table2[[#This Row],[Fixed Cost]]/Table2[[#This Row],[Volume]])</f>
        <v>48.617174882101459</v>
      </c>
      <c r="K1786" s="29">
        <f>Table2[[#This Row],[CM II Unit)]]-(-'Input Data'!$B$4/Table2[[#This Row],[Volume]])</f>
        <v>22.077896750466639</v>
      </c>
      <c r="L1786" s="29">
        <f>Table2[[#This Row],[CM I (Unit)]]*Table2[[#This Row],[Volume]]</f>
        <v>957973.78738939576</v>
      </c>
      <c r="M1786" s="29">
        <f>Table2[[#This Row],[CM II Unit)]]*Table2[[#This Row],[Volume]]</f>
        <v>457973.78738939576</v>
      </c>
      <c r="N1786" s="29">
        <f>Table2[[#This Row],[Profit (Unit)]]*Table2[[#This Row],[Volume]]</f>
        <v>207973.78738939573</v>
      </c>
      <c r="O1786" s="29" t="str">
        <f>IF(AND(Table2[[#This Row],[Profit]]&gt;0,N1785&lt;0),MIN(Table2[Profit]),"")</f>
        <v/>
      </c>
    </row>
    <row r="1787" spans="1:15" ht="20.100000000000001" customHeight="1" x14ac:dyDescent="0.25">
      <c r="A1787" s="29">
        <v>9425</v>
      </c>
      <c r="B1787" s="29">
        <f>IF(Table2[[#This Row],[Volume]]&lt;'Input Data'!$B$9,'Input Data'!$B$9,IF(Table2[[#This Row],[Volume]]&gt;'Input Data'!$B$10,'Input Data'!$B$10,Table2[[#This Row],[Volume]]))</f>
        <v>8000</v>
      </c>
      <c r="C1787" s="30">
        <f>ROUNDDOWN((Table2[[#This Row],[Volume Used]]-'Input Data'!$B$9)/'Input Data'!$B$11,0)*'Input Data'!$B$12</f>
        <v>0.30000000000000004</v>
      </c>
      <c r="D1787" s="31">
        <f>-(Table2[[#This Row],[Volume]]*(1-Table2[[#This Row],[Discount]])*'Input Data'!$B$2)/Table2[[#This Row],[Volume]]</f>
        <v>350</v>
      </c>
      <c r="E1787" s="29">
        <f>ROUNDUP(Table2[[#This Row],[Volume]]/'Input Data'!$B$13,0)</f>
        <v>10</v>
      </c>
      <c r="F1787" s="29">
        <f>-Table2[[#This Row],[Multiplier]]*'Input Data'!$B$3</f>
        <v>500000</v>
      </c>
      <c r="G1787" s="29">
        <f>(1 - (1 / (1 + EXP(-((Table2[[#This Row],[Volume]] / 1000) - 4.25))))) * 0.4 + 0.6</f>
        <v>0.60224976162582089</v>
      </c>
      <c r="H1787" s="29">
        <f>Table2[[#This Row],[Sigmoid]]*'Input Data'!$B$7</f>
        <v>451.68732121936569</v>
      </c>
      <c r="I1787" s="29">
        <f>Table2[[#This Row],[Price]]-Table2[[#This Row],[Variable Cost]]</f>
        <v>101.68732121936569</v>
      </c>
      <c r="J1787" s="29">
        <f>Table2[[#This Row],[CM I (Unit)]]-(Table2[[#This Row],[Fixed Cost]]/Table2[[#This Row],[Volume]])</f>
        <v>48.636923341381603</v>
      </c>
      <c r="K1787" s="29">
        <f>Table2[[#This Row],[CM II Unit)]]-(-'Input Data'!$B$4/Table2[[#This Row],[Volume]])</f>
        <v>22.111724402389562</v>
      </c>
      <c r="L1787" s="29">
        <f>Table2[[#This Row],[CM I (Unit)]]*Table2[[#This Row],[Volume]]</f>
        <v>958403.00249252154</v>
      </c>
      <c r="M1787" s="29">
        <f>Table2[[#This Row],[CM II Unit)]]*Table2[[#This Row],[Volume]]</f>
        <v>458403.0024925216</v>
      </c>
      <c r="N1787" s="29">
        <f>Table2[[#This Row],[Profit (Unit)]]*Table2[[#This Row],[Volume]]</f>
        <v>208403.00249252163</v>
      </c>
      <c r="O1787" s="29" t="str">
        <f>IF(AND(Table2[[#This Row],[Profit]]&gt;0,N1786&lt;0),MIN(Table2[Profit]),"")</f>
        <v/>
      </c>
    </row>
    <row r="1788" spans="1:15" ht="20.100000000000001" customHeight="1" x14ac:dyDescent="0.25">
      <c r="A1788" s="29">
        <v>9430</v>
      </c>
      <c r="B1788" s="29">
        <f>IF(Table2[[#This Row],[Volume]]&lt;'Input Data'!$B$9,'Input Data'!$B$9,IF(Table2[[#This Row],[Volume]]&gt;'Input Data'!$B$10,'Input Data'!$B$10,Table2[[#This Row],[Volume]]))</f>
        <v>8000</v>
      </c>
      <c r="C1788" s="30">
        <f>ROUNDDOWN((Table2[[#This Row],[Volume Used]]-'Input Data'!$B$9)/'Input Data'!$B$11,0)*'Input Data'!$B$12</f>
        <v>0.30000000000000004</v>
      </c>
      <c r="D1788" s="31">
        <f>-(Table2[[#This Row],[Volume]]*(1-Table2[[#This Row],[Discount]])*'Input Data'!$B$2)/Table2[[#This Row],[Volume]]</f>
        <v>350</v>
      </c>
      <c r="E1788" s="29">
        <f>ROUNDUP(Table2[[#This Row],[Volume]]/'Input Data'!$B$13,0)</f>
        <v>10</v>
      </c>
      <c r="F1788" s="29">
        <f>-Table2[[#This Row],[Multiplier]]*'Input Data'!$B$3</f>
        <v>500000</v>
      </c>
      <c r="G1788" s="29">
        <f>(1 - (1 / (1 + EXP(-((Table2[[#This Row],[Volume]] / 1000) - 4.25))))) * 0.4 + 0.6</f>
        <v>0.60223860368983595</v>
      </c>
      <c r="H1788" s="29">
        <f>Table2[[#This Row],[Sigmoid]]*'Input Data'!$B$7</f>
        <v>451.67895276737698</v>
      </c>
      <c r="I1788" s="29">
        <f>Table2[[#This Row],[Price]]-Table2[[#This Row],[Variable Cost]]</f>
        <v>101.67895276737698</v>
      </c>
      <c r="J1788" s="29">
        <f>Table2[[#This Row],[CM I (Unit)]]-(Table2[[#This Row],[Fixed Cost]]/Table2[[#This Row],[Volume]])</f>
        <v>48.656683414248668</v>
      </c>
      <c r="K1788" s="29">
        <f>Table2[[#This Row],[CM II Unit)]]-(-'Input Data'!$B$4/Table2[[#This Row],[Volume]])</f>
        <v>22.145548737684511</v>
      </c>
      <c r="L1788" s="29">
        <f>Table2[[#This Row],[CM I (Unit)]]*Table2[[#This Row],[Volume]]</f>
        <v>958832.52459636494</v>
      </c>
      <c r="M1788" s="29">
        <f>Table2[[#This Row],[CM II Unit)]]*Table2[[#This Row],[Volume]]</f>
        <v>458832.52459636494</v>
      </c>
      <c r="N1788" s="29">
        <f>Table2[[#This Row],[Profit (Unit)]]*Table2[[#This Row],[Volume]]</f>
        <v>208832.52459636494</v>
      </c>
      <c r="O1788" s="29" t="str">
        <f>IF(AND(Table2[[#This Row],[Profit]]&gt;0,N1787&lt;0),MIN(Table2[Profit]),"")</f>
        <v/>
      </c>
    </row>
    <row r="1789" spans="1:15" ht="20.100000000000001" customHeight="1" x14ac:dyDescent="0.25">
      <c r="A1789" s="29">
        <v>9435</v>
      </c>
      <c r="B1789" s="29">
        <f>IF(Table2[[#This Row],[Volume]]&lt;'Input Data'!$B$9,'Input Data'!$B$9,IF(Table2[[#This Row],[Volume]]&gt;'Input Data'!$B$10,'Input Data'!$B$10,Table2[[#This Row],[Volume]]))</f>
        <v>8000</v>
      </c>
      <c r="C1789" s="30">
        <f>ROUNDDOWN((Table2[[#This Row],[Volume Used]]-'Input Data'!$B$9)/'Input Data'!$B$11,0)*'Input Data'!$B$12</f>
        <v>0.30000000000000004</v>
      </c>
      <c r="D1789" s="31">
        <f>-(Table2[[#This Row],[Volume]]*(1-Table2[[#This Row],[Discount]])*'Input Data'!$B$2)/Table2[[#This Row],[Volume]]</f>
        <v>350</v>
      </c>
      <c r="E1789" s="29">
        <f>ROUNDUP(Table2[[#This Row],[Volume]]/'Input Data'!$B$13,0)</f>
        <v>10</v>
      </c>
      <c r="F1789" s="29">
        <f>-Table2[[#This Row],[Multiplier]]*'Input Data'!$B$3</f>
        <v>500000</v>
      </c>
      <c r="G1789" s="29">
        <f>(1 - (1 / (1 + EXP(-((Table2[[#This Row],[Volume]] / 1000) - 4.25))))) * 0.4 + 0.6</f>
        <v>0.60222750078292842</v>
      </c>
      <c r="H1789" s="29">
        <f>Table2[[#This Row],[Sigmoid]]*'Input Data'!$B$7</f>
        <v>451.6706255871963</v>
      </c>
      <c r="I1789" s="29">
        <f>Table2[[#This Row],[Price]]-Table2[[#This Row],[Variable Cost]]</f>
        <v>101.6706255871963</v>
      </c>
      <c r="J1789" s="29">
        <f>Table2[[#This Row],[CM I (Unit)]]-(Table2[[#This Row],[Fixed Cost]]/Table2[[#This Row],[Volume]])</f>
        <v>48.676454945966832</v>
      </c>
      <c r="K1789" s="29">
        <f>Table2[[#This Row],[CM II Unit)]]-(-'Input Data'!$B$4/Table2[[#This Row],[Volume]])</f>
        <v>22.179369625352098</v>
      </c>
      <c r="L1789" s="29">
        <f>Table2[[#This Row],[CM I (Unit)]]*Table2[[#This Row],[Volume]]</f>
        <v>959262.35241519706</v>
      </c>
      <c r="M1789" s="29">
        <f>Table2[[#This Row],[CM II Unit)]]*Table2[[#This Row],[Volume]]</f>
        <v>459262.35241519706</v>
      </c>
      <c r="N1789" s="29">
        <f>Table2[[#This Row],[Profit (Unit)]]*Table2[[#This Row],[Volume]]</f>
        <v>209262.35241519706</v>
      </c>
      <c r="O1789" s="29" t="str">
        <f>IF(AND(Table2[[#This Row],[Profit]]&gt;0,N1788&lt;0),MIN(Table2[Profit]),"")</f>
        <v/>
      </c>
    </row>
    <row r="1790" spans="1:15" ht="20.100000000000001" customHeight="1" x14ac:dyDescent="0.25">
      <c r="A1790" s="29">
        <v>9440</v>
      </c>
      <c r="B1790" s="29">
        <f>IF(Table2[[#This Row],[Volume]]&lt;'Input Data'!$B$9,'Input Data'!$B$9,IF(Table2[[#This Row],[Volume]]&gt;'Input Data'!$B$10,'Input Data'!$B$10,Table2[[#This Row],[Volume]]))</f>
        <v>8000</v>
      </c>
      <c r="C1790" s="30">
        <f>ROUNDDOWN((Table2[[#This Row],[Volume Used]]-'Input Data'!$B$9)/'Input Data'!$B$11,0)*'Input Data'!$B$12</f>
        <v>0.30000000000000004</v>
      </c>
      <c r="D1790" s="31">
        <f>-(Table2[[#This Row],[Volume]]*(1-Table2[[#This Row],[Discount]])*'Input Data'!$B$2)/Table2[[#This Row],[Volume]]</f>
        <v>350</v>
      </c>
      <c r="E1790" s="29">
        <f>ROUNDUP(Table2[[#This Row],[Volume]]/'Input Data'!$B$13,0)</f>
        <v>10</v>
      </c>
      <c r="F1790" s="29">
        <f>-Table2[[#This Row],[Multiplier]]*'Input Data'!$B$3</f>
        <v>500000</v>
      </c>
      <c r="G1790" s="29">
        <f>(1 - (1 / (1 + EXP(-((Table2[[#This Row],[Volume]] / 1000) - 4.25))))) * 0.4 + 0.6</f>
        <v>0.60221645263677093</v>
      </c>
      <c r="H1790" s="29">
        <f>Table2[[#This Row],[Sigmoid]]*'Input Data'!$B$7</f>
        <v>451.6623394775782</v>
      </c>
      <c r="I1790" s="29">
        <f>Table2[[#This Row],[Price]]-Table2[[#This Row],[Variable Cost]]</f>
        <v>101.6623394775782</v>
      </c>
      <c r="J1790" s="29">
        <f>Table2[[#This Row],[CM I (Unit)]]-(Table2[[#This Row],[Fixed Cost]]/Table2[[#This Row],[Volume]])</f>
        <v>48.696237782662948</v>
      </c>
      <c r="K1790" s="29">
        <f>Table2[[#This Row],[CM II Unit)]]-(-'Input Data'!$B$4/Table2[[#This Row],[Volume]])</f>
        <v>22.213186935205322</v>
      </c>
      <c r="L1790" s="29">
        <f>Table2[[#This Row],[CM I (Unit)]]*Table2[[#This Row],[Volume]]</f>
        <v>959692.48466833821</v>
      </c>
      <c r="M1790" s="29">
        <f>Table2[[#This Row],[CM II Unit)]]*Table2[[#This Row],[Volume]]</f>
        <v>459692.48466833821</v>
      </c>
      <c r="N1790" s="29">
        <f>Table2[[#This Row],[Profit (Unit)]]*Table2[[#This Row],[Volume]]</f>
        <v>209692.48466833823</v>
      </c>
      <c r="O1790" s="29" t="str">
        <f>IF(AND(Table2[[#This Row],[Profit]]&gt;0,N1789&lt;0),MIN(Table2[Profit]),"")</f>
        <v/>
      </c>
    </row>
    <row r="1791" spans="1:15" ht="20.100000000000001" customHeight="1" x14ac:dyDescent="0.25">
      <c r="A1791" s="29">
        <v>9445</v>
      </c>
      <c r="B1791" s="29">
        <f>IF(Table2[[#This Row],[Volume]]&lt;'Input Data'!$B$9,'Input Data'!$B$9,IF(Table2[[#This Row],[Volume]]&gt;'Input Data'!$B$10,'Input Data'!$B$10,Table2[[#This Row],[Volume]]))</f>
        <v>8000</v>
      </c>
      <c r="C1791" s="30">
        <f>ROUNDDOWN((Table2[[#This Row],[Volume Used]]-'Input Data'!$B$9)/'Input Data'!$B$11,0)*'Input Data'!$B$12</f>
        <v>0.30000000000000004</v>
      </c>
      <c r="D1791" s="31">
        <f>-(Table2[[#This Row],[Volume]]*(1-Table2[[#This Row],[Discount]])*'Input Data'!$B$2)/Table2[[#This Row],[Volume]]</f>
        <v>350</v>
      </c>
      <c r="E1791" s="29">
        <f>ROUNDUP(Table2[[#This Row],[Volume]]/'Input Data'!$B$13,0)</f>
        <v>10</v>
      </c>
      <c r="F1791" s="29">
        <f>-Table2[[#This Row],[Multiplier]]*'Input Data'!$B$3</f>
        <v>500000</v>
      </c>
      <c r="G1791" s="29">
        <f>(1 - (1 / (1 + EXP(-((Table2[[#This Row],[Volume]] / 1000) - 4.25))))) * 0.4 + 0.6</f>
        <v>0.60220545898431399</v>
      </c>
      <c r="H1791" s="29">
        <f>Table2[[#This Row],[Sigmoid]]*'Input Data'!$B$7</f>
        <v>451.65409423823547</v>
      </c>
      <c r="I1791" s="29">
        <f>Table2[[#This Row],[Price]]-Table2[[#This Row],[Variable Cost]]</f>
        <v>101.65409423823547</v>
      </c>
      <c r="J1791" s="29">
        <f>Table2[[#This Row],[CM I (Unit)]]-(Table2[[#This Row],[Fixed Cost]]/Table2[[#This Row],[Volume]])</f>
        <v>48.716031771321759</v>
      </c>
      <c r="K1791" s="29">
        <f>Table2[[#This Row],[CM II Unit)]]-(-'Input Data'!$B$4/Table2[[#This Row],[Volume]])</f>
        <v>22.247000537864903</v>
      </c>
      <c r="L1791" s="29">
        <f>Table2[[#This Row],[CM I (Unit)]]*Table2[[#This Row],[Volume]]</f>
        <v>960122.92008013406</v>
      </c>
      <c r="M1791" s="29">
        <f>Table2[[#This Row],[CM II Unit)]]*Table2[[#This Row],[Volume]]</f>
        <v>460122.920080134</v>
      </c>
      <c r="N1791" s="29">
        <f>Table2[[#This Row],[Profit (Unit)]]*Table2[[#This Row],[Volume]]</f>
        <v>210122.920080134</v>
      </c>
      <c r="O1791" s="29" t="str">
        <f>IF(AND(Table2[[#This Row],[Profit]]&gt;0,N1790&lt;0),MIN(Table2[Profit]),"")</f>
        <v/>
      </c>
    </row>
    <row r="1792" spans="1:15" ht="20.100000000000001" customHeight="1" x14ac:dyDescent="0.25">
      <c r="A1792" s="29">
        <v>9450</v>
      </c>
      <c r="B1792" s="29">
        <f>IF(Table2[[#This Row],[Volume]]&lt;'Input Data'!$B$9,'Input Data'!$B$9,IF(Table2[[#This Row],[Volume]]&gt;'Input Data'!$B$10,'Input Data'!$B$10,Table2[[#This Row],[Volume]]))</f>
        <v>8000</v>
      </c>
      <c r="C1792" s="30">
        <f>ROUNDDOWN((Table2[[#This Row],[Volume Used]]-'Input Data'!$B$9)/'Input Data'!$B$11,0)*'Input Data'!$B$12</f>
        <v>0.30000000000000004</v>
      </c>
      <c r="D1792" s="31">
        <f>-(Table2[[#This Row],[Volume]]*(1-Table2[[#This Row],[Discount]])*'Input Data'!$B$2)/Table2[[#This Row],[Volume]]</f>
        <v>350</v>
      </c>
      <c r="E1792" s="29">
        <f>ROUNDUP(Table2[[#This Row],[Volume]]/'Input Data'!$B$13,0)</f>
        <v>10</v>
      </c>
      <c r="F1792" s="29">
        <f>-Table2[[#This Row],[Multiplier]]*'Input Data'!$B$3</f>
        <v>500000</v>
      </c>
      <c r="G1792" s="29">
        <f>(1 - (1 / (1 + EXP(-((Table2[[#This Row],[Volume]] / 1000) - 4.25))))) * 0.4 + 0.6</f>
        <v>0.60219451955978021</v>
      </c>
      <c r="H1792" s="29">
        <f>Table2[[#This Row],[Sigmoid]]*'Input Data'!$B$7</f>
        <v>451.64588966983513</v>
      </c>
      <c r="I1792" s="29">
        <f>Table2[[#This Row],[Price]]-Table2[[#This Row],[Variable Cost]]</f>
        <v>101.64588966983513</v>
      </c>
      <c r="J1792" s="29">
        <f>Table2[[#This Row],[CM I (Unit)]]-(Table2[[#This Row],[Fixed Cost]]/Table2[[#This Row],[Volume]])</f>
        <v>48.735836759782217</v>
      </c>
      <c r="K1792" s="29">
        <f>Table2[[#This Row],[CM II Unit)]]-(-'Input Data'!$B$4/Table2[[#This Row],[Volume]])</f>
        <v>22.280810304755761</v>
      </c>
      <c r="L1792" s="29">
        <f>Table2[[#This Row],[CM I (Unit)]]*Table2[[#This Row],[Volume]]</f>
        <v>960553.65737994201</v>
      </c>
      <c r="M1792" s="29">
        <f>Table2[[#This Row],[CM II Unit)]]*Table2[[#This Row],[Volume]]</f>
        <v>460553.65737994196</v>
      </c>
      <c r="N1792" s="29">
        <f>Table2[[#This Row],[Profit (Unit)]]*Table2[[#This Row],[Volume]]</f>
        <v>210553.65737994193</v>
      </c>
      <c r="O1792" s="29" t="str">
        <f>IF(AND(Table2[[#This Row],[Profit]]&gt;0,N1791&lt;0),MIN(Table2[Profit]),"")</f>
        <v/>
      </c>
    </row>
    <row r="1793" spans="1:15" ht="20.100000000000001" customHeight="1" x14ac:dyDescent="0.25">
      <c r="A1793" s="29">
        <v>9455</v>
      </c>
      <c r="B1793" s="29">
        <f>IF(Table2[[#This Row],[Volume]]&lt;'Input Data'!$B$9,'Input Data'!$B$9,IF(Table2[[#This Row],[Volume]]&gt;'Input Data'!$B$10,'Input Data'!$B$10,Table2[[#This Row],[Volume]]))</f>
        <v>8000</v>
      </c>
      <c r="C1793" s="30">
        <f>ROUNDDOWN((Table2[[#This Row],[Volume Used]]-'Input Data'!$B$9)/'Input Data'!$B$11,0)*'Input Data'!$B$12</f>
        <v>0.30000000000000004</v>
      </c>
      <c r="D1793" s="31">
        <f>-(Table2[[#This Row],[Volume]]*(1-Table2[[#This Row],[Discount]])*'Input Data'!$B$2)/Table2[[#This Row],[Volume]]</f>
        <v>350</v>
      </c>
      <c r="E1793" s="29">
        <f>ROUNDUP(Table2[[#This Row],[Volume]]/'Input Data'!$B$13,0)</f>
        <v>10</v>
      </c>
      <c r="F1793" s="29">
        <f>-Table2[[#This Row],[Multiplier]]*'Input Data'!$B$3</f>
        <v>500000</v>
      </c>
      <c r="G1793" s="29">
        <f>(1 - (1 / (1 + EXP(-((Table2[[#This Row],[Volume]] / 1000) - 4.25))))) * 0.4 + 0.6</f>
        <v>0.60218363409865883</v>
      </c>
      <c r="H1793" s="29">
        <f>Table2[[#This Row],[Sigmoid]]*'Input Data'!$B$7</f>
        <v>451.63772557399415</v>
      </c>
      <c r="I1793" s="29">
        <f>Table2[[#This Row],[Price]]-Table2[[#This Row],[Variable Cost]]</f>
        <v>101.63772557399415</v>
      </c>
      <c r="J1793" s="29">
        <f>Table2[[#This Row],[CM I (Unit)]]-(Table2[[#This Row],[Fixed Cost]]/Table2[[#This Row],[Volume]])</f>
        <v>48.755652596733441</v>
      </c>
      <c r="K1793" s="29">
        <f>Table2[[#This Row],[CM II Unit)]]-(-'Input Data'!$B$4/Table2[[#This Row],[Volume]])</f>
        <v>22.314616108103088</v>
      </c>
      <c r="L1793" s="29">
        <f>Table2[[#This Row],[CM I (Unit)]]*Table2[[#This Row],[Volume]]</f>
        <v>960984.69530211471</v>
      </c>
      <c r="M1793" s="29">
        <f>Table2[[#This Row],[CM II Unit)]]*Table2[[#This Row],[Volume]]</f>
        <v>460984.69530211471</v>
      </c>
      <c r="N1793" s="29">
        <f>Table2[[#This Row],[Profit (Unit)]]*Table2[[#This Row],[Volume]]</f>
        <v>210984.69530211471</v>
      </c>
      <c r="O1793" s="29" t="str">
        <f>IF(AND(Table2[[#This Row],[Profit]]&gt;0,N1792&lt;0),MIN(Table2[Profit]),"")</f>
        <v/>
      </c>
    </row>
    <row r="1794" spans="1:15" ht="20.100000000000001" customHeight="1" x14ac:dyDescent="0.25">
      <c r="A1794" s="29">
        <v>9460</v>
      </c>
      <c r="B1794" s="29">
        <f>IF(Table2[[#This Row],[Volume]]&lt;'Input Data'!$B$9,'Input Data'!$B$9,IF(Table2[[#This Row],[Volume]]&gt;'Input Data'!$B$10,'Input Data'!$B$10,Table2[[#This Row],[Volume]]))</f>
        <v>8000</v>
      </c>
      <c r="C1794" s="30">
        <f>ROUNDDOWN((Table2[[#This Row],[Volume Used]]-'Input Data'!$B$9)/'Input Data'!$B$11,0)*'Input Data'!$B$12</f>
        <v>0.30000000000000004</v>
      </c>
      <c r="D1794" s="31">
        <f>-(Table2[[#This Row],[Volume]]*(1-Table2[[#This Row],[Discount]])*'Input Data'!$B$2)/Table2[[#This Row],[Volume]]</f>
        <v>350</v>
      </c>
      <c r="E1794" s="29">
        <f>ROUNDUP(Table2[[#This Row],[Volume]]/'Input Data'!$B$13,0)</f>
        <v>10</v>
      </c>
      <c r="F1794" s="29">
        <f>-Table2[[#This Row],[Multiplier]]*'Input Data'!$B$3</f>
        <v>500000</v>
      </c>
      <c r="G1794" s="29">
        <f>(1 - (1 / (1 + EXP(-((Table2[[#This Row],[Volume]] / 1000) - 4.25))))) * 0.4 + 0.6</f>
        <v>0.60217280233769999</v>
      </c>
      <c r="H1794" s="29">
        <f>Table2[[#This Row],[Sigmoid]]*'Input Data'!$B$7</f>
        <v>451.62960175327498</v>
      </c>
      <c r="I1794" s="29">
        <f>Table2[[#This Row],[Price]]-Table2[[#This Row],[Variable Cost]]</f>
        <v>101.62960175327498</v>
      </c>
      <c r="J1794" s="29">
        <f>Table2[[#This Row],[CM I (Unit)]]-(Table2[[#This Row],[Fixed Cost]]/Table2[[#This Row],[Volume]])</f>
        <v>48.775479131710497</v>
      </c>
      <c r="K1794" s="29">
        <f>Table2[[#This Row],[CM II Unit)]]-(-'Input Data'!$B$4/Table2[[#This Row],[Volume]])</f>
        <v>22.348417820928255</v>
      </c>
      <c r="L1794" s="29">
        <f>Table2[[#This Row],[CM I (Unit)]]*Table2[[#This Row],[Volume]]</f>
        <v>961416.0325859813</v>
      </c>
      <c r="M1794" s="29">
        <f>Table2[[#This Row],[CM II Unit)]]*Table2[[#This Row],[Volume]]</f>
        <v>461416.0325859813</v>
      </c>
      <c r="N1794" s="29">
        <f>Table2[[#This Row],[Profit (Unit)]]*Table2[[#This Row],[Volume]]</f>
        <v>211416.0325859813</v>
      </c>
      <c r="O1794" s="29" t="str">
        <f>IF(AND(Table2[[#This Row],[Profit]]&gt;0,N1793&lt;0),MIN(Table2[Profit]),"")</f>
        <v/>
      </c>
    </row>
    <row r="1795" spans="1:15" ht="20.100000000000001" customHeight="1" x14ac:dyDescent="0.25">
      <c r="A1795" s="29">
        <v>9465</v>
      </c>
      <c r="B1795" s="29">
        <f>IF(Table2[[#This Row],[Volume]]&lt;'Input Data'!$B$9,'Input Data'!$B$9,IF(Table2[[#This Row],[Volume]]&gt;'Input Data'!$B$10,'Input Data'!$B$10,Table2[[#This Row],[Volume]]))</f>
        <v>8000</v>
      </c>
      <c r="C1795" s="30">
        <f>ROUNDDOWN((Table2[[#This Row],[Volume Used]]-'Input Data'!$B$9)/'Input Data'!$B$11,0)*'Input Data'!$B$12</f>
        <v>0.30000000000000004</v>
      </c>
      <c r="D1795" s="31">
        <f>-(Table2[[#This Row],[Volume]]*(1-Table2[[#This Row],[Discount]])*'Input Data'!$B$2)/Table2[[#This Row],[Volume]]</f>
        <v>350</v>
      </c>
      <c r="E1795" s="29">
        <f>ROUNDUP(Table2[[#This Row],[Volume]]/'Input Data'!$B$13,0)</f>
        <v>10</v>
      </c>
      <c r="F1795" s="29">
        <f>-Table2[[#This Row],[Multiplier]]*'Input Data'!$B$3</f>
        <v>500000</v>
      </c>
      <c r="G1795" s="29">
        <f>(1 - (1 / (1 + EXP(-((Table2[[#This Row],[Volume]] / 1000) - 4.25))))) * 0.4 + 0.6</f>
        <v>0.6021620240149087</v>
      </c>
      <c r="H1795" s="29">
        <f>Table2[[#This Row],[Sigmoid]]*'Input Data'!$B$7</f>
        <v>451.62151801118154</v>
      </c>
      <c r="I1795" s="29">
        <f>Table2[[#This Row],[Price]]-Table2[[#This Row],[Variable Cost]]</f>
        <v>101.62151801118154</v>
      </c>
      <c r="J1795" s="29">
        <f>Table2[[#This Row],[CM I (Unit)]]-(Table2[[#This Row],[Fixed Cost]]/Table2[[#This Row],[Volume]])</f>
        <v>48.795316215090672</v>
      </c>
      <c r="K1795" s="29">
        <f>Table2[[#This Row],[CM II Unit)]]-(-'Input Data'!$B$4/Table2[[#This Row],[Volume]])</f>
        <v>22.38221531704524</v>
      </c>
      <c r="L1795" s="29">
        <f>Table2[[#This Row],[CM I (Unit)]]*Table2[[#This Row],[Volume]]</f>
        <v>961847.66797583329</v>
      </c>
      <c r="M1795" s="29">
        <f>Table2[[#This Row],[CM II Unit)]]*Table2[[#This Row],[Volume]]</f>
        <v>461847.66797583323</v>
      </c>
      <c r="N1795" s="29">
        <f>Table2[[#This Row],[Profit (Unit)]]*Table2[[#This Row],[Volume]]</f>
        <v>211847.6679758332</v>
      </c>
      <c r="O1795" s="29" t="str">
        <f>IF(AND(Table2[[#This Row],[Profit]]&gt;0,N1794&lt;0),MIN(Table2[Profit]),"")</f>
        <v/>
      </c>
    </row>
    <row r="1796" spans="1:15" ht="20.100000000000001" customHeight="1" x14ac:dyDescent="0.25">
      <c r="A1796" s="29">
        <v>9470</v>
      </c>
      <c r="B1796" s="29">
        <f>IF(Table2[[#This Row],[Volume]]&lt;'Input Data'!$B$9,'Input Data'!$B$9,IF(Table2[[#This Row],[Volume]]&gt;'Input Data'!$B$10,'Input Data'!$B$10,Table2[[#This Row],[Volume]]))</f>
        <v>8000</v>
      </c>
      <c r="C1796" s="30">
        <f>ROUNDDOWN((Table2[[#This Row],[Volume Used]]-'Input Data'!$B$9)/'Input Data'!$B$11,0)*'Input Data'!$B$12</f>
        <v>0.30000000000000004</v>
      </c>
      <c r="D1796" s="31">
        <f>-(Table2[[#This Row],[Volume]]*(1-Table2[[#This Row],[Discount]])*'Input Data'!$B$2)/Table2[[#This Row],[Volume]]</f>
        <v>350</v>
      </c>
      <c r="E1796" s="29">
        <f>ROUNDUP(Table2[[#This Row],[Volume]]/'Input Data'!$B$13,0)</f>
        <v>10</v>
      </c>
      <c r="F1796" s="29">
        <f>-Table2[[#This Row],[Multiplier]]*'Input Data'!$B$3</f>
        <v>500000</v>
      </c>
      <c r="G1796" s="29">
        <f>(1 - (1 / (1 + EXP(-((Table2[[#This Row],[Volume]] / 1000) - 4.25))))) * 0.4 + 0.6</f>
        <v>0.60215129886953944</v>
      </c>
      <c r="H1796" s="29">
        <f>Table2[[#This Row],[Sigmoid]]*'Input Data'!$B$7</f>
        <v>451.61347415215459</v>
      </c>
      <c r="I1796" s="29">
        <f>Table2[[#This Row],[Price]]-Table2[[#This Row],[Variable Cost]]</f>
        <v>101.61347415215459</v>
      </c>
      <c r="J1796" s="29">
        <f>Table2[[#This Row],[CM I (Unit)]]-(Table2[[#This Row],[Fixed Cost]]/Table2[[#This Row],[Volume]])</f>
        <v>48.815163698089123</v>
      </c>
      <c r="K1796" s="29">
        <f>Table2[[#This Row],[CM II Unit)]]-(-'Input Data'!$B$4/Table2[[#This Row],[Volume]])</f>
        <v>22.416008471056386</v>
      </c>
      <c r="L1796" s="29">
        <f>Table2[[#This Row],[CM I (Unit)]]*Table2[[#This Row],[Volume]]</f>
        <v>962279.60022090399</v>
      </c>
      <c r="M1796" s="29">
        <f>Table2[[#This Row],[CM II Unit)]]*Table2[[#This Row],[Volume]]</f>
        <v>462279.60022090399</v>
      </c>
      <c r="N1796" s="29">
        <f>Table2[[#This Row],[Profit (Unit)]]*Table2[[#This Row],[Volume]]</f>
        <v>212279.60022090399</v>
      </c>
      <c r="O1796" s="29" t="str">
        <f>IF(AND(Table2[[#This Row],[Profit]]&gt;0,N1795&lt;0),MIN(Table2[Profit]),"")</f>
        <v/>
      </c>
    </row>
    <row r="1797" spans="1:15" ht="20.100000000000001" customHeight="1" x14ac:dyDescent="0.25">
      <c r="A1797" s="29">
        <v>9475</v>
      </c>
      <c r="B1797" s="29">
        <f>IF(Table2[[#This Row],[Volume]]&lt;'Input Data'!$B$9,'Input Data'!$B$9,IF(Table2[[#This Row],[Volume]]&gt;'Input Data'!$B$10,'Input Data'!$B$10,Table2[[#This Row],[Volume]]))</f>
        <v>8000</v>
      </c>
      <c r="C1797" s="30">
        <f>ROUNDDOWN((Table2[[#This Row],[Volume Used]]-'Input Data'!$B$9)/'Input Data'!$B$11,0)*'Input Data'!$B$12</f>
        <v>0.30000000000000004</v>
      </c>
      <c r="D1797" s="31">
        <f>-(Table2[[#This Row],[Volume]]*(1-Table2[[#This Row],[Discount]])*'Input Data'!$B$2)/Table2[[#This Row],[Volume]]</f>
        <v>350</v>
      </c>
      <c r="E1797" s="29">
        <f>ROUNDUP(Table2[[#This Row],[Volume]]/'Input Data'!$B$13,0)</f>
        <v>10</v>
      </c>
      <c r="F1797" s="29">
        <f>-Table2[[#This Row],[Multiplier]]*'Input Data'!$B$3</f>
        <v>500000</v>
      </c>
      <c r="G1797" s="29">
        <f>(1 - (1 / (1 + EXP(-((Table2[[#This Row],[Volume]] / 1000) - 4.25))))) * 0.4 + 0.6</f>
        <v>0.60214062664209012</v>
      </c>
      <c r="H1797" s="29">
        <f>Table2[[#This Row],[Sigmoid]]*'Input Data'!$B$7</f>
        <v>451.60546998156758</v>
      </c>
      <c r="I1797" s="29">
        <f>Table2[[#This Row],[Price]]-Table2[[#This Row],[Variable Cost]]</f>
        <v>101.60546998156758</v>
      </c>
      <c r="J1797" s="29">
        <f>Table2[[#This Row],[CM I (Unit)]]-(Table2[[#This Row],[Fixed Cost]]/Table2[[#This Row],[Volume]])</f>
        <v>48.835021432754914</v>
      </c>
      <c r="K1797" s="29">
        <f>Table2[[#This Row],[CM II Unit)]]-(-'Input Data'!$B$4/Table2[[#This Row],[Volume]])</f>
        <v>22.449797158348581</v>
      </c>
      <c r="L1797" s="29">
        <f>Table2[[#This Row],[CM I (Unit)]]*Table2[[#This Row],[Volume]]</f>
        <v>962711.82807535282</v>
      </c>
      <c r="M1797" s="29">
        <f>Table2[[#This Row],[CM II Unit)]]*Table2[[#This Row],[Volume]]</f>
        <v>462711.82807535282</v>
      </c>
      <c r="N1797" s="29">
        <f>Table2[[#This Row],[Profit (Unit)]]*Table2[[#This Row],[Volume]]</f>
        <v>212711.82807535279</v>
      </c>
      <c r="O1797" s="29" t="str">
        <f>IF(AND(Table2[[#This Row],[Profit]]&gt;0,N1796&lt;0),MIN(Table2[Profit]),"")</f>
        <v/>
      </c>
    </row>
    <row r="1798" spans="1:15" ht="20.100000000000001" customHeight="1" x14ac:dyDescent="0.25">
      <c r="A1798" s="29">
        <v>9480</v>
      </c>
      <c r="B1798" s="29">
        <f>IF(Table2[[#This Row],[Volume]]&lt;'Input Data'!$B$9,'Input Data'!$B$9,IF(Table2[[#This Row],[Volume]]&gt;'Input Data'!$B$10,'Input Data'!$B$10,Table2[[#This Row],[Volume]]))</f>
        <v>8000</v>
      </c>
      <c r="C1798" s="30">
        <f>ROUNDDOWN((Table2[[#This Row],[Volume Used]]-'Input Data'!$B$9)/'Input Data'!$B$11,0)*'Input Data'!$B$12</f>
        <v>0.30000000000000004</v>
      </c>
      <c r="D1798" s="31">
        <f>-(Table2[[#This Row],[Volume]]*(1-Table2[[#This Row],[Discount]])*'Input Data'!$B$2)/Table2[[#This Row],[Volume]]</f>
        <v>350</v>
      </c>
      <c r="E1798" s="29">
        <f>ROUNDUP(Table2[[#This Row],[Volume]]/'Input Data'!$B$13,0)</f>
        <v>10</v>
      </c>
      <c r="F1798" s="29">
        <f>-Table2[[#This Row],[Multiplier]]*'Input Data'!$B$3</f>
        <v>500000</v>
      </c>
      <c r="G1798" s="29">
        <f>(1 - (1 / (1 + EXP(-((Table2[[#This Row],[Volume]] / 1000) - 4.25))))) * 0.4 + 0.6</f>
        <v>0.60213000707429687</v>
      </c>
      <c r="H1798" s="29">
        <f>Table2[[#This Row],[Sigmoid]]*'Input Data'!$B$7</f>
        <v>451.59750530572268</v>
      </c>
      <c r="I1798" s="29">
        <f>Table2[[#This Row],[Price]]-Table2[[#This Row],[Variable Cost]]</f>
        <v>101.59750530572268</v>
      </c>
      <c r="J1798" s="29">
        <f>Table2[[#This Row],[CM I (Unit)]]-(Table2[[#This Row],[Fixed Cost]]/Table2[[#This Row],[Volume]])</f>
        <v>48.854889271967401</v>
      </c>
      <c r="K1798" s="29">
        <f>Table2[[#This Row],[CM II Unit)]]-(-'Input Data'!$B$4/Table2[[#This Row],[Volume]])</f>
        <v>22.483581255089764</v>
      </c>
      <c r="L1798" s="29">
        <f>Table2[[#This Row],[CM I (Unit)]]*Table2[[#This Row],[Volume]]</f>
        <v>963144.35029825103</v>
      </c>
      <c r="M1798" s="29">
        <f>Table2[[#This Row],[CM II Unit)]]*Table2[[#This Row],[Volume]]</f>
        <v>463144.35029825097</v>
      </c>
      <c r="N1798" s="29">
        <f>Table2[[#This Row],[Profit (Unit)]]*Table2[[#This Row],[Volume]]</f>
        <v>213144.35029825097</v>
      </c>
      <c r="O1798" s="29" t="str">
        <f>IF(AND(Table2[[#This Row],[Profit]]&gt;0,N1797&lt;0),MIN(Table2[Profit]),"")</f>
        <v/>
      </c>
    </row>
    <row r="1799" spans="1:15" ht="20.100000000000001" customHeight="1" x14ac:dyDescent="0.25">
      <c r="A1799" s="29">
        <v>9485</v>
      </c>
      <c r="B1799" s="29">
        <f>IF(Table2[[#This Row],[Volume]]&lt;'Input Data'!$B$9,'Input Data'!$B$9,IF(Table2[[#This Row],[Volume]]&gt;'Input Data'!$B$10,'Input Data'!$B$10,Table2[[#This Row],[Volume]]))</f>
        <v>8000</v>
      </c>
      <c r="C1799" s="30">
        <f>ROUNDDOWN((Table2[[#This Row],[Volume Used]]-'Input Data'!$B$9)/'Input Data'!$B$11,0)*'Input Data'!$B$12</f>
        <v>0.30000000000000004</v>
      </c>
      <c r="D1799" s="31">
        <f>-(Table2[[#This Row],[Volume]]*(1-Table2[[#This Row],[Discount]])*'Input Data'!$B$2)/Table2[[#This Row],[Volume]]</f>
        <v>350</v>
      </c>
      <c r="E1799" s="29">
        <f>ROUNDUP(Table2[[#This Row],[Volume]]/'Input Data'!$B$13,0)</f>
        <v>10</v>
      </c>
      <c r="F1799" s="29">
        <f>-Table2[[#This Row],[Multiplier]]*'Input Data'!$B$3</f>
        <v>500000</v>
      </c>
      <c r="G1799" s="29">
        <f>(1 - (1 / (1 + EXP(-((Table2[[#This Row],[Volume]] / 1000) - 4.25))))) * 0.4 + 0.6</f>
        <v>0.6021194399091282</v>
      </c>
      <c r="H1799" s="29">
        <f>Table2[[#This Row],[Sigmoid]]*'Input Data'!$B$7</f>
        <v>451.58957993184617</v>
      </c>
      <c r="I1799" s="29">
        <f>Table2[[#This Row],[Price]]-Table2[[#This Row],[Variable Cost]]</f>
        <v>101.58957993184617</v>
      </c>
      <c r="J1799" s="29">
        <f>Table2[[#This Row],[CM I (Unit)]]-(Table2[[#This Row],[Fixed Cost]]/Table2[[#This Row],[Volume]])</f>
        <v>48.874767069431833</v>
      </c>
      <c r="K1799" s="29">
        <f>Table2[[#This Row],[CM II Unit)]]-(-'Input Data'!$B$4/Table2[[#This Row],[Volume]])</f>
        <v>22.517360638224662</v>
      </c>
      <c r="L1799" s="29">
        <f>Table2[[#This Row],[CM I (Unit)]]*Table2[[#This Row],[Volume]]</f>
        <v>963577.16565356101</v>
      </c>
      <c r="M1799" s="29">
        <f>Table2[[#This Row],[CM II Unit)]]*Table2[[#This Row],[Volume]]</f>
        <v>463577.16565356095</v>
      </c>
      <c r="N1799" s="29">
        <f>Table2[[#This Row],[Profit (Unit)]]*Table2[[#This Row],[Volume]]</f>
        <v>213577.16565356092</v>
      </c>
      <c r="O1799" s="29" t="str">
        <f>IF(AND(Table2[[#This Row],[Profit]]&gt;0,N1798&lt;0),MIN(Table2[Profit]),"")</f>
        <v/>
      </c>
    </row>
    <row r="1800" spans="1:15" ht="20.100000000000001" customHeight="1" x14ac:dyDescent="0.25">
      <c r="A1800" s="29">
        <v>9490</v>
      </c>
      <c r="B1800" s="29">
        <f>IF(Table2[[#This Row],[Volume]]&lt;'Input Data'!$B$9,'Input Data'!$B$9,IF(Table2[[#This Row],[Volume]]&gt;'Input Data'!$B$10,'Input Data'!$B$10,Table2[[#This Row],[Volume]]))</f>
        <v>8000</v>
      </c>
      <c r="C1800" s="30">
        <f>ROUNDDOWN((Table2[[#This Row],[Volume Used]]-'Input Data'!$B$9)/'Input Data'!$B$11,0)*'Input Data'!$B$12</f>
        <v>0.30000000000000004</v>
      </c>
      <c r="D1800" s="31">
        <f>-(Table2[[#This Row],[Volume]]*(1-Table2[[#This Row],[Discount]])*'Input Data'!$B$2)/Table2[[#This Row],[Volume]]</f>
        <v>350</v>
      </c>
      <c r="E1800" s="29">
        <f>ROUNDUP(Table2[[#This Row],[Volume]]/'Input Data'!$B$13,0)</f>
        <v>10</v>
      </c>
      <c r="F1800" s="29">
        <f>-Table2[[#This Row],[Multiplier]]*'Input Data'!$B$3</f>
        <v>500000</v>
      </c>
      <c r="G1800" s="29">
        <f>(1 - (1 / (1 + EXP(-((Table2[[#This Row],[Volume]] / 1000) - 4.25))))) * 0.4 + 0.6</f>
        <v>0.6021089248907795</v>
      </c>
      <c r="H1800" s="29">
        <f>Table2[[#This Row],[Sigmoid]]*'Input Data'!$B$7</f>
        <v>451.5816936680846</v>
      </c>
      <c r="I1800" s="29">
        <f>Table2[[#This Row],[Price]]-Table2[[#This Row],[Variable Cost]]</f>
        <v>101.5816936680846</v>
      </c>
      <c r="J1800" s="29">
        <f>Table2[[#This Row],[CM I (Unit)]]-(Table2[[#This Row],[Fixed Cost]]/Table2[[#This Row],[Volume]])</f>
        <v>48.894654679675746</v>
      </c>
      <c r="K1800" s="29">
        <f>Table2[[#This Row],[CM II Unit)]]-(-'Input Data'!$B$4/Table2[[#This Row],[Volume]])</f>
        <v>22.55113518547132</v>
      </c>
      <c r="L1800" s="29">
        <f>Table2[[#This Row],[CM I (Unit)]]*Table2[[#This Row],[Volume]]</f>
        <v>964010.27291012288</v>
      </c>
      <c r="M1800" s="29">
        <f>Table2[[#This Row],[CM II Unit)]]*Table2[[#This Row],[Volume]]</f>
        <v>464010.27291012282</v>
      </c>
      <c r="N1800" s="29">
        <f>Table2[[#This Row],[Profit (Unit)]]*Table2[[#This Row],[Volume]]</f>
        <v>214010.27291012282</v>
      </c>
      <c r="O1800" s="29" t="str">
        <f>IF(AND(Table2[[#This Row],[Profit]]&gt;0,N1799&lt;0),MIN(Table2[Profit]),"")</f>
        <v/>
      </c>
    </row>
    <row r="1801" spans="1:15" ht="20.100000000000001" customHeight="1" x14ac:dyDescent="0.25">
      <c r="A1801" s="29">
        <v>9495</v>
      </c>
      <c r="B1801" s="29">
        <f>IF(Table2[[#This Row],[Volume]]&lt;'Input Data'!$B$9,'Input Data'!$B$9,IF(Table2[[#This Row],[Volume]]&gt;'Input Data'!$B$10,'Input Data'!$B$10,Table2[[#This Row],[Volume]]))</f>
        <v>8000</v>
      </c>
      <c r="C1801" s="30">
        <f>ROUNDDOWN((Table2[[#This Row],[Volume Used]]-'Input Data'!$B$9)/'Input Data'!$B$11,0)*'Input Data'!$B$12</f>
        <v>0.30000000000000004</v>
      </c>
      <c r="D1801" s="31">
        <f>-(Table2[[#This Row],[Volume]]*(1-Table2[[#This Row],[Discount]])*'Input Data'!$B$2)/Table2[[#This Row],[Volume]]</f>
        <v>350</v>
      </c>
      <c r="E1801" s="29">
        <f>ROUNDUP(Table2[[#This Row],[Volume]]/'Input Data'!$B$13,0)</f>
        <v>10</v>
      </c>
      <c r="F1801" s="29">
        <f>-Table2[[#This Row],[Multiplier]]*'Input Data'!$B$3</f>
        <v>500000</v>
      </c>
      <c r="G1801" s="29">
        <f>(1 - (1 / (1 + EXP(-((Table2[[#This Row],[Volume]] / 1000) - 4.25))))) * 0.4 + 0.6</f>
        <v>0.60209846176466708</v>
      </c>
      <c r="H1801" s="29">
        <f>Table2[[#This Row],[Sigmoid]]*'Input Data'!$B$7</f>
        <v>451.57384632350033</v>
      </c>
      <c r="I1801" s="29">
        <f>Table2[[#This Row],[Price]]-Table2[[#This Row],[Variable Cost]]</f>
        <v>101.57384632350033</v>
      </c>
      <c r="J1801" s="29">
        <f>Table2[[#This Row],[CM I (Unit)]]-(Table2[[#This Row],[Fixed Cost]]/Table2[[#This Row],[Volume]])</f>
        <v>48.914551958044832</v>
      </c>
      <c r="K1801" s="29">
        <f>Table2[[#This Row],[CM II Unit)]]-(-'Input Data'!$B$4/Table2[[#This Row],[Volume]])</f>
        <v>22.584904775317082</v>
      </c>
      <c r="L1801" s="29">
        <f>Table2[[#This Row],[CM I (Unit)]]*Table2[[#This Row],[Volume]]</f>
        <v>964443.67084163567</v>
      </c>
      <c r="M1801" s="29">
        <f>Table2[[#This Row],[CM II Unit)]]*Table2[[#This Row],[Volume]]</f>
        <v>464443.67084163567</v>
      </c>
      <c r="N1801" s="29">
        <f>Table2[[#This Row],[Profit (Unit)]]*Table2[[#This Row],[Volume]]</f>
        <v>214443.6708416357</v>
      </c>
      <c r="O1801" s="29" t="str">
        <f>IF(AND(Table2[[#This Row],[Profit]]&gt;0,N1800&lt;0),MIN(Table2[Profit]),"")</f>
        <v/>
      </c>
    </row>
    <row r="1802" spans="1:15" ht="20.100000000000001" customHeight="1" x14ac:dyDescent="0.25">
      <c r="A1802" s="29">
        <v>9500</v>
      </c>
      <c r="B1802" s="29">
        <f>IF(Table2[[#This Row],[Volume]]&lt;'Input Data'!$B$9,'Input Data'!$B$9,IF(Table2[[#This Row],[Volume]]&gt;'Input Data'!$B$10,'Input Data'!$B$10,Table2[[#This Row],[Volume]]))</f>
        <v>8000</v>
      </c>
      <c r="C1802" s="30">
        <f>ROUNDDOWN((Table2[[#This Row],[Volume Used]]-'Input Data'!$B$9)/'Input Data'!$B$11,0)*'Input Data'!$B$12</f>
        <v>0.30000000000000004</v>
      </c>
      <c r="D1802" s="31">
        <f>-(Table2[[#This Row],[Volume]]*(1-Table2[[#This Row],[Discount]])*'Input Data'!$B$2)/Table2[[#This Row],[Volume]]</f>
        <v>350</v>
      </c>
      <c r="E1802" s="29">
        <f>ROUNDUP(Table2[[#This Row],[Volume]]/'Input Data'!$B$13,0)</f>
        <v>10</v>
      </c>
      <c r="F1802" s="29">
        <f>-Table2[[#This Row],[Multiplier]]*'Input Data'!$B$3</f>
        <v>500000</v>
      </c>
      <c r="G1802" s="29">
        <f>(1 - (1 / (1 + EXP(-((Table2[[#This Row],[Volume]] / 1000) - 4.25))))) * 0.4 + 0.6</f>
        <v>0.60208805027742329</v>
      </c>
      <c r="H1802" s="29">
        <f>Table2[[#This Row],[Sigmoid]]*'Input Data'!$B$7</f>
        <v>451.56603770806748</v>
      </c>
      <c r="I1802" s="29">
        <f>Table2[[#This Row],[Price]]-Table2[[#This Row],[Variable Cost]]</f>
        <v>101.56603770806748</v>
      </c>
      <c r="J1802" s="29">
        <f>Table2[[#This Row],[CM I (Unit)]]-(Table2[[#This Row],[Fixed Cost]]/Table2[[#This Row],[Volume]])</f>
        <v>48.934458760699066</v>
      </c>
      <c r="K1802" s="29">
        <f>Table2[[#This Row],[CM II Unit)]]-(-'Input Data'!$B$4/Table2[[#This Row],[Volume]])</f>
        <v>22.618669287014857</v>
      </c>
      <c r="L1802" s="29">
        <f>Table2[[#This Row],[CM I (Unit)]]*Table2[[#This Row],[Volume]]</f>
        <v>964877.35822664108</v>
      </c>
      <c r="M1802" s="29">
        <f>Table2[[#This Row],[CM II Unit)]]*Table2[[#This Row],[Volume]]</f>
        <v>464877.35822664114</v>
      </c>
      <c r="N1802" s="29">
        <f>Table2[[#This Row],[Profit (Unit)]]*Table2[[#This Row],[Volume]]</f>
        <v>214877.35822664114</v>
      </c>
      <c r="O1802" s="29" t="str">
        <f>IF(AND(Table2[[#This Row],[Profit]]&gt;0,N1801&lt;0),MIN(Table2[Profit]),"")</f>
        <v/>
      </c>
    </row>
    <row r="1803" spans="1:15" ht="20.100000000000001" customHeight="1" x14ac:dyDescent="0.25">
      <c r="A1803" s="29">
        <v>9505</v>
      </c>
      <c r="B1803" s="29">
        <f>IF(Table2[[#This Row],[Volume]]&lt;'Input Data'!$B$9,'Input Data'!$B$9,IF(Table2[[#This Row],[Volume]]&gt;'Input Data'!$B$10,'Input Data'!$B$10,Table2[[#This Row],[Volume]]))</f>
        <v>8000</v>
      </c>
      <c r="C1803" s="30">
        <f>ROUNDDOWN((Table2[[#This Row],[Volume Used]]-'Input Data'!$B$9)/'Input Data'!$B$11,0)*'Input Data'!$B$12</f>
        <v>0.30000000000000004</v>
      </c>
      <c r="D1803" s="31">
        <f>-(Table2[[#This Row],[Volume]]*(1-Table2[[#This Row],[Discount]])*'Input Data'!$B$2)/Table2[[#This Row],[Volume]]</f>
        <v>350</v>
      </c>
      <c r="E1803" s="29">
        <f>ROUNDUP(Table2[[#This Row],[Volume]]/'Input Data'!$B$13,0)</f>
        <v>10</v>
      </c>
      <c r="F1803" s="29">
        <f>-Table2[[#This Row],[Multiplier]]*'Input Data'!$B$3</f>
        <v>500000</v>
      </c>
      <c r="G1803" s="29">
        <f>(1 - (1 / (1 + EXP(-((Table2[[#This Row],[Volume]] / 1000) - 4.25))))) * 0.4 + 0.6</f>
        <v>0.6020776901768905</v>
      </c>
      <c r="H1803" s="29">
        <f>Table2[[#This Row],[Sigmoid]]*'Input Data'!$B$7</f>
        <v>451.55826763266788</v>
      </c>
      <c r="I1803" s="29">
        <f>Table2[[#This Row],[Price]]-Table2[[#This Row],[Variable Cost]]</f>
        <v>101.55826763266788</v>
      </c>
      <c r="J1803" s="29">
        <f>Table2[[#This Row],[CM I (Unit)]]-(Table2[[#This Row],[Fixed Cost]]/Table2[[#This Row],[Volume]])</f>
        <v>48.954374944608965</v>
      </c>
      <c r="K1803" s="29">
        <f>Table2[[#This Row],[CM II Unit)]]-(-'Input Data'!$B$4/Table2[[#This Row],[Volume]])</f>
        <v>22.652428600579508</v>
      </c>
      <c r="L1803" s="29">
        <f>Table2[[#This Row],[CM I (Unit)]]*Table2[[#This Row],[Volume]]</f>
        <v>965311.33384850819</v>
      </c>
      <c r="M1803" s="29">
        <f>Table2[[#This Row],[CM II Unit)]]*Table2[[#This Row],[Volume]]</f>
        <v>465311.33384850819</v>
      </c>
      <c r="N1803" s="29">
        <f>Table2[[#This Row],[Profit (Unit)]]*Table2[[#This Row],[Volume]]</f>
        <v>215311.33384850822</v>
      </c>
      <c r="O1803" s="29" t="str">
        <f>IF(AND(Table2[[#This Row],[Profit]]&gt;0,N1802&lt;0),MIN(Table2[Profit]),"")</f>
        <v/>
      </c>
    </row>
    <row r="1804" spans="1:15" ht="20.100000000000001" customHeight="1" x14ac:dyDescent="0.25">
      <c r="A1804" s="29">
        <v>9510</v>
      </c>
      <c r="B1804" s="29">
        <f>IF(Table2[[#This Row],[Volume]]&lt;'Input Data'!$B$9,'Input Data'!$B$9,IF(Table2[[#This Row],[Volume]]&gt;'Input Data'!$B$10,'Input Data'!$B$10,Table2[[#This Row],[Volume]]))</f>
        <v>8000</v>
      </c>
      <c r="C1804" s="30">
        <f>ROUNDDOWN((Table2[[#This Row],[Volume Used]]-'Input Data'!$B$9)/'Input Data'!$B$11,0)*'Input Data'!$B$12</f>
        <v>0.30000000000000004</v>
      </c>
      <c r="D1804" s="31">
        <f>-(Table2[[#This Row],[Volume]]*(1-Table2[[#This Row],[Discount]])*'Input Data'!$B$2)/Table2[[#This Row],[Volume]]</f>
        <v>350</v>
      </c>
      <c r="E1804" s="29">
        <f>ROUNDUP(Table2[[#This Row],[Volume]]/'Input Data'!$B$13,0)</f>
        <v>10</v>
      </c>
      <c r="F1804" s="29">
        <f>-Table2[[#This Row],[Multiplier]]*'Input Data'!$B$3</f>
        <v>500000</v>
      </c>
      <c r="G1804" s="29">
        <f>(1 - (1 / (1 + EXP(-((Table2[[#This Row],[Volume]] / 1000) - 4.25))))) * 0.4 + 0.6</f>
        <v>0.60206738121211545</v>
      </c>
      <c r="H1804" s="29">
        <f>Table2[[#This Row],[Sigmoid]]*'Input Data'!$B$7</f>
        <v>451.55053590908659</v>
      </c>
      <c r="I1804" s="29">
        <f>Table2[[#This Row],[Price]]-Table2[[#This Row],[Variable Cost]]</f>
        <v>101.55053590908659</v>
      </c>
      <c r="J1804" s="29">
        <f>Table2[[#This Row],[CM I (Unit)]]-(Table2[[#This Row],[Fixed Cost]]/Table2[[#This Row],[Volume]])</f>
        <v>48.974300367551365</v>
      </c>
      <c r="K1804" s="29">
        <f>Table2[[#This Row],[CM II Unit)]]-(-'Input Data'!$B$4/Table2[[#This Row],[Volume]])</f>
        <v>22.686182596783752</v>
      </c>
      <c r="L1804" s="29">
        <f>Table2[[#This Row],[CM I (Unit)]]*Table2[[#This Row],[Volume]]</f>
        <v>965745.59649541345</v>
      </c>
      <c r="M1804" s="29">
        <f>Table2[[#This Row],[CM II Unit)]]*Table2[[#This Row],[Volume]]</f>
        <v>465745.59649541345</v>
      </c>
      <c r="N1804" s="29">
        <f>Table2[[#This Row],[Profit (Unit)]]*Table2[[#This Row],[Volume]]</f>
        <v>215745.59649541348</v>
      </c>
      <c r="O1804" s="29" t="str">
        <f>IF(AND(Table2[[#This Row],[Profit]]&gt;0,N1803&lt;0),MIN(Table2[Profit]),"")</f>
        <v/>
      </c>
    </row>
    <row r="1805" spans="1:15" ht="20.100000000000001" customHeight="1" x14ac:dyDescent="0.25">
      <c r="A1805" s="29">
        <v>9515</v>
      </c>
      <c r="B1805" s="29">
        <f>IF(Table2[[#This Row],[Volume]]&lt;'Input Data'!$B$9,'Input Data'!$B$9,IF(Table2[[#This Row],[Volume]]&gt;'Input Data'!$B$10,'Input Data'!$B$10,Table2[[#This Row],[Volume]]))</f>
        <v>8000</v>
      </c>
      <c r="C1805" s="30">
        <f>ROUNDDOWN((Table2[[#This Row],[Volume Used]]-'Input Data'!$B$9)/'Input Data'!$B$11,0)*'Input Data'!$B$12</f>
        <v>0.30000000000000004</v>
      </c>
      <c r="D1805" s="31">
        <f>-(Table2[[#This Row],[Volume]]*(1-Table2[[#This Row],[Discount]])*'Input Data'!$B$2)/Table2[[#This Row],[Volume]]</f>
        <v>350</v>
      </c>
      <c r="E1805" s="29">
        <f>ROUNDUP(Table2[[#This Row],[Volume]]/'Input Data'!$B$13,0)</f>
        <v>10</v>
      </c>
      <c r="F1805" s="29">
        <f>-Table2[[#This Row],[Multiplier]]*'Input Data'!$B$3</f>
        <v>500000</v>
      </c>
      <c r="G1805" s="29">
        <f>(1 - (1 / (1 + EXP(-((Table2[[#This Row],[Volume]] / 1000) - 4.25))))) * 0.4 + 0.6</f>
        <v>0.60205712313334414</v>
      </c>
      <c r="H1805" s="29">
        <f>Table2[[#This Row],[Sigmoid]]*'Input Data'!$B$7</f>
        <v>451.54284235000813</v>
      </c>
      <c r="I1805" s="29">
        <f>Table2[[#This Row],[Price]]-Table2[[#This Row],[Variable Cost]]</f>
        <v>101.54284235000813</v>
      </c>
      <c r="J1805" s="29">
        <f>Table2[[#This Row],[CM I (Unit)]]-(Table2[[#This Row],[Fixed Cost]]/Table2[[#This Row],[Volume]])</f>
        <v>48.994234888105872</v>
      </c>
      <c r="K1805" s="29">
        <f>Table2[[#This Row],[CM II Unit)]]-(-'Input Data'!$B$4/Table2[[#This Row],[Volume]])</f>
        <v>22.719931157154743</v>
      </c>
      <c r="L1805" s="29">
        <f>Table2[[#This Row],[CM I (Unit)]]*Table2[[#This Row],[Volume]]</f>
        <v>966180.14496032731</v>
      </c>
      <c r="M1805" s="29">
        <f>Table2[[#This Row],[CM II Unit)]]*Table2[[#This Row],[Volume]]</f>
        <v>466180.14496032736</v>
      </c>
      <c r="N1805" s="29">
        <f>Table2[[#This Row],[Profit (Unit)]]*Table2[[#This Row],[Volume]]</f>
        <v>216180.14496032739</v>
      </c>
      <c r="O1805" s="29" t="str">
        <f>IF(AND(Table2[[#This Row],[Profit]]&gt;0,N1804&lt;0),MIN(Table2[Profit]),"")</f>
        <v/>
      </c>
    </row>
    <row r="1806" spans="1:15" ht="20.100000000000001" customHeight="1" x14ac:dyDescent="0.25">
      <c r="A1806" s="29">
        <v>9520</v>
      </c>
      <c r="B1806" s="29">
        <f>IF(Table2[[#This Row],[Volume]]&lt;'Input Data'!$B$9,'Input Data'!$B$9,IF(Table2[[#This Row],[Volume]]&gt;'Input Data'!$B$10,'Input Data'!$B$10,Table2[[#This Row],[Volume]]))</f>
        <v>8000</v>
      </c>
      <c r="C1806" s="30">
        <f>ROUNDDOWN((Table2[[#This Row],[Volume Used]]-'Input Data'!$B$9)/'Input Data'!$B$11,0)*'Input Data'!$B$12</f>
        <v>0.30000000000000004</v>
      </c>
      <c r="D1806" s="31">
        <f>-(Table2[[#This Row],[Volume]]*(1-Table2[[#This Row],[Discount]])*'Input Data'!$B$2)/Table2[[#This Row],[Volume]]</f>
        <v>350</v>
      </c>
      <c r="E1806" s="29">
        <f>ROUNDUP(Table2[[#This Row],[Volume]]/'Input Data'!$B$13,0)</f>
        <v>10</v>
      </c>
      <c r="F1806" s="29">
        <f>-Table2[[#This Row],[Multiplier]]*'Input Data'!$B$3</f>
        <v>500000</v>
      </c>
      <c r="G1806" s="29">
        <f>(1 - (1 / (1 + EXP(-((Table2[[#This Row],[Volume]] / 1000) - 4.25))))) * 0.4 + 0.6</f>
        <v>0.60204691569201663</v>
      </c>
      <c r="H1806" s="29">
        <f>Table2[[#This Row],[Sigmoid]]*'Input Data'!$B$7</f>
        <v>451.53518676901245</v>
      </c>
      <c r="I1806" s="29">
        <f>Table2[[#This Row],[Price]]-Table2[[#This Row],[Variable Cost]]</f>
        <v>101.53518676901245</v>
      </c>
      <c r="J1806" s="29">
        <f>Table2[[#This Row],[CM I (Unit)]]-(Table2[[#This Row],[Fixed Cost]]/Table2[[#This Row],[Volume]])</f>
        <v>49.014178365651112</v>
      </c>
      <c r="K1806" s="29">
        <f>Table2[[#This Row],[CM II Unit)]]-(-'Input Data'!$B$4/Table2[[#This Row],[Volume]])</f>
        <v>22.753674163970441</v>
      </c>
      <c r="L1806" s="29">
        <f>Table2[[#This Row],[CM I (Unit)]]*Table2[[#This Row],[Volume]]</f>
        <v>966614.97804099857</v>
      </c>
      <c r="M1806" s="29">
        <f>Table2[[#This Row],[CM II Unit)]]*Table2[[#This Row],[Volume]]</f>
        <v>466614.97804099857</v>
      </c>
      <c r="N1806" s="29">
        <f>Table2[[#This Row],[Profit (Unit)]]*Table2[[#This Row],[Volume]]</f>
        <v>216614.9780409986</v>
      </c>
      <c r="O1806" s="29" t="str">
        <f>IF(AND(Table2[[#This Row],[Profit]]&gt;0,N1805&lt;0),MIN(Table2[Profit]),"")</f>
        <v/>
      </c>
    </row>
    <row r="1807" spans="1:15" ht="20.100000000000001" customHeight="1" x14ac:dyDescent="0.25">
      <c r="A1807" s="29">
        <v>9525</v>
      </c>
      <c r="B1807" s="29">
        <f>IF(Table2[[#This Row],[Volume]]&lt;'Input Data'!$B$9,'Input Data'!$B$9,IF(Table2[[#This Row],[Volume]]&gt;'Input Data'!$B$10,'Input Data'!$B$10,Table2[[#This Row],[Volume]]))</f>
        <v>8000</v>
      </c>
      <c r="C1807" s="30">
        <f>ROUNDDOWN((Table2[[#This Row],[Volume Used]]-'Input Data'!$B$9)/'Input Data'!$B$11,0)*'Input Data'!$B$12</f>
        <v>0.30000000000000004</v>
      </c>
      <c r="D1807" s="31">
        <f>-(Table2[[#This Row],[Volume]]*(1-Table2[[#This Row],[Discount]])*'Input Data'!$B$2)/Table2[[#This Row],[Volume]]</f>
        <v>350</v>
      </c>
      <c r="E1807" s="29">
        <f>ROUNDUP(Table2[[#This Row],[Volume]]/'Input Data'!$B$13,0)</f>
        <v>10</v>
      </c>
      <c r="F1807" s="29">
        <f>-Table2[[#This Row],[Multiplier]]*'Input Data'!$B$3</f>
        <v>500000</v>
      </c>
      <c r="G1807" s="29">
        <f>(1 - (1 / (1 + EXP(-((Table2[[#This Row],[Volume]] / 1000) - 4.25))))) * 0.4 + 0.6</f>
        <v>0.60203675864076045</v>
      </c>
      <c r="H1807" s="29">
        <f>Table2[[#This Row],[Sigmoid]]*'Input Data'!$B$7</f>
        <v>451.52756898057032</v>
      </c>
      <c r="I1807" s="29">
        <f>Table2[[#This Row],[Price]]-Table2[[#This Row],[Variable Cost]]</f>
        <v>101.52756898057032</v>
      </c>
      <c r="J1807" s="29">
        <f>Table2[[#This Row],[CM I (Unit)]]-(Table2[[#This Row],[Fixed Cost]]/Table2[[#This Row],[Volume]])</f>
        <v>49.034130660360347</v>
      </c>
      <c r="K1807" s="29">
        <f>Table2[[#This Row],[CM II Unit)]]-(-'Input Data'!$B$4/Table2[[#This Row],[Volume]])</f>
        <v>22.787411500255359</v>
      </c>
      <c r="L1807" s="29">
        <f>Table2[[#This Row],[CM I (Unit)]]*Table2[[#This Row],[Volume]]</f>
        <v>967050.09453993232</v>
      </c>
      <c r="M1807" s="29">
        <f>Table2[[#This Row],[CM II Unit)]]*Table2[[#This Row],[Volume]]</f>
        <v>467050.09453993232</v>
      </c>
      <c r="N1807" s="29">
        <f>Table2[[#This Row],[Profit (Unit)]]*Table2[[#This Row],[Volume]]</f>
        <v>217050.0945399323</v>
      </c>
      <c r="O1807" s="29" t="str">
        <f>IF(AND(Table2[[#This Row],[Profit]]&gt;0,N1806&lt;0),MIN(Table2[Profit]),"")</f>
        <v/>
      </c>
    </row>
    <row r="1808" spans="1:15" ht="20.100000000000001" customHeight="1" x14ac:dyDescent="0.25">
      <c r="A1808" s="29">
        <v>9530</v>
      </c>
      <c r="B1808" s="29">
        <f>IF(Table2[[#This Row],[Volume]]&lt;'Input Data'!$B$9,'Input Data'!$B$9,IF(Table2[[#This Row],[Volume]]&gt;'Input Data'!$B$10,'Input Data'!$B$10,Table2[[#This Row],[Volume]]))</f>
        <v>8000</v>
      </c>
      <c r="C1808" s="30">
        <f>ROUNDDOWN((Table2[[#This Row],[Volume Used]]-'Input Data'!$B$9)/'Input Data'!$B$11,0)*'Input Data'!$B$12</f>
        <v>0.30000000000000004</v>
      </c>
      <c r="D1808" s="31">
        <f>-(Table2[[#This Row],[Volume]]*(1-Table2[[#This Row],[Discount]])*'Input Data'!$B$2)/Table2[[#This Row],[Volume]]</f>
        <v>350</v>
      </c>
      <c r="E1808" s="29">
        <f>ROUNDUP(Table2[[#This Row],[Volume]]/'Input Data'!$B$13,0)</f>
        <v>10</v>
      </c>
      <c r="F1808" s="29">
        <f>-Table2[[#This Row],[Multiplier]]*'Input Data'!$B$3</f>
        <v>500000</v>
      </c>
      <c r="G1808" s="29">
        <f>(1 - (1 / (1 + EXP(-((Table2[[#This Row],[Volume]] / 1000) - 4.25))))) * 0.4 + 0.6</f>
        <v>0.60202665173338643</v>
      </c>
      <c r="H1808" s="29">
        <f>Table2[[#This Row],[Sigmoid]]*'Input Data'!$B$7</f>
        <v>451.51998880003981</v>
      </c>
      <c r="I1808" s="29">
        <f>Table2[[#This Row],[Price]]-Table2[[#This Row],[Variable Cost]]</f>
        <v>101.51998880003981</v>
      </c>
      <c r="J1808" s="29">
        <f>Table2[[#This Row],[CM I (Unit)]]-(Table2[[#This Row],[Fixed Cost]]/Table2[[#This Row],[Volume]])</f>
        <v>49.054091633198261</v>
      </c>
      <c r="K1808" s="29">
        <f>Table2[[#This Row],[CM II Unit)]]-(-'Input Data'!$B$4/Table2[[#This Row],[Volume]])</f>
        <v>22.821143049777486</v>
      </c>
      <c r="L1808" s="29">
        <f>Table2[[#This Row],[CM I (Unit)]]*Table2[[#This Row],[Volume]]</f>
        <v>967485.49326437945</v>
      </c>
      <c r="M1808" s="29">
        <f>Table2[[#This Row],[CM II Unit)]]*Table2[[#This Row],[Volume]]</f>
        <v>467485.49326437945</v>
      </c>
      <c r="N1808" s="29">
        <f>Table2[[#This Row],[Profit (Unit)]]*Table2[[#This Row],[Volume]]</f>
        <v>217485.49326437945</v>
      </c>
      <c r="O1808" s="29" t="str">
        <f>IF(AND(Table2[[#This Row],[Profit]]&gt;0,N1807&lt;0),MIN(Table2[Profit]),"")</f>
        <v/>
      </c>
    </row>
    <row r="1809" spans="1:15" ht="20.100000000000001" customHeight="1" x14ac:dyDescent="0.25">
      <c r="A1809" s="29">
        <v>9535</v>
      </c>
      <c r="B1809" s="29">
        <f>IF(Table2[[#This Row],[Volume]]&lt;'Input Data'!$B$9,'Input Data'!$B$9,IF(Table2[[#This Row],[Volume]]&gt;'Input Data'!$B$10,'Input Data'!$B$10,Table2[[#This Row],[Volume]]))</f>
        <v>8000</v>
      </c>
      <c r="C1809" s="30">
        <f>ROUNDDOWN((Table2[[#This Row],[Volume Used]]-'Input Data'!$B$9)/'Input Data'!$B$11,0)*'Input Data'!$B$12</f>
        <v>0.30000000000000004</v>
      </c>
      <c r="D1809" s="31">
        <f>-(Table2[[#This Row],[Volume]]*(1-Table2[[#This Row],[Discount]])*'Input Data'!$B$2)/Table2[[#This Row],[Volume]]</f>
        <v>350</v>
      </c>
      <c r="E1809" s="29">
        <f>ROUNDUP(Table2[[#This Row],[Volume]]/'Input Data'!$B$13,0)</f>
        <v>10</v>
      </c>
      <c r="F1809" s="29">
        <f>-Table2[[#This Row],[Multiplier]]*'Input Data'!$B$3</f>
        <v>500000</v>
      </c>
      <c r="G1809" s="29">
        <f>(1 - (1 / (1 + EXP(-((Table2[[#This Row],[Volume]] / 1000) - 4.25))))) * 0.4 + 0.6</f>
        <v>0.60201659472488278</v>
      </c>
      <c r="H1809" s="29">
        <f>Table2[[#This Row],[Sigmoid]]*'Input Data'!$B$7</f>
        <v>451.51244604366207</v>
      </c>
      <c r="I1809" s="29">
        <f>Table2[[#This Row],[Price]]-Table2[[#This Row],[Variable Cost]]</f>
        <v>101.51244604366207</v>
      </c>
      <c r="J1809" s="29">
        <f>Table2[[#This Row],[CM I (Unit)]]-(Table2[[#This Row],[Fixed Cost]]/Table2[[#This Row],[Volume]])</f>
        <v>49.074061145916914</v>
      </c>
      <c r="K1809" s="29">
        <f>Table2[[#This Row],[CM II Unit)]]-(-'Input Data'!$B$4/Table2[[#This Row],[Volume]])</f>
        <v>22.854868697044338</v>
      </c>
      <c r="L1809" s="29">
        <f>Table2[[#This Row],[CM I (Unit)]]*Table2[[#This Row],[Volume]]</f>
        <v>967921.17302631785</v>
      </c>
      <c r="M1809" s="29">
        <f>Table2[[#This Row],[CM II Unit)]]*Table2[[#This Row],[Volume]]</f>
        <v>467921.17302631779</v>
      </c>
      <c r="N1809" s="29">
        <f>Table2[[#This Row],[Profit (Unit)]]*Table2[[#This Row],[Volume]]</f>
        <v>217921.17302631776</v>
      </c>
      <c r="O1809" s="29" t="str">
        <f>IF(AND(Table2[[#This Row],[Profit]]&gt;0,N1808&lt;0),MIN(Table2[Profit]),"")</f>
        <v/>
      </c>
    </row>
    <row r="1810" spans="1:15" ht="20.100000000000001" customHeight="1" x14ac:dyDescent="0.25">
      <c r="A1810" s="29">
        <v>9540</v>
      </c>
      <c r="B1810" s="29">
        <f>IF(Table2[[#This Row],[Volume]]&lt;'Input Data'!$B$9,'Input Data'!$B$9,IF(Table2[[#This Row],[Volume]]&gt;'Input Data'!$B$10,'Input Data'!$B$10,Table2[[#This Row],[Volume]]))</f>
        <v>8000</v>
      </c>
      <c r="C1810" s="30">
        <f>ROUNDDOWN((Table2[[#This Row],[Volume Used]]-'Input Data'!$B$9)/'Input Data'!$B$11,0)*'Input Data'!$B$12</f>
        <v>0.30000000000000004</v>
      </c>
      <c r="D1810" s="31">
        <f>-(Table2[[#This Row],[Volume]]*(1-Table2[[#This Row],[Discount]])*'Input Data'!$B$2)/Table2[[#This Row],[Volume]]</f>
        <v>350</v>
      </c>
      <c r="E1810" s="29">
        <f>ROUNDUP(Table2[[#This Row],[Volume]]/'Input Data'!$B$13,0)</f>
        <v>10</v>
      </c>
      <c r="F1810" s="29">
        <f>-Table2[[#This Row],[Multiplier]]*'Input Data'!$B$3</f>
        <v>500000</v>
      </c>
      <c r="G1810" s="29">
        <f>(1 - (1 / (1 + EXP(-((Table2[[#This Row],[Volume]] / 1000) - 4.25))))) * 0.4 + 0.6</f>
        <v>0.60200658737140966</v>
      </c>
      <c r="H1810" s="29">
        <f>Table2[[#This Row],[Sigmoid]]*'Input Data'!$B$7</f>
        <v>451.50494052855726</v>
      </c>
      <c r="I1810" s="29">
        <f>Table2[[#This Row],[Price]]-Table2[[#This Row],[Variable Cost]]</f>
        <v>101.50494052855726</v>
      </c>
      <c r="J1810" s="29">
        <f>Table2[[#This Row],[CM I (Unit)]]-(Table2[[#This Row],[Fixed Cost]]/Table2[[#This Row],[Volume]])</f>
        <v>49.094039061052015</v>
      </c>
      <c r="K1810" s="29">
        <f>Table2[[#This Row],[CM II Unit)]]-(-'Input Data'!$B$4/Table2[[#This Row],[Volume]])</f>
        <v>22.888588327299395</v>
      </c>
      <c r="L1810" s="29">
        <f>Table2[[#This Row],[CM I (Unit)]]*Table2[[#This Row],[Volume]]</f>
        <v>968357.13264243619</v>
      </c>
      <c r="M1810" s="29">
        <f>Table2[[#This Row],[CM II Unit)]]*Table2[[#This Row],[Volume]]</f>
        <v>468357.13264243625</v>
      </c>
      <c r="N1810" s="29">
        <f>Table2[[#This Row],[Profit (Unit)]]*Table2[[#This Row],[Volume]]</f>
        <v>218357.13264243622</v>
      </c>
      <c r="O1810" s="29" t="str">
        <f>IF(AND(Table2[[#This Row],[Profit]]&gt;0,N1809&lt;0),MIN(Table2[Profit]),"")</f>
        <v/>
      </c>
    </row>
    <row r="1811" spans="1:15" ht="20.100000000000001" customHeight="1" x14ac:dyDescent="0.25">
      <c r="A1811" s="29">
        <v>9545</v>
      </c>
      <c r="B1811" s="29">
        <f>IF(Table2[[#This Row],[Volume]]&lt;'Input Data'!$B$9,'Input Data'!$B$9,IF(Table2[[#This Row],[Volume]]&gt;'Input Data'!$B$10,'Input Data'!$B$10,Table2[[#This Row],[Volume]]))</f>
        <v>8000</v>
      </c>
      <c r="C1811" s="30">
        <f>ROUNDDOWN((Table2[[#This Row],[Volume Used]]-'Input Data'!$B$9)/'Input Data'!$B$11,0)*'Input Data'!$B$12</f>
        <v>0.30000000000000004</v>
      </c>
      <c r="D1811" s="31">
        <f>-(Table2[[#This Row],[Volume]]*(1-Table2[[#This Row],[Discount]])*'Input Data'!$B$2)/Table2[[#This Row],[Volume]]</f>
        <v>350</v>
      </c>
      <c r="E1811" s="29">
        <f>ROUNDUP(Table2[[#This Row],[Volume]]/'Input Data'!$B$13,0)</f>
        <v>10</v>
      </c>
      <c r="F1811" s="29">
        <f>-Table2[[#This Row],[Multiplier]]*'Input Data'!$B$3</f>
        <v>500000</v>
      </c>
      <c r="G1811" s="29">
        <f>(1 - (1 / (1 + EXP(-((Table2[[#This Row],[Volume]] / 1000) - 4.25))))) * 0.4 + 0.6</f>
        <v>0.60199662943029353</v>
      </c>
      <c r="H1811" s="29">
        <f>Table2[[#This Row],[Sigmoid]]*'Input Data'!$B$7</f>
        <v>451.49747207272014</v>
      </c>
      <c r="I1811" s="29">
        <f>Table2[[#This Row],[Price]]-Table2[[#This Row],[Variable Cost]]</f>
        <v>101.49747207272014</v>
      </c>
      <c r="J1811" s="29">
        <f>Table2[[#This Row],[CM I (Unit)]]-(Table2[[#This Row],[Fixed Cost]]/Table2[[#This Row],[Volume]])</f>
        <v>49.114025241918675</v>
      </c>
      <c r="K1811" s="29">
        <f>Table2[[#This Row],[CM II Unit)]]-(-'Input Data'!$B$4/Table2[[#This Row],[Volume]])</f>
        <v>22.922301826517941</v>
      </c>
      <c r="L1811" s="29">
        <f>Table2[[#This Row],[CM I (Unit)]]*Table2[[#This Row],[Volume]]</f>
        <v>968793.37093411374</v>
      </c>
      <c r="M1811" s="29">
        <f>Table2[[#This Row],[CM II Unit)]]*Table2[[#This Row],[Volume]]</f>
        <v>468793.37093411374</v>
      </c>
      <c r="N1811" s="29">
        <f>Table2[[#This Row],[Profit (Unit)]]*Table2[[#This Row],[Volume]]</f>
        <v>218793.37093411374</v>
      </c>
      <c r="O1811" s="29" t="str">
        <f>IF(AND(Table2[[#This Row],[Profit]]&gt;0,N1810&lt;0),MIN(Table2[Profit]),"")</f>
        <v/>
      </c>
    </row>
    <row r="1812" spans="1:15" ht="20.100000000000001" customHeight="1" x14ac:dyDescent="0.25">
      <c r="A1812" s="29">
        <v>9550</v>
      </c>
      <c r="B1812" s="29">
        <f>IF(Table2[[#This Row],[Volume]]&lt;'Input Data'!$B$9,'Input Data'!$B$9,IF(Table2[[#This Row],[Volume]]&gt;'Input Data'!$B$10,'Input Data'!$B$10,Table2[[#This Row],[Volume]]))</f>
        <v>8000</v>
      </c>
      <c r="C1812" s="30">
        <f>ROUNDDOWN((Table2[[#This Row],[Volume Used]]-'Input Data'!$B$9)/'Input Data'!$B$11,0)*'Input Data'!$B$12</f>
        <v>0.30000000000000004</v>
      </c>
      <c r="D1812" s="31">
        <f>-(Table2[[#This Row],[Volume]]*(1-Table2[[#This Row],[Discount]])*'Input Data'!$B$2)/Table2[[#This Row],[Volume]]</f>
        <v>350</v>
      </c>
      <c r="E1812" s="29">
        <f>ROUNDUP(Table2[[#This Row],[Volume]]/'Input Data'!$B$13,0)</f>
        <v>10</v>
      </c>
      <c r="F1812" s="29">
        <f>-Table2[[#This Row],[Multiplier]]*'Input Data'!$B$3</f>
        <v>500000</v>
      </c>
      <c r="G1812" s="29">
        <f>(1 - (1 / (1 + EXP(-((Table2[[#This Row],[Volume]] / 1000) - 4.25))))) * 0.4 + 0.6</f>
        <v>0.60198672066002279</v>
      </c>
      <c r="H1812" s="29">
        <f>Table2[[#This Row],[Sigmoid]]*'Input Data'!$B$7</f>
        <v>451.49004049501707</v>
      </c>
      <c r="I1812" s="29">
        <f>Table2[[#This Row],[Price]]-Table2[[#This Row],[Variable Cost]]</f>
        <v>101.49004049501707</v>
      </c>
      <c r="J1812" s="29">
        <f>Table2[[#This Row],[CM I (Unit)]]-(Table2[[#This Row],[Fixed Cost]]/Table2[[#This Row],[Volume]])</f>
        <v>49.134019552608692</v>
      </c>
      <c r="K1812" s="29">
        <f>Table2[[#This Row],[CM II Unit)]]-(-'Input Data'!$B$4/Table2[[#This Row],[Volume]])</f>
        <v>22.956009081404503</v>
      </c>
      <c r="L1812" s="29">
        <f>Table2[[#This Row],[CM I (Unit)]]*Table2[[#This Row],[Volume]]</f>
        <v>969229.88672741305</v>
      </c>
      <c r="M1812" s="29">
        <f>Table2[[#This Row],[CM II Unit)]]*Table2[[#This Row],[Volume]]</f>
        <v>469229.88672741299</v>
      </c>
      <c r="N1812" s="29">
        <f>Table2[[#This Row],[Profit (Unit)]]*Table2[[#This Row],[Volume]]</f>
        <v>219229.88672741299</v>
      </c>
      <c r="O1812" s="29" t="str">
        <f>IF(AND(Table2[[#This Row],[Profit]]&gt;0,N1811&lt;0),MIN(Table2[Profit]),"")</f>
        <v/>
      </c>
    </row>
    <row r="1813" spans="1:15" ht="20.100000000000001" customHeight="1" x14ac:dyDescent="0.25">
      <c r="A1813" s="29">
        <v>9555</v>
      </c>
      <c r="B1813" s="29">
        <f>IF(Table2[[#This Row],[Volume]]&lt;'Input Data'!$B$9,'Input Data'!$B$9,IF(Table2[[#This Row],[Volume]]&gt;'Input Data'!$B$10,'Input Data'!$B$10,Table2[[#This Row],[Volume]]))</f>
        <v>8000</v>
      </c>
      <c r="C1813" s="30">
        <f>ROUNDDOWN((Table2[[#This Row],[Volume Used]]-'Input Data'!$B$9)/'Input Data'!$B$11,0)*'Input Data'!$B$12</f>
        <v>0.30000000000000004</v>
      </c>
      <c r="D1813" s="31">
        <f>-(Table2[[#This Row],[Volume]]*(1-Table2[[#This Row],[Discount]])*'Input Data'!$B$2)/Table2[[#This Row],[Volume]]</f>
        <v>350</v>
      </c>
      <c r="E1813" s="29">
        <f>ROUNDUP(Table2[[#This Row],[Volume]]/'Input Data'!$B$13,0)</f>
        <v>10</v>
      </c>
      <c r="F1813" s="29">
        <f>-Table2[[#This Row],[Multiplier]]*'Input Data'!$B$3</f>
        <v>500000</v>
      </c>
      <c r="G1813" s="29">
        <f>(1 - (1 / (1 + EXP(-((Table2[[#This Row],[Volume]] / 1000) - 4.25))))) * 0.4 + 0.6</f>
        <v>0.60197686082024127</v>
      </c>
      <c r="H1813" s="29">
        <f>Table2[[#This Row],[Sigmoid]]*'Input Data'!$B$7</f>
        <v>451.48264561518096</v>
      </c>
      <c r="I1813" s="29">
        <f>Table2[[#This Row],[Price]]-Table2[[#This Row],[Variable Cost]]</f>
        <v>101.48264561518096</v>
      </c>
      <c r="J1813" s="29">
        <f>Table2[[#This Row],[CM I (Unit)]]-(Table2[[#This Row],[Fixed Cost]]/Table2[[#This Row],[Volume]])</f>
        <v>49.154021857985768</v>
      </c>
      <c r="K1813" s="29">
        <f>Table2[[#This Row],[CM II Unit)]]-(-'Input Data'!$B$4/Table2[[#This Row],[Volume]])</f>
        <v>22.989709979388174</v>
      </c>
      <c r="L1813" s="29">
        <f>Table2[[#This Row],[CM I (Unit)]]*Table2[[#This Row],[Volume]]</f>
        <v>969666.67885305407</v>
      </c>
      <c r="M1813" s="29">
        <f>Table2[[#This Row],[CM II Unit)]]*Table2[[#This Row],[Volume]]</f>
        <v>469666.67885305401</v>
      </c>
      <c r="N1813" s="29">
        <f>Table2[[#This Row],[Profit (Unit)]]*Table2[[#This Row],[Volume]]</f>
        <v>219666.67885305401</v>
      </c>
      <c r="O1813" s="29" t="str">
        <f>IF(AND(Table2[[#This Row],[Profit]]&gt;0,N1812&lt;0),MIN(Table2[Profit]),"")</f>
        <v/>
      </c>
    </row>
    <row r="1814" spans="1:15" ht="20.100000000000001" customHeight="1" x14ac:dyDescent="0.25">
      <c r="A1814" s="29">
        <v>9560</v>
      </c>
      <c r="B1814" s="29">
        <f>IF(Table2[[#This Row],[Volume]]&lt;'Input Data'!$B$9,'Input Data'!$B$9,IF(Table2[[#This Row],[Volume]]&gt;'Input Data'!$B$10,'Input Data'!$B$10,Table2[[#This Row],[Volume]]))</f>
        <v>8000</v>
      </c>
      <c r="C1814" s="30">
        <f>ROUNDDOWN((Table2[[#This Row],[Volume Used]]-'Input Data'!$B$9)/'Input Data'!$B$11,0)*'Input Data'!$B$12</f>
        <v>0.30000000000000004</v>
      </c>
      <c r="D1814" s="31">
        <f>-(Table2[[#This Row],[Volume]]*(1-Table2[[#This Row],[Discount]])*'Input Data'!$B$2)/Table2[[#This Row],[Volume]]</f>
        <v>350</v>
      </c>
      <c r="E1814" s="29">
        <f>ROUNDUP(Table2[[#This Row],[Volume]]/'Input Data'!$B$13,0)</f>
        <v>10</v>
      </c>
      <c r="F1814" s="29">
        <f>-Table2[[#This Row],[Multiplier]]*'Input Data'!$B$3</f>
        <v>500000</v>
      </c>
      <c r="G1814" s="29">
        <f>(1 - (1 / (1 + EXP(-((Table2[[#This Row],[Volume]] / 1000) - 4.25))))) * 0.4 + 0.6</f>
        <v>0.60196704967174408</v>
      </c>
      <c r="H1814" s="29">
        <f>Table2[[#This Row],[Sigmoid]]*'Input Data'!$B$7</f>
        <v>451.47528725380806</v>
      </c>
      <c r="I1814" s="29">
        <f>Table2[[#This Row],[Price]]-Table2[[#This Row],[Variable Cost]]</f>
        <v>101.47528725380806</v>
      </c>
      <c r="J1814" s="29">
        <f>Table2[[#This Row],[CM I (Unit)]]-(Table2[[#This Row],[Fixed Cost]]/Table2[[#This Row],[Volume]])</f>
        <v>49.174032023682543</v>
      </c>
      <c r="K1814" s="29">
        <f>Table2[[#This Row],[CM II Unit)]]-(-'Input Data'!$B$4/Table2[[#This Row],[Volume]])</f>
        <v>23.023404408619783</v>
      </c>
      <c r="L1814" s="29">
        <f>Table2[[#This Row],[CM I (Unit)]]*Table2[[#This Row],[Volume]]</f>
        <v>970103.74614640512</v>
      </c>
      <c r="M1814" s="29">
        <f>Table2[[#This Row],[CM II Unit)]]*Table2[[#This Row],[Volume]]</f>
        <v>470103.74614640512</v>
      </c>
      <c r="N1814" s="29">
        <f>Table2[[#This Row],[Profit (Unit)]]*Table2[[#This Row],[Volume]]</f>
        <v>220103.74614640512</v>
      </c>
      <c r="O1814" s="29" t="str">
        <f>IF(AND(Table2[[#This Row],[Profit]]&gt;0,N1813&lt;0),MIN(Table2[Profit]),"")</f>
        <v/>
      </c>
    </row>
    <row r="1815" spans="1:15" ht="20.100000000000001" customHeight="1" x14ac:dyDescent="0.25">
      <c r="A1815" s="29">
        <v>9565</v>
      </c>
      <c r="B1815" s="29">
        <f>IF(Table2[[#This Row],[Volume]]&lt;'Input Data'!$B$9,'Input Data'!$B$9,IF(Table2[[#This Row],[Volume]]&gt;'Input Data'!$B$10,'Input Data'!$B$10,Table2[[#This Row],[Volume]]))</f>
        <v>8000</v>
      </c>
      <c r="C1815" s="30">
        <f>ROUNDDOWN((Table2[[#This Row],[Volume Used]]-'Input Data'!$B$9)/'Input Data'!$B$11,0)*'Input Data'!$B$12</f>
        <v>0.30000000000000004</v>
      </c>
      <c r="D1815" s="31">
        <f>-(Table2[[#This Row],[Volume]]*(1-Table2[[#This Row],[Discount]])*'Input Data'!$B$2)/Table2[[#This Row],[Volume]]</f>
        <v>350</v>
      </c>
      <c r="E1815" s="29">
        <f>ROUNDUP(Table2[[#This Row],[Volume]]/'Input Data'!$B$13,0)</f>
        <v>10</v>
      </c>
      <c r="F1815" s="29">
        <f>-Table2[[#This Row],[Multiplier]]*'Input Data'!$B$3</f>
        <v>500000</v>
      </c>
      <c r="G1815" s="29">
        <f>(1 - (1 / (1 + EXP(-((Table2[[#This Row],[Volume]] / 1000) - 4.25))))) * 0.4 + 0.6</f>
        <v>0.60195728697647133</v>
      </c>
      <c r="H1815" s="29">
        <f>Table2[[#This Row],[Sigmoid]]*'Input Data'!$B$7</f>
        <v>451.46796523235349</v>
      </c>
      <c r="I1815" s="29">
        <f>Table2[[#This Row],[Price]]-Table2[[#This Row],[Variable Cost]]</f>
        <v>101.46796523235349</v>
      </c>
      <c r="J1815" s="29">
        <f>Table2[[#This Row],[CM I (Unit)]]-(Table2[[#This Row],[Fixed Cost]]/Table2[[#This Row],[Volume]])</f>
        <v>49.194049916096304</v>
      </c>
      <c r="K1815" s="29">
        <f>Table2[[#This Row],[CM II Unit)]]-(-'Input Data'!$B$4/Table2[[#This Row],[Volume]])</f>
        <v>23.05709225796771</v>
      </c>
      <c r="L1815" s="29">
        <f>Table2[[#This Row],[CM I (Unit)]]*Table2[[#This Row],[Volume]]</f>
        <v>970541.08744746121</v>
      </c>
      <c r="M1815" s="29">
        <f>Table2[[#This Row],[CM II Unit)]]*Table2[[#This Row],[Volume]]</f>
        <v>470541.08744746115</v>
      </c>
      <c r="N1815" s="29">
        <f>Table2[[#This Row],[Profit (Unit)]]*Table2[[#This Row],[Volume]]</f>
        <v>220541.08744746115</v>
      </c>
      <c r="O1815" s="29" t="str">
        <f>IF(AND(Table2[[#This Row],[Profit]]&gt;0,N1814&lt;0),MIN(Table2[Profit]),"")</f>
        <v/>
      </c>
    </row>
    <row r="1816" spans="1:15" ht="20.100000000000001" customHeight="1" x14ac:dyDescent="0.25">
      <c r="A1816" s="29">
        <v>9570</v>
      </c>
      <c r="B1816" s="29">
        <f>IF(Table2[[#This Row],[Volume]]&lt;'Input Data'!$B$9,'Input Data'!$B$9,IF(Table2[[#This Row],[Volume]]&gt;'Input Data'!$B$10,'Input Data'!$B$10,Table2[[#This Row],[Volume]]))</f>
        <v>8000</v>
      </c>
      <c r="C1816" s="30">
        <f>ROUNDDOWN((Table2[[#This Row],[Volume Used]]-'Input Data'!$B$9)/'Input Data'!$B$11,0)*'Input Data'!$B$12</f>
        <v>0.30000000000000004</v>
      </c>
      <c r="D1816" s="31">
        <f>-(Table2[[#This Row],[Volume]]*(1-Table2[[#This Row],[Discount]])*'Input Data'!$B$2)/Table2[[#This Row],[Volume]]</f>
        <v>350</v>
      </c>
      <c r="E1816" s="29">
        <f>ROUNDUP(Table2[[#This Row],[Volume]]/'Input Data'!$B$13,0)</f>
        <v>10</v>
      </c>
      <c r="F1816" s="29">
        <f>-Table2[[#This Row],[Multiplier]]*'Input Data'!$B$3</f>
        <v>500000</v>
      </c>
      <c r="G1816" s="29">
        <f>(1 - (1 / (1 + EXP(-((Table2[[#This Row],[Volume]] / 1000) - 4.25))))) * 0.4 + 0.6</f>
        <v>0.60194757249750341</v>
      </c>
      <c r="H1816" s="29">
        <f>Table2[[#This Row],[Sigmoid]]*'Input Data'!$B$7</f>
        <v>451.46067937312756</v>
      </c>
      <c r="I1816" s="29">
        <f>Table2[[#This Row],[Price]]-Table2[[#This Row],[Variable Cost]]</f>
        <v>101.46067937312756</v>
      </c>
      <c r="J1816" s="29">
        <f>Table2[[#This Row],[CM I (Unit)]]-(Table2[[#This Row],[Fixed Cost]]/Table2[[#This Row],[Volume]])</f>
        <v>49.21407540238566</v>
      </c>
      <c r="K1816" s="29">
        <f>Table2[[#This Row],[CM II Unit)]]-(-'Input Data'!$B$4/Table2[[#This Row],[Volume]])</f>
        <v>23.090773417014709</v>
      </c>
      <c r="L1816" s="29">
        <f>Table2[[#This Row],[CM I (Unit)]]*Table2[[#This Row],[Volume]]</f>
        <v>970978.70160083077</v>
      </c>
      <c r="M1816" s="29">
        <f>Table2[[#This Row],[CM II Unit)]]*Table2[[#This Row],[Volume]]</f>
        <v>470978.70160083077</v>
      </c>
      <c r="N1816" s="29">
        <f>Table2[[#This Row],[Profit (Unit)]]*Table2[[#This Row],[Volume]]</f>
        <v>220978.70160083077</v>
      </c>
      <c r="O1816" s="29" t="str">
        <f>IF(AND(Table2[[#This Row],[Profit]]&gt;0,N1815&lt;0),MIN(Table2[Profit]),"")</f>
        <v/>
      </c>
    </row>
    <row r="1817" spans="1:15" ht="20.100000000000001" customHeight="1" x14ac:dyDescent="0.25">
      <c r="A1817" s="29">
        <v>9575</v>
      </c>
      <c r="B1817" s="29">
        <f>IF(Table2[[#This Row],[Volume]]&lt;'Input Data'!$B$9,'Input Data'!$B$9,IF(Table2[[#This Row],[Volume]]&gt;'Input Data'!$B$10,'Input Data'!$B$10,Table2[[#This Row],[Volume]]))</f>
        <v>8000</v>
      </c>
      <c r="C1817" s="30">
        <f>ROUNDDOWN((Table2[[#This Row],[Volume Used]]-'Input Data'!$B$9)/'Input Data'!$B$11,0)*'Input Data'!$B$12</f>
        <v>0.30000000000000004</v>
      </c>
      <c r="D1817" s="31">
        <f>-(Table2[[#This Row],[Volume]]*(1-Table2[[#This Row],[Discount]])*'Input Data'!$B$2)/Table2[[#This Row],[Volume]]</f>
        <v>350</v>
      </c>
      <c r="E1817" s="29">
        <f>ROUNDUP(Table2[[#This Row],[Volume]]/'Input Data'!$B$13,0)</f>
        <v>10</v>
      </c>
      <c r="F1817" s="29">
        <f>-Table2[[#This Row],[Multiplier]]*'Input Data'!$B$3</f>
        <v>500000</v>
      </c>
      <c r="G1817" s="29">
        <f>(1 - (1 / (1 + EXP(-((Table2[[#This Row],[Volume]] / 1000) - 4.25))))) * 0.4 + 0.6</f>
        <v>0.60193790599905594</v>
      </c>
      <c r="H1817" s="29">
        <f>Table2[[#This Row],[Sigmoid]]*'Input Data'!$B$7</f>
        <v>451.45342949929199</v>
      </c>
      <c r="I1817" s="29">
        <f>Table2[[#This Row],[Price]]-Table2[[#This Row],[Variable Cost]]</f>
        <v>101.45342949929199</v>
      </c>
      <c r="J1817" s="29">
        <f>Table2[[#This Row],[CM I (Unit)]]-(Table2[[#This Row],[Fixed Cost]]/Table2[[#This Row],[Volume]])</f>
        <v>49.234108350466919</v>
      </c>
      <c r="K1817" s="29">
        <f>Table2[[#This Row],[CM II Unit)]]-(-'Input Data'!$B$4/Table2[[#This Row],[Volume]])</f>
        <v>23.124447776054385</v>
      </c>
      <c r="L1817" s="29">
        <f>Table2[[#This Row],[CM I (Unit)]]*Table2[[#This Row],[Volume]]</f>
        <v>971416.58745572076</v>
      </c>
      <c r="M1817" s="29">
        <f>Table2[[#This Row],[CM II Unit)]]*Table2[[#This Row],[Volume]]</f>
        <v>471416.58745572076</v>
      </c>
      <c r="N1817" s="29">
        <f>Table2[[#This Row],[Profit (Unit)]]*Table2[[#This Row],[Volume]]</f>
        <v>221416.58745572073</v>
      </c>
      <c r="O1817" s="29" t="str">
        <f>IF(AND(Table2[[#This Row],[Profit]]&gt;0,N1816&lt;0),MIN(Table2[Profit]),"")</f>
        <v/>
      </c>
    </row>
    <row r="1818" spans="1:15" ht="20.100000000000001" customHeight="1" x14ac:dyDescent="0.25">
      <c r="A1818" s="29">
        <v>9580</v>
      </c>
      <c r="B1818" s="29">
        <f>IF(Table2[[#This Row],[Volume]]&lt;'Input Data'!$B$9,'Input Data'!$B$9,IF(Table2[[#This Row],[Volume]]&gt;'Input Data'!$B$10,'Input Data'!$B$10,Table2[[#This Row],[Volume]]))</f>
        <v>8000</v>
      </c>
      <c r="C1818" s="30">
        <f>ROUNDDOWN((Table2[[#This Row],[Volume Used]]-'Input Data'!$B$9)/'Input Data'!$B$11,0)*'Input Data'!$B$12</f>
        <v>0.30000000000000004</v>
      </c>
      <c r="D1818" s="31">
        <f>-(Table2[[#This Row],[Volume]]*(1-Table2[[#This Row],[Discount]])*'Input Data'!$B$2)/Table2[[#This Row],[Volume]]</f>
        <v>350</v>
      </c>
      <c r="E1818" s="29">
        <f>ROUNDUP(Table2[[#This Row],[Volume]]/'Input Data'!$B$13,0)</f>
        <v>10</v>
      </c>
      <c r="F1818" s="29">
        <f>-Table2[[#This Row],[Multiplier]]*'Input Data'!$B$3</f>
        <v>500000</v>
      </c>
      <c r="G1818" s="29">
        <f>(1 - (1 / (1 + EXP(-((Table2[[#This Row],[Volume]] / 1000) - 4.25))))) * 0.4 + 0.6</f>
        <v>0.60192828724647396</v>
      </c>
      <c r="H1818" s="29">
        <f>Table2[[#This Row],[Sigmoid]]*'Input Data'!$B$7</f>
        <v>451.44621543485545</v>
      </c>
      <c r="I1818" s="29">
        <f>Table2[[#This Row],[Price]]-Table2[[#This Row],[Variable Cost]]</f>
        <v>101.44621543485545</v>
      </c>
      <c r="J1818" s="29">
        <f>Table2[[#This Row],[CM I (Unit)]]-(Table2[[#This Row],[Fixed Cost]]/Table2[[#This Row],[Volume]])</f>
        <v>49.254148629009933</v>
      </c>
      <c r="K1818" s="29">
        <f>Table2[[#This Row],[CM II Unit)]]-(-'Input Data'!$B$4/Table2[[#This Row],[Volume]])</f>
        <v>23.158115226087176</v>
      </c>
      <c r="L1818" s="29">
        <f>Table2[[#This Row],[CM I (Unit)]]*Table2[[#This Row],[Volume]]</f>
        <v>971854.74386591522</v>
      </c>
      <c r="M1818" s="29">
        <f>Table2[[#This Row],[CM II Unit)]]*Table2[[#This Row],[Volume]]</f>
        <v>471854.74386591517</v>
      </c>
      <c r="N1818" s="29">
        <f>Table2[[#This Row],[Profit (Unit)]]*Table2[[#This Row],[Volume]]</f>
        <v>221854.74386591514</v>
      </c>
      <c r="O1818" s="29" t="str">
        <f>IF(AND(Table2[[#This Row],[Profit]]&gt;0,N1817&lt;0),MIN(Table2[Profit]),"")</f>
        <v/>
      </c>
    </row>
    <row r="1819" spans="1:15" ht="20.100000000000001" customHeight="1" x14ac:dyDescent="0.25">
      <c r="A1819" s="29">
        <v>9585</v>
      </c>
      <c r="B1819" s="29">
        <f>IF(Table2[[#This Row],[Volume]]&lt;'Input Data'!$B$9,'Input Data'!$B$9,IF(Table2[[#This Row],[Volume]]&gt;'Input Data'!$B$10,'Input Data'!$B$10,Table2[[#This Row],[Volume]]))</f>
        <v>8000</v>
      </c>
      <c r="C1819" s="30">
        <f>ROUNDDOWN((Table2[[#This Row],[Volume Used]]-'Input Data'!$B$9)/'Input Data'!$B$11,0)*'Input Data'!$B$12</f>
        <v>0.30000000000000004</v>
      </c>
      <c r="D1819" s="31">
        <f>-(Table2[[#This Row],[Volume]]*(1-Table2[[#This Row],[Discount]])*'Input Data'!$B$2)/Table2[[#This Row],[Volume]]</f>
        <v>350</v>
      </c>
      <c r="E1819" s="29">
        <f>ROUNDUP(Table2[[#This Row],[Volume]]/'Input Data'!$B$13,0)</f>
        <v>10</v>
      </c>
      <c r="F1819" s="29">
        <f>-Table2[[#This Row],[Multiplier]]*'Input Data'!$B$3</f>
        <v>500000</v>
      </c>
      <c r="G1819" s="29">
        <f>(1 - (1 / (1 + EXP(-((Table2[[#This Row],[Volume]] / 1000) - 4.25))))) * 0.4 + 0.6</f>
        <v>0.60191871600622726</v>
      </c>
      <c r="H1819" s="29">
        <f>Table2[[#This Row],[Sigmoid]]*'Input Data'!$B$7</f>
        <v>451.43903700467047</v>
      </c>
      <c r="I1819" s="29">
        <f>Table2[[#This Row],[Price]]-Table2[[#This Row],[Variable Cost]]</f>
        <v>101.43903700467047</v>
      </c>
      <c r="J1819" s="29">
        <f>Table2[[#This Row],[CM I (Unit)]]-(Table2[[#This Row],[Fixed Cost]]/Table2[[#This Row],[Volume]])</f>
        <v>49.274196107435202</v>
      </c>
      <c r="K1819" s="29">
        <f>Table2[[#This Row],[CM II Unit)]]-(-'Input Data'!$B$4/Table2[[#This Row],[Volume]])</f>
        <v>23.191775658817569</v>
      </c>
      <c r="L1819" s="29">
        <f>Table2[[#This Row],[CM I (Unit)]]*Table2[[#This Row],[Volume]]</f>
        <v>972293.16968976648</v>
      </c>
      <c r="M1819" s="29">
        <f>Table2[[#This Row],[CM II Unit)]]*Table2[[#This Row],[Volume]]</f>
        <v>472293.16968976642</v>
      </c>
      <c r="N1819" s="29">
        <f>Table2[[#This Row],[Profit (Unit)]]*Table2[[#This Row],[Volume]]</f>
        <v>222293.16968976639</v>
      </c>
      <c r="O1819" s="29" t="str">
        <f>IF(AND(Table2[[#This Row],[Profit]]&gt;0,N1818&lt;0),MIN(Table2[Profit]),"")</f>
        <v/>
      </c>
    </row>
    <row r="1820" spans="1:15" ht="20.100000000000001" customHeight="1" x14ac:dyDescent="0.25">
      <c r="A1820" s="29">
        <v>9590</v>
      </c>
      <c r="B1820" s="29">
        <f>IF(Table2[[#This Row],[Volume]]&lt;'Input Data'!$B$9,'Input Data'!$B$9,IF(Table2[[#This Row],[Volume]]&gt;'Input Data'!$B$10,'Input Data'!$B$10,Table2[[#This Row],[Volume]]))</f>
        <v>8000</v>
      </c>
      <c r="C1820" s="30">
        <f>ROUNDDOWN((Table2[[#This Row],[Volume Used]]-'Input Data'!$B$9)/'Input Data'!$B$11,0)*'Input Data'!$B$12</f>
        <v>0.30000000000000004</v>
      </c>
      <c r="D1820" s="31">
        <f>-(Table2[[#This Row],[Volume]]*(1-Table2[[#This Row],[Discount]])*'Input Data'!$B$2)/Table2[[#This Row],[Volume]]</f>
        <v>350</v>
      </c>
      <c r="E1820" s="29">
        <f>ROUNDUP(Table2[[#This Row],[Volume]]/'Input Data'!$B$13,0)</f>
        <v>10</v>
      </c>
      <c r="F1820" s="29">
        <f>-Table2[[#This Row],[Multiplier]]*'Input Data'!$B$3</f>
        <v>500000</v>
      </c>
      <c r="G1820" s="29">
        <f>(1 - (1 / (1 + EXP(-((Table2[[#This Row],[Volume]] / 1000) - 4.25))))) * 0.4 + 0.6</f>
        <v>0.60190919204590532</v>
      </c>
      <c r="H1820" s="29">
        <f>Table2[[#This Row],[Sigmoid]]*'Input Data'!$B$7</f>
        <v>451.43189403442898</v>
      </c>
      <c r="I1820" s="29">
        <f>Table2[[#This Row],[Price]]-Table2[[#This Row],[Variable Cost]]</f>
        <v>101.43189403442898</v>
      </c>
      <c r="J1820" s="29">
        <f>Table2[[#This Row],[CM I (Unit)]]-(Table2[[#This Row],[Fixed Cost]]/Table2[[#This Row],[Volume]])</f>
        <v>49.294250655909686</v>
      </c>
      <c r="K1820" s="29">
        <f>Table2[[#This Row],[CM II Unit)]]-(-'Input Data'!$B$4/Table2[[#This Row],[Volume]])</f>
        <v>23.225428966650039</v>
      </c>
      <c r="L1820" s="29">
        <f>Table2[[#This Row],[CM I (Unit)]]*Table2[[#This Row],[Volume]]</f>
        <v>972731.8637901739</v>
      </c>
      <c r="M1820" s="29">
        <f>Table2[[#This Row],[CM II Unit)]]*Table2[[#This Row],[Volume]]</f>
        <v>472731.8637901739</v>
      </c>
      <c r="N1820" s="29">
        <f>Table2[[#This Row],[Profit (Unit)]]*Table2[[#This Row],[Volume]]</f>
        <v>222731.86379017387</v>
      </c>
      <c r="O1820" s="29" t="str">
        <f>IF(AND(Table2[[#This Row],[Profit]]&gt;0,N1819&lt;0),MIN(Table2[Profit]),"")</f>
        <v/>
      </c>
    </row>
    <row r="1821" spans="1:15" ht="20.100000000000001" customHeight="1" x14ac:dyDescent="0.25">
      <c r="A1821" s="29">
        <v>9595</v>
      </c>
      <c r="B1821" s="29">
        <f>IF(Table2[[#This Row],[Volume]]&lt;'Input Data'!$B$9,'Input Data'!$B$9,IF(Table2[[#This Row],[Volume]]&gt;'Input Data'!$B$10,'Input Data'!$B$10,Table2[[#This Row],[Volume]]))</f>
        <v>8000</v>
      </c>
      <c r="C1821" s="30">
        <f>ROUNDDOWN((Table2[[#This Row],[Volume Used]]-'Input Data'!$B$9)/'Input Data'!$B$11,0)*'Input Data'!$B$12</f>
        <v>0.30000000000000004</v>
      </c>
      <c r="D1821" s="31">
        <f>-(Table2[[#This Row],[Volume]]*(1-Table2[[#This Row],[Discount]])*'Input Data'!$B$2)/Table2[[#This Row],[Volume]]</f>
        <v>350</v>
      </c>
      <c r="E1821" s="29">
        <f>ROUNDUP(Table2[[#This Row],[Volume]]/'Input Data'!$B$13,0)</f>
        <v>10</v>
      </c>
      <c r="F1821" s="29">
        <f>-Table2[[#This Row],[Multiplier]]*'Input Data'!$B$3</f>
        <v>500000</v>
      </c>
      <c r="G1821" s="29">
        <f>(1 - (1 / (1 + EXP(-((Table2[[#This Row],[Volume]] / 1000) - 4.25))))) * 0.4 + 0.6</f>
        <v>0.60189971513421137</v>
      </c>
      <c r="H1821" s="29">
        <f>Table2[[#This Row],[Sigmoid]]*'Input Data'!$B$7</f>
        <v>451.42478635065851</v>
      </c>
      <c r="I1821" s="29">
        <f>Table2[[#This Row],[Price]]-Table2[[#This Row],[Variable Cost]]</f>
        <v>101.42478635065851</v>
      </c>
      <c r="J1821" s="29">
        <f>Table2[[#This Row],[CM I (Unit)]]-(Table2[[#This Row],[Fixed Cost]]/Table2[[#This Row],[Volume]])</f>
        <v>49.314312145343237</v>
      </c>
      <c r="K1821" s="29">
        <f>Table2[[#This Row],[CM II Unit)]]-(-'Input Data'!$B$4/Table2[[#This Row],[Volume]])</f>
        <v>23.259075042685602</v>
      </c>
      <c r="L1821" s="29">
        <f>Table2[[#This Row],[CM I (Unit)]]*Table2[[#This Row],[Volume]]</f>
        <v>973170.82503456844</v>
      </c>
      <c r="M1821" s="29">
        <f>Table2[[#This Row],[CM II Unit)]]*Table2[[#This Row],[Volume]]</f>
        <v>473170.82503456838</v>
      </c>
      <c r="N1821" s="29">
        <f>Table2[[#This Row],[Profit (Unit)]]*Table2[[#This Row],[Volume]]</f>
        <v>223170.82503456835</v>
      </c>
      <c r="O1821" s="29" t="str">
        <f>IF(AND(Table2[[#This Row],[Profit]]&gt;0,N1820&lt;0),MIN(Table2[Profit]),"")</f>
        <v/>
      </c>
    </row>
    <row r="1822" spans="1:15" ht="20.100000000000001" customHeight="1" x14ac:dyDescent="0.25">
      <c r="A1822" s="29">
        <v>9600</v>
      </c>
      <c r="B1822" s="29">
        <f>IF(Table2[[#This Row],[Volume]]&lt;'Input Data'!$B$9,'Input Data'!$B$9,IF(Table2[[#This Row],[Volume]]&gt;'Input Data'!$B$10,'Input Data'!$B$10,Table2[[#This Row],[Volume]]))</f>
        <v>8000</v>
      </c>
      <c r="C1822" s="30">
        <f>ROUNDDOWN((Table2[[#This Row],[Volume Used]]-'Input Data'!$B$9)/'Input Data'!$B$11,0)*'Input Data'!$B$12</f>
        <v>0.30000000000000004</v>
      </c>
      <c r="D1822" s="31">
        <f>-(Table2[[#This Row],[Volume]]*(1-Table2[[#This Row],[Discount]])*'Input Data'!$B$2)/Table2[[#This Row],[Volume]]</f>
        <v>350</v>
      </c>
      <c r="E1822" s="29">
        <f>ROUNDUP(Table2[[#This Row],[Volume]]/'Input Data'!$B$13,0)</f>
        <v>10</v>
      </c>
      <c r="F1822" s="29">
        <f>-Table2[[#This Row],[Multiplier]]*'Input Data'!$B$3</f>
        <v>500000</v>
      </c>
      <c r="G1822" s="29">
        <f>(1 - (1 / (1 + EXP(-((Table2[[#This Row],[Volume]] / 1000) - 4.25))))) * 0.4 + 0.6</f>
        <v>0.6018902850409581</v>
      </c>
      <c r="H1822" s="29">
        <f>Table2[[#This Row],[Sigmoid]]*'Input Data'!$B$7</f>
        <v>451.41771378071854</v>
      </c>
      <c r="I1822" s="29">
        <f>Table2[[#This Row],[Price]]-Table2[[#This Row],[Variable Cost]]</f>
        <v>101.41771378071854</v>
      </c>
      <c r="J1822" s="29">
        <f>Table2[[#This Row],[CM I (Unit)]]-(Table2[[#This Row],[Fixed Cost]]/Table2[[#This Row],[Volume]])</f>
        <v>49.334380447385207</v>
      </c>
      <c r="K1822" s="29">
        <f>Table2[[#This Row],[CM II Unit)]]-(-'Input Data'!$B$4/Table2[[#This Row],[Volume]])</f>
        <v>23.29271378071854</v>
      </c>
      <c r="L1822" s="29">
        <f>Table2[[#This Row],[CM I (Unit)]]*Table2[[#This Row],[Volume]]</f>
        <v>973610.05229489796</v>
      </c>
      <c r="M1822" s="29">
        <f>Table2[[#This Row],[CM II Unit)]]*Table2[[#This Row],[Volume]]</f>
        <v>473610.05229489796</v>
      </c>
      <c r="N1822" s="29">
        <f>Table2[[#This Row],[Profit (Unit)]]*Table2[[#This Row],[Volume]]</f>
        <v>223610.05229489799</v>
      </c>
      <c r="O1822" s="29" t="str">
        <f>IF(AND(Table2[[#This Row],[Profit]]&gt;0,N1821&lt;0),MIN(Table2[Profit]),"")</f>
        <v/>
      </c>
    </row>
    <row r="1823" spans="1:15" ht="20.100000000000001" customHeight="1" x14ac:dyDescent="0.25">
      <c r="A1823" s="29">
        <v>9605</v>
      </c>
      <c r="B1823" s="29">
        <f>IF(Table2[[#This Row],[Volume]]&lt;'Input Data'!$B$9,'Input Data'!$B$9,IF(Table2[[#This Row],[Volume]]&gt;'Input Data'!$B$10,'Input Data'!$B$10,Table2[[#This Row],[Volume]]))</f>
        <v>8000</v>
      </c>
      <c r="C1823" s="30">
        <f>ROUNDDOWN((Table2[[#This Row],[Volume Used]]-'Input Data'!$B$9)/'Input Data'!$B$11,0)*'Input Data'!$B$12</f>
        <v>0.30000000000000004</v>
      </c>
      <c r="D1823" s="31">
        <f>-(Table2[[#This Row],[Volume]]*(1-Table2[[#This Row],[Discount]])*'Input Data'!$B$2)/Table2[[#This Row],[Volume]]</f>
        <v>350</v>
      </c>
      <c r="E1823" s="29">
        <f>ROUNDUP(Table2[[#This Row],[Volume]]/'Input Data'!$B$13,0)</f>
        <v>10</v>
      </c>
      <c r="F1823" s="29">
        <f>-Table2[[#This Row],[Multiplier]]*'Input Data'!$B$3</f>
        <v>500000</v>
      </c>
      <c r="G1823" s="29">
        <f>(1 - (1 / (1 + EXP(-((Table2[[#This Row],[Volume]] / 1000) - 4.25))))) * 0.4 + 0.6</f>
        <v>0.60188090153706264</v>
      </c>
      <c r="H1823" s="29">
        <f>Table2[[#This Row],[Sigmoid]]*'Input Data'!$B$7</f>
        <v>451.41067615279695</v>
      </c>
      <c r="I1823" s="29">
        <f>Table2[[#This Row],[Price]]-Table2[[#This Row],[Variable Cost]]</f>
        <v>101.41067615279695</v>
      </c>
      <c r="J1823" s="29">
        <f>Table2[[#This Row],[CM I (Unit)]]-(Table2[[#This Row],[Fixed Cost]]/Table2[[#This Row],[Volume]])</f>
        <v>49.354455434421105</v>
      </c>
      <c r="K1823" s="29">
        <f>Table2[[#This Row],[CM II Unit)]]-(-'Input Data'!$B$4/Table2[[#This Row],[Volume]])</f>
        <v>23.326345075233181</v>
      </c>
      <c r="L1823" s="29">
        <f>Table2[[#This Row],[CM I (Unit)]]*Table2[[#This Row],[Volume]]</f>
        <v>974049.54444761469</v>
      </c>
      <c r="M1823" s="29">
        <f>Table2[[#This Row],[CM II Unit)]]*Table2[[#This Row],[Volume]]</f>
        <v>474049.54444761469</v>
      </c>
      <c r="N1823" s="29">
        <f>Table2[[#This Row],[Profit (Unit)]]*Table2[[#This Row],[Volume]]</f>
        <v>224049.54444761469</v>
      </c>
      <c r="O1823" s="29" t="str">
        <f>IF(AND(Table2[[#This Row],[Profit]]&gt;0,N1822&lt;0),MIN(Table2[Profit]),"")</f>
        <v/>
      </c>
    </row>
    <row r="1824" spans="1:15" ht="20.100000000000001" customHeight="1" x14ac:dyDescent="0.25">
      <c r="A1824" s="29">
        <v>9610</v>
      </c>
      <c r="B1824" s="29">
        <f>IF(Table2[[#This Row],[Volume]]&lt;'Input Data'!$B$9,'Input Data'!$B$9,IF(Table2[[#This Row],[Volume]]&gt;'Input Data'!$B$10,'Input Data'!$B$10,Table2[[#This Row],[Volume]]))</f>
        <v>8000</v>
      </c>
      <c r="C1824" s="30">
        <f>ROUNDDOWN((Table2[[#This Row],[Volume Used]]-'Input Data'!$B$9)/'Input Data'!$B$11,0)*'Input Data'!$B$12</f>
        <v>0.30000000000000004</v>
      </c>
      <c r="D1824" s="31">
        <f>-(Table2[[#This Row],[Volume]]*(1-Table2[[#This Row],[Discount]])*'Input Data'!$B$2)/Table2[[#This Row],[Volume]]</f>
        <v>350</v>
      </c>
      <c r="E1824" s="29">
        <f>ROUNDUP(Table2[[#This Row],[Volume]]/'Input Data'!$B$13,0)</f>
        <v>10</v>
      </c>
      <c r="F1824" s="29">
        <f>-Table2[[#This Row],[Multiplier]]*'Input Data'!$B$3</f>
        <v>500000</v>
      </c>
      <c r="G1824" s="29">
        <f>(1 - (1 / (1 + EXP(-((Table2[[#This Row],[Volume]] / 1000) - 4.25))))) * 0.4 + 0.6</f>
        <v>0.60187156439454026</v>
      </c>
      <c r="H1824" s="29">
        <f>Table2[[#This Row],[Sigmoid]]*'Input Data'!$B$7</f>
        <v>451.40367329590521</v>
      </c>
      <c r="I1824" s="29">
        <f>Table2[[#This Row],[Price]]-Table2[[#This Row],[Variable Cost]]</f>
        <v>101.40367329590521</v>
      </c>
      <c r="J1824" s="29">
        <f>Table2[[#This Row],[CM I (Unit)]]-(Table2[[#This Row],[Fixed Cost]]/Table2[[#This Row],[Volume]])</f>
        <v>49.374536979568056</v>
      </c>
      <c r="K1824" s="29">
        <f>Table2[[#This Row],[CM II Unit)]]-(-'Input Data'!$B$4/Table2[[#This Row],[Volume]])</f>
        <v>23.35996882139948</v>
      </c>
      <c r="L1824" s="29">
        <f>Table2[[#This Row],[CM I (Unit)]]*Table2[[#This Row],[Volume]]</f>
        <v>974489.30037364899</v>
      </c>
      <c r="M1824" s="29">
        <f>Table2[[#This Row],[CM II Unit)]]*Table2[[#This Row],[Volume]]</f>
        <v>474489.30037364899</v>
      </c>
      <c r="N1824" s="29">
        <f>Table2[[#This Row],[Profit (Unit)]]*Table2[[#This Row],[Volume]]</f>
        <v>224489.30037364899</v>
      </c>
      <c r="O1824" s="29" t="str">
        <f>IF(AND(Table2[[#This Row],[Profit]]&gt;0,N1823&lt;0),MIN(Table2[Profit]),"")</f>
        <v/>
      </c>
    </row>
    <row r="1825" spans="1:15" ht="20.100000000000001" customHeight="1" x14ac:dyDescent="0.25">
      <c r="A1825" s="29">
        <v>9615</v>
      </c>
      <c r="B1825" s="29">
        <f>IF(Table2[[#This Row],[Volume]]&lt;'Input Data'!$B$9,'Input Data'!$B$9,IF(Table2[[#This Row],[Volume]]&gt;'Input Data'!$B$10,'Input Data'!$B$10,Table2[[#This Row],[Volume]]))</f>
        <v>8000</v>
      </c>
      <c r="C1825" s="30">
        <f>ROUNDDOWN((Table2[[#This Row],[Volume Used]]-'Input Data'!$B$9)/'Input Data'!$B$11,0)*'Input Data'!$B$12</f>
        <v>0.30000000000000004</v>
      </c>
      <c r="D1825" s="31">
        <f>-(Table2[[#This Row],[Volume]]*(1-Table2[[#This Row],[Discount]])*'Input Data'!$B$2)/Table2[[#This Row],[Volume]]</f>
        <v>350</v>
      </c>
      <c r="E1825" s="29">
        <f>ROUNDUP(Table2[[#This Row],[Volume]]/'Input Data'!$B$13,0)</f>
        <v>10</v>
      </c>
      <c r="F1825" s="29">
        <f>-Table2[[#This Row],[Multiplier]]*'Input Data'!$B$3</f>
        <v>500000</v>
      </c>
      <c r="G1825" s="29">
        <f>(1 - (1 / (1 + EXP(-((Table2[[#This Row],[Volume]] / 1000) - 4.25))))) * 0.4 + 0.6</f>
        <v>0.60186227338650089</v>
      </c>
      <c r="H1825" s="29">
        <f>Table2[[#This Row],[Sigmoid]]*'Input Data'!$B$7</f>
        <v>451.39670503987566</v>
      </c>
      <c r="I1825" s="29">
        <f>Table2[[#This Row],[Price]]-Table2[[#This Row],[Variable Cost]]</f>
        <v>101.39670503987566</v>
      </c>
      <c r="J1825" s="29">
        <f>Table2[[#This Row],[CM I (Unit)]]-(Table2[[#This Row],[Fixed Cost]]/Table2[[#This Row],[Volume]])</f>
        <v>49.394624956672324</v>
      </c>
      <c r="K1825" s="29">
        <f>Table2[[#This Row],[CM II Unit)]]-(-'Input Data'!$B$4/Table2[[#This Row],[Volume]])</f>
        <v>23.393584915070658</v>
      </c>
      <c r="L1825" s="29">
        <f>Table2[[#This Row],[CM I (Unit)]]*Table2[[#This Row],[Volume]]</f>
        <v>974929.31895840447</v>
      </c>
      <c r="M1825" s="29">
        <f>Table2[[#This Row],[CM II Unit)]]*Table2[[#This Row],[Volume]]</f>
        <v>474929.31895840442</v>
      </c>
      <c r="N1825" s="29">
        <f>Table2[[#This Row],[Profit (Unit)]]*Table2[[#This Row],[Volume]]</f>
        <v>224929.31895840439</v>
      </c>
      <c r="O1825" s="29" t="str">
        <f>IF(AND(Table2[[#This Row],[Profit]]&gt;0,N1824&lt;0),MIN(Table2[Profit]),"")</f>
        <v/>
      </c>
    </row>
    <row r="1826" spans="1:15" ht="20.100000000000001" customHeight="1" x14ac:dyDescent="0.25">
      <c r="A1826" s="29">
        <v>9620</v>
      </c>
      <c r="B1826" s="29">
        <f>IF(Table2[[#This Row],[Volume]]&lt;'Input Data'!$B$9,'Input Data'!$B$9,IF(Table2[[#This Row],[Volume]]&gt;'Input Data'!$B$10,'Input Data'!$B$10,Table2[[#This Row],[Volume]]))</f>
        <v>8000</v>
      </c>
      <c r="C1826" s="30">
        <f>ROUNDDOWN((Table2[[#This Row],[Volume Used]]-'Input Data'!$B$9)/'Input Data'!$B$11,0)*'Input Data'!$B$12</f>
        <v>0.30000000000000004</v>
      </c>
      <c r="D1826" s="31">
        <f>-(Table2[[#This Row],[Volume]]*(1-Table2[[#This Row],[Discount]])*'Input Data'!$B$2)/Table2[[#This Row],[Volume]]</f>
        <v>350</v>
      </c>
      <c r="E1826" s="29">
        <f>ROUNDUP(Table2[[#This Row],[Volume]]/'Input Data'!$B$13,0)</f>
        <v>10</v>
      </c>
      <c r="F1826" s="29">
        <f>-Table2[[#This Row],[Multiplier]]*'Input Data'!$B$3</f>
        <v>500000</v>
      </c>
      <c r="G1826" s="29">
        <f>(1 - (1 / (1 + EXP(-((Table2[[#This Row],[Volume]] / 1000) - 4.25))))) * 0.4 + 0.6</f>
        <v>0.60185302828714327</v>
      </c>
      <c r="H1826" s="29">
        <f>Table2[[#This Row],[Sigmoid]]*'Input Data'!$B$7</f>
        <v>451.38977121535743</v>
      </c>
      <c r="I1826" s="29">
        <f>Table2[[#This Row],[Price]]-Table2[[#This Row],[Variable Cost]]</f>
        <v>101.38977121535743</v>
      </c>
      <c r="J1826" s="29">
        <f>Table2[[#This Row],[CM I (Unit)]]-(Table2[[#This Row],[Fixed Cost]]/Table2[[#This Row],[Volume]])</f>
        <v>49.414719240305452</v>
      </c>
      <c r="K1826" s="29">
        <f>Table2[[#This Row],[CM II Unit)]]-(-'Input Data'!$B$4/Table2[[#This Row],[Volume]])</f>
        <v>23.427193252779464</v>
      </c>
      <c r="L1826" s="29">
        <f>Table2[[#This Row],[CM I (Unit)]]*Table2[[#This Row],[Volume]]</f>
        <v>975369.59909173846</v>
      </c>
      <c r="M1826" s="29">
        <f>Table2[[#This Row],[CM II Unit)]]*Table2[[#This Row],[Volume]]</f>
        <v>475369.59909173846</v>
      </c>
      <c r="N1826" s="29">
        <f>Table2[[#This Row],[Profit (Unit)]]*Table2[[#This Row],[Volume]]</f>
        <v>225369.59909173843</v>
      </c>
      <c r="O1826" s="29" t="str">
        <f>IF(AND(Table2[[#This Row],[Profit]]&gt;0,N1825&lt;0),MIN(Table2[Profit]),"")</f>
        <v/>
      </c>
    </row>
    <row r="1827" spans="1:15" ht="20.100000000000001" customHeight="1" x14ac:dyDescent="0.25">
      <c r="A1827" s="29">
        <v>9625</v>
      </c>
      <c r="B1827" s="29">
        <f>IF(Table2[[#This Row],[Volume]]&lt;'Input Data'!$B$9,'Input Data'!$B$9,IF(Table2[[#This Row],[Volume]]&gt;'Input Data'!$B$10,'Input Data'!$B$10,Table2[[#This Row],[Volume]]))</f>
        <v>8000</v>
      </c>
      <c r="C1827" s="30">
        <f>ROUNDDOWN((Table2[[#This Row],[Volume Used]]-'Input Data'!$B$9)/'Input Data'!$B$11,0)*'Input Data'!$B$12</f>
        <v>0.30000000000000004</v>
      </c>
      <c r="D1827" s="31">
        <f>-(Table2[[#This Row],[Volume]]*(1-Table2[[#This Row],[Discount]])*'Input Data'!$B$2)/Table2[[#This Row],[Volume]]</f>
        <v>350</v>
      </c>
      <c r="E1827" s="29">
        <f>ROUNDUP(Table2[[#This Row],[Volume]]/'Input Data'!$B$13,0)</f>
        <v>10</v>
      </c>
      <c r="F1827" s="29">
        <f>-Table2[[#This Row],[Multiplier]]*'Input Data'!$B$3</f>
        <v>500000</v>
      </c>
      <c r="G1827" s="29">
        <f>(1 - (1 / (1 + EXP(-((Table2[[#This Row],[Volume]] / 1000) - 4.25))))) * 0.4 + 0.6</f>
        <v>0.60184382887174959</v>
      </c>
      <c r="H1827" s="29">
        <f>Table2[[#This Row],[Sigmoid]]*'Input Data'!$B$7</f>
        <v>451.38287165381217</v>
      </c>
      <c r="I1827" s="29">
        <f>Table2[[#This Row],[Price]]-Table2[[#This Row],[Variable Cost]]</f>
        <v>101.38287165381217</v>
      </c>
      <c r="J1827" s="29">
        <f>Table2[[#This Row],[CM I (Unit)]]-(Table2[[#This Row],[Fixed Cost]]/Table2[[#This Row],[Volume]])</f>
        <v>49.434819705760226</v>
      </c>
      <c r="K1827" s="29">
        <f>Table2[[#This Row],[CM II Unit)]]-(-'Input Data'!$B$4/Table2[[#This Row],[Volume]])</f>
        <v>23.460793731734253</v>
      </c>
      <c r="L1827" s="29">
        <f>Table2[[#This Row],[CM I (Unit)]]*Table2[[#This Row],[Volume]]</f>
        <v>975810.13966794219</v>
      </c>
      <c r="M1827" s="29">
        <f>Table2[[#This Row],[CM II Unit)]]*Table2[[#This Row],[Volume]]</f>
        <v>475810.13966794219</v>
      </c>
      <c r="N1827" s="29">
        <f>Table2[[#This Row],[Profit (Unit)]]*Table2[[#This Row],[Volume]]</f>
        <v>225810.13966794219</v>
      </c>
      <c r="O1827" s="29" t="str">
        <f>IF(AND(Table2[[#This Row],[Profit]]&gt;0,N1826&lt;0),MIN(Table2[Profit]),"")</f>
        <v/>
      </c>
    </row>
    <row r="1828" spans="1:15" ht="20.100000000000001" customHeight="1" x14ac:dyDescent="0.25">
      <c r="A1828" s="29">
        <v>9630</v>
      </c>
      <c r="B1828" s="29">
        <f>IF(Table2[[#This Row],[Volume]]&lt;'Input Data'!$B$9,'Input Data'!$B$9,IF(Table2[[#This Row],[Volume]]&gt;'Input Data'!$B$10,'Input Data'!$B$10,Table2[[#This Row],[Volume]]))</f>
        <v>8000</v>
      </c>
      <c r="C1828" s="30">
        <f>ROUNDDOWN((Table2[[#This Row],[Volume Used]]-'Input Data'!$B$9)/'Input Data'!$B$11,0)*'Input Data'!$B$12</f>
        <v>0.30000000000000004</v>
      </c>
      <c r="D1828" s="31">
        <f>-(Table2[[#This Row],[Volume]]*(1-Table2[[#This Row],[Discount]])*'Input Data'!$B$2)/Table2[[#This Row],[Volume]]</f>
        <v>350</v>
      </c>
      <c r="E1828" s="29">
        <f>ROUNDUP(Table2[[#This Row],[Volume]]/'Input Data'!$B$13,0)</f>
        <v>10</v>
      </c>
      <c r="F1828" s="29">
        <f>-Table2[[#This Row],[Multiplier]]*'Input Data'!$B$3</f>
        <v>500000</v>
      </c>
      <c r="G1828" s="29">
        <f>(1 - (1 / (1 + EXP(-((Table2[[#This Row],[Volume]] / 1000) - 4.25))))) * 0.4 + 0.6</f>
        <v>0.60183467491668163</v>
      </c>
      <c r="H1828" s="29">
        <f>Table2[[#This Row],[Sigmoid]]*'Input Data'!$B$7</f>
        <v>451.37600618751122</v>
      </c>
      <c r="I1828" s="29">
        <f>Table2[[#This Row],[Price]]-Table2[[#This Row],[Variable Cost]]</f>
        <v>101.37600618751122</v>
      </c>
      <c r="J1828" s="29">
        <f>Table2[[#This Row],[CM I (Unit)]]-(Table2[[#This Row],[Fixed Cost]]/Table2[[#This Row],[Volume]])</f>
        <v>49.454926229048084</v>
      </c>
      <c r="K1828" s="29">
        <f>Table2[[#This Row],[CM II Unit)]]-(-'Input Data'!$B$4/Table2[[#This Row],[Volume]])</f>
        <v>23.494386249816515</v>
      </c>
      <c r="L1828" s="29">
        <f>Table2[[#This Row],[CM I (Unit)]]*Table2[[#This Row],[Volume]]</f>
        <v>976250.93958573311</v>
      </c>
      <c r="M1828" s="29">
        <f>Table2[[#This Row],[CM II Unit)]]*Table2[[#This Row],[Volume]]</f>
        <v>476250.93958573305</v>
      </c>
      <c r="N1828" s="29">
        <f>Table2[[#This Row],[Profit (Unit)]]*Table2[[#This Row],[Volume]]</f>
        <v>226250.93958573302</v>
      </c>
      <c r="O1828" s="29" t="str">
        <f>IF(AND(Table2[[#This Row],[Profit]]&gt;0,N1827&lt;0),MIN(Table2[Profit]),"")</f>
        <v/>
      </c>
    </row>
    <row r="1829" spans="1:15" ht="20.100000000000001" customHeight="1" x14ac:dyDescent="0.25">
      <c r="A1829" s="29">
        <v>9635</v>
      </c>
      <c r="B1829" s="29">
        <f>IF(Table2[[#This Row],[Volume]]&lt;'Input Data'!$B$9,'Input Data'!$B$9,IF(Table2[[#This Row],[Volume]]&gt;'Input Data'!$B$10,'Input Data'!$B$10,Table2[[#This Row],[Volume]]))</f>
        <v>8000</v>
      </c>
      <c r="C1829" s="30">
        <f>ROUNDDOWN((Table2[[#This Row],[Volume Used]]-'Input Data'!$B$9)/'Input Data'!$B$11,0)*'Input Data'!$B$12</f>
        <v>0.30000000000000004</v>
      </c>
      <c r="D1829" s="31">
        <f>-(Table2[[#This Row],[Volume]]*(1-Table2[[#This Row],[Discount]])*'Input Data'!$B$2)/Table2[[#This Row],[Volume]]</f>
        <v>350</v>
      </c>
      <c r="E1829" s="29">
        <f>ROUNDUP(Table2[[#This Row],[Volume]]/'Input Data'!$B$13,0)</f>
        <v>10</v>
      </c>
      <c r="F1829" s="29">
        <f>-Table2[[#This Row],[Multiplier]]*'Input Data'!$B$3</f>
        <v>500000</v>
      </c>
      <c r="G1829" s="29">
        <f>(1 - (1 / (1 + EXP(-((Table2[[#This Row],[Volume]] / 1000) - 4.25))))) * 0.4 + 0.6</f>
        <v>0.60182556619937444</v>
      </c>
      <c r="H1829" s="29">
        <f>Table2[[#This Row],[Sigmoid]]*'Input Data'!$B$7</f>
        <v>451.36917464953081</v>
      </c>
      <c r="I1829" s="29">
        <f>Table2[[#This Row],[Price]]-Table2[[#This Row],[Variable Cost]]</f>
        <v>101.36917464953081</v>
      </c>
      <c r="J1829" s="29">
        <f>Table2[[#This Row],[CM I (Unit)]]-(Table2[[#This Row],[Fixed Cost]]/Table2[[#This Row],[Volume]])</f>
        <v>49.475038686894585</v>
      </c>
      <c r="K1829" s="29">
        <f>Table2[[#This Row],[CM II Unit)]]-(-'Input Data'!$B$4/Table2[[#This Row],[Volume]])</f>
        <v>23.527970705576475</v>
      </c>
      <c r="L1829" s="29">
        <f>Table2[[#This Row],[CM I (Unit)]]*Table2[[#This Row],[Volume]]</f>
        <v>976691.9977482293</v>
      </c>
      <c r="M1829" s="29">
        <f>Table2[[#This Row],[CM II Unit)]]*Table2[[#This Row],[Volume]]</f>
        <v>476691.9977482293</v>
      </c>
      <c r="N1829" s="29">
        <f>Table2[[#This Row],[Profit (Unit)]]*Table2[[#This Row],[Volume]]</f>
        <v>226691.99774822933</v>
      </c>
      <c r="O1829" s="29" t="str">
        <f>IF(AND(Table2[[#This Row],[Profit]]&gt;0,N1828&lt;0),MIN(Table2[Profit]),"")</f>
        <v/>
      </c>
    </row>
    <row r="1830" spans="1:15" ht="20.100000000000001" customHeight="1" x14ac:dyDescent="0.25">
      <c r="A1830" s="29">
        <v>9640</v>
      </c>
      <c r="B1830" s="29">
        <f>IF(Table2[[#This Row],[Volume]]&lt;'Input Data'!$B$9,'Input Data'!$B$9,IF(Table2[[#This Row],[Volume]]&gt;'Input Data'!$B$10,'Input Data'!$B$10,Table2[[#This Row],[Volume]]))</f>
        <v>8000</v>
      </c>
      <c r="C1830" s="30">
        <f>ROUNDDOWN((Table2[[#This Row],[Volume Used]]-'Input Data'!$B$9)/'Input Data'!$B$11,0)*'Input Data'!$B$12</f>
        <v>0.30000000000000004</v>
      </c>
      <c r="D1830" s="31">
        <f>-(Table2[[#This Row],[Volume]]*(1-Table2[[#This Row],[Discount]])*'Input Data'!$B$2)/Table2[[#This Row],[Volume]]</f>
        <v>350</v>
      </c>
      <c r="E1830" s="29">
        <f>ROUNDUP(Table2[[#This Row],[Volume]]/'Input Data'!$B$13,0)</f>
        <v>10</v>
      </c>
      <c r="F1830" s="29">
        <f>-Table2[[#This Row],[Multiplier]]*'Input Data'!$B$3</f>
        <v>500000</v>
      </c>
      <c r="G1830" s="29">
        <f>(1 - (1 / (1 + EXP(-((Table2[[#This Row],[Volume]] / 1000) - 4.25))))) * 0.4 + 0.6</f>
        <v>0.6018165024983323</v>
      </c>
      <c r="H1830" s="29">
        <f>Table2[[#This Row],[Sigmoid]]*'Input Data'!$B$7</f>
        <v>451.36237687374921</v>
      </c>
      <c r="I1830" s="29">
        <f>Table2[[#This Row],[Price]]-Table2[[#This Row],[Variable Cost]]</f>
        <v>101.36237687374921</v>
      </c>
      <c r="J1830" s="29">
        <f>Table2[[#This Row],[CM I (Unit)]]-(Table2[[#This Row],[Fixed Cost]]/Table2[[#This Row],[Volume]])</f>
        <v>49.495156956736764</v>
      </c>
      <c r="K1830" s="29">
        <f>Table2[[#This Row],[CM II Unit)]]-(-'Input Data'!$B$4/Table2[[#This Row],[Volume]])</f>
        <v>23.56154699823054</v>
      </c>
      <c r="L1830" s="29">
        <f>Table2[[#This Row],[CM I (Unit)]]*Table2[[#This Row],[Volume]]</f>
        <v>977133.31306294235</v>
      </c>
      <c r="M1830" s="29">
        <f>Table2[[#This Row],[CM II Unit)]]*Table2[[#This Row],[Volume]]</f>
        <v>477133.31306294241</v>
      </c>
      <c r="N1830" s="29">
        <f>Table2[[#This Row],[Profit (Unit)]]*Table2[[#This Row],[Volume]]</f>
        <v>227133.31306294241</v>
      </c>
      <c r="O1830" s="29" t="str">
        <f>IF(AND(Table2[[#This Row],[Profit]]&gt;0,N1829&lt;0),MIN(Table2[Profit]),"")</f>
        <v/>
      </c>
    </row>
    <row r="1831" spans="1:15" ht="20.100000000000001" customHeight="1" x14ac:dyDescent="0.25">
      <c r="A1831" s="29">
        <v>9645</v>
      </c>
      <c r="B1831" s="29">
        <f>IF(Table2[[#This Row],[Volume]]&lt;'Input Data'!$B$9,'Input Data'!$B$9,IF(Table2[[#This Row],[Volume]]&gt;'Input Data'!$B$10,'Input Data'!$B$10,Table2[[#This Row],[Volume]]))</f>
        <v>8000</v>
      </c>
      <c r="C1831" s="30">
        <f>ROUNDDOWN((Table2[[#This Row],[Volume Used]]-'Input Data'!$B$9)/'Input Data'!$B$11,0)*'Input Data'!$B$12</f>
        <v>0.30000000000000004</v>
      </c>
      <c r="D1831" s="31">
        <f>-(Table2[[#This Row],[Volume]]*(1-Table2[[#This Row],[Discount]])*'Input Data'!$B$2)/Table2[[#This Row],[Volume]]</f>
        <v>350</v>
      </c>
      <c r="E1831" s="29">
        <f>ROUNDUP(Table2[[#This Row],[Volume]]/'Input Data'!$B$13,0)</f>
        <v>10</v>
      </c>
      <c r="F1831" s="29">
        <f>-Table2[[#This Row],[Multiplier]]*'Input Data'!$B$3</f>
        <v>500000</v>
      </c>
      <c r="G1831" s="29">
        <f>(1 - (1 / (1 + EXP(-((Table2[[#This Row],[Volume]] / 1000) - 4.25))))) * 0.4 + 0.6</f>
        <v>0.60180748359312386</v>
      </c>
      <c r="H1831" s="29">
        <f>Table2[[#This Row],[Sigmoid]]*'Input Data'!$B$7</f>
        <v>451.35561269484288</v>
      </c>
      <c r="I1831" s="29">
        <f>Table2[[#This Row],[Price]]-Table2[[#This Row],[Variable Cost]]</f>
        <v>101.35561269484288</v>
      </c>
      <c r="J1831" s="29">
        <f>Table2[[#This Row],[CM I (Unit)]]-(Table2[[#This Row],[Fixed Cost]]/Table2[[#This Row],[Volume]])</f>
        <v>49.515280916719497</v>
      </c>
      <c r="K1831" s="29">
        <f>Table2[[#This Row],[CM II Unit)]]-(-'Input Data'!$B$4/Table2[[#This Row],[Volume]])</f>
        <v>23.595115027657808</v>
      </c>
      <c r="L1831" s="29">
        <f>Table2[[#This Row],[CM I (Unit)]]*Table2[[#This Row],[Volume]]</f>
        <v>977574.88444175955</v>
      </c>
      <c r="M1831" s="29">
        <f>Table2[[#This Row],[CM II Unit)]]*Table2[[#This Row],[Volume]]</f>
        <v>477574.88444175955</v>
      </c>
      <c r="N1831" s="29">
        <f>Table2[[#This Row],[Profit (Unit)]]*Table2[[#This Row],[Volume]]</f>
        <v>227574.88444175955</v>
      </c>
      <c r="O1831" s="29" t="str">
        <f>IF(AND(Table2[[#This Row],[Profit]]&gt;0,N1830&lt;0),MIN(Table2[Profit]),"")</f>
        <v/>
      </c>
    </row>
    <row r="1832" spans="1:15" ht="20.100000000000001" customHeight="1" x14ac:dyDescent="0.25">
      <c r="A1832" s="29">
        <v>9650</v>
      </c>
      <c r="B1832" s="29">
        <f>IF(Table2[[#This Row],[Volume]]&lt;'Input Data'!$B$9,'Input Data'!$B$9,IF(Table2[[#This Row],[Volume]]&gt;'Input Data'!$B$10,'Input Data'!$B$10,Table2[[#This Row],[Volume]]))</f>
        <v>8000</v>
      </c>
      <c r="C1832" s="30">
        <f>ROUNDDOWN((Table2[[#This Row],[Volume Used]]-'Input Data'!$B$9)/'Input Data'!$B$11,0)*'Input Data'!$B$12</f>
        <v>0.30000000000000004</v>
      </c>
      <c r="D1832" s="31">
        <f>-(Table2[[#This Row],[Volume]]*(1-Table2[[#This Row],[Discount]])*'Input Data'!$B$2)/Table2[[#This Row],[Volume]]</f>
        <v>350</v>
      </c>
      <c r="E1832" s="29">
        <f>ROUNDUP(Table2[[#This Row],[Volume]]/'Input Data'!$B$13,0)</f>
        <v>10</v>
      </c>
      <c r="F1832" s="29">
        <f>-Table2[[#This Row],[Multiplier]]*'Input Data'!$B$3</f>
        <v>500000</v>
      </c>
      <c r="G1832" s="29">
        <f>(1 - (1 / (1 + EXP(-((Table2[[#This Row],[Volume]] / 1000) - 4.25))))) * 0.4 + 0.6</f>
        <v>0.60179850926437639</v>
      </c>
      <c r="H1832" s="29">
        <f>Table2[[#This Row],[Sigmoid]]*'Input Data'!$B$7</f>
        <v>451.34888194828227</v>
      </c>
      <c r="I1832" s="29">
        <f>Table2[[#This Row],[Price]]-Table2[[#This Row],[Variable Cost]]</f>
        <v>101.34888194828227</v>
      </c>
      <c r="J1832" s="29">
        <f>Table2[[#This Row],[CM I (Unit)]]-(Table2[[#This Row],[Fixed Cost]]/Table2[[#This Row],[Volume]])</f>
        <v>49.535410445691596</v>
      </c>
      <c r="K1832" s="29">
        <f>Table2[[#This Row],[CM II Unit)]]-(-'Input Data'!$B$4/Table2[[#This Row],[Volume]])</f>
        <v>23.62867469439626</v>
      </c>
      <c r="L1832" s="29">
        <f>Table2[[#This Row],[CM I (Unit)]]*Table2[[#This Row],[Volume]]</f>
        <v>978016.71080092387</v>
      </c>
      <c r="M1832" s="29">
        <f>Table2[[#This Row],[CM II Unit)]]*Table2[[#This Row],[Volume]]</f>
        <v>478016.71080092393</v>
      </c>
      <c r="N1832" s="29">
        <f>Table2[[#This Row],[Profit (Unit)]]*Table2[[#This Row],[Volume]]</f>
        <v>228016.7108009239</v>
      </c>
      <c r="O1832" s="29" t="str">
        <f>IF(AND(Table2[[#This Row],[Profit]]&gt;0,N1831&lt;0),MIN(Table2[Profit]),"")</f>
        <v/>
      </c>
    </row>
    <row r="1833" spans="1:15" ht="20.100000000000001" customHeight="1" x14ac:dyDescent="0.25">
      <c r="A1833" s="29">
        <v>9655</v>
      </c>
      <c r="B1833" s="29">
        <f>IF(Table2[[#This Row],[Volume]]&lt;'Input Data'!$B$9,'Input Data'!$B$9,IF(Table2[[#This Row],[Volume]]&gt;'Input Data'!$B$10,'Input Data'!$B$10,Table2[[#This Row],[Volume]]))</f>
        <v>8000</v>
      </c>
      <c r="C1833" s="30">
        <f>ROUNDDOWN((Table2[[#This Row],[Volume Used]]-'Input Data'!$B$9)/'Input Data'!$B$11,0)*'Input Data'!$B$12</f>
        <v>0.30000000000000004</v>
      </c>
      <c r="D1833" s="31">
        <f>-(Table2[[#This Row],[Volume]]*(1-Table2[[#This Row],[Discount]])*'Input Data'!$B$2)/Table2[[#This Row],[Volume]]</f>
        <v>350</v>
      </c>
      <c r="E1833" s="29">
        <f>ROUNDUP(Table2[[#This Row],[Volume]]/'Input Data'!$B$13,0)</f>
        <v>10</v>
      </c>
      <c r="F1833" s="29">
        <f>-Table2[[#This Row],[Multiplier]]*'Input Data'!$B$3</f>
        <v>500000</v>
      </c>
      <c r="G1833" s="29">
        <f>(1 - (1 / (1 + EXP(-((Table2[[#This Row],[Volume]] / 1000) - 4.25))))) * 0.4 + 0.6</f>
        <v>0.60178957929377197</v>
      </c>
      <c r="H1833" s="29">
        <f>Table2[[#This Row],[Sigmoid]]*'Input Data'!$B$7</f>
        <v>451.34218447032896</v>
      </c>
      <c r="I1833" s="29">
        <f>Table2[[#This Row],[Price]]-Table2[[#This Row],[Variable Cost]]</f>
        <v>101.34218447032896</v>
      </c>
      <c r="J1833" s="29">
        <f>Table2[[#This Row],[CM I (Unit)]]-(Table2[[#This Row],[Fixed Cost]]/Table2[[#This Row],[Volume]])</f>
        <v>49.555545423203121</v>
      </c>
      <c r="K1833" s="29">
        <f>Table2[[#This Row],[CM II Unit)]]-(-'Input Data'!$B$4/Table2[[#This Row],[Volume]])</f>
        <v>23.662225899640202</v>
      </c>
      <c r="L1833" s="29">
        <f>Table2[[#This Row],[CM I (Unit)]]*Table2[[#This Row],[Volume]]</f>
        <v>978458.79106102616</v>
      </c>
      <c r="M1833" s="29">
        <f>Table2[[#This Row],[CM II Unit)]]*Table2[[#This Row],[Volume]]</f>
        <v>478458.79106102616</v>
      </c>
      <c r="N1833" s="29">
        <f>Table2[[#This Row],[Profit (Unit)]]*Table2[[#This Row],[Volume]]</f>
        <v>228458.79106102616</v>
      </c>
      <c r="O1833" s="29" t="str">
        <f>IF(AND(Table2[[#This Row],[Profit]]&gt;0,N1832&lt;0),MIN(Table2[Profit]),"")</f>
        <v/>
      </c>
    </row>
    <row r="1834" spans="1:15" ht="20.100000000000001" customHeight="1" x14ac:dyDescent="0.25">
      <c r="A1834" s="29">
        <v>9660</v>
      </c>
      <c r="B1834" s="29">
        <f>IF(Table2[[#This Row],[Volume]]&lt;'Input Data'!$B$9,'Input Data'!$B$9,IF(Table2[[#This Row],[Volume]]&gt;'Input Data'!$B$10,'Input Data'!$B$10,Table2[[#This Row],[Volume]]))</f>
        <v>8000</v>
      </c>
      <c r="C1834" s="30">
        <f>ROUNDDOWN((Table2[[#This Row],[Volume Used]]-'Input Data'!$B$9)/'Input Data'!$B$11,0)*'Input Data'!$B$12</f>
        <v>0.30000000000000004</v>
      </c>
      <c r="D1834" s="31">
        <f>-(Table2[[#This Row],[Volume]]*(1-Table2[[#This Row],[Discount]])*'Input Data'!$B$2)/Table2[[#This Row],[Volume]]</f>
        <v>350</v>
      </c>
      <c r="E1834" s="29">
        <f>ROUNDUP(Table2[[#This Row],[Volume]]/'Input Data'!$B$13,0)</f>
        <v>10</v>
      </c>
      <c r="F1834" s="29">
        <f>-Table2[[#This Row],[Multiplier]]*'Input Data'!$B$3</f>
        <v>500000</v>
      </c>
      <c r="G1834" s="29">
        <f>(1 - (1 / (1 + EXP(-((Table2[[#This Row],[Volume]] / 1000) - 4.25))))) * 0.4 + 0.6</f>
        <v>0.60178069346404139</v>
      </c>
      <c r="H1834" s="29">
        <f>Table2[[#This Row],[Sigmoid]]*'Input Data'!$B$7</f>
        <v>451.33552009803105</v>
      </c>
      <c r="I1834" s="29">
        <f>Table2[[#This Row],[Price]]-Table2[[#This Row],[Variable Cost]]</f>
        <v>101.33552009803105</v>
      </c>
      <c r="J1834" s="29">
        <f>Table2[[#This Row],[CM I (Unit)]]-(Table2[[#This Row],[Fixed Cost]]/Table2[[#This Row],[Volume]])</f>
        <v>49.575685729501032</v>
      </c>
      <c r="K1834" s="29">
        <f>Table2[[#This Row],[CM II Unit)]]-(-'Input Data'!$B$4/Table2[[#This Row],[Volume]])</f>
        <v>23.695768545236021</v>
      </c>
      <c r="L1834" s="29">
        <f>Table2[[#This Row],[CM I (Unit)]]*Table2[[#This Row],[Volume]]</f>
        <v>978901.12414698</v>
      </c>
      <c r="M1834" s="29">
        <f>Table2[[#This Row],[CM II Unit)]]*Table2[[#This Row],[Volume]]</f>
        <v>478901.12414697994</v>
      </c>
      <c r="N1834" s="29">
        <f>Table2[[#This Row],[Profit (Unit)]]*Table2[[#This Row],[Volume]]</f>
        <v>228901.12414697997</v>
      </c>
      <c r="O1834" s="29" t="str">
        <f>IF(AND(Table2[[#This Row],[Profit]]&gt;0,N1833&lt;0),MIN(Table2[Profit]),"")</f>
        <v/>
      </c>
    </row>
    <row r="1835" spans="1:15" ht="20.100000000000001" customHeight="1" x14ac:dyDescent="0.25">
      <c r="A1835" s="29">
        <v>9665</v>
      </c>
      <c r="B1835" s="29">
        <f>IF(Table2[[#This Row],[Volume]]&lt;'Input Data'!$B$9,'Input Data'!$B$9,IF(Table2[[#This Row],[Volume]]&gt;'Input Data'!$B$10,'Input Data'!$B$10,Table2[[#This Row],[Volume]]))</f>
        <v>8000</v>
      </c>
      <c r="C1835" s="30">
        <f>ROUNDDOWN((Table2[[#This Row],[Volume Used]]-'Input Data'!$B$9)/'Input Data'!$B$11,0)*'Input Data'!$B$12</f>
        <v>0.30000000000000004</v>
      </c>
      <c r="D1835" s="31">
        <f>-(Table2[[#This Row],[Volume]]*(1-Table2[[#This Row],[Discount]])*'Input Data'!$B$2)/Table2[[#This Row],[Volume]]</f>
        <v>350</v>
      </c>
      <c r="E1835" s="29">
        <f>ROUNDUP(Table2[[#This Row],[Volume]]/'Input Data'!$B$13,0)</f>
        <v>10</v>
      </c>
      <c r="F1835" s="29">
        <f>-Table2[[#This Row],[Multiplier]]*'Input Data'!$B$3</f>
        <v>500000</v>
      </c>
      <c r="G1835" s="29">
        <f>(1 - (1 / (1 + EXP(-((Table2[[#This Row],[Volume]] / 1000) - 4.25))))) * 0.4 + 0.6</f>
        <v>0.60177185155896074</v>
      </c>
      <c r="H1835" s="29">
        <f>Table2[[#This Row],[Sigmoid]]*'Input Data'!$B$7</f>
        <v>451.32888866922053</v>
      </c>
      <c r="I1835" s="29">
        <f>Table2[[#This Row],[Price]]-Table2[[#This Row],[Variable Cost]]</f>
        <v>101.32888866922053</v>
      </c>
      <c r="J1835" s="29">
        <f>Table2[[#This Row],[CM I (Unit)]]-(Table2[[#This Row],[Fixed Cost]]/Table2[[#This Row],[Volume]])</f>
        <v>49.595831245526789</v>
      </c>
      <c r="K1835" s="29">
        <f>Table2[[#This Row],[CM II Unit)]]-(-'Input Data'!$B$4/Table2[[#This Row],[Volume]])</f>
        <v>23.729302533679917</v>
      </c>
      <c r="L1835" s="29">
        <f>Table2[[#This Row],[CM I (Unit)]]*Table2[[#This Row],[Volume]]</f>
        <v>979343.70898801647</v>
      </c>
      <c r="M1835" s="29">
        <f>Table2[[#This Row],[CM II Unit)]]*Table2[[#This Row],[Volume]]</f>
        <v>479343.70898801641</v>
      </c>
      <c r="N1835" s="29">
        <f>Table2[[#This Row],[Profit (Unit)]]*Table2[[#This Row],[Volume]]</f>
        <v>229343.70898801638</v>
      </c>
      <c r="O1835" s="29" t="str">
        <f>IF(AND(Table2[[#This Row],[Profit]]&gt;0,N1834&lt;0),MIN(Table2[Profit]),"")</f>
        <v/>
      </c>
    </row>
    <row r="1836" spans="1:15" ht="20.100000000000001" customHeight="1" x14ac:dyDescent="0.25">
      <c r="A1836" s="29">
        <v>9670</v>
      </c>
      <c r="B1836" s="29">
        <f>IF(Table2[[#This Row],[Volume]]&lt;'Input Data'!$B$9,'Input Data'!$B$9,IF(Table2[[#This Row],[Volume]]&gt;'Input Data'!$B$10,'Input Data'!$B$10,Table2[[#This Row],[Volume]]))</f>
        <v>8000</v>
      </c>
      <c r="C1836" s="30">
        <f>ROUNDDOWN((Table2[[#This Row],[Volume Used]]-'Input Data'!$B$9)/'Input Data'!$B$11,0)*'Input Data'!$B$12</f>
        <v>0.30000000000000004</v>
      </c>
      <c r="D1836" s="31">
        <f>-(Table2[[#This Row],[Volume]]*(1-Table2[[#This Row],[Discount]])*'Input Data'!$B$2)/Table2[[#This Row],[Volume]]</f>
        <v>350</v>
      </c>
      <c r="E1836" s="29">
        <f>ROUNDUP(Table2[[#This Row],[Volume]]/'Input Data'!$B$13,0)</f>
        <v>10</v>
      </c>
      <c r="F1836" s="29">
        <f>-Table2[[#This Row],[Multiplier]]*'Input Data'!$B$3</f>
        <v>500000</v>
      </c>
      <c r="G1836" s="29">
        <f>(1 - (1 / (1 + EXP(-((Table2[[#This Row],[Volume]] / 1000) - 4.25))))) * 0.4 + 0.6</f>
        <v>0.60176305336334512</v>
      </c>
      <c r="H1836" s="29">
        <f>Table2[[#This Row],[Sigmoid]]*'Input Data'!$B$7</f>
        <v>451.32229002250887</v>
      </c>
      <c r="I1836" s="29">
        <f>Table2[[#This Row],[Price]]-Table2[[#This Row],[Variable Cost]]</f>
        <v>101.32229002250887</v>
      </c>
      <c r="J1836" s="29">
        <f>Table2[[#This Row],[CM I (Unit)]]-(Table2[[#This Row],[Fixed Cost]]/Table2[[#This Row],[Volume]])</f>
        <v>49.615981852912178</v>
      </c>
      <c r="K1836" s="29">
        <f>Table2[[#This Row],[CM II Unit)]]-(-'Input Data'!$B$4/Table2[[#This Row],[Volume]])</f>
        <v>23.762827768113834</v>
      </c>
      <c r="L1836" s="29">
        <f>Table2[[#This Row],[CM I (Unit)]]*Table2[[#This Row],[Volume]]</f>
        <v>979786.54451766075</v>
      </c>
      <c r="M1836" s="29">
        <f>Table2[[#This Row],[CM II Unit)]]*Table2[[#This Row],[Volume]]</f>
        <v>479786.54451766075</v>
      </c>
      <c r="N1836" s="29">
        <f>Table2[[#This Row],[Profit (Unit)]]*Table2[[#This Row],[Volume]]</f>
        <v>229786.54451766078</v>
      </c>
      <c r="O1836" s="29" t="str">
        <f>IF(AND(Table2[[#This Row],[Profit]]&gt;0,N1835&lt;0),MIN(Table2[Profit]),"")</f>
        <v/>
      </c>
    </row>
    <row r="1837" spans="1:15" ht="20.100000000000001" customHeight="1" x14ac:dyDescent="0.25">
      <c r="A1837" s="29">
        <v>9675</v>
      </c>
      <c r="B1837" s="29">
        <f>IF(Table2[[#This Row],[Volume]]&lt;'Input Data'!$B$9,'Input Data'!$B$9,IF(Table2[[#This Row],[Volume]]&gt;'Input Data'!$B$10,'Input Data'!$B$10,Table2[[#This Row],[Volume]]))</f>
        <v>8000</v>
      </c>
      <c r="C1837" s="30">
        <f>ROUNDDOWN((Table2[[#This Row],[Volume Used]]-'Input Data'!$B$9)/'Input Data'!$B$11,0)*'Input Data'!$B$12</f>
        <v>0.30000000000000004</v>
      </c>
      <c r="D1837" s="31">
        <f>-(Table2[[#This Row],[Volume]]*(1-Table2[[#This Row],[Discount]])*'Input Data'!$B$2)/Table2[[#This Row],[Volume]]</f>
        <v>350</v>
      </c>
      <c r="E1837" s="29">
        <f>ROUNDUP(Table2[[#This Row],[Volume]]/'Input Data'!$B$13,0)</f>
        <v>10</v>
      </c>
      <c r="F1837" s="29">
        <f>-Table2[[#This Row],[Multiplier]]*'Input Data'!$B$3</f>
        <v>500000</v>
      </c>
      <c r="G1837" s="29">
        <f>(1 - (1 / (1 + EXP(-((Table2[[#This Row],[Volume]] / 1000) - 4.25))))) * 0.4 + 0.6</f>
        <v>0.60175429866304508</v>
      </c>
      <c r="H1837" s="29">
        <f>Table2[[#This Row],[Sigmoid]]*'Input Data'!$B$7</f>
        <v>451.31572399728384</v>
      </c>
      <c r="I1837" s="29">
        <f>Table2[[#This Row],[Price]]-Table2[[#This Row],[Variable Cost]]</f>
        <v>101.31572399728384</v>
      </c>
      <c r="J1837" s="29">
        <f>Table2[[#This Row],[CM I (Unit)]]-(Table2[[#This Row],[Fixed Cost]]/Table2[[#This Row],[Volume]])</f>
        <v>49.636137433976344</v>
      </c>
      <c r="K1837" s="29">
        <f>Table2[[#This Row],[CM II Unit)]]-(-'Input Data'!$B$4/Table2[[#This Row],[Volume]])</f>
        <v>23.796344152322597</v>
      </c>
      <c r="L1837" s="29">
        <f>Table2[[#This Row],[CM I (Unit)]]*Table2[[#This Row],[Volume]]</f>
        <v>980229.62967372115</v>
      </c>
      <c r="M1837" s="29">
        <f>Table2[[#This Row],[CM II Unit)]]*Table2[[#This Row],[Volume]]</f>
        <v>480229.62967372115</v>
      </c>
      <c r="N1837" s="29">
        <f>Table2[[#This Row],[Profit (Unit)]]*Table2[[#This Row],[Volume]]</f>
        <v>230229.62967372112</v>
      </c>
      <c r="O1837" s="29" t="str">
        <f>IF(AND(Table2[[#This Row],[Profit]]&gt;0,N1836&lt;0),MIN(Table2[Profit]),"")</f>
        <v/>
      </c>
    </row>
    <row r="1838" spans="1:15" ht="20.100000000000001" customHeight="1" x14ac:dyDescent="0.25">
      <c r="A1838" s="29">
        <v>9680</v>
      </c>
      <c r="B1838" s="29">
        <f>IF(Table2[[#This Row],[Volume]]&lt;'Input Data'!$B$9,'Input Data'!$B$9,IF(Table2[[#This Row],[Volume]]&gt;'Input Data'!$B$10,'Input Data'!$B$10,Table2[[#This Row],[Volume]]))</f>
        <v>8000</v>
      </c>
      <c r="C1838" s="30">
        <f>ROUNDDOWN((Table2[[#This Row],[Volume Used]]-'Input Data'!$B$9)/'Input Data'!$B$11,0)*'Input Data'!$B$12</f>
        <v>0.30000000000000004</v>
      </c>
      <c r="D1838" s="31">
        <f>-(Table2[[#This Row],[Volume]]*(1-Table2[[#This Row],[Discount]])*'Input Data'!$B$2)/Table2[[#This Row],[Volume]]</f>
        <v>350</v>
      </c>
      <c r="E1838" s="29">
        <f>ROUNDUP(Table2[[#This Row],[Volume]]/'Input Data'!$B$13,0)</f>
        <v>10</v>
      </c>
      <c r="F1838" s="29">
        <f>-Table2[[#This Row],[Multiplier]]*'Input Data'!$B$3</f>
        <v>500000</v>
      </c>
      <c r="G1838" s="29">
        <f>(1 - (1 / (1 + EXP(-((Table2[[#This Row],[Volume]] / 1000) - 4.25))))) * 0.4 + 0.6</f>
        <v>0.60174558724494098</v>
      </c>
      <c r="H1838" s="29">
        <f>Table2[[#This Row],[Sigmoid]]*'Input Data'!$B$7</f>
        <v>451.30919043370574</v>
      </c>
      <c r="I1838" s="29">
        <f>Table2[[#This Row],[Price]]-Table2[[#This Row],[Variable Cost]]</f>
        <v>101.30919043370574</v>
      </c>
      <c r="J1838" s="29">
        <f>Table2[[#This Row],[CM I (Unit)]]-(Table2[[#This Row],[Fixed Cost]]/Table2[[#This Row],[Volume]])</f>
        <v>49.656297871722266</v>
      </c>
      <c r="K1838" s="29">
        <f>Table2[[#This Row],[CM II Unit)]]-(-'Input Data'!$B$4/Table2[[#This Row],[Volume]])</f>
        <v>23.829851590730531</v>
      </c>
      <c r="L1838" s="29">
        <f>Table2[[#This Row],[CM I (Unit)]]*Table2[[#This Row],[Volume]]</f>
        <v>980672.96339827159</v>
      </c>
      <c r="M1838" s="29">
        <f>Table2[[#This Row],[CM II Unit)]]*Table2[[#This Row],[Volume]]</f>
        <v>480672.96339827153</v>
      </c>
      <c r="N1838" s="29">
        <f>Table2[[#This Row],[Profit (Unit)]]*Table2[[#This Row],[Volume]]</f>
        <v>230672.96339827153</v>
      </c>
      <c r="O1838" s="29" t="str">
        <f>IF(AND(Table2[[#This Row],[Profit]]&gt;0,N1837&lt;0),MIN(Table2[Profit]),"")</f>
        <v/>
      </c>
    </row>
    <row r="1839" spans="1:15" ht="20.100000000000001" customHeight="1" x14ac:dyDescent="0.25">
      <c r="A1839" s="29">
        <v>9685</v>
      </c>
      <c r="B1839" s="29">
        <f>IF(Table2[[#This Row],[Volume]]&lt;'Input Data'!$B$9,'Input Data'!$B$9,IF(Table2[[#This Row],[Volume]]&gt;'Input Data'!$B$10,'Input Data'!$B$10,Table2[[#This Row],[Volume]]))</f>
        <v>8000</v>
      </c>
      <c r="C1839" s="30">
        <f>ROUNDDOWN((Table2[[#This Row],[Volume Used]]-'Input Data'!$B$9)/'Input Data'!$B$11,0)*'Input Data'!$B$12</f>
        <v>0.30000000000000004</v>
      </c>
      <c r="D1839" s="31">
        <f>-(Table2[[#This Row],[Volume]]*(1-Table2[[#This Row],[Discount]])*'Input Data'!$B$2)/Table2[[#This Row],[Volume]]</f>
        <v>350</v>
      </c>
      <c r="E1839" s="29">
        <f>ROUNDUP(Table2[[#This Row],[Volume]]/'Input Data'!$B$13,0)</f>
        <v>10</v>
      </c>
      <c r="F1839" s="29">
        <f>-Table2[[#This Row],[Multiplier]]*'Input Data'!$B$3</f>
        <v>500000</v>
      </c>
      <c r="G1839" s="29">
        <f>(1 - (1 / (1 + EXP(-((Table2[[#This Row],[Volume]] / 1000) - 4.25))))) * 0.4 + 0.6</f>
        <v>0.60173691889693881</v>
      </c>
      <c r="H1839" s="29">
        <f>Table2[[#This Row],[Sigmoid]]*'Input Data'!$B$7</f>
        <v>451.30268917270411</v>
      </c>
      <c r="I1839" s="29">
        <f>Table2[[#This Row],[Price]]-Table2[[#This Row],[Variable Cost]]</f>
        <v>101.30268917270411</v>
      </c>
      <c r="J1839" s="29">
        <f>Table2[[#This Row],[CM I (Unit)]]-(Table2[[#This Row],[Fixed Cost]]/Table2[[#This Row],[Volume]])</f>
        <v>49.676463049833686</v>
      </c>
      <c r="K1839" s="29">
        <f>Table2[[#This Row],[CM II Unit)]]-(-'Input Data'!$B$4/Table2[[#This Row],[Volume]])</f>
        <v>23.863349988398475</v>
      </c>
      <c r="L1839" s="29">
        <f>Table2[[#This Row],[CM I (Unit)]]*Table2[[#This Row],[Volume]]</f>
        <v>981116.54463763931</v>
      </c>
      <c r="M1839" s="29">
        <f>Table2[[#This Row],[CM II Unit)]]*Table2[[#This Row],[Volume]]</f>
        <v>481116.54463763925</v>
      </c>
      <c r="N1839" s="29">
        <f>Table2[[#This Row],[Profit (Unit)]]*Table2[[#This Row],[Volume]]</f>
        <v>231116.54463763922</v>
      </c>
      <c r="O1839" s="29" t="str">
        <f>IF(AND(Table2[[#This Row],[Profit]]&gt;0,N1838&lt;0),MIN(Table2[Profit]),"")</f>
        <v/>
      </c>
    </row>
    <row r="1840" spans="1:15" ht="20.100000000000001" customHeight="1" x14ac:dyDescent="0.25">
      <c r="A1840" s="29">
        <v>9690</v>
      </c>
      <c r="B1840" s="29">
        <f>IF(Table2[[#This Row],[Volume]]&lt;'Input Data'!$B$9,'Input Data'!$B$9,IF(Table2[[#This Row],[Volume]]&gt;'Input Data'!$B$10,'Input Data'!$B$10,Table2[[#This Row],[Volume]]))</f>
        <v>8000</v>
      </c>
      <c r="C1840" s="30">
        <f>ROUNDDOWN((Table2[[#This Row],[Volume Used]]-'Input Data'!$B$9)/'Input Data'!$B$11,0)*'Input Data'!$B$12</f>
        <v>0.30000000000000004</v>
      </c>
      <c r="D1840" s="31">
        <f>-(Table2[[#This Row],[Volume]]*(1-Table2[[#This Row],[Discount]])*'Input Data'!$B$2)/Table2[[#This Row],[Volume]]</f>
        <v>350</v>
      </c>
      <c r="E1840" s="29">
        <f>ROUNDUP(Table2[[#This Row],[Volume]]/'Input Data'!$B$13,0)</f>
        <v>10</v>
      </c>
      <c r="F1840" s="29">
        <f>-Table2[[#This Row],[Multiplier]]*'Input Data'!$B$3</f>
        <v>500000</v>
      </c>
      <c r="G1840" s="29">
        <f>(1 - (1 / (1 + EXP(-((Table2[[#This Row],[Volume]] / 1000) - 4.25))))) * 0.4 + 0.6</f>
        <v>0.60172829340796474</v>
      </c>
      <c r="H1840" s="29">
        <f>Table2[[#This Row],[Sigmoid]]*'Input Data'!$B$7</f>
        <v>451.29622005597355</v>
      </c>
      <c r="I1840" s="29">
        <f>Table2[[#This Row],[Price]]-Table2[[#This Row],[Variable Cost]]</f>
        <v>101.29622005597355</v>
      </c>
      <c r="J1840" s="29">
        <f>Table2[[#This Row],[CM I (Unit)]]-(Table2[[#This Row],[Fixed Cost]]/Table2[[#This Row],[Volume]])</f>
        <v>49.696632852671179</v>
      </c>
      <c r="K1840" s="29">
        <f>Table2[[#This Row],[CM II Unit)]]-(-'Input Data'!$B$4/Table2[[#This Row],[Volume]])</f>
        <v>23.896839251019994</v>
      </c>
      <c r="L1840" s="29">
        <f>Table2[[#This Row],[CM I (Unit)]]*Table2[[#This Row],[Volume]]</f>
        <v>981560.37234238372</v>
      </c>
      <c r="M1840" s="29">
        <f>Table2[[#This Row],[CM II Unit)]]*Table2[[#This Row],[Volume]]</f>
        <v>481560.37234238372</v>
      </c>
      <c r="N1840" s="29">
        <f>Table2[[#This Row],[Profit (Unit)]]*Table2[[#This Row],[Volume]]</f>
        <v>231560.37234238375</v>
      </c>
      <c r="O1840" s="29" t="str">
        <f>IF(AND(Table2[[#This Row],[Profit]]&gt;0,N1839&lt;0),MIN(Table2[Profit]),"")</f>
        <v/>
      </c>
    </row>
    <row r="1841" spans="1:15" ht="20.100000000000001" customHeight="1" x14ac:dyDescent="0.25">
      <c r="A1841" s="29">
        <v>9695</v>
      </c>
      <c r="B1841" s="29">
        <f>IF(Table2[[#This Row],[Volume]]&lt;'Input Data'!$B$9,'Input Data'!$B$9,IF(Table2[[#This Row],[Volume]]&gt;'Input Data'!$B$10,'Input Data'!$B$10,Table2[[#This Row],[Volume]]))</f>
        <v>8000</v>
      </c>
      <c r="C1841" s="30">
        <f>ROUNDDOWN((Table2[[#This Row],[Volume Used]]-'Input Data'!$B$9)/'Input Data'!$B$11,0)*'Input Data'!$B$12</f>
        <v>0.30000000000000004</v>
      </c>
      <c r="D1841" s="31">
        <f>-(Table2[[#This Row],[Volume]]*(1-Table2[[#This Row],[Discount]])*'Input Data'!$B$2)/Table2[[#This Row],[Volume]]</f>
        <v>350</v>
      </c>
      <c r="E1841" s="29">
        <f>ROUNDUP(Table2[[#This Row],[Volume]]/'Input Data'!$B$13,0)</f>
        <v>10</v>
      </c>
      <c r="F1841" s="29">
        <f>-Table2[[#This Row],[Multiplier]]*'Input Data'!$B$3</f>
        <v>500000</v>
      </c>
      <c r="G1841" s="29">
        <f>(1 - (1 / (1 + EXP(-((Table2[[#This Row],[Volume]] / 1000) - 4.25))))) * 0.4 + 0.6</f>
        <v>0.60171971056796136</v>
      </c>
      <c r="H1841" s="29">
        <f>Table2[[#This Row],[Sigmoid]]*'Input Data'!$B$7</f>
        <v>451.289782925971</v>
      </c>
      <c r="I1841" s="29">
        <f>Table2[[#This Row],[Price]]-Table2[[#This Row],[Variable Cost]]</f>
        <v>101.289782925971</v>
      </c>
      <c r="J1841" s="29">
        <f>Table2[[#This Row],[CM I (Unit)]]-(Table2[[#This Row],[Fixed Cost]]/Table2[[#This Row],[Volume]])</f>
        <v>49.716807165269607</v>
      </c>
      <c r="K1841" s="29">
        <f>Table2[[#This Row],[CM II Unit)]]-(-'Input Data'!$B$4/Table2[[#This Row],[Volume]])</f>
        <v>23.930319284918912</v>
      </c>
      <c r="L1841" s="29">
        <f>Table2[[#This Row],[CM I (Unit)]]*Table2[[#This Row],[Volume]]</f>
        <v>982004.44546728884</v>
      </c>
      <c r="M1841" s="29">
        <f>Table2[[#This Row],[CM II Unit)]]*Table2[[#This Row],[Volume]]</f>
        <v>482004.44546728884</v>
      </c>
      <c r="N1841" s="29">
        <f>Table2[[#This Row],[Profit (Unit)]]*Table2[[#This Row],[Volume]]</f>
        <v>232004.44546728887</v>
      </c>
      <c r="O1841" s="29" t="str">
        <f>IF(AND(Table2[[#This Row],[Profit]]&gt;0,N1840&lt;0),MIN(Table2[Profit]),"")</f>
        <v/>
      </c>
    </row>
    <row r="1842" spans="1:15" ht="20.100000000000001" customHeight="1" x14ac:dyDescent="0.25">
      <c r="A1842" s="29">
        <v>9700</v>
      </c>
      <c r="B1842" s="29">
        <f>IF(Table2[[#This Row],[Volume]]&lt;'Input Data'!$B$9,'Input Data'!$B$9,IF(Table2[[#This Row],[Volume]]&gt;'Input Data'!$B$10,'Input Data'!$B$10,Table2[[#This Row],[Volume]]))</f>
        <v>8000</v>
      </c>
      <c r="C1842" s="30">
        <f>ROUNDDOWN((Table2[[#This Row],[Volume Used]]-'Input Data'!$B$9)/'Input Data'!$B$11,0)*'Input Data'!$B$12</f>
        <v>0.30000000000000004</v>
      </c>
      <c r="D1842" s="31">
        <f>-(Table2[[#This Row],[Volume]]*(1-Table2[[#This Row],[Discount]])*'Input Data'!$B$2)/Table2[[#This Row],[Volume]]</f>
        <v>350</v>
      </c>
      <c r="E1842" s="29">
        <f>ROUNDUP(Table2[[#This Row],[Volume]]/'Input Data'!$B$13,0)</f>
        <v>10</v>
      </c>
      <c r="F1842" s="29">
        <f>-Table2[[#This Row],[Multiplier]]*'Input Data'!$B$3</f>
        <v>500000</v>
      </c>
      <c r="G1842" s="29">
        <f>(1 - (1 / (1 + EXP(-((Table2[[#This Row],[Volume]] / 1000) - 4.25))))) * 0.4 + 0.6</f>
        <v>0.60171117016788189</v>
      </c>
      <c r="H1842" s="29">
        <f>Table2[[#This Row],[Sigmoid]]*'Input Data'!$B$7</f>
        <v>451.28337762591144</v>
      </c>
      <c r="I1842" s="29">
        <f>Table2[[#This Row],[Price]]-Table2[[#This Row],[Variable Cost]]</f>
        <v>101.28337762591144</v>
      </c>
      <c r="J1842" s="29">
        <f>Table2[[#This Row],[CM I (Unit)]]-(Table2[[#This Row],[Fixed Cost]]/Table2[[#This Row],[Volume]])</f>
        <v>49.73698587333412</v>
      </c>
      <c r="K1842" s="29">
        <f>Table2[[#This Row],[CM II Unit)]]-(-'Input Data'!$B$4/Table2[[#This Row],[Volume]])</f>
        <v>23.96378999704546</v>
      </c>
      <c r="L1842" s="29">
        <f>Table2[[#This Row],[CM I (Unit)]]*Table2[[#This Row],[Volume]]</f>
        <v>982448.76297134103</v>
      </c>
      <c r="M1842" s="29">
        <f>Table2[[#This Row],[CM II Unit)]]*Table2[[#This Row],[Volume]]</f>
        <v>482448.76297134097</v>
      </c>
      <c r="N1842" s="29">
        <f>Table2[[#This Row],[Profit (Unit)]]*Table2[[#This Row],[Volume]]</f>
        <v>232448.76297134097</v>
      </c>
      <c r="O1842" s="29" t="str">
        <f>IF(AND(Table2[[#This Row],[Profit]]&gt;0,N1841&lt;0),MIN(Table2[Profit]),"")</f>
        <v/>
      </c>
    </row>
    <row r="1843" spans="1:15" ht="20.100000000000001" customHeight="1" x14ac:dyDescent="0.25">
      <c r="A1843" s="29">
        <v>9705</v>
      </c>
      <c r="B1843" s="29">
        <f>IF(Table2[[#This Row],[Volume]]&lt;'Input Data'!$B$9,'Input Data'!$B$9,IF(Table2[[#This Row],[Volume]]&gt;'Input Data'!$B$10,'Input Data'!$B$10,Table2[[#This Row],[Volume]]))</f>
        <v>8000</v>
      </c>
      <c r="C1843" s="30">
        <f>ROUNDDOWN((Table2[[#This Row],[Volume Used]]-'Input Data'!$B$9)/'Input Data'!$B$11,0)*'Input Data'!$B$12</f>
        <v>0.30000000000000004</v>
      </c>
      <c r="D1843" s="31">
        <f>-(Table2[[#This Row],[Volume]]*(1-Table2[[#This Row],[Discount]])*'Input Data'!$B$2)/Table2[[#This Row],[Volume]]</f>
        <v>350</v>
      </c>
      <c r="E1843" s="29">
        <f>ROUNDUP(Table2[[#This Row],[Volume]]/'Input Data'!$B$13,0)</f>
        <v>10</v>
      </c>
      <c r="F1843" s="29">
        <f>-Table2[[#This Row],[Multiplier]]*'Input Data'!$B$3</f>
        <v>500000</v>
      </c>
      <c r="G1843" s="29">
        <f>(1 - (1 / (1 + EXP(-((Table2[[#This Row],[Volume]] / 1000) - 4.25))))) * 0.4 + 0.6</f>
        <v>0.60170267199968674</v>
      </c>
      <c r="H1843" s="29">
        <f>Table2[[#This Row],[Sigmoid]]*'Input Data'!$B$7</f>
        <v>451.27700399976504</v>
      </c>
      <c r="I1843" s="29">
        <f>Table2[[#This Row],[Price]]-Table2[[#This Row],[Variable Cost]]</f>
        <v>101.27700399976504</v>
      </c>
      <c r="J1843" s="29">
        <f>Table2[[#This Row],[CM I (Unit)]]-(Table2[[#This Row],[Fixed Cost]]/Table2[[#This Row],[Volume]])</f>
        <v>49.757168863237482</v>
      </c>
      <c r="K1843" s="29">
        <f>Table2[[#This Row],[CM II Unit)]]-(-'Input Data'!$B$4/Table2[[#This Row],[Volume]])</f>
        <v>23.997251294973701</v>
      </c>
      <c r="L1843" s="29">
        <f>Table2[[#This Row],[CM I (Unit)]]*Table2[[#This Row],[Volume]]</f>
        <v>982893.32381771971</v>
      </c>
      <c r="M1843" s="29">
        <f>Table2[[#This Row],[CM II Unit)]]*Table2[[#This Row],[Volume]]</f>
        <v>482893.32381771976</v>
      </c>
      <c r="N1843" s="29">
        <f>Table2[[#This Row],[Profit (Unit)]]*Table2[[#This Row],[Volume]]</f>
        <v>232893.32381771976</v>
      </c>
      <c r="O1843" s="29" t="str">
        <f>IF(AND(Table2[[#This Row],[Profit]]&gt;0,N1842&lt;0),MIN(Table2[Profit]),"")</f>
        <v/>
      </c>
    </row>
    <row r="1844" spans="1:15" ht="20.100000000000001" customHeight="1" x14ac:dyDescent="0.25">
      <c r="A1844" s="29">
        <v>9710</v>
      </c>
      <c r="B1844" s="29">
        <f>IF(Table2[[#This Row],[Volume]]&lt;'Input Data'!$B$9,'Input Data'!$B$9,IF(Table2[[#This Row],[Volume]]&gt;'Input Data'!$B$10,'Input Data'!$B$10,Table2[[#This Row],[Volume]]))</f>
        <v>8000</v>
      </c>
      <c r="C1844" s="30">
        <f>ROUNDDOWN((Table2[[#This Row],[Volume Used]]-'Input Data'!$B$9)/'Input Data'!$B$11,0)*'Input Data'!$B$12</f>
        <v>0.30000000000000004</v>
      </c>
      <c r="D1844" s="31">
        <f>-(Table2[[#This Row],[Volume]]*(1-Table2[[#This Row],[Discount]])*'Input Data'!$B$2)/Table2[[#This Row],[Volume]]</f>
        <v>350</v>
      </c>
      <c r="E1844" s="29">
        <f>ROUNDUP(Table2[[#This Row],[Volume]]/'Input Data'!$B$13,0)</f>
        <v>10</v>
      </c>
      <c r="F1844" s="29">
        <f>-Table2[[#This Row],[Multiplier]]*'Input Data'!$B$3</f>
        <v>500000</v>
      </c>
      <c r="G1844" s="29">
        <f>(1 - (1 / (1 + EXP(-((Table2[[#This Row],[Volume]] / 1000) - 4.25))))) * 0.4 + 0.6</f>
        <v>0.60169421585633731</v>
      </c>
      <c r="H1844" s="29">
        <f>Table2[[#This Row],[Sigmoid]]*'Input Data'!$B$7</f>
        <v>451.27066189225297</v>
      </c>
      <c r="I1844" s="29">
        <f>Table2[[#This Row],[Price]]-Table2[[#This Row],[Variable Cost]]</f>
        <v>101.27066189225297</v>
      </c>
      <c r="J1844" s="29">
        <f>Table2[[#This Row],[CM I (Unit)]]-(Table2[[#This Row],[Fixed Cost]]/Table2[[#This Row],[Volume]])</f>
        <v>49.777356022016107</v>
      </c>
      <c r="K1844" s="29">
        <f>Table2[[#This Row],[CM II Unit)]]-(-'Input Data'!$B$4/Table2[[#This Row],[Volume]])</f>
        <v>24.030703086897674</v>
      </c>
      <c r="L1844" s="29">
        <f>Table2[[#This Row],[CM I (Unit)]]*Table2[[#This Row],[Volume]]</f>
        <v>983338.12697377638</v>
      </c>
      <c r="M1844" s="29">
        <f>Table2[[#This Row],[CM II Unit)]]*Table2[[#This Row],[Volume]]</f>
        <v>483338.12697377638</v>
      </c>
      <c r="N1844" s="29">
        <f>Table2[[#This Row],[Profit (Unit)]]*Table2[[#This Row],[Volume]]</f>
        <v>233338.12697377641</v>
      </c>
      <c r="O1844" s="29" t="str">
        <f>IF(AND(Table2[[#This Row],[Profit]]&gt;0,N1843&lt;0),MIN(Table2[Profit]),"")</f>
        <v/>
      </c>
    </row>
    <row r="1845" spans="1:15" ht="20.100000000000001" customHeight="1" x14ac:dyDescent="0.25">
      <c r="A1845" s="29">
        <v>9715</v>
      </c>
      <c r="B1845" s="29">
        <f>IF(Table2[[#This Row],[Volume]]&lt;'Input Data'!$B$9,'Input Data'!$B$9,IF(Table2[[#This Row],[Volume]]&gt;'Input Data'!$B$10,'Input Data'!$B$10,Table2[[#This Row],[Volume]]))</f>
        <v>8000</v>
      </c>
      <c r="C1845" s="30">
        <f>ROUNDDOWN((Table2[[#This Row],[Volume Used]]-'Input Data'!$B$9)/'Input Data'!$B$11,0)*'Input Data'!$B$12</f>
        <v>0.30000000000000004</v>
      </c>
      <c r="D1845" s="31">
        <f>-(Table2[[#This Row],[Volume]]*(1-Table2[[#This Row],[Discount]])*'Input Data'!$B$2)/Table2[[#This Row],[Volume]]</f>
        <v>350</v>
      </c>
      <c r="E1845" s="29">
        <f>ROUNDUP(Table2[[#This Row],[Volume]]/'Input Data'!$B$13,0)</f>
        <v>10</v>
      </c>
      <c r="F1845" s="29">
        <f>-Table2[[#This Row],[Multiplier]]*'Input Data'!$B$3</f>
        <v>500000</v>
      </c>
      <c r="G1845" s="29">
        <f>(1 - (1 / (1 + EXP(-((Table2[[#This Row],[Volume]] / 1000) - 4.25))))) * 0.4 + 0.6</f>
        <v>0.60168580153179296</v>
      </c>
      <c r="H1845" s="29">
        <f>Table2[[#This Row],[Sigmoid]]*'Input Data'!$B$7</f>
        <v>451.2643511488447</v>
      </c>
      <c r="I1845" s="29">
        <f>Table2[[#This Row],[Price]]-Table2[[#This Row],[Variable Cost]]</f>
        <v>101.2643511488447</v>
      </c>
      <c r="J1845" s="29">
        <f>Table2[[#This Row],[CM I (Unit)]]-(Table2[[#This Row],[Fixed Cost]]/Table2[[#This Row],[Volume]])</f>
        <v>49.797547237367596</v>
      </c>
      <c r="K1845" s="29">
        <f>Table2[[#This Row],[CM II Unit)]]-(-'Input Data'!$B$4/Table2[[#This Row],[Volume]])</f>
        <v>24.064145281629045</v>
      </c>
      <c r="L1845" s="29">
        <f>Table2[[#This Row],[CM I (Unit)]]*Table2[[#This Row],[Volume]]</f>
        <v>983783.17141102627</v>
      </c>
      <c r="M1845" s="29">
        <f>Table2[[#This Row],[CM II Unit)]]*Table2[[#This Row],[Volume]]</f>
        <v>483783.17141102621</v>
      </c>
      <c r="N1845" s="29">
        <f>Table2[[#This Row],[Profit (Unit)]]*Table2[[#This Row],[Volume]]</f>
        <v>233783.17141102618</v>
      </c>
      <c r="O1845" s="29" t="str">
        <f>IF(AND(Table2[[#This Row],[Profit]]&gt;0,N1844&lt;0),MIN(Table2[Profit]),"")</f>
        <v/>
      </c>
    </row>
    <row r="1846" spans="1:15" ht="20.100000000000001" customHeight="1" x14ac:dyDescent="0.25">
      <c r="A1846" s="29">
        <v>9720</v>
      </c>
      <c r="B1846" s="29">
        <f>IF(Table2[[#This Row],[Volume]]&lt;'Input Data'!$B$9,'Input Data'!$B$9,IF(Table2[[#This Row],[Volume]]&gt;'Input Data'!$B$10,'Input Data'!$B$10,Table2[[#This Row],[Volume]]))</f>
        <v>8000</v>
      </c>
      <c r="C1846" s="30">
        <f>ROUNDDOWN((Table2[[#This Row],[Volume Used]]-'Input Data'!$B$9)/'Input Data'!$B$11,0)*'Input Data'!$B$12</f>
        <v>0.30000000000000004</v>
      </c>
      <c r="D1846" s="31">
        <f>-(Table2[[#This Row],[Volume]]*(1-Table2[[#This Row],[Discount]])*'Input Data'!$B$2)/Table2[[#This Row],[Volume]]</f>
        <v>350</v>
      </c>
      <c r="E1846" s="29">
        <f>ROUNDUP(Table2[[#This Row],[Volume]]/'Input Data'!$B$13,0)</f>
        <v>10</v>
      </c>
      <c r="F1846" s="29">
        <f>-Table2[[#This Row],[Multiplier]]*'Input Data'!$B$3</f>
        <v>500000</v>
      </c>
      <c r="G1846" s="29">
        <f>(1 - (1 / (1 + EXP(-((Table2[[#This Row],[Volume]] / 1000) - 4.25))))) * 0.4 + 0.6</f>
        <v>0.60167742882100506</v>
      </c>
      <c r="H1846" s="29">
        <f>Table2[[#This Row],[Sigmoid]]*'Input Data'!$B$7</f>
        <v>451.25807161575381</v>
      </c>
      <c r="I1846" s="29">
        <f>Table2[[#This Row],[Price]]-Table2[[#This Row],[Variable Cost]]</f>
        <v>101.25807161575381</v>
      </c>
      <c r="J1846" s="29">
        <f>Table2[[#This Row],[CM I (Unit)]]-(Table2[[#This Row],[Fixed Cost]]/Table2[[#This Row],[Volume]])</f>
        <v>49.817742397646811</v>
      </c>
      <c r="K1846" s="29">
        <f>Table2[[#This Row],[CM II Unit)]]-(-'Input Data'!$B$4/Table2[[#This Row],[Volume]])</f>
        <v>24.097577788593313</v>
      </c>
      <c r="L1846" s="29">
        <f>Table2[[#This Row],[CM I (Unit)]]*Table2[[#This Row],[Volume]]</f>
        <v>984228.456105127</v>
      </c>
      <c r="M1846" s="29">
        <f>Table2[[#This Row],[CM II Unit)]]*Table2[[#This Row],[Volume]]</f>
        <v>484228.456105127</v>
      </c>
      <c r="N1846" s="29">
        <f>Table2[[#This Row],[Profit (Unit)]]*Table2[[#This Row],[Volume]]</f>
        <v>234228.456105127</v>
      </c>
      <c r="O1846" s="29" t="str">
        <f>IF(AND(Table2[[#This Row],[Profit]]&gt;0,N1845&lt;0),MIN(Table2[Profit]),"")</f>
        <v/>
      </c>
    </row>
    <row r="1847" spans="1:15" ht="20.100000000000001" customHeight="1" x14ac:dyDescent="0.25">
      <c r="A1847" s="29">
        <v>9725</v>
      </c>
      <c r="B1847" s="29">
        <f>IF(Table2[[#This Row],[Volume]]&lt;'Input Data'!$B$9,'Input Data'!$B$9,IF(Table2[[#This Row],[Volume]]&gt;'Input Data'!$B$10,'Input Data'!$B$10,Table2[[#This Row],[Volume]]))</f>
        <v>8000</v>
      </c>
      <c r="C1847" s="30">
        <f>ROUNDDOWN((Table2[[#This Row],[Volume Used]]-'Input Data'!$B$9)/'Input Data'!$B$11,0)*'Input Data'!$B$12</f>
        <v>0.30000000000000004</v>
      </c>
      <c r="D1847" s="31">
        <f>-(Table2[[#This Row],[Volume]]*(1-Table2[[#This Row],[Discount]])*'Input Data'!$B$2)/Table2[[#This Row],[Volume]]</f>
        <v>350</v>
      </c>
      <c r="E1847" s="29">
        <f>ROUNDUP(Table2[[#This Row],[Volume]]/'Input Data'!$B$13,0)</f>
        <v>10</v>
      </c>
      <c r="F1847" s="29">
        <f>-Table2[[#This Row],[Multiplier]]*'Input Data'!$B$3</f>
        <v>500000</v>
      </c>
      <c r="G1847" s="29">
        <f>(1 - (1 / (1 + EXP(-((Table2[[#This Row],[Volume]] / 1000) - 4.25))))) * 0.4 + 0.6</f>
        <v>0.60166909751991315</v>
      </c>
      <c r="H1847" s="29">
        <f>Table2[[#This Row],[Sigmoid]]*'Input Data'!$B$7</f>
        <v>451.25182313993486</v>
      </c>
      <c r="I1847" s="29">
        <f>Table2[[#This Row],[Price]]-Table2[[#This Row],[Variable Cost]]</f>
        <v>101.25182313993486</v>
      </c>
      <c r="J1847" s="29">
        <f>Table2[[#This Row],[CM I (Unit)]]-(Table2[[#This Row],[Fixed Cost]]/Table2[[#This Row],[Volume]])</f>
        <v>49.837941391862877</v>
      </c>
      <c r="K1847" s="29">
        <f>Table2[[#This Row],[CM II Unit)]]-(-'Input Data'!$B$4/Table2[[#This Row],[Volume]])</f>
        <v>24.131000517826887</v>
      </c>
      <c r="L1847" s="29">
        <f>Table2[[#This Row],[CM I (Unit)]]*Table2[[#This Row],[Volume]]</f>
        <v>984673.98003586649</v>
      </c>
      <c r="M1847" s="29">
        <f>Table2[[#This Row],[CM II Unit)]]*Table2[[#This Row],[Volume]]</f>
        <v>484673.98003586649</v>
      </c>
      <c r="N1847" s="29">
        <f>Table2[[#This Row],[Profit (Unit)]]*Table2[[#This Row],[Volume]]</f>
        <v>234673.98003586647</v>
      </c>
      <c r="O1847" s="29" t="str">
        <f>IF(AND(Table2[[#This Row],[Profit]]&gt;0,N1846&lt;0),MIN(Table2[Profit]),"")</f>
        <v/>
      </c>
    </row>
    <row r="1848" spans="1:15" ht="20.100000000000001" customHeight="1" x14ac:dyDescent="0.25">
      <c r="A1848" s="29">
        <v>9730</v>
      </c>
      <c r="B1848" s="29">
        <f>IF(Table2[[#This Row],[Volume]]&lt;'Input Data'!$B$9,'Input Data'!$B$9,IF(Table2[[#This Row],[Volume]]&gt;'Input Data'!$B$10,'Input Data'!$B$10,Table2[[#This Row],[Volume]]))</f>
        <v>8000</v>
      </c>
      <c r="C1848" s="30">
        <f>ROUNDDOWN((Table2[[#This Row],[Volume Used]]-'Input Data'!$B$9)/'Input Data'!$B$11,0)*'Input Data'!$B$12</f>
        <v>0.30000000000000004</v>
      </c>
      <c r="D1848" s="31">
        <f>-(Table2[[#This Row],[Volume]]*(1-Table2[[#This Row],[Discount]])*'Input Data'!$B$2)/Table2[[#This Row],[Volume]]</f>
        <v>350</v>
      </c>
      <c r="E1848" s="29">
        <f>ROUNDUP(Table2[[#This Row],[Volume]]/'Input Data'!$B$13,0)</f>
        <v>10</v>
      </c>
      <c r="F1848" s="29">
        <f>-Table2[[#This Row],[Multiplier]]*'Input Data'!$B$3</f>
        <v>500000</v>
      </c>
      <c r="G1848" s="29">
        <f>(1 - (1 / (1 + EXP(-((Table2[[#This Row],[Volume]] / 1000) - 4.25))))) * 0.4 + 0.6</f>
        <v>0.60166080742544026</v>
      </c>
      <c r="H1848" s="29">
        <f>Table2[[#This Row],[Sigmoid]]*'Input Data'!$B$7</f>
        <v>451.24560556908017</v>
      </c>
      <c r="I1848" s="29">
        <f>Table2[[#This Row],[Price]]-Table2[[#This Row],[Variable Cost]]</f>
        <v>101.24560556908017</v>
      </c>
      <c r="J1848" s="29">
        <f>Table2[[#This Row],[CM I (Unit)]]-(Table2[[#This Row],[Fixed Cost]]/Table2[[#This Row],[Volume]])</f>
        <v>49.85814410967626</v>
      </c>
      <c r="K1848" s="29">
        <f>Table2[[#This Row],[CM II Unit)]]-(-'Input Data'!$B$4/Table2[[#This Row],[Volume]])</f>
        <v>24.164413379974306</v>
      </c>
      <c r="L1848" s="29">
        <f>Table2[[#This Row],[CM I (Unit)]]*Table2[[#This Row],[Volume]]</f>
        <v>985119.74218715006</v>
      </c>
      <c r="M1848" s="29">
        <f>Table2[[#This Row],[CM II Unit)]]*Table2[[#This Row],[Volume]]</f>
        <v>485119.74218715</v>
      </c>
      <c r="N1848" s="29">
        <f>Table2[[#This Row],[Profit (Unit)]]*Table2[[#This Row],[Volume]]</f>
        <v>235119.74218715</v>
      </c>
      <c r="O1848" s="29" t="str">
        <f>IF(AND(Table2[[#This Row],[Profit]]&gt;0,N1847&lt;0),MIN(Table2[Profit]),"")</f>
        <v/>
      </c>
    </row>
    <row r="1849" spans="1:15" ht="20.100000000000001" customHeight="1" x14ac:dyDescent="0.25">
      <c r="A1849" s="29">
        <v>9735</v>
      </c>
      <c r="B1849" s="29">
        <f>IF(Table2[[#This Row],[Volume]]&lt;'Input Data'!$B$9,'Input Data'!$B$9,IF(Table2[[#This Row],[Volume]]&gt;'Input Data'!$B$10,'Input Data'!$B$10,Table2[[#This Row],[Volume]]))</f>
        <v>8000</v>
      </c>
      <c r="C1849" s="30">
        <f>ROUNDDOWN((Table2[[#This Row],[Volume Used]]-'Input Data'!$B$9)/'Input Data'!$B$11,0)*'Input Data'!$B$12</f>
        <v>0.30000000000000004</v>
      </c>
      <c r="D1849" s="31">
        <f>-(Table2[[#This Row],[Volume]]*(1-Table2[[#This Row],[Discount]])*'Input Data'!$B$2)/Table2[[#This Row],[Volume]]</f>
        <v>350</v>
      </c>
      <c r="E1849" s="29">
        <f>ROUNDUP(Table2[[#This Row],[Volume]]/'Input Data'!$B$13,0)</f>
        <v>10</v>
      </c>
      <c r="F1849" s="29">
        <f>-Table2[[#This Row],[Multiplier]]*'Input Data'!$B$3</f>
        <v>500000</v>
      </c>
      <c r="G1849" s="29">
        <f>(1 - (1 / (1 + EXP(-((Table2[[#This Row],[Volume]] / 1000) - 4.25))))) * 0.4 + 0.6</f>
        <v>0.60165255833548792</v>
      </c>
      <c r="H1849" s="29">
        <f>Table2[[#This Row],[Sigmoid]]*'Input Data'!$B$7</f>
        <v>451.23941875161591</v>
      </c>
      <c r="I1849" s="29">
        <f>Table2[[#This Row],[Price]]-Table2[[#This Row],[Variable Cost]]</f>
        <v>101.23941875161591</v>
      </c>
      <c r="J1849" s="29">
        <f>Table2[[#This Row],[CM I (Unit)]]-(Table2[[#This Row],[Fixed Cost]]/Table2[[#This Row],[Volume]])</f>
        <v>49.878350441395064</v>
      </c>
      <c r="K1849" s="29">
        <f>Table2[[#This Row],[CM II Unit)]]-(-'Input Data'!$B$4/Table2[[#This Row],[Volume]])</f>
        <v>24.197816286284638</v>
      </c>
      <c r="L1849" s="29">
        <f>Table2[[#This Row],[CM I (Unit)]]*Table2[[#This Row],[Volume]]</f>
        <v>985565.74154698092</v>
      </c>
      <c r="M1849" s="29">
        <f>Table2[[#This Row],[CM II Unit)]]*Table2[[#This Row],[Volume]]</f>
        <v>485565.74154698092</v>
      </c>
      <c r="N1849" s="29">
        <f>Table2[[#This Row],[Profit (Unit)]]*Table2[[#This Row],[Volume]]</f>
        <v>235565.74154698095</v>
      </c>
      <c r="O1849" s="29" t="str">
        <f>IF(AND(Table2[[#This Row],[Profit]]&gt;0,N1848&lt;0),MIN(Table2[Profit]),"")</f>
        <v/>
      </c>
    </row>
    <row r="1850" spans="1:15" ht="20.100000000000001" customHeight="1" x14ac:dyDescent="0.25">
      <c r="A1850" s="29">
        <v>9740</v>
      </c>
      <c r="B1850" s="29">
        <f>IF(Table2[[#This Row],[Volume]]&lt;'Input Data'!$B$9,'Input Data'!$B$9,IF(Table2[[#This Row],[Volume]]&gt;'Input Data'!$B$10,'Input Data'!$B$10,Table2[[#This Row],[Volume]]))</f>
        <v>8000</v>
      </c>
      <c r="C1850" s="30">
        <f>ROUNDDOWN((Table2[[#This Row],[Volume Used]]-'Input Data'!$B$9)/'Input Data'!$B$11,0)*'Input Data'!$B$12</f>
        <v>0.30000000000000004</v>
      </c>
      <c r="D1850" s="31">
        <f>-(Table2[[#This Row],[Volume]]*(1-Table2[[#This Row],[Discount]])*'Input Data'!$B$2)/Table2[[#This Row],[Volume]]</f>
        <v>350</v>
      </c>
      <c r="E1850" s="29">
        <f>ROUNDUP(Table2[[#This Row],[Volume]]/'Input Data'!$B$13,0)</f>
        <v>10</v>
      </c>
      <c r="F1850" s="29">
        <f>-Table2[[#This Row],[Multiplier]]*'Input Data'!$B$3</f>
        <v>500000</v>
      </c>
      <c r="G1850" s="29">
        <f>(1 - (1 / (1 + EXP(-((Table2[[#This Row],[Volume]] / 1000) - 4.25))))) * 0.4 + 0.6</f>
        <v>0.60164435004893224</v>
      </c>
      <c r="H1850" s="29">
        <f>Table2[[#This Row],[Sigmoid]]*'Input Data'!$B$7</f>
        <v>451.23326253669916</v>
      </c>
      <c r="I1850" s="29">
        <f>Table2[[#This Row],[Price]]-Table2[[#This Row],[Variable Cost]]</f>
        <v>101.23326253669916</v>
      </c>
      <c r="J1850" s="29">
        <f>Table2[[#This Row],[CM I (Unit)]]-(Table2[[#This Row],[Fixed Cost]]/Table2[[#This Row],[Volume]])</f>
        <v>49.898560277972258</v>
      </c>
      <c r="K1850" s="29">
        <f>Table2[[#This Row],[CM II Unit)]]-(-'Input Data'!$B$4/Table2[[#This Row],[Volume]])</f>
        <v>24.231209148608809</v>
      </c>
      <c r="L1850" s="29">
        <f>Table2[[#This Row],[CM I (Unit)]]*Table2[[#This Row],[Volume]]</f>
        <v>986011.97710744978</v>
      </c>
      <c r="M1850" s="29">
        <f>Table2[[#This Row],[CM II Unit)]]*Table2[[#This Row],[Volume]]</f>
        <v>486011.97710744978</v>
      </c>
      <c r="N1850" s="29">
        <f>Table2[[#This Row],[Profit (Unit)]]*Table2[[#This Row],[Volume]]</f>
        <v>236011.97710744978</v>
      </c>
      <c r="O1850" s="29" t="str">
        <f>IF(AND(Table2[[#This Row],[Profit]]&gt;0,N1849&lt;0),MIN(Table2[Profit]),"")</f>
        <v/>
      </c>
    </row>
    <row r="1851" spans="1:15" ht="20.100000000000001" customHeight="1" x14ac:dyDescent="0.25">
      <c r="A1851" s="29">
        <v>9745</v>
      </c>
      <c r="B1851" s="29">
        <f>IF(Table2[[#This Row],[Volume]]&lt;'Input Data'!$B$9,'Input Data'!$B$9,IF(Table2[[#This Row],[Volume]]&gt;'Input Data'!$B$10,'Input Data'!$B$10,Table2[[#This Row],[Volume]]))</f>
        <v>8000</v>
      </c>
      <c r="C1851" s="30">
        <f>ROUNDDOWN((Table2[[#This Row],[Volume Used]]-'Input Data'!$B$9)/'Input Data'!$B$11,0)*'Input Data'!$B$12</f>
        <v>0.30000000000000004</v>
      </c>
      <c r="D1851" s="31">
        <f>-(Table2[[#This Row],[Volume]]*(1-Table2[[#This Row],[Discount]])*'Input Data'!$B$2)/Table2[[#This Row],[Volume]]</f>
        <v>350</v>
      </c>
      <c r="E1851" s="29">
        <f>ROUNDUP(Table2[[#This Row],[Volume]]/'Input Data'!$B$13,0)</f>
        <v>10</v>
      </c>
      <c r="F1851" s="29">
        <f>-Table2[[#This Row],[Multiplier]]*'Input Data'!$B$3</f>
        <v>500000</v>
      </c>
      <c r="G1851" s="29">
        <f>(1 - (1 / (1 + EXP(-((Table2[[#This Row],[Volume]] / 1000) - 4.25))))) * 0.4 + 0.6</f>
        <v>0.60163618236561878</v>
      </c>
      <c r="H1851" s="29">
        <f>Table2[[#This Row],[Sigmoid]]*'Input Data'!$B$7</f>
        <v>451.2271367742141</v>
      </c>
      <c r="I1851" s="29">
        <f>Table2[[#This Row],[Price]]-Table2[[#This Row],[Variable Cost]]</f>
        <v>101.2271367742141</v>
      </c>
      <c r="J1851" s="29">
        <f>Table2[[#This Row],[CM I (Unit)]]-(Table2[[#This Row],[Fixed Cost]]/Table2[[#This Row],[Volume]])</f>
        <v>49.9187735110022</v>
      </c>
      <c r="K1851" s="29">
        <f>Table2[[#This Row],[CM II Unit)]]-(-'Input Data'!$B$4/Table2[[#This Row],[Volume]])</f>
        <v>24.264591879396249</v>
      </c>
      <c r="L1851" s="29">
        <f>Table2[[#This Row],[CM I (Unit)]]*Table2[[#This Row],[Volume]]</f>
        <v>986458.44786471641</v>
      </c>
      <c r="M1851" s="29">
        <f>Table2[[#This Row],[CM II Unit)]]*Table2[[#This Row],[Volume]]</f>
        <v>486458.44786471647</v>
      </c>
      <c r="N1851" s="29">
        <f>Table2[[#This Row],[Profit (Unit)]]*Table2[[#This Row],[Volume]]</f>
        <v>236458.44786471644</v>
      </c>
      <c r="O1851" s="29" t="str">
        <f>IF(AND(Table2[[#This Row],[Profit]]&gt;0,N1850&lt;0),MIN(Table2[Profit]),"")</f>
        <v/>
      </c>
    </row>
    <row r="1852" spans="1:15" ht="20.100000000000001" customHeight="1" x14ac:dyDescent="0.25">
      <c r="A1852" s="29">
        <v>9750</v>
      </c>
      <c r="B1852" s="29">
        <f>IF(Table2[[#This Row],[Volume]]&lt;'Input Data'!$B$9,'Input Data'!$B$9,IF(Table2[[#This Row],[Volume]]&gt;'Input Data'!$B$10,'Input Data'!$B$10,Table2[[#This Row],[Volume]]))</f>
        <v>8000</v>
      </c>
      <c r="C1852" s="30">
        <f>ROUNDDOWN((Table2[[#This Row],[Volume Used]]-'Input Data'!$B$9)/'Input Data'!$B$11,0)*'Input Data'!$B$12</f>
        <v>0.30000000000000004</v>
      </c>
      <c r="D1852" s="31">
        <f>-(Table2[[#This Row],[Volume]]*(1-Table2[[#This Row],[Discount]])*'Input Data'!$B$2)/Table2[[#This Row],[Volume]]</f>
        <v>350</v>
      </c>
      <c r="E1852" s="29">
        <f>ROUNDUP(Table2[[#This Row],[Volume]]/'Input Data'!$B$13,0)</f>
        <v>10</v>
      </c>
      <c r="F1852" s="29">
        <f>-Table2[[#This Row],[Multiplier]]*'Input Data'!$B$3</f>
        <v>500000</v>
      </c>
      <c r="G1852" s="29">
        <f>(1 - (1 / (1 + EXP(-((Table2[[#This Row],[Volume]] / 1000) - 4.25))))) * 0.4 + 0.6</f>
        <v>0.60162805508635842</v>
      </c>
      <c r="H1852" s="29">
        <f>Table2[[#This Row],[Sigmoid]]*'Input Data'!$B$7</f>
        <v>451.2210413147688</v>
      </c>
      <c r="I1852" s="29">
        <f>Table2[[#This Row],[Price]]-Table2[[#This Row],[Variable Cost]]</f>
        <v>101.2210413147688</v>
      </c>
      <c r="J1852" s="29">
        <f>Table2[[#This Row],[CM I (Unit)]]-(Table2[[#This Row],[Fixed Cost]]/Table2[[#This Row],[Volume]])</f>
        <v>49.938990032717513</v>
      </c>
      <c r="K1852" s="29">
        <f>Table2[[#This Row],[CM II Unit)]]-(-'Input Data'!$B$4/Table2[[#This Row],[Volume]])</f>
        <v>24.29796439169187</v>
      </c>
      <c r="L1852" s="29">
        <f>Table2[[#This Row],[CM I (Unit)]]*Table2[[#This Row],[Volume]]</f>
        <v>986905.15281899576</v>
      </c>
      <c r="M1852" s="29">
        <f>Table2[[#This Row],[CM II Unit)]]*Table2[[#This Row],[Volume]]</f>
        <v>486905.15281899576</v>
      </c>
      <c r="N1852" s="29">
        <f>Table2[[#This Row],[Profit (Unit)]]*Table2[[#This Row],[Volume]]</f>
        <v>236905.15281899573</v>
      </c>
      <c r="O1852" s="29" t="str">
        <f>IF(AND(Table2[[#This Row],[Profit]]&gt;0,N1851&lt;0),MIN(Table2[Profit]),"")</f>
        <v/>
      </c>
    </row>
    <row r="1853" spans="1:15" ht="20.100000000000001" customHeight="1" x14ac:dyDescent="0.25">
      <c r="A1853" s="29">
        <v>9755</v>
      </c>
      <c r="B1853" s="29">
        <f>IF(Table2[[#This Row],[Volume]]&lt;'Input Data'!$B$9,'Input Data'!$B$9,IF(Table2[[#This Row],[Volume]]&gt;'Input Data'!$B$10,'Input Data'!$B$10,Table2[[#This Row],[Volume]]))</f>
        <v>8000</v>
      </c>
      <c r="C1853" s="30">
        <f>ROUNDDOWN((Table2[[#This Row],[Volume Used]]-'Input Data'!$B$9)/'Input Data'!$B$11,0)*'Input Data'!$B$12</f>
        <v>0.30000000000000004</v>
      </c>
      <c r="D1853" s="31">
        <f>-(Table2[[#This Row],[Volume]]*(1-Table2[[#This Row],[Discount]])*'Input Data'!$B$2)/Table2[[#This Row],[Volume]]</f>
        <v>350</v>
      </c>
      <c r="E1853" s="29">
        <f>ROUNDUP(Table2[[#This Row],[Volume]]/'Input Data'!$B$13,0)</f>
        <v>10</v>
      </c>
      <c r="F1853" s="29">
        <f>-Table2[[#This Row],[Multiplier]]*'Input Data'!$B$3</f>
        <v>500000</v>
      </c>
      <c r="G1853" s="29">
        <f>(1 - (1 / (1 + EXP(-((Table2[[#This Row],[Volume]] / 1000) - 4.25))))) * 0.4 + 0.6</f>
        <v>0.60161996801292283</v>
      </c>
      <c r="H1853" s="29">
        <f>Table2[[#This Row],[Sigmoid]]*'Input Data'!$B$7</f>
        <v>451.21497600969212</v>
      </c>
      <c r="I1853" s="29">
        <f>Table2[[#This Row],[Price]]-Table2[[#This Row],[Variable Cost]]</f>
        <v>101.21497600969212</v>
      </c>
      <c r="J1853" s="29">
        <f>Table2[[#This Row],[CM I (Unit)]]-(Table2[[#This Row],[Fixed Cost]]/Table2[[#This Row],[Volume]])</f>
        <v>49.959209735986327</v>
      </c>
      <c r="K1853" s="29">
        <f>Table2[[#This Row],[CM II Unit)]]-(-'Input Data'!$B$4/Table2[[#This Row],[Volume]])</f>
        <v>24.33132659913343</v>
      </c>
      <c r="L1853" s="29">
        <f>Table2[[#This Row],[CM I (Unit)]]*Table2[[#This Row],[Volume]]</f>
        <v>987352.09097454662</v>
      </c>
      <c r="M1853" s="29">
        <f>Table2[[#This Row],[CM II Unit)]]*Table2[[#This Row],[Volume]]</f>
        <v>487352.09097454662</v>
      </c>
      <c r="N1853" s="29">
        <f>Table2[[#This Row],[Profit (Unit)]]*Table2[[#This Row],[Volume]]</f>
        <v>237352.09097454662</v>
      </c>
      <c r="O1853" s="29" t="str">
        <f>IF(AND(Table2[[#This Row],[Profit]]&gt;0,N1852&lt;0),MIN(Table2[Profit]),"")</f>
        <v/>
      </c>
    </row>
    <row r="1854" spans="1:15" ht="20.100000000000001" customHeight="1" x14ac:dyDescent="0.25">
      <c r="A1854" s="29">
        <v>9760</v>
      </c>
      <c r="B1854" s="29">
        <f>IF(Table2[[#This Row],[Volume]]&lt;'Input Data'!$B$9,'Input Data'!$B$9,IF(Table2[[#This Row],[Volume]]&gt;'Input Data'!$B$10,'Input Data'!$B$10,Table2[[#This Row],[Volume]]))</f>
        <v>8000</v>
      </c>
      <c r="C1854" s="30">
        <f>ROUNDDOWN((Table2[[#This Row],[Volume Used]]-'Input Data'!$B$9)/'Input Data'!$B$11,0)*'Input Data'!$B$12</f>
        <v>0.30000000000000004</v>
      </c>
      <c r="D1854" s="31">
        <f>-(Table2[[#This Row],[Volume]]*(1-Table2[[#This Row],[Discount]])*'Input Data'!$B$2)/Table2[[#This Row],[Volume]]</f>
        <v>350</v>
      </c>
      <c r="E1854" s="29">
        <f>ROUNDUP(Table2[[#This Row],[Volume]]/'Input Data'!$B$13,0)</f>
        <v>10</v>
      </c>
      <c r="F1854" s="29">
        <f>-Table2[[#This Row],[Multiplier]]*'Input Data'!$B$3</f>
        <v>500000</v>
      </c>
      <c r="G1854" s="29">
        <f>(1 - (1 / (1 + EXP(-((Table2[[#This Row],[Volume]] / 1000) - 4.25))))) * 0.4 + 0.6</f>
        <v>0.60161192094803984</v>
      </c>
      <c r="H1854" s="29">
        <f>Table2[[#This Row],[Sigmoid]]*'Input Data'!$B$7</f>
        <v>451.20894071102987</v>
      </c>
      <c r="I1854" s="29">
        <f>Table2[[#This Row],[Price]]-Table2[[#This Row],[Variable Cost]]</f>
        <v>101.20894071102987</v>
      </c>
      <c r="J1854" s="29">
        <f>Table2[[#This Row],[CM I (Unit)]]-(Table2[[#This Row],[Fixed Cost]]/Table2[[#This Row],[Volume]])</f>
        <v>49.979432514308556</v>
      </c>
      <c r="K1854" s="29">
        <f>Table2[[#This Row],[CM II Unit)]]-(-'Input Data'!$B$4/Table2[[#This Row],[Volume]])</f>
        <v>24.3646784159479</v>
      </c>
      <c r="L1854" s="29">
        <f>Table2[[#This Row],[CM I (Unit)]]*Table2[[#This Row],[Volume]]</f>
        <v>987799.26133965154</v>
      </c>
      <c r="M1854" s="29">
        <f>Table2[[#This Row],[CM II Unit)]]*Table2[[#This Row],[Volume]]</f>
        <v>487799.26133965148</v>
      </c>
      <c r="N1854" s="29">
        <f>Table2[[#This Row],[Profit (Unit)]]*Table2[[#This Row],[Volume]]</f>
        <v>237799.26133965151</v>
      </c>
      <c r="O1854" s="29" t="str">
        <f>IF(AND(Table2[[#This Row],[Profit]]&gt;0,N1853&lt;0),MIN(Table2[Profit]),"")</f>
        <v/>
      </c>
    </row>
    <row r="1855" spans="1:15" ht="20.100000000000001" customHeight="1" x14ac:dyDescent="0.25">
      <c r="A1855" s="29">
        <v>9765</v>
      </c>
      <c r="B1855" s="29">
        <f>IF(Table2[[#This Row],[Volume]]&lt;'Input Data'!$B$9,'Input Data'!$B$9,IF(Table2[[#This Row],[Volume]]&gt;'Input Data'!$B$10,'Input Data'!$B$10,Table2[[#This Row],[Volume]]))</f>
        <v>8000</v>
      </c>
      <c r="C1855" s="30">
        <f>ROUNDDOWN((Table2[[#This Row],[Volume Used]]-'Input Data'!$B$9)/'Input Data'!$B$11,0)*'Input Data'!$B$12</f>
        <v>0.30000000000000004</v>
      </c>
      <c r="D1855" s="31">
        <f>-(Table2[[#This Row],[Volume]]*(1-Table2[[#This Row],[Discount]])*'Input Data'!$B$2)/Table2[[#This Row],[Volume]]</f>
        <v>350</v>
      </c>
      <c r="E1855" s="29">
        <f>ROUNDUP(Table2[[#This Row],[Volume]]/'Input Data'!$B$13,0)</f>
        <v>10</v>
      </c>
      <c r="F1855" s="29">
        <f>-Table2[[#This Row],[Multiplier]]*'Input Data'!$B$3</f>
        <v>500000</v>
      </c>
      <c r="G1855" s="29">
        <f>(1 - (1 / (1 + EXP(-((Table2[[#This Row],[Volume]] / 1000) - 4.25))))) * 0.4 + 0.6</f>
        <v>0.60160391369538913</v>
      </c>
      <c r="H1855" s="29">
        <f>Table2[[#This Row],[Sigmoid]]*'Input Data'!$B$7</f>
        <v>451.20293527154183</v>
      </c>
      <c r="I1855" s="29">
        <f>Table2[[#This Row],[Price]]-Table2[[#This Row],[Variable Cost]]</f>
        <v>101.20293527154183</v>
      </c>
      <c r="J1855" s="29">
        <f>Table2[[#This Row],[CM I (Unit)]]-(Table2[[#This Row],[Fixed Cost]]/Table2[[#This Row],[Volume]])</f>
        <v>49.999658261813209</v>
      </c>
      <c r="K1855" s="29">
        <f>Table2[[#This Row],[CM II Unit)]]-(-'Input Data'!$B$4/Table2[[#This Row],[Volume]])</f>
        <v>24.398019756948898</v>
      </c>
      <c r="L1855" s="29">
        <f>Table2[[#This Row],[CM I (Unit)]]*Table2[[#This Row],[Volume]]</f>
        <v>988246.66292660602</v>
      </c>
      <c r="M1855" s="29">
        <f>Table2[[#This Row],[CM II Unit)]]*Table2[[#This Row],[Volume]]</f>
        <v>488246.66292660602</v>
      </c>
      <c r="N1855" s="29">
        <f>Table2[[#This Row],[Profit (Unit)]]*Table2[[#This Row],[Volume]]</f>
        <v>238246.66292660599</v>
      </c>
      <c r="O1855" s="29" t="str">
        <f>IF(AND(Table2[[#This Row],[Profit]]&gt;0,N1854&lt;0),MIN(Table2[Profit]),"")</f>
        <v/>
      </c>
    </row>
    <row r="1856" spans="1:15" ht="20.100000000000001" customHeight="1" x14ac:dyDescent="0.25">
      <c r="A1856" s="29">
        <v>9770</v>
      </c>
      <c r="B1856" s="29">
        <f>IF(Table2[[#This Row],[Volume]]&lt;'Input Data'!$B$9,'Input Data'!$B$9,IF(Table2[[#This Row],[Volume]]&gt;'Input Data'!$B$10,'Input Data'!$B$10,Table2[[#This Row],[Volume]]))</f>
        <v>8000</v>
      </c>
      <c r="C1856" s="30">
        <f>ROUNDDOWN((Table2[[#This Row],[Volume Used]]-'Input Data'!$B$9)/'Input Data'!$B$11,0)*'Input Data'!$B$12</f>
        <v>0.30000000000000004</v>
      </c>
      <c r="D1856" s="31">
        <f>-(Table2[[#This Row],[Volume]]*(1-Table2[[#This Row],[Discount]])*'Input Data'!$B$2)/Table2[[#This Row],[Volume]]</f>
        <v>350</v>
      </c>
      <c r="E1856" s="29">
        <f>ROUNDUP(Table2[[#This Row],[Volume]]/'Input Data'!$B$13,0)</f>
        <v>10</v>
      </c>
      <c r="F1856" s="29">
        <f>-Table2[[#This Row],[Multiplier]]*'Input Data'!$B$3</f>
        <v>500000</v>
      </c>
      <c r="G1856" s="29">
        <f>(1 - (1 / (1 + EXP(-((Table2[[#This Row],[Volume]] / 1000) - 4.25))))) * 0.4 + 0.6</f>
        <v>0.60159594605959754</v>
      </c>
      <c r="H1856" s="29">
        <f>Table2[[#This Row],[Sigmoid]]*'Input Data'!$B$7</f>
        <v>451.19695954469813</v>
      </c>
      <c r="I1856" s="29">
        <f>Table2[[#This Row],[Price]]-Table2[[#This Row],[Variable Cost]]</f>
        <v>101.19695954469813</v>
      </c>
      <c r="J1856" s="29">
        <f>Table2[[#This Row],[CM I (Unit)]]-(Table2[[#This Row],[Fixed Cost]]/Table2[[#This Row],[Volume]])</f>
        <v>50.01988687325494</v>
      </c>
      <c r="K1856" s="29">
        <f>Table2[[#This Row],[CM II Unit)]]-(-'Input Data'!$B$4/Table2[[#This Row],[Volume]])</f>
        <v>24.431350537533344</v>
      </c>
      <c r="L1856" s="29">
        <f>Table2[[#This Row],[CM I (Unit)]]*Table2[[#This Row],[Volume]]</f>
        <v>988694.29475170071</v>
      </c>
      <c r="M1856" s="29">
        <f>Table2[[#This Row],[CM II Unit)]]*Table2[[#This Row],[Volume]]</f>
        <v>488694.29475170077</v>
      </c>
      <c r="N1856" s="29">
        <f>Table2[[#This Row],[Profit (Unit)]]*Table2[[#This Row],[Volume]]</f>
        <v>238694.29475170077</v>
      </c>
      <c r="O1856" s="29" t="str">
        <f>IF(AND(Table2[[#This Row],[Profit]]&gt;0,N1855&lt;0),MIN(Table2[Profit]),"")</f>
        <v/>
      </c>
    </row>
    <row r="1857" spans="1:15" ht="20.100000000000001" customHeight="1" x14ac:dyDescent="0.25">
      <c r="A1857" s="29">
        <v>9775</v>
      </c>
      <c r="B1857" s="29">
        <f>IF(Table2[[#This Row],[Volume]]&lt;'Input Data'!$B$9,'Input Data'!$B$9,IF(Table2[[#This Row],[Volume]]&gt;'Input Data'!$B$10,'Input Data'!$B$10,Table2[[#This Row],[Volume]]))</f>
        <v>8000</v>
      </c>
      <c r="C1857" s="30">
        <f>ROUNDDOWN((Table2[[#This Row],[Volume Used]]-'Input Data'!$B$9)/'Input Data'!$B$11,0)*'Input Data'!$B$12</f>
        <v>0.30000000000000004</v>
      </c>
      <c r="D1857" s="31">
        <f>-(Table2[[#This Row],[Volume]]*(1-Table2[[#This Row],[Discount]])*'Input Data'!$B$2)/Table2[[#This Row],[Volume]]</f>
        <v>350</v>
      </c>
      <c r="E1857" s="29">
        <f>ROUNDUP(Table2[[#This Row],[Volume]]/'Input Data'!$B$13,0)</f>
        <v>10</v>
      </c>
      <c r="F1857" s="29">
        <f>-Table2[[#This Row],[Multiplier]]*'Input Data'!$B$3</f>
        <v>500000</v>
      </c>
      <c r="G1857" s="29">
        <f>(1 - (1 / (1 + EXP(-((Table2[[#This Row],[Volume]] / 1000) - 4.25))))) * 0.4 + 0.6</f>
        <v>0.6015880178462355</v>
      </c>
      <c r="H1857" s="29">
        <f>Table2[[#This Row],[Sigmoid]]*'Input Data'!$B$7</f>
        <v>451.19101338467664</v>
      </c>
      <c r="I1857" s="29">
        <f>Table2[[#This Row],[Price]]-Table2[[#This Row],[Variable Cost]]</f>
        <v>101.19101338467664</v>
      </c>
      <c r="J1857" s="29">
        <f>Table2[[#This Row],[CM I (Unit)]]-(Table2[[#This Row],[Fixed Cost]]/Table2[[#This Row],[Volume]])</f>
        <v>50.040118244011673</v>
      </c>
      <c r="K1857" s="29">
        <f>Table2[[#This Row],[CM II Unit)]]-(-'Input Data'!$B$4/Table2[[#This Row],[Volume]])</f>
        <v>24.464670673679191</v>
      </c>
      <c r="L1857" s="29">
        <f>Table2[[#This Row],[CM I (Unit)]]*Table2[[#This Row],[Volume]]</f>
        <v>989142.15583521407</v>
      </c>
      <c r="M1857" s="29">
        <f>Table2[[#This Row],[CM II Unit)]]*Table2[[#This Row],[Volume]]</f>
        <v>489142.15583521413</v>
      </c>
      <c r="N1857" s="29">
        <f>Table2[[#This Row],[Profit (Unit)]]*Table2[[#This Row],[Volume]]</f>
        <v>239142.1558352141</v>
      </c>
      <c r="O1857" s="29" t="str">
        <f>IF(AND(Table2[[#This Row],[Profit]]&gt;0,N1856&lt;0),MIN(Table2[Profit]),"")</f>
        <v/>
      </c>
    </row>
    <row r="1858" spans="1:15" ht="20.100000000000001" customHeight="1" x14ac:dyDescent="0.25">
      <c r="A1858" s="29">
        <v>9780</v>
      </c>
      <c r="B1858" s="29">
        <f>IF(Table2[[#This Row],[Volume]]&lt;'Input Data'!$B$9,'Input Data'!$B$9,IF(Table2[[#This Row],[Volume]]&gt;'Input Data'!$B$10,'Input Data'!$B$10,Table2[[#This Row],[Volume]]))</f>
        <v>8000</v>
      </c>
      <c r="C1858" s="30">
        <f>ROUNDDOWN((Table2[[#This Row],[Volume Used]]-'Input Data'!$B$9)/'Input Data'!$B$11,0)*'Input Data'!$B$12</f>
        <v>0.30000000000000004</v>
      </c>
      <c r="D1858" s="31">
        <f>-(Table2[[#This Row],[Volume]]*(1-Table2[[#This Row],[Discount]])*'Input Data'!$B$2)/Table2[[#This Row],[Volume]]</f>
        <v>350</v>
      </c>
      <c r="E1858" s="29">
        <f>ROUNDUP(Table2[[#This Row],[Volume]]/'Input Data'!$B$13,0)</f>
        <v>10</v>
      </c>
      <c r="F1858" s="29">
        <f>-Table2[[#This Row],[Multiplier]]*'Input Data'!$B$3</f>
        <v>500000</v>
      </c>
      <c r="G1858" s="29">
        <f>(1 - (1 / (1 + EXP(-((Table2[[#This Row],[Volume]] / 1000) - 4.25))))) * 0.4 + 0.6</f>
        <v>0.60158012886181111</v>
      </c>
      <c r="H1858" s="29">
        <f>Table2[[#This Row],[Sigmoid]]*'Input Data'!$B$7</f>
        <v>451.18509664635832</v>
      </c>
      <c r="I1858" s="29">
        <f>Table2[[#This Row],[Price]]-Table2[[#This Row],[Variable Cost]]</f>
        <v>101.18509664635832</v>
      </c>
      <c r="J1858" s="29">
        <f>Table2[[#This Row],[CM I (Unit)]]-(Table2[[#This Row],[Fixed Cost]]/Table2[[#This Row],[Volume]])</f>
        <v>50.060352270080202</v>
      </c>
      <c r="K1858" s="29">
        <f>Table2[[#This Row],[CM II Unit)]]-(-'Input Data'!$B$4/Table2[[#This Row],[Volume]])</f>
        <v>24.497980081941144</v>
      </c>
      <c r="L1858" s="29">
        <f>Table2[[#This Row],[CM I (Unit)]]*Table2[[#This Row],[Volume]]</f>
        <v>989590.2452013843</v>
      </c>
      <c r="M1858" s="29">
        <f>Table2[[#This Row],[CM II Unit)]]*Table2[[#This Row],[Volume]]</f>
        <v>489590.24520138436</v>
      </c>
      <c r="N1858" s="29">
        <f>Table2[[#This Row],[Profit (Unit)]]*Table2[[#This Row],[Volume]]</f>
        <v>239590.24520138439</v>
      </c>
      <c r="O1858" s="29" t="str">
        <f>IF(AND(Table2[[#This Row],[Profit]]&gt;0,N1857&lt;0),MIN(Table2[Profit]),"")</f>
        <v/>
      </c>
    </row>
    <row r="1859" spans="1:15" ht="20.100000000000001" customHeight="1" x14ac:dyDescent="0.25">
      <c r="A1859" s="29">
        <v>9785</v>
      </c>
      <c r="B1859" s="29">
        <f>IF(Table2[[#This Row],[Volume]]&lt;'Input Data'!$B$9,'Input Data'!$B$9,IF(Table2[[#This Row],[Volume]]&gt;'Input Data'!$B$10,'Input Data'!$B$10,Table2[[#This Row],[Volume]]))</f>
        <v>8000</v>
      </c>
      <c r="C1859" s="30">
        <f>ROUNDDOWN((Table2[[#This Row],[Volume Used]]-'Input Data'!$B$9)/'Input Data'!$B$11,0)*'Input Data'!$B$12</f>
        <v>0.30000000000000004</v>
      </c>
      <c r="D1859" s="31">
        <f>-(Table2[[#This Row],[Volume]]*(1-Table2[[#This Row],[Discount]])*'Input Data'!$B$2)/Table2[[#This Row],[Volume]]</f>
        <v>350</v>
      </c>
      <c r="E1859" s="29">
        <f>ROUNDUP(Table2[[#This Row],[Volume]]/'Input Data'!$B$13,0)</f>
        <v>10</v>
      </c>
      <c r="F1859" s="29">
        <f>-Table2[[#This Row],[Multiplier]]*'Input Data'!$B$3</f>
        <v>500000</v>
      </c>
      <c r="G1859" s="29">
        <f>(1 - (1 / (1 + EXP(-((Table2[[#This Row],[Volume]] / 1000) - 4.25))))) * 0.4 + 0.6</f>
        <v>0.6015722789137673</v>
      </c>
      <c r="H1859" s="29">
        <f>Table2[[#This Row],[Sigmoid]]*'Input Data'!$B$7</f>
        <v>451.17920918532548</v>
      </c>
      <c r="I1859" s="29">
        <f>Table2[[#This Row],[Price]]-Table2[[#This Row],[Variable Cost]]</f>
        <v>101.17920918532548</v>
      </c>
      <c r="J1859" s="29">
        <f>Table2[[#This Row],[CM I (Unit)]]-(Table2[[#This Row],[Fixed Cost]]/Table2[[#This Row],[Volume]])</f>
        <v>50.080588848074584</v>
      </c>
      <c r="K1859" s="29">
        <f>Table2[[#This Row],[CM II Unit)]]-(-'Input Data'!$B$4/Table2[[#This Row],[Volume]])</f>
        <v>24.531278679449137</v>
      </c>
      <c r="L1859" s="29">
        <f>Table2[[#This Row],[CM I (Unit)]]*Table2[[#This Row],[Volume]]</f>
        <v>990038.56187840982</v>
      </c>
      <c r="M1859" s="29">
        <f>Table2[[#This Row],[CM II Unit)]]*Table2[[#This Row],[Volume]]</f>
        <v>490038.56187840982</v>
      </c>
      <c r="N1859" s="29">
        <f>Table2[[#This Row],[Profit (Unit)]]*Table2[[#This Row],[Volume]]</f>
        <v>240038.56187840982</v>
      </c>
      <c r="O1859" s="29" t="str">
        <f>IF(AND(Table2[[#This Row],[Profit]]&gt;0,N1858&lt;0),MIN(Table2[Profit]),"")</f>
        <v/>
      </c>
    </row>
    <row r="1860" spans="1:15" ht="20.100000000000001" customHeight="1" x14ac:dyDescent="0.25">
      <c r="A1860" s="29">
        <v>9790</v>
      </c>
      <c r="B1860" s="29">
        <f>IF(Table2[[#This Row],[Volume]]&lt;'Input Data'!$B$9,'Input Data'!$B$9,IF(Table2[[#This Row],[Volume]]&gt;'Input Data'!$B$10,'Input Data'!$B$10,Table2[[#This Row],[Volume]]))</f>
        <v>8000</v>
      </c>
      <c r="C1860" s="30">
        <f>ROUNDDOWN((Table2[[#This Row],[Volume Used]]-'Input Data'!$B$9)/'Input Data'!$B$11,0)*'Input Data'!$B$12</f>
        <v>0.30000000000000004</v>
      </c>
      <c r="D1860" s="31">
        <f>-(Table2[[#This Row],[Volume]]*(1-Table2[[#This Row],[Discount]])*'Input Data'!$B$2)/Table2[[#This Row],[Volume]]</f>
        <v>350</v>
      </c>
      <c r="E1860" s="29">
        <f>ROUNDUP(Table2[[#This Row],[Volume]]/'Input Data'!$B$13,0)</f>
        <v>10</v>
      </c>
      <c r="F1860" s="29">
        <f>-Table2[[#This Row],[Multiplier]]*'Input Data'!$B$3</f>
        <v>500000</v>
      </c>
      <c r="G1860" s="29">
        <f>(1 - (1 / (1 + EXP(-((Table2[[#This Row],[Volume]] / 1000) - 4.25))))) * 0.4 + 0.6</f>
        <v>0.60156446781047668</v>
      </c>
      <c r="H1860" s="29">
        <f>Table2[[#This Row],[Sigmoid]]*'Input Data'!$B$7</f>
        <v>451.17335085785749</v>
      </c>
      <c r="I1860" s="29">
        <f>Table2[[#This Row],[Price]]-Table2[[#This Row],[Variable Cost]]</f>
        <v>101.17335085785749</v>
      </c>
      <c r="J1860" s="29">
        <f>Table2[[#This Row],[CM I (Unit)]]-(Table2[[#This Row],[Fixed Cost]]/Table2[[#This Row],[Volume]])</f>
        <v>50.100827875222144</v>
      </c>
      <c r="K1860" s="29">
        <f>Table2[[#This Row],[CM II Unit)]]-(-'Input Data'!$B$4/Table2[[#This Row],[Volume]])</f>
        <v>24.564566383904474</v>
      </c>
      <c r="L1860" s="29">
        <f>Table2[[#This Row],[CM I (Unit)]]*Table2[[#This Row],[Volume]]</f>
        <v>990487.10489842482</v>
      </c>
      <c r="M1860" s="29">
        <f>Table2[[#This Row],[CM II Unit)]]*Table2[[#This Row],[Volume]]</f>
        <v>490487.10489842482</v>
      </c>
      <c r="N1860" s="29">
        <f>Table2[[#This Row],[Profit (Unit)]]*Table2[[#This Row],[Volume]]</f>
        <v>240487.10489842479</v>
      </c>
      <c r="O1860" s="29" t="str">
        <f>IF(AND(Table2[[#This Row],[Profit]]&gt;0,N1859&lt;0),MIN(Table2[Profit]),"")</f>
        <v/>
      </c>
    </row>
    <row r="1861" spans="1:15" ht="20.100000000000001" customHeight="1" x14ac:dyDescent="0.25">
      <c r="A1861" s="29">
        <v>9795</v>
      </c>
      <c r="B1861" s="29">
        <f>IF(Table2[[#This Row],[Volume]]&lt;'Input Data'!$B$9,'Input Data'!$B$9,IF(Table2[[#This Row],[Volume]]&gt;'Input Data'!$B$10,'Input Data'!$B$10,Table2[[#This Row],[Volume]]))</f>
        <v>8000</v>
      </c>
      <c r="C1861" s="30">
        <f>ROUNDDOWN((Table2[[#This Row],[Volume Used]]-'Input Data'!$B$9)/'Input Data'!$B$11,0)*'Input Data'!$B$12</f>
        <v>0.30000000000000004</v>
      </c>
      <c r="D1861" s="31">
        <f>-(Table2[[#This Row],[Volume]]*(1-Table2[[#This Row],[Discount]])*'Input Data'!$B$2)/Table2[[#This Row],[Volume]]</f>
        <v>350</v>
      </c>
      <c r="E1861" s="29">
        <f>ROUNDUP(Table2[[#This Row],[Volume]]/'Input Data'!$B$13,0)</f>
        <v>10</v>
      </c>
      <c r="F1861" s="29">
        <f>-Table2[[#This Row],[Multiplier]]*'Input Data'!$B$3</f>
        <v>500000</v>
      </c>
      <c r="G1861" s="29">
        <f>(1 - (1 / (1 + EXP(-((Table2[[#This Row],[Volume]] / 1000) - 4.25))))) * 0.4 + 0.6</f>
        <v>0.60155669536123735</v>
      </c>
      <c r="H1861" s="29">
        <f>Table2[[#This Row],[Sigmoid]]*'Input Data'!$B$7</f>
        <v>451.16752152092801</v>
      </c>
      <c r="I1861" s="29">
        <f>Table2[[#This Row],[Price]]-Table2[[#This Row],[Variable Cost]]</f>
        <v>101.16752152092801</v>
      </c>
      <c r="J1861" s="29">
        <f>Table2[[#This Row],[CM I (Unit)]]-(Table2[[#This Row],[Fixed Cost]]/Table2[[#This Row],[Volume]])</f>
        <v>50.121069249360879</v>
      </c>
      <c r="K1861" s="29">
        <f>Table2[[#This Row],[CM II Unit)]]-(-'Input Data'!$B$4/Table2[[#This Row],[Volume]])</f>
        <v>24.597843113577316</v>
      </c>
      <c r="L1861" s="29">
        <f>Table2[[#This Row],[CM I (Unit)]]*Table2[[#This Row],[Volume]]</f>
        <v>990935.87329748983</v>
      </c>
      <c r="M1861" s="29">
        <f>Table2[[#This Row],[CM II Unit)]]*Table2[[#This Row],[Volume]]</f>
        <v>490935.87329748983</v>
      </c>
      <c r="N1861" s="29">
        <f>Table2[[#This Row],[Profit (Unit)]]*Table2[[#This Row],[Volume]]</f>
        <v>240935.8732974898</v>
      </c>
      <c r="O1861" s="29" t="str">
        <f>IF(AND(Table2[[#This Row],[Profit]]&gt;0,N1860&lt;0),MIN(Table2[Profit]),"")</f>
        <v/>
      </c>
    </row>
    <row r="1862" spans="1:15" ht="20.100000000000001" customHeight="1" x14ac:dyDescent="0.25">
      <c r="A1862" s="29">
        <v>9800</v>
      </c>
      <c r="B1862" s="29">
        <f>IF(Table2[[#This Row],[Volume]]&lt;'Input Data'!$B$9,'Input Data'!$B$9,IF(Table2[[#This Row],[Volume]]&gt;'Input Data'!$B$10,'Input Data'!$B$10,Table2[[#This Row],[Volume]]))</f>
        <v>8000</v>
      </c>
      <c r="C1862" s="30">
        <f>ROUNDDOWN((Table2[[#This Row],[Volume Used]]-'Input Data'!$B$9)/'Input Data'!$B$11,0)*'Input Data'!$B$12</f>
        <v>0.30000000000000004</v>
      </c>
      <c r="D1862" s="31">
        <f>-(Table2[[#This Row],[Volume]]*(1-Table2[[#This Row],[Discount]])*'Input Data'!$B$2)/Table2[[#This Row],[Volume]]</f>
        <v>350</v>
      </c>
      <c r="E1862" s="29">
        <f>ROUNDUP(Table2[[#This Row],[Volume]]/'Input Data'!$B$13,0)</f>
        <v>10</v>
      </c>
      <c r="F1862" s="29">
        <f>-Table2[[#This Row],[Multiplier]]*'Input Data'!$B$3</f>
        <v>500000</v>
      </c>
      <c r="G1862" s="29">
        <f>(1 - (1 / (1 + EXP(-((Table2[[#This Row],[Volume]] / 1000) - 4.25))))) * 0.4 + 0.6</f>
        <v>0.60154896137626845</v>
      </c>
      <c r="H1862" s="29">
        <f>Table2[[#This Row],[Sigmoid]]*'Input Data'!$B$7</f>
        <v>451.16172103220134</v>
      </c>
      <c r="I1862" s="29">
        <f>Table2[[#This Row],[Price]]-Table2[[#This Row],[Variable Cost]]</f>
        <v>101.16172103220134</v>
      </c>
      <c r="J1862" s="29">
        <f>Table2[[#This Row],[CM I (Unit)]]-(Table2[[#This Row],[Fixed Cost]]/Table2[[#This Row],[Volume]])</f>
        <v>50.141312868936033</v>
      </c>
      <c r="K1862" s="29">
        <f>Table2[[#This Row],[CM II Unit)]]-(-'Input Data'!$B$4/Table2[[#This Row],[Volume]])</f>
        <v>24.631108787303379</v>
      </c>
      <c r="L1862" s="29">
        <f>Table2[[#This Row],[CM I (Unit)]]*Table2[[#This Row],[Volume]]</f>
        <v>991384.8661155731</v>
      </c>
      <c r="M1862" s="29">
        <f>Table2[[#This Row],[CM II Unit)]]*Table2[[#This Row],[Volume]]</f>
        <v>491384.86611557315</v>
      </c>
      <c r="N1862" s="29">
        <f>Table2[[#This Row],[Profit (Unit)]]*Table2[[#This Row],[Volume]]</f>
        <v>241384.86611557312</v>
      </c>
      <c r="O1862" s="29" t="str">
        <f>IF(AND(Table2[[#This Row],[Profit]]&gt;0,N1861&lt;0),MIN(Table2[Profit]),"")</f>
        <v/>
      </c>
    </row>
    <row r="1863" spans="1:15" ht="20.100000000000001" customHeight="1" x14ac:dyDescent="0.25">
      <c r="A1863" s="29">
        <v>9805</v>
      </c>
      <c r="B1863" s="29">
        <f>IF(Table2[[#This Row],[Volume]]&lt;'Input Data'!$B$9,'Input Data'!$B$9,IF(Table2[[#This Row],[Volume]]&gt;'Input Data'!$B$10,'Input Data'!$B$10,Table2[[#This Row],[Volume]]))</f>
        <v>8000</v>
      </c>
      <c r="C1863" s="30">
        <f>ROUNDDOWN((Table2[[#This Row],[Volume Used]]-'Input Data'!$B$9)/'Input Data'!$B$11,0)*'Input Data'!$B$12</f>
        <v>0.30000000000000004</v>
      </c>
      <c r="D1863" s="31">
        <f>-(Table2[[#This Row],[Volume]]*(1-Table2[[#This Row],[Discount]])*'Input Data'!$B$2)/Table2[[#This Row],[Volume]]</f>
        <v>350</v>
      </c>
      <c r="E1863" s="29">
        <f>ROUNDUP(Table2[[#This Row],[Volume]]/'Input Data'!$B$13,0)</f>
        <v>10</v>
      </c>
      <c r="F1863" s="29">
        <f>-Table2[[#This Row],[Multiplier]]*'Input Data'!$B$3</f>
        <v>500000</v>
      </c>
      <c r="G1863" s="29">
        <f>(1 - (1 / (1 + EXP(-((Table2[[#This Row],[Volume]] / 1000) - 4.25))))) * 0.4 + 0.6</f>
        <v>0.60154126566670596</v>
      </c>
      <c r="H1863" s="29">
        <f>Table2[[#This Row],[Sigmoid]]*'Input Data'!$B$7</f>
        <v>451.15594925002949</v>
      </c>
      <c r="I1863" s="29">
        <f>Table2[[#This Row],[Price]]-Table2[[#This Row],[Variable Cost]]</f>
        <v>101.15594925002949</v>
      </c>
      <c r="J1863" s="29">
        <f>Table2[[#This Row],[CM I (Unit)]]-(Table2[[#This Row],[Fixed Cost]]/Table2[[#This Row],[Volume]])</f>
        <v>50.16155863299737</v>
      </c>
      <c r="K1863" s="29">
        <f>Table2[[#This Row],[CM II Unit)]]-(-'Input Data'!$B$4/Table2[[#This Row],[Volume]])</f>
        <v>24.664363324481307</v>
      </c>
      <c r="L1863" s="29">
        <f>Table2[[#This Row],[CM I (Unit)]]*Table2[[#This Row],[Volume]]</f>
        <v>991834.08239653916</v>
      </c>
      <c r="M1863" s="29">
        <f>Table2[[#This Row],[CM II Unit)]]*Table2[[#This Row],[Volume]]</f>
        <v>491834.08239653922</v>
      </c>
      <c r="N1863" s="29">
        <f>Table2[[#This Row],[Profit (Unit)]]*Table2[[#This Row],[Volume]]</f>
        <v>241834.08239653922</v>
      </c>
      <c r="O1863" s="29" t="str">
        <f>IF(AND(Table2[[#This Row],[Profit]]&gt;0,N1862&lt;0),MIN(Table2[Profit]),"")</f>
        <v/>
      </c>
    </row>
    <row r="1864" spans="1:15" ht="20.100000000000001" customHeight="1" x14ac:dyDescent="0.25">
      <c r="A1864" s="29">
        <v>9810</v>
      </c>
      <c r="B1864" s="29">
        <f>IF(Table2[[#This Row],[Volume]]&lt;'Input Data'!$B$9,'Input Data'!$B$9,IF(Table2[[#This Row],[Volume]]&gt;'Input Data'!$B$10,'Input Data'!$B$10,Table2[[#This Row],[Volume]]))</f>
        <v>8000</v>
      </c>
      <c r="C1864" s="30">
        <f>ROUNDDOWN((Table2[[#This Row],[Volume Used]]-'Input Data'!$B$9)/'Input Data'!$B$11,0)*'Input Data'!$B$12</f>
        <v>0.30000000000000004</v>
      </c>
      <c r="D1864" s="31">
        <f>-(Table2[[#This Row],[Volume]]*(1-Table2[[#This Row],[Discount]])*'Input Data'!$B$2)/Table2[[#This Row],[Volume]]</f>
        <v>350</v>
      </c>
      <c r="E1864" s="29">
        <f>ROUNDUP(Table2[[#This Row],[Volume]]/'Input Data'!$B$13,0)</f>
        <v>10</v>
      </c>
      <c r="F1864" s="29">
        <f>-Table2[[#This Row],[Multiplier]]*'Input Data'!$B$3</f>
        <v>500000</v>
      </c>
      <c r="G1864" s="29">
        <f>(1 - (1 / (1 + EXP(-((Table2[[#This Row],[Volume]] / 1000) - 4.25))))) * 0.4 + 0.6</f>
        <v>0.60153360804459888</v>
      </c>
      <c r="H1864" s="29">
        <f>Table2[[#This Row],[Sigmoid]]*'Input Data'!$B$7</f>
        <v>451.15020603344914</v>
      </c>
      <c r="I1864" s="29">
        <f>Table2[[#This Row],[Price]]-Table2[[#This Row],[Variable Cost]]</f>
        <v>101.15020603344914</v>
      </c>
      <c r="J1864" s="29">
        <f>Table2[[#This Row],[CM I (Unit)]]-(Table2[[#This Row],[Fixed Cost]]/Table2[[#This Row],[Volume]])</f>
        <v>50.181806441196336</v>
      </c>
      <c r="K1864" s="29">
        <f>Table2[[#This Row],[CM II Unit)]]-(-'Input Data'!$B$4/Table2[[#This Row],[Volume]])</f>
        <v>24.697606645069936</v>
      </c>
      <c r="L1864" s="29">
        <f>Table2[[#This Row],[CM I (Unit)]]*Table2[[#This Row],[Volume]]</f>
        <v>992283.52118813607</v>
      </c>
      <c r="M1864" s="29">
        <f>Table2[[#This Row],[CM II Unit)]]*Table2[[#This Row],[Volume]]</f>
        <v>492283.52118813607</v>
      </c>
      <c r="N1864" s="29">
        <f>Table2[[#This Row],[Profit (Unit)]]*Table2[[#This Row],[Volume]]</f>
        <v>242283.52118813607</v>
      </c>
      <c r="O1864" s="29" t="str">
        <f>IF(AND(Table2[[#This Row],[Profit]]&gt;0,N1863&lt;0),MIN(Table2[Profit]),"")</f>
        <v/>
      </c>
    </row>
    <row r="1865" spans="1:15" ht="20.100000000000001" customHeight="1" x14ac:dyDescent="0.25">
      <c r="A1865" s="29">
        <v>9815</v>
      </c>
      <c r="B1865" s="29">
        <f>IF(Table2[[#This Row],[Volume]]&lt;'Input Data'!$B$9,'Input Data'!$B$9,IF(Table2[[#This Row],[Volume]]&gt;'Input Data'!$B$10,'Input Data'!$B$10,Table2[[#This Row],[Volume]]))</f>
        <v>8000</v>
      </c>
      <c r="C1865" s="30">
        <f>ROUNDDOWN((Table2[[#This Row],[Volume Used]]-'Input Data'!$B$9)/'Input Data'!$B$11,0)*'Input Data'!$B$12</f>
        <v>0.30000000000000004</v>
      </c>
      <c r="D1865" s="31">
        <f>-(Table2[[#This Row],[Volume]]*(1-Table2[[#This Row],[Discount]])*'Input Data'!$B$2)/Table2[[#This Row],[Volume]]</f>
        <v>350</v>
      </c>
      <c r="E1865" s="29">
        <f>ROUNDUP(Table2[[#This Row],[Volume]]/'Input Data'!$B$13,0)</f>
        <v>10</v>
      </c>
      <c r="F1865" s="29">
        <f>-Table2[[#This Row],[Multiplier]]*'Input Data'!$B$3</f>
        <v>500000</v>
      </c>
      <c r="G1865" s="29">
        <f>(1 - (1 / (1 + EXP(-((Table2[[#This Row],[Volume]] / 1000) - 4.25))))) * 0.4 + 0.6</f>
        <v>0.60152598832290427</v>
      </c>
      <c r="H1865" s="29">
        <f>Table2[[#This Row],[Sigmoid]]*'Input Data'!$B$7</f>
        <v>451.14449124217822</v>
      </c>
      <c r="I1865" s="29">
        <f>Table2[[#This Row],[Price]]-Table2[[#This Row],[Variable Cost]]</f>
        <v>101.14449124217822</v>
      </c>
      <c r="J1865" s="29">
        <f>Table2[[#This Row],[CM I (Unit)]]-(Table2[[#This Row],[Fixed Cost]]/Table2[[#This Row],[Volume]])</f>
        <v>50.202056193782909</v>
      </c>
      <c r="K1865" s="29">
        <f>Table2[[#This Row],[CM II Unit)]]-(-'Input Data'!$B$4/Table2[[#This Row],[Volume]])</f>
        <v>24.730838669585253</v>
      </c>
      <c r="L1865" s="29">
        <f>Table2[[#This Row],[CM I (Unit)]]*Table2[[#This Row],[Volume]]</f>
        <v>992733.1815419792</v>
      </c>
      <c r="M1865" s="29">
        <f>Table2[[#This Row],[CM II Unit)]]*Table2[[#This Row],[Volume]]</f>
        <v>492733.18154197925</v>
      </c>
      <c r="N1865" s="29">
        <f>Table2[[#This Row],[Profit (Unit)]]*Table2[[#This Row],[Volume]]</f>
        <v>242733.18154197925</v>
      </c>
      <c r="O1865" s="29" t="str">
        <f>IF(AND(Table2[[#This Row],[Profit]]&gt;0,N1864&lt;0),MIN(Table2[Profit]),"")</f>
        <v/>
      </c>
    </row>
    <row r="1866" spans="1:15" ht="20.100000000000001" customHeight="1" x14ac:dyDescent="0.25">
      <c r="A1866" s="29">
        <v>9820</v>
      </c>
      <c r="B1866" s="29">
        <f>IF(Table2[[#This Row],[Volume]]&lt;'Input Data'!$B$9,'Input Data'!$B$9,IF(Table2[[#This Row],[Volume]]&gt;'Input Data'!$B$10,'Input Data'!$B$10,Table2[[#This Row],[Volume]]))</f>
        <v>8000</v>
      </c>
      <c r="C1866" s="30">
        <f>ROUNDDOWN((Table2[[#This Row],[Volume Used]]-'Input Data'!$B$9)/'Input Data'!$B$11,0)*'Input Data'!$B$12</f>
        <v>0.30000000000000004</v>
      </c>
      <c r="D1866" s="31">
        <f>-(Table2[[#This Row],[Volume]]*(1-Table2[[#This Row],[Discount]])*'Input Data'!$B$2)/Table2[[#This Row],[Volume]]</f>
        <v>350</v>
      </c>
      <c r="E1866" s="29">
        <f>ROUNDUP(Table2[[#This Row],[Volume]]/'Input Data'!$B$13,0)</f>
        <v>10</v>
      </c>
      <c r="F1866" s="29">
        <f>-Table2[[#This Row],[Multiplier]]*'Input Data'!$B$3</f>
        <v>500000</v>
      </c>
      <c r="G1866" s="29">
        <f>(1 - (1 / (1 + EXP(-((Table2[[#This Row],[Volume]] / 1000) - 4.25))))) * 0.4 + 0.6</f>
        <v>0.60151840631548292</v>
      </c>
      <c r="H1866" s="29">
        <f>Table2[[#This Row],[Sigmoid]]*'Input Data'!$B$7</f>
        <v>451.1388047366122</v>
      </c>
      <c r="I1866" s="29">
        <f>Table2[[#This Row],[Price]]-Table2[[#This Row],[Variable Cost]]</f>
        <v>101.1388047366122</v>
      </c>
      <c r="J1866" s="29">
        <f>Table2[[#This Row],[CM I (Unit)]]-(Table2[[#This Row],[Fixed Cost]]/Table2[[#This Row],[Volume]])</f>
        <v>50.22230779160202</v>
      </c>
      <c r="K1866" s="29">
        <f>Table2[[#This Row],[CM II Unit)]]-(-'Input Data'!$B$4/Table2[[#This Row],[Volume]])</f>
        <v>24.76405931909693</v>
      </c>
      <c r="L1866" s="29">
        <f>Table2[[#This Row],[CM I (Unit)]]*Table2[[#This Row],[Volume]]</f>
        <v>993183.06251353177</v>
      </c>
      <c r="M1866" s="29">
        <f>Table2[[#This Row],[CM II Unit)]]*Table2[[#This Row],[Volume]]</f>
        <v>493183.06251353183</v>
      </c>
      <c r="N1866" s="29">
        <f>Table2[[#This Row],[Profit (Unit)]]*Table2[[#This Row],[Volume]]</f>
        <v>243183.06251353186</v>
      </c>
      <c r="O1866" s="29" t="str">
        <f>IF(AND(Table2[[#This Row],[Profit]]&gt;0,N1865&lt;0),MIN(Table2[Profit]),"")</f>
        <v/>
      </c>
    </row>
    <row r="1867" spans="1:15" ht="20.100000000000001" customHeight="1" x14ac:dyDescent="0.25">
      <c r="A1867" s="29">
        <v>9825</v>
      </c>
      <c r="B1867" s="29">
        <f>IF(Table2[[#This Row],[Volume]]&lt;'Input Data'!$B$9,'Input Data'!$B$9,IF(Table2[[#This Row],[Volume]]&gt;'Input Data'!$B$10,'Input Data'!$B$10,Table2[[#This Row],[Volume]]))</f>
        <v>8000</v>
      </c>
      <c r="C1867" s="30">
        <f>ROUNDDOWN((Table2[[#This Row],[Volume Used]]-'Input Data'!$B$9)/'Input Data'!$B$11,0)*'Input Data'!$B$12</f>
        <v>0.30000000000000004</v>
      </c>
      <c r="D1867" s="31">
        <f>-(Table2[[#This Row],[Volume]]*(1-Table2[[#This Row],[Discount]])*'Input Data'!$B$2)/Table2[[#This Row],[Volume]]</f>
        <v>350</v>
      </c>
      <c r="E1867" s="29">
        <f>ROUNDUP(Table2[[#This Row],[Volume]]/'Input Data'!$B$13,0)</f>
        <v>10</v>
      </c>
      <c r="F1867" s="29">
        <f>-Table2[[#This Row],[Multiplier]]*'Input Data'!$B$3</f>
        <v>500000</v>
      </c>
      <c r="G1867" s="29">
        <f>(1 - (1 / (1 + EXP(-((Table2[[#This Row],[Volume]] / 1000) - 4.25))))) * 0.4 + 0.6</f>
        <v>0.60151086183709612</v>
      </c>
      <c r="H1867" s="29">
        <f>Table2[[#This Row],[Sigmoid]]*'Input Data'!$B$7</f>
        <v>451.13314637782207</v>
      </c>
      <c r="I1867" s="29">
        <f>Table2[[#This Row],[Price]]-Table2[[#This Row],[Variable Cost]]</f>
        <v>101.13314637782207</v>
      </c>
      <c r="J1867" s="29">
        <f>Table2[[#This Row],[CM I (Unit)]]-(Table2[[#This Row],[Fixed Cost]]/Table2[[#This Row],[Volume]])</f>
        <v>50.242561136091794</v>
      </c>
      <c r="K1867" s="29">
        <f>Table2[[#This Row],[CM II Unit)]]-(-'Input Data'!$B$4/Table2[[#This Row],[Volume]])</f>
        <v>24.797268515226655</v>
      </c>
      <c r="L1867" s="29">
        <f>Table2[[#This Row],[CM I (Unit)]]*Table2[[#This Row],[Volume]]</f>
        <v>993633.16316210188</v>
      </c>
      <c r="M1867" s="29">
        <f>Table2[[#This Row],[CM II Unit)]]*Table2[[#This Row],[Volume]]</f>
        <v>493633.16316210188</v>
      </c>
      <c r="N1867" s="29">
        <f>Table2[[#This Row],[Profit (Unit)]]*Table2[[#This Row],[Volume]]</f>
        <v>243633.16316210188</v>
      </c>
      <c r="O1867" s="29" t="str">
        <f>IF(AND(Table2[[#This Row],[Profit]]&gt;0,N1866&lt;0),MIN(Table2[Profit]),"")</f>
        <v/>
      </c>
    </row>
    <row r="1868" spans="1:15" ht="20.100000000000001" customHeight="1" x14ac:dyDescent="0.25">
      <c r="A1868" s="29">
        <v>9830</v>
      </c>
      <c r="B1868" s="29">
        <f>IF(Table2[[#This Row],[Volume]]&lt;'Input Data'!$B$9,'Input Data'!$B$9,IF(Table2[[#This Row],[Volume]]&gt;'Input Data'!$B$10,'Input Data'!$B$10,Table2[[#This Row],[Volume]]))</f>
        <v>8000</v>
      </c>
      <c r="C1868" s="30">
        <f>ROUNDDOWN((Table2[[#This Row],[Volume Used]]-'Input Data'!$B$9)/'Input Data'!$B$11,0)*'Input Data'!$B$12</f>
        <v>0.30000000000000004</v>
      </c>
      <c r="D1868" s="31">
        <f>-(Table2[[#This Row],[Volume]]*(1-Table2[[#This Row],[Discount]])*'Input Data'!$B$2)/Table2[[#This Row],[Volume]]</f>
        <v>350</v>
      </c>
      <c r="E1868" s="29">
        <f>ROUNDUP(Table2[[#This Row],[Volume]]/'Input Data'!$B$13,0)</f>
        <v>10</v>
      </c>
      <c r="F1868" s="29">
        <f>-Table2[[#This Row],[Multiplier]]*'Input Data'!$B$3</f>
        <v>500000</v>
      </c>
      <c r="G1868" s="29">
        <f>(1 - (1 / (1 + EXP(-((Table2[[#This Row],[Volume]] / 1000) - 4.25))))) * 0.4 + 0.6</f>
        <v>0.60150335470340022</v>
      </c>
      <c r="H1868" s="29">
        <f>Table2[[#This Row],[Sigmoid]]*'Input Data'!$B$7</f>
        <v>451.12751602755014</v>
      </c>
      <c r="I1868" s="29">
        <f>Table2[[#This Row],[Price]]-Table2[[#This Row],[Variable Cost]]</f>
        <v>101.12751602755014</v>
      </c>
      <c r="J1868" s="29">
        <f>Table2[[#This Row],[CM I (Unit)]]-(Table2[[#This Row],[Fixed Cost]]/Table2[[#This Row],[Volume]])</f>
        <v>50.262816129279543</v>
      </c>
      <c r="K1868" s="29">
        <f>Table2[[#This Row],[CM II Unit)]]-(-'Input Data'!$B$4/Table2[[#This Row],[Volume]])</f>
        <v>24.830466180144242</v>
      </c>
      <c r="L1868" s="29">
        <f>Table2[[#This Row],[CM I (Unit)]]*Table2[[#This Row],[Volume]]</f>
        <v>994083.48255081789</v>
      </c>
      <c r="M1868" s="29">
        <f>Table2[[#This Row],[CM II Unit)]]*Table2[[#This Row],[Volume]]</f>
        <v>494083.48255081789</v>
      </c>
      <c r="N1868" s="29">
        <f>Table2[[#This Row],[Profit (Unit)]]*Table2[[#This Row],[Volume]]</f>
        <v>244083.48255081789</v>
      </c>
      <c r="O1868" s="29" t="str">
        <f>IF(AND(Table2[[#This Row],[Profit]]&gt;0,N1867&lt;0),MIN(Table2[Profit]),"")</f>
        <v/>
      </c>
    </row>
    <row r="1869" spans="1:15" ht="20.100000000000001" customHeight="1" x14ac:dyDescent="0.25">
      <c r="A1869" s="29">
        <v>9835</v>
      </c>
      <c r="B1869" s="29">
        <f>IF(Table2[[#This Row],[Volume]]&lt;'Input Data'!$B$9,'Input Data'!$B$9,IF(Table2[[#This Row],[Volume]]&gt;'Input Data'!$B$10,'Input Data'!$B$10,Table2[[#This Row],[Volume]]))</f>
        <v>8000</v>
      </c>
      <c r="C1869" s="30">
        <f>ROUNDDOWN((Table2[[#This Row],[Volume Used]]-'Input Data'!$B$9)/'Input Data'!$B$11,0)*'Input Data'!$B$12</f>
        <v>0.30000000000000004</v>
      </c>
      <c r="D1869" s="31">
        <f>-(Table2[[#This Row],[Volume]]*(1-Table2[[#This Row],[Discount]])*'Input Data'!$B$2)/Table2[[#This Row],[Volume]]</f>
        <v>350</v>
      </c>
      <c r="E1869" s="29">
        <f>ROUNDUP(Table2[[#This Row],[Volume]]/'Input Data'!$B$13,0)</f>
        <v>10</v>
      </c>
      <c r="F1869" s="29">
        <f>-Table2[[#This Row],[Multiplier]]*'Input Data'!$B$3</f>
        <v>500000</v>
      </c>
      <c r="G1869" s="29">
        <f>(1 - (1 / (1 + EXP(-((Table2[[#This Row],[Volume]] / 1000) - 4.25))))) * 0.4 + 0.6</f>
        <v>0.60149588473094362</v>
      </c>
      <c r="H1869" s="29">
        <f>Table2[[#This Row],[Sigmoid]]*'Input Data'!$B$7</f>
        <v>451.12191354820771</v>
      </c>
      <c r="I1869" s="29">
        <f>Table2[[#This Row],[Price]]-Table2[[#This Row],[Variable Cost]]</f>
        <v>101.12191354820771</v>
      </c>
      <c r="J1869" s="29">
        <f>Table2[[#This Row],[CM I (Unit)]]-(Table2[[#This Row],[Fixed Cost]]/Table2[[#This Row],[Volume]])</f>
        <v>50.28307267377965</v>
      </c>
      <c r="K1869" s="29">
        <f>Table2[[#This Row],[CM II Unit)]]-(-'Input Data'!$B$4/Table2[[#This Row],[Volume]])</f>
        <v>24.863652236565617</v>
      </c>
      <c r="L1869" s="29">
        <f>Table2[[#This Row],[CM I (Unit)]]*Table2[[#This Row],[Volume]]</f>
        <v>994534.01974662289</v>
      </c>
      <c r="M1869" s="29">
        <f>Table2[[#This Row],[CM II Unit)]]*Table2[[#This Row],[Volume]]</f>
        <v>494534.01974662283</v>
      </c>
      <c r="N1869" s="29">
        <f>Table2[[#This Row],[Profit (Unit)]]*Table2[[#This Row],[Volume]]</f>
        <v>244534.01974662286</v>
      </c>
      <c r="O1869" s="29" t="str">
        <f>IF(AND(Table2[[#This Row],[Profit]]&gt;0,N1868&lt;0),MIN(Table2[Profit]),"")</f>
        <v/>
      </c>
    </row>
    <row r="1870" spans="1:15" ht="20.100000000000001" customHeight="1" x14ac:dyDescent="0.25">
      <c r="A1870" s="29">
        <v>9840</v>
      </c>
      <c r="B1870" s="29">
        <f>IF(Table2[[#This Row],[Volume]]&lt;'Input Data'!$B$9,'Input Data'!$B$9,IF(Table2[[#This Row],[Volume]]&gt;'Input Data'!$B$10,'Input Data'!$B$10,Table2[[#This Row],[Volume]]))</f>
        <v>8000</v>
      </c>
      <c r="C1870" s="30">
        <f>ROUNDDOWN((Table2[[#This Row],[Volume Used]]-'Input Data'!$B$9)/'Input Data'!$B$11,0)*'Input Data'!$B$12</f>
        <v>0.30000000000000004</v>
      </c>
      <c r="D1870" s="31">
        <f>-(Table2[[#This Row],[Volume]]*(1-Table2[[#This Row],[Discount]])*'Input Data'!$B$2)/Table2[[#This Row],[Volume]]</f>
        <v>350</v>
      </c>
      <c r="E1870" s="29">
        <f>ROUNDUP(Table2[[#This Row],[Volume]]/'Input Data'!$B$13,0)</f>
        <v>10</v>
      </c>
      <c r="F1870" s="29">
        <f>-Table2[[#This Row],[Multiplier]]*'Input Data'!$B$3</f>
        <v>500000</v>
      </c>
      <c r="G1870" s="29">
        <f>(1 - (1 / (1 + EXP(-((Table2[[#This Row],[Volume]] / 1000) - 4.25))))) * 0.4 + 0.6</f>
        <v>0.6014884517371617</v>
      </c>
      <c r="H1870" s="29">
        <f>Table2[[#This Row],[Sigmoid]]*'Input Data'!$B$7</f>
        <v>451.11633880287127</v>
      </c>
      <c r="I1870" s="29">
        <f>Table2[[#This Row],[Price]]-Table2[[#This Row],[Variable Cost]]</f>
        <v>101.11633880287127</v>
      </c>
      <c r="J1870" s="29">
        <f>Table2[[#This Row],[CM I (Unit)]]-(Table2[[#This Row],[Fixed Cost]]/Table2[[#This Row],[Volume]])</f>
        <v>50.303330672789969</v>
      </c>
      <c r="K1870" s="29">
        <f>Table2[[#This Row],[CM II Unit)]]-(-'Input Data'!$B$4/Table2[[#This Row],[Volume]])</f>
        <v>24.896826607749318</v>
      </c>
      <c r="L1870" s="29">
        <f>Table2[[#This Row],[CM I (Unit)]]*Table2[[#This Row],[Volume]]</f>
        <v>994984.77382025332</v>
      </c>
      <c r="M1870" s="29">
        <f>Table2[[#This Row],[CM II Unit)]]*Table2[[#This Row],[Volume]]</f>
        <v>494984.77382025326</v>
      </c>
      <c r="N1870" s="29">
        <f>Table2[[#This Row],[Profit (Unit)]]*Table2[[#This Row],[Volume]]</f>
        <v>244984.77382025329</v>
      </c>
      <c r="O1870" s="29" t="str">
        <f>IF(AND(Table2[[#This Row],[Profit]]&gt;0,N1869&lt;0),MIN(Table2[Profit]),"")</f>
        <v/>
      </c>
    </row>
    <row r="1871" spans="1:15" ht="20.100000000000001" customHeight="1" x14ac:dyDescent="0.25">
      <c r="A1871" s="29">
        <v>9845</v>
      </c>
      <c r="B1871" s="29">
        <f>IF(Table2[[#This Row],[Volume]]&lt;'Input Data'!$B$9,'Input Data'!$B$9,IF(Table2[[#This Row],[Volume]]&gt;'Input Data'!$B$10,'Input Data'!$B$10,Table2[[#This Row],[Volume]]))</f>
        <v>8000</v>
      </c>
      <c r="C1871" s="30">
        <f>ROUNDDOWN((Table2[[#This Row],[Volume Used]]-'Input Data'!$B$9)/'Input Data'!$B$11,0)*'Input Data'!$B$12</f>
        <v>0.30000000000000004</v>
      </c>
      <c r="D1871" s="31">
        <f>-(Table2[[#This Row],[Volume]]*(1-Table2[[#This Row],[Discount]])*'Input Data'!$B$2)/Table2[[#This Row],[Volume]]</f>
        <v>350</v>
      </c>
      <c r="E1871" s="29">
        <f>ROUNDUP(Table2[[#This Row],[Volume]]/'Input Data'!$B$13,0)</f>
        <v>10</v>
      </c>
      <c r="F1871" s="29">
        <f>-Table2[[#This Row],[Multiplier]]*'Input Data'!$B$3</f>
        <v>500000</v>
      </c>
      <c r="G1871" s="29">
        <f>(1 - (1 / (1 + EXP(-((Table2[[#This Row],[Volume]] / 1000) - 4.25))))) * 0.4 + 0.6</f>
        <v>0.60148105554037268</v>
      </c>
      <c r="H1871" s="29">
        <f>Table2[[#This Row],[Sigmoid]]*'Input Data'!$B$7</f>
        <v>451.11079165527951</v>
      </c>
      <c r="I1871" s="29">
        <f>Table2[[#This Row],[Price]]-Table2[[#This Row],[Variable Cost]]</f>
        <v>101.11079165527951</v>
      </c>
      <c r="J1871" s="29">
        <f>Table2[[#This Row],[CM I (Unit)]]-(Table2[[#This Row],[Fixed Cost]]/Table2[[#This Row],[Volume]])</f>
        <v>50.323590030089058</v>
      </c>
      <c r="K1871" s="29">
        <f>Table2[[#This Row],[CM II Unit)]]-(-'Input Data'!$B$4/Table2[[#This Row],[Volume]])</f>
        <v>24.92998921749383</v>
      </c>
      <c r="L1871" s="29">
        <f>Table2[[#This Row],[CM I (Unit)]]*Table2[[#This Row],[Volume]]</f>
        <v>995435.74384622683</v>
      </c>
      <c r="M1871" s="29">
        <f>Table2[[#This Row],[CM II Unit)]]*Table2[[#This Row],[Volume]]</f>
        <v>495435.74384622677</v>
      </c>
      <c r="N1871" s="29">
        <f>Table2[[#This Row],[Profit (Unit)]]*Table2[[#This Row],[Volume]]</f>
        <v>245435.74384622675</v>
      </c>
      <c r="O1871" s="29" t="str">
        <f>IF(AND(Table2[[#This Row],[Profit]]&gt;0,N1870&lt;0),MIN(Table2[Profit]),"")</f>
        <v/>
      </c>
    </row>
    <row r="1872" spans="1:15" ht="20.100000000000001" customHeight="1" x14ac:dyDescent="0.25">
      <c r="A1872" s="29">
        <v>9850</v>
      </c>
      <c r="B1872" s="29">
        <f>IF(Table2[[#This Row],[Volume]]&lt;'Input Data'!$B$9,'Input Data'!$B$9,IF(Table2[[#This Row],[Volume]]&gt;'Input Data'!$B$10,'Input Data'!$B$10,Table2[[#This Row],[Volume]]))</f>
        <v>8000</v>
      </c>
      <c r="C1872" s="30">
        <f>ROUNDDOWN((Table2[[#This Row],[Volume Used]]-'Input Data'!$B$9)/'Input Data'!$B$11,0)*'Input Data'!$B$12</f>
        <v>0.30000000000000004</v>
      </c>
      <c r="D1872" s="31">
        <f>-(Table2[[#This Row],[Volume]]*(1-Table2[[#This Row],[Discount]])*'Input Data'!$B$2)/Table2[[#This Row],[Volume]]</f>
        <v>350</v>
      </c>
      <c r="E1872" s="29">
        <f>ROUNDUP(Table2[[#This Row],[Volume]]/'Input Data'!$B$13,0)</f>
        <v>10</v>
      </c>
      <c r="F1872" s="29">
        <f>-Table2[[#This Row],[Multiplier]]*'Input Data'!$B$3</f>
        <v>500000</v>
      </c>
      <c r="G1872" s="29">
        <f>(1 - (1 / (1 + EXP(-((Table2[[#This Row],[Volume]] / 1000) - 4.25))))) * 0.4 + 0.6</f>
        <v>0.60147369595977429</v>
      </c>
      <c r="H1872" s="29">
        <f>Table2[[#This Row],[Sigmoid]]*'Input Data'!$B$7</f>
        <v>451.10527196983071</v>
      </c>
      <c r="I1872" s="29">
        <f>Table2[[#This Row],[Price]]-Table2[[#This Row],[Variable Cost]]</f>
        <v>101.10527196983071</v>
      </c>
      <c r="J1872" s="29">
        <f>Table2[[#This Row],[CM I (Unit)]]-(Table2[[#This Row],[Fixed Cost]]/Table2[[#This Row],[Volume]])</f>
        <v>50.343850650033758</v>
      </c>
      <c r="K1872" s="29">
        <f>Table2[[#This Row],[CM II Unit)]]-(-'Input Data'!$B$4/Table2[[#This Row],[Volume]])</f>
        <v>24.963139990135282</v>
      </c>
      <c r="L1872" s="29">
        <f>Table2[[#This Row],[CM I (Unit)]]*Table2[[#This Row],[Volume]]</f>
        <v>995886.92890283244</v>
      </c>
      <c r="M1872" s="29">
        <f>Table2[[#This Row],[CM II Unit)]]*Table2[[#This Row],[Volume]]</f>
        <v>495886.9289028325</v>
      </c>
      <c r="N1872" s="29">
        <f>Table2[[#This Row],[Profit (Unit)]]*Table2[[#This Row],[Volume]]</f>
        <v>245886.92890283253</v>
      </c>
      <c r="O1872" s="29" t="str">
        <f>IF(AND(Table2[[#This Row],[Profit]]&gt;0,N1871&lt;0),MIN(Table2[Profit]),"")</f>
        <v/>
      </c>
    </row>
    <row r="1873" spans="1:15" ht="20.100000000000001" customHeight="1" x14ac:dyDescent="0.25">
      <c r="A1873" s="29">
        <v>9855</v>
      </c>
      <c r="B1873" s="29">
        <f>IF(Table2[[#This Row],[Volume]]&lt;'Input Data'!$B$9,'Input Data'!$B$9,IF(Table2[[#This Row],[Volume]]&gt;'Input Data'!$B$10,'Input Data'!$B$10,Table2[[#This Row],[Volume]]))</f>
        <v>8000</v>
      </c>
      <c r="C1873" s="30">
        <f>ROUNDDOWN((Table2[[#This Row],[Volume Used]]-'Input Data'!$B$9)/'Input Data'!$B$11,0)*'Input Data'!$B$12</f>
        <v>0.30000000000000004</v>
      </c>
      <c r="D1873" s="31">
        <f>-(Table2[[#This Row],[Volume]]*(1-Table2[[#This Row],[Discount]])*'Input Data'!$B$2)/Table2[[#This Row],[Volume]]</f>
        <v>350</v>
      </c>
      <c r="E1873" s="29">
        <f>ROUNDUP(Table2[[#This Row],[Volume]]/'Input Data'!$B$13,0)</f>
        <v>10</v>
      </c>
      <c r="F1873" s="29">
        <f>-Table2[[#This Row],[Multiplier]]*'Input Data'!$B$3</f>
        <v>500000</v>
      </c>
      <c r="G1873" s="29">
        <f>(1 - (1 / (1 + EXP(-((Table2[[#This Row],[Volume]] / 1000) - 4.25))))) * 0.4 + 0.6</f>
        <v>0.60146637281543902</v>
      </c>
      <c r="H1873" s="29">
        <f>Table2[[#This Row],[Sigmoid]]*'Input Data'!$B$7</f>
        <v>451.09977961157927</v>
      </c>
      <c r="I1873" s="29">
        <f>Table2[[#This Row],[Price]]-Table2[[#This Row],[Variable Cost]]</f>
        <v>101.09977961157927</v>
      </c>
      <c r="J1873" s="29">
        <f>Table2[[#This Row],[CM I (Unit)]]-(Table2[[#This Row],[Fixed Cost]]/Table2[[#This Row],[Volume]])</f>
        <v>50.364112437555924</v>
      </c>
      <c r="K1873" s="29">
        <f>Table2[[#This Row],[CM II Unit)]]-(-'Input Data'!$B$4/Table2[[#This Row],[Volume]])</f>
        <v>24.996278850544254</v>
      </c>
      <c r="L1873" s="29">
        <f>Table2[[#This Row],[CM I (Unit)]]*Table2[[#This Row],[Volume]]</f>
        <v>996338.32807211368</v>
      </c>
      <c r="M1873" s="29">
        <f>Table2[[#This Row],[CM II Unit)]]*Table2[[#This Row],[Volume]]</f>
        <v>496338.32807211363</v>
      </c>
      <c r="N1873" s="29">
        <f>Table2[[#This Row],[Profit (Unit)]]*Table2[[#This Row],[Volume]]</f>
        <v>246338.32807211363</v>
      </c>
      <c r="O1873" s="29" t="str">
        <f>IF(AND(Table2[[#This Row],[Profit]]&gt;0,N1872&lt;0),MIN(Table2[Profit]),"")</f>
        <v/>
      </c>
    </row>
    <row r="1874" spans="1:15" ht="20.100000000000001" customHeight="1" x14ac:dyDescent="0.25">
      <c r="A1874" s="29">
        <v>9860</v>
      </c>
      <c r="B1874" s="29">
        <f>IF(Table2[[#This Row],[Volume]]&lt;'Input Data'!$B$9,'Input Data'!$B$9,IF(Table2[[#This Row],[Volume]]&gt;'Input Data'!$B$10,'Input Data'!$B$10,Table2[[#This Row],[Volume]]))</f>
        <v>8000</v>
      </c>
      <c r="C1874" s="30">
        <f>ROUNDDOWN((Table2[[#This Row],[Volume Used]]-'Input Data'!$B$9)/'Input Data'!$B$11,0)*'Input Data'!$B$12</f>
        <v>0.30000000000000004</v>
      </c>
      <c r="D1874" s="31">
        <f>-(Table2[[#This Row],[Volume]]*(1-Table2[[#This Row],[Discount]])*'Input Data'!$B$2)/Table2[[#This Row],[Volume]]</f>
        <v>350</v>
      </c>
      <c r="E1874" s="29">
        <f>ROUNDUP(Table2[[#This Row],[Volume]]/'Input Data'!$B$13,0)</f>
        <v>10</v>
      </c>
      <c r="F1874" s="29">
        <f>-Table2[[#This Row],[Multiplier]]*'Input Data'!$B$3</f>
        <v>500000</v>
      </c>
      <c r="G1874" s="29">
        <f>(1 - (1 / (1 + EXP(-((Table2[[#This Row],[Volume]] / 1000) - 4.25))))) * 0.4 + 0.6</f>
        <v>0.60145908592830999</v>
      </c>
      <c r="H1874" s="29">
        <f>Table2[[#This Row],[Sigmoid]]*'Input Data'!$B$7</f>
        <v>451.09431444623249</v>
      </c>
      <c r="I1874" s="29">
        <f>Table2[[#This Row],[Price]]-Table2[[#This Row],[Variable Cost]]</f>
        <v>101.09431444623249</v>
      </c>
      <c r="J1874" s="29">
        <f>Table2[[#This Row],[CM I (Unit)]]-(Table2[[#This Row],[Fixed Cost]]/Table2[[#This Row],[Volume]])</f>
        <v>50.384375298159469</v>
      </c>
      <c r="K1874" s="29">
        <f>Table2[[#This Row],[CM II Unit)]]-(-'Input Data'!$B$4/Table2[[#This Row],[Volume]])</f>
        <v>25.029405724122959</v>
      </c>
      <c r="L1874" s="29">
        <f>Table2[[#This Row],[CM I (Unit)]]*Table2[[#This Row],[Volume]]</f>
        <v>996789.9404398523</v>
      </c>
      <c r="M1874" s="29">
        <f>Table2[[#This Row],[CM II Unit)]]*Table2[[#This Row],[Volume]]</f>
        <v>496789.94043985236</v>
      </c>
      <c r="N1874" s="29">
        <f>Table2[[#This Row],[Profit (Unit)]]*Table2[[#This Row],[Volume]]</f>
        <v>246789.94043985239</v>
      </c>
      <c r="O1874" s="29" t="str">
        <f>IF(AND(Table2[[#This Row],[Profit]]&gt;0,N1873&lt;0),MIN(Table2[Profit]),"")</f>
        <v/>
      </c>
    </row>
    <row r="1875" spans="1:15" ht="20.100000000000001" customHeight="1" x14ac:dyDescent="0.25">
      <c r="A1875" s="29">
        <v>9865</v>
      </c>
      <c r="B1875" s="29">
        <f>IF(Table2[[#This Row],[Volume]]&lt;'Input Data'!$B$9,'Input Data'!$B$9,IF(Table2[[#This Row],[Volume]]&gt;'Input Data'!$B$10,'Input Data'!$B$10,Table2[[#This Row],[Volume]]))</f>
        <v>8000</v>
      </c>
      <c r="C1875" s="30">
        <f>ROUNDDOWN((Table2[[#This Row],[Volume Used]]-'Input Data'!$B$9)/'Input Data'!$B$11,0)*'Input Data'!$B$12</f>
        <v>0.30000000000000004</v>
      </c>
      <c r="D1875" s="31">
        <f>-(Table2[[#This Row],[Volume]]*(1-Table2[[#This Row],[Discount]])*'Input Data'!$B$2)/Table2[[#This Row],[Volume]]</f>
        <v>350</v>
      </c>
      <c r="E1875" s="29">
        <f>ROUNDUP(Table2[[#This Row],[Volume]]/'Input Data'!$B$13,0)</f>
        <v>10</v>
      </c>
      <c r="F1875" s="29">
        <f>-Table2[[#This Row],[Multiplier]]*'Input Data'!$B$3</f>
        <v>500000</v>
      </c>
      <c r="G1875" s="29">
        <f>(1 - (1 / (1 + EXP(-((Table2[[#This Row],[Volume]] / 1000) - 4.25))))) * 0.4 + 0.6</f>
        <v>0.60145183512019695</v>
      </c>
      <c r="H1875" s="29">
        <f>Table2[[#This Row],[Sigmoid]]*'Input Data'!$B$7</f>
        <v>451.08887634014769</v>
      </c>
      <c r="I1875" s="29">
        <f>Table2[[#This Row],[Price]]-Table2[[#This Row],[Variable Cost]]</f>
        <v>101.08887634014769</v>
      </c>
      <c r="J1875" s="29">
        <f>Table2[[#This Row],[CM I (Unit)]]-(Table2[[#This Row],[Fixed Cost]]/Table2[[#This Row],[Volume]])</f>
        <v>50.404639137917584</v>
      </c>
      <c r="K1875" s="29">
        <f>Table2[[#This Row],[CM II Unit)]]-(-'Input Data'!$B$4/Table2[[#This Row],[Volume]])</f>
        <v>25.062520536802531</v>
      </c>
      <c r="L1875" s="29">
        <f>Table2[[#This Row],[CM I (Unit)]]*Table2[[#This Row],[Volume]]</f>
        <v>997241.76509555697</v>
      </c>
      <c r="M1875" s="29">
        <f>Table2[[#This Row],[CM II Unit)]]*Table2[[#This Row],[Volume]]</f>
        <v>497241.76509555697</v>
      </c>
      <c r="N1875" s="29">
        <f>Table2[[#This Row],[Profit (Unit)]]*Table2[[#This Row],[Volume]]</f>
        <v>247241.76509555697</v>
      </c>
      <c r="O1875" s="29" t="str">
        <f>IF(AND(Table2[[#This Row],[Profit]]&gt;0,N1874&lt;0),MIN(Table2[Profit]),"")</f>
        <v/>
      </c>
    </row>
    <row r="1876" spans="1:15" ht="20.100000000000001" customHeight="1" x14ac:dyDescent="0.25">
      <c r="A1876" s="29">
        <v>9870</v>
      </c>
      <c r="B1876" s="29">
        <f>IF(Table2[[#This Row],[Volume]]&lt;'Input Data'!$B$9,'Input Data'!$B$9,IF(Table2[[#This Row],[Volume]]&gt;'Input Data'!$B$10,'Input Data'!$B$10,Table2[[#This Row],[Volume]]))</f>
        <v>8000</v>
      </c>
      <c r="C1876" s="30">
        <f>ROUNDDOWN((Table2[[#This Row],[Volume Used]]-'Input Data'!$B$9)/'Input Data'!$B$11,0)*'Input Data'!$B$12</f>
        <v>0.30000000000000004</v>
      </c>
      <c r="D1876" s="31">
        <f>-(Table2[[#This Row],[Volume]]*(1-Table2[[#This Row],[Discount]])*'Input Data'!$B$2)/Table2[[#This Row],[Volume]]</f>
        <v>350</v>
      </c>
      <c r="E1876" s="29">
        <f>ROUNDUP(Table2[[#This Row],[Volume]]/'Input Data'!$B$13,0)</f>
        <v>10</v>
      </c>
      <c r="F1876" s="29">
        <f>-Table2[[#This Row],[Multiplier]]*'Input Data'!$B$3</f>
        <v>500000</v>
      </c>
      <c r="G1876" s="29">
        <f>(1 - (1 / (1 + EXP(-((Table2[[#This Row],[Volume]] / 1000) - 4.25))))) * 0.4 + 0.6</f>
        <v>0.60144462021377254</v>
      </c>
      <c r="H1876" s="29">
        <f>Table2[[#This Row],[Sigmoid]]*'Input Data'!$B$7</f>
        <v>451.08346516032941</v>
      </c>
      <c r="I1876" s="29">
        <f>Table2[[#This Row],[Price]]-Table2[[#This Row],[Variable Cost]]</f>
        <v>101.08346516032941</v>
      </c>
      <c r="J1876" s="29">
        <f>Table2[[#This Row],[CM I (Unit)]]-(Table2[[#This Row],[Fixed Cost]]/Table2[[#This Row],[Volume]])</f>
        <v>50.424903863470242</v>
      </c>
      <c r="K1876" s="29">
        <f>Table2[[#This Row],[CM II Unit)]]-(-'Input Data'!$B$4/Table2[[#This Row],[Volume]])</f>
        <v>25.095623215040657</v>
      </c>
      <c r="L1876" s="29">
        <f>Table2[[#This Row],[CM I (Unit)]]*Table2[[#This Row],[Volume]]</f>
        <v>997693.80113245128</v>
      </c>
      <c r="M1876" s="29">
        <f>Table2[[#This Row],[CM II Unit)]]*Table2[[#This Row],[Volume]]</f>
        <v>497693.80113245128</v>
      </c>
      <c r="N1876" s="29">
        <f>Table2[[#This Row],[Profit (Unit)]]*Table2[[#This Row],[Volume]]</f>
        <v>247693.80113245128</v>
      </c>
      <c r="O1876" s="29" t="str">
        <f>IF(AND(Table2[[#This Row],[Profit]]&gt;0,N1875&lt;0),MIN(Table2[Profit]),"")</f>
        <v/>
      </c>
    </row>
    <row r="1877" spans="1:15" ht="20.100000000000001" customHeight="1" x14ac:dyDescent="0.25">
      <c r="A1877" s="29">
        <v>9875</v>
      </c>
      <c r="B1877" s="29">
        <f>IF(Table2[[#This Row],[Volume]]&lt;'Input Data'!$B$9,'Input Data'!$B$9,IF(Table2[[#This Row],[Volume]]&gt;'Input Data'!$B$10,'Input Data'!$B$10,Table2[[#This Row],[Volume]]))</f>
        <v>8000</v>
      </c>
      <c r="C1877" s="30">
        <f>ROUNDDOWN((Table2[[#This Row],[Volume Used]]-'Input Data'!$B$9)/'Input Data'!$B$11,0)*'Input Data'!$B$12</f>
        <v>0.30000000000000004</v>
      </c>
      <c r="D1877" s="31">
        <f>-(Table2[[#This Row],[Volume]]*(1-Table2[[#This Row],[Discount]])*'Input Data'!$B$2)/Table2[[#This Row],[Volume]]</f>
        <v>350</v>
      </c>
      <c r="E1877" s="29">
        <f>ROUNDUP(Table2[[#This Row],[Volume]]/'Input Data'!$B$13,0)</f>
        <v>10</v>
      </c>
      <c r="F1877" s="29">
        <f>-Table2[[#This Row],[Multiplier]]*'Input Data'!$B$3</f>
        <v>500000</v>
      </c>
      <c r="G1877" s="29">
        <f>(1 - (1 / (1 + EXP(-((Table2[[#This Row],[Volume]] / 1000) - 4.25))))) * 0.4 + 0.6</f>
        <v>0.60143744103256802</v>
      </c>
      <c r="H1877" s="29">
        <f>Table2[[#This Row],[Sigmoid]]*'Input Data'!$B$7</f>
        <v>451.07808077442604</v>
      </c>
      <c r="I1877" s="29">
        <f>Table2[[#This Row],[Price]]-Table2[[#This Row],[Variable Cost]]</f>
        <v>101.07808077442604</v>
      </c>
      <c r="J1877" s="29">
        <f>Table2[[#This Row],[CM I (Unit)]]-(Table2[[#This Row],[Fixed Cost]]/Table2[[#This Row],[Volume]])</f>
        <v>50.445169382020978</v>
      </c>
      <c r="K1877" s="29">
        <f>Table2[[#This Row],[CM II Unit)]]-(-'Input Data'!$B$4/Table2[[#This Row],[Volume]])</f>
        <v>25.128713685818447</v>
      </c>
      <c r="L1877" s="29">
        <f>Table2[[#This Row],[CM I (Unit)]]*Table2[[#This Row],[Volume]]</f>
        <v>998146.0476474571</v>
      </c>
      <c r="M1877" s="29">
        <f>Table2[[#This Row],[CM II Unit)]]*Table2[[#This Row],[Volume]]</f>
        <v>498146.04764745716</v>
      </c>
      <c r="N1877" s="29">
        <f>Table2[[#This Row],[Profit (Unit)]]*Table2[[#This Row],[Volume]]</f>
        <v>248146.04764745716</v>
      </c>
      <c r="O1877" s="29" t="str">
        <f>IF(AND(Table2[[#This Row],[Profit]]&gt;0,N1876&lt;0),MIN(Table2[Profit]),"")</f>
        <v/>
      </c>
    </row>
    <row r="1878" spans="1:15" ht="20.100000000000001" customHeight="1" x14ac:dyDescent="0.25">
      <c r="A1878" s="29">
        <v>9880</v>
      </c>
      <c r="B1878" s="29">
        <f>IF(Table2[[#This Row],[Volume]]&lt;'Input Data'!$B$9,'Input Data'!$B$9,IF(Table2[[#This Row],[Volume]]&gt;'Input Data'!$B$10,'Input Data'!$B$10,Table2[[#This Row],[Volume]]))</f>
        <v>8000</v>
      </c>
      <c r="C1878" s="30">
        <f>ROUNDDOWN((Table2[[#This Row],[Volume Used]]-'Input Data'!$B$9)/'Input Data'!$B$11,0)*'Input Data'!$B$12</f>
        <v>0.30000000000000004</v>
      </c>
      <c r="D1878" s="31">
        <f>-(Table2[[#This Row],[Volume]]*(1-Table2[[#This Row],[Discount]])*'Input Data'!$B$2)/Table2[[#This Row],[Volume]]</f>
        <v>350</v>
      </c>
      <c r="E1878" s="29">
        <f>ROUNDUP(Table2[[#This Row],[Volume]]/'Input Data'!$B$13,0)</f>
        <v>10</v>
      </c>
      <c r="F1878" s="29">
        <f>-Table2[[#This Row],[Multiplier]]*'Input Data'!$B$3</f>
        <v>500000</v>
      </c>
      <c r="G1878" s="29">
        <f>(1 - (1 / (1 + EXP(-((Table2[[#This Row],[Volume]] / 1000) - 4.25))))) * 0.4 + 0.6</f>
        <v>0.60143029740096887</v>
      </c>
      <c r="H1878" s="29">
        <f>Table2[[#This Row],[Sigmoid]]*'Input Data'!$B$7</f>
        <v>451.07272305072667</v>
      </c>
      <c r="I1878" s="29">
        <f>Table2[[#This Row],[Price]]-Table2[[#This Row],[Variable Cost]]</f>
        <v>101.07272305072667</v>
      </c>
      <c r="J1878" s="29">
        <f>Table2[[#This Row],[CM I (Unit)]]-(Table2[[#This Row],[Fixed Cost]]/Table2[[#This Row],[Volume]])</f>
        <v>50.465435601333951</v>
      </c>
      <c r="K1878" s="29">
        <f>Table2[[#This Row],[CM II Unit)]]-(-'Input Data'!$B$4/Table2[[#This Row],[Volume]])</f>
        <v>25.161791876637594</v>
      </c>
      <c r="L1878" s="29">
        <f>Table2[[#This Row],[CM I (Unit)]]*Table2[[#This Row],[Volume]]</f>
        <v>998598.50374117948</v>
      </c>
      <c r="M1878" s="29">
        <f>Table2[[#This Row],[CM II Unit)]]*Table2[[#This Row],[Volume]]</f>
        <v>498598.50374117942</v>
      </c>
      <c r="N1878" s="29">
        <f>Table2[[#This Row],[Profit (Unit)]]*Table2[[#This Row],[Volume]]</f>
        <v>248598.50374117942</v>
      </c>
      <c r="O1878" s="29" t="str">
        <f>IF(AND(Table2[[#This Row],[Profit]]&gt;0,N1877&lt;0),MIN(Table2[Profit]),"")</f>
        <v/>
      </c>
    </row>
    <row r="1879" spans="1:15" ht="20.100000000000001" customHeight="1" x14ac:dyDescent="0.25">
      <c r="A1879" s="29">
        <v>9885</v>
      </c>
      <c r="B1879" s="29">
        <f>IF(Table2[[#This Row],[Volume]]&lt;'Input Data'!$B$9,'Input Data'!$B$9,IF(Table2[[#This Row],[Volume]]&gt;'Input Data'!$B$10,'Input Data'!$B$10,Table2[[#This Row],[Volume]]))</f>
        <v>8000</v>
      </c>
      <c r="C1879" s="30">
        <f>ROUNDDOWN((Table2[[#This Row],[Volume Used]]-'Input Data'!$B$9)/'Input Data'!$B$11,0)*'Input Data'!$B$12</f>
        <v>0.30000000000000004</v>
      </c>
      <c r="D1879" s="31">
        <f>-(Table2[[#This Row],[Volume]]*(1-Table2[[#This Row],[Discount]])*'Input Data'!$B$2)/Table2[[#This Row],[Volume]]</f>
        <v>350</v>
      </c>
      <c r="E1879" s="29">
        <f>ROUNDUP(Table2[[#This Row],[Volume]]/'Input Data'!$B$13,0)</f>
        <v>10</v>
      </c>
      <c r="F1879" s="29">
        <f>-Table2[[#This Row],[Multiplier]]*'Input Data'!$B$3</f>
        <v>500000</v>
      </c>
      <c r="G1879" s="29">
        <f>(1 - (1 / (1 + EXP(-((Table2[[#This Row],[Volume]] / 1000) - 4.25))))) * 0.4 + 0.6</f>
        <v>0.60142318914421145</v>
      </c>
      <c r="H1879" s="29">
        <f>Table2[[#This Row],[Sigmoid]]*'Input Data'!$B$7</f>
        <v>451.0673918581586</v>
      </c>
      <c r="I1879" s="29">
        <f>Table2[[#This Row],[Price]]-Table2[[#This Row],[Variable Cost]]</f>
        <v>101.0673918581586</v>
      </c>
      <c r="J1879" s="29">
        <f>Table2[[#This Row],[CM I (Unit)]]-(Table2[[#This Row],[Fixed Cost]]/Table2[[#This Row],[Volume]])</f>
        <v>50.485702429731688</v>
      </c>
      <c r="K1879" s="29">
        <f>Table2[[#This Row],[CM II Unit)]]-(-'Input Data'!$B$4/Table2[[#This Row],[Volume]])</f>
        <v>25.194857715518232</v>
      </c>
      <c r="L1879" s="29">
        <f>Table2[[#This Row],[CM I (Unit)]]*Table2[[#This Row],[Volume]]</f>
        <v>999051.16851789772</v>
      </c>
      <c r="M1879" s="29">
        <f>Table2[[#This Row],[CM II Unit)]]*Table2[[#This Row],[Volume]]</f>
        <v>499051.16851789772</v>
      </c>
      <c r="N1879" s="29">
        <f>Table2[[#This Row],[Profit (Unit)]]*Table2[[#This Row],[Volume]]</f>
        <v>249051.16851789772</v>
      </c>
      <c r="O1879" s="29" t="str">
        <f>IF(AND(Table2[[#This Row],[Profit]]&gt;0,N1878&lt;0),MIN(Table2[Profit]),"")</f>
        <v/>
      </c>
    </row>
    <row r="1880" spans="1:15" ht="20.100000000000001" customHeight="1" x14ac:dyDescent="0.25">
      <c r="A1880" s="29">
        <v>9890</v>
      </c>
      <c r="B1880" s="29">
        <f>IF(Table2[[#This Row],[Volume]]&lt;'Input Data'!$B$9,'Input Data'!$B$9,IF(Table2[[#This Row],[Volume]]&gt;'Input Data'!$B$10,'Input Data'!$B$10,Table2[[#This Row],[Volume]]))</f>
        <v>8000</v>
      </c>
      <c r="C1880" s="30">
        <f>ROUNDDOWN((Table2[[#This Row],[Volume Used]]-'Input Data'!$B$9)/'Input Data'!$B$11,0)*'Input Data'!$B$12</f>
        <v>0.30000000000000004</v>
      </c>
      <c r="D1880" s="31">
        <f>-(Table2[[#This Row],[Volume]]*(1-Table2[[#This Row],[Discount]])*'Input Data'!$B$2)/Table2[[#This Row],[Volume]]</f>
        <v>350</v>
      </c>
      <c r="E1880" s="29">
        <f>ROUNDUP(Table2[[#This Row],[Volume]]/'Input Data'!$B$13,0)</f>
        <v>10</v>
      </c>
      <c r="F1880" s="29">
        <f>-Table2[[#This Row],[Multiplier]]*'Input Data'!$B$3</f>
        <v>500000</v>
      </c>
      <c r="G1880" s="29">
        <f>(1 - (1 / (1 + EXP(-((Table2[[#This Row],[Volume]] / 1000) - 4.25))))) * 0.4 + 0.6</f>
        <v>0.60141611608837853</v>
      </c>
      <c r="H1880" s="29">
        <f>Table2[[#This Row],[Sigmoid]]*'Input Data'!$B$7</f>
        <v>451.06208706628388</v>
      </c>
      <c r="I1880" s="29">
        <f>Table2[[#This Row],[Price]]-Table2[[#This Row],[Variable Cost]]</f>
        <v>101.06208706628388</v>
      </c>
      <c r="J1880" s="29">
        <f>Table2[[#This Row],[CM I (Unit)]]-(Table2[[#This Row],[Fixed Cost]]/Table2[[#This Row],[Volume]])</f>
        <v>50.505969776091767</v>
      </c>
      <c r="K1880" s="29">
        <f>Table2[[#This Row],[CM II Unit)]]-(-'Input Data'!$B$4/Table2[[#This Row],[Volume]])</f>
        <v>25.227911130995711</v>
      </c>
      <c r="L1880" s="29">
        <f>Table2[[#This Row],[CM I (Unit)]]*Table2[[#This Row],[Volume]]</f>
        <v>999504.04108554753</v>
      </c>
      <c r="M1880" s="29">
        <f>Table2[[#This Row],[CM II Unit)]]*Table2[[#This Row],[Volume]]</f>
        <v>499504.04108554759</v>
      </c>
      <c r="N1880" s="29">
        <f>Table2[[#This Row],[Profit (Unit)]]*Table2[[#This Row],[Volume]]</f>
        <v>249504.04108554759</v>
      </c>
      <c r="O1880" s="29" t="str">
        <f>IF(AND(Table2[[#This Row],[Profit]]&gt;0,N1879&lt;0),MIN(Table2[Profit]),"")</f>
        <v/>
      </c>
    </row>
    <row r="1881" spans="1:15" ht="20.100000000000001" customHeight="1" x14ac:dyDescent="0.25">
      <c r="A1881" s="29">
        <v>9895</v>
      </c>
      <c r="B1881" s="29">
        <f>IF(Table2[[#This Row],[Volume]]&lt;'Input Data'!$B$9,'Input Data'!$B$9,IF(Table2[[#This Row],[Volume]]&gt;'Input Data'!$B$10,'Input Data'!$B$10,Table2[[#This Row],[Volume]]))</f>
        <v>8000</v>
      </c>
      <c r="C1881" s="30">
        <f>ROUNDDOWN((Table2[[#This Row],[Volume Used]]-'Input Data'!$B$9)/'Input Data'!$B$11,0)*'Input Data'!$B$12</f>
        <v>0.30000000000000004</v>
      </c>
      <c r="D1881" s="31">
        <f>-(Table2[[#This Row],[Volume]]*(1-Table2[[#This Row],[Discount]])*'Input Data'!$B$2)/Table2[[#This Row],[Volume]]</f>
        <v>350</v>
      </c>
      <c r="E1881" s="29">
        <f>ROUNDUP(Table2[[#This Row],[Volume]]/'Input Data'!$B$13,0)</f>
        <v>10</v>
      </c>
      <c r="F1881" s="29">
        <f>-Table2[[#This Row],[Multiplier]]*'Input Data'!$B$3</f>
        <v>500000</v>
      </c>
      <c r="G1881" s="29">
        <f>(1 - (1 / (1 + EXP(-((Table2[[#This Row],[Volume]] / 1000) - 4.25))))) * 0.4 + 0.6</f>
        <v>0.60140907806039556</v>
      </c>
      <c r="H1881" s="29">
        <f>Table2[[#This Row],[Sigmoid]]*'Input Data'!$B$7</f>
        <v>451.05680854529669</v>
      </c>
      <c r="I1881" s="29">
        <f>Table2[[#This Row],[Price]]-Table2[[#This Row],[Variable Cost]]</f>
        <v>101.05680854529669</v>
      </c>
      <c r="J1881" s="29">
        <f>Table2[[#This Row],[CM I (Unit)]]-(Table2[[#This Row],[Fixed Cost]]/Table2[[#This Row],[Volume]])</f>
        <v>50.526237549844438</v>
      </c>
      <c r="K1881" s="29">
        <f>Table2[[#This Row],[CM II Unit)]]-(-'Input Data'!$B$4/Table2[[#This Row],[Volume]])</f>
        <v>25.260952052118313</v>
      </c>
      <c r="L1881" s="29">
        <f>Table2[[#This Row],[CM I (Unit)]]*Table2[[#This Row],[Volume]]</f>
        <v>999957.12055571075</v>
      </c>
      <c r="M1881" s="29">
        <f>Table2[[#This Row],[CM II Unit)]]*Table2[[#This Row],[Volume]]</f>
        <v>499957.12055571075</v>
      </c>
      <c r="N1881" s="29">
        <f>Table2[[#This Row],[Profit (Unit)]]*Table2[[#This Row],[Volume]]</f>
        <v>249957.12055571072</v>
      </c>
      <c r="O1881" s="29" t="str">
        <f>IF(AND(Table2[[#This Row],[Profit]]&gt;0,N1880&lt;0),MIN(Table2[Profit]),"")</f>
        <v/>
      </c>
    </row>
    <row r="1882" spans="1:15" ht="20.100000000000001" customHeight="1" x14ac:dyDescent="0.25">
      <c r="A1882" s="29">
        <v>9900</v>
      </c>
      <c r="B1882" s="29">
        <f>IF(Table2[[#This Row],[Volume]]&lt;'Input Data'!$B$9,'Input Data'!$B$9,IF(Table2[[#This Row],[Volume]]&gt;'Input Data'!$B$10,'Input Data'!$B$10,Table2[[#This Row],[Volume]]))</f>
        <v>8000</v>
      </c>
      <c r="C1882" s="30">
        <f>ROUNDDOWN((Table2[[#This Row],[Volume Used]]-'Input Data'!$B$9)/'Input Data'!$B$11,0)*'Input Data'!$B$12</f>
        <v>0.30000000000000004</v>
      </c>
      <c r="D1882" s="31">
        <f>-(Table2[[#This Row],[Volume]]*(1-Table2[[#This Row],[Discount]])*'Input Data'!$B$2)/Table2[[#This Row],[Volume]]</f>
        <v>350</v>
      </c>
      <c r="E1882" s="29">
        <f>ROUNDUP(Table2[[#This Row],[Volume]]/'Input Data'!$B$13,0)</f>
        <v>10</v>
      </c>
      <c r="F1882" s="29">
        <f>-Table2[[#This Row],[Multiplier]]*'Input Data'!$B$3</f>
        <v>500000</v>
      </c>
      <c r="G1882" s="29">
        <f>(1 - (1 / (1 + EXP(-((Table2[[#This Row],[Volume]] / 1000) - 4.25))))) * 0.4 + 0.6</f>
        <v>0.60140207488802655</v>
      </c>
      <c r="H1882" s="29">
        <f>Table2[[#This Row],[Sigmoid]]*'Input Data'!$B$7</f>
        <v>451.05155616601991</v>
      </c>
      <c r="I1882" s="29">
        <f>Table2[[#This Row],[Price]]-Table2[[#This Row],[Variable Cost]]</f>
        <v>101.05155616601991</v>
      </c>
      <c r="J1882" s="29">
        <f>Table2[[#This Row],[CM I (Unit)]]-(Table2[[#This Row],[Fixed Cost]]/Table2[[#This Row],[Volume]])</f>
        <v>50.546505660969402</v>
      </c>
      <c r="K1882" s="29">
        <f>Table2[[#This Row],[CM II Unit)]]-(-'Input Data'!$B$4/Table2[[#This Row],[Volume]])</f>
        <v>25.293980408444149</v>
      </c>
      <c r="L1882" s="29">
        <f>Table2[[#This Row],[CM I (Unit)]]*Table2[[#This Row],[Volume]]</f>
        <v>1000410.406043597</v>
      </c>
      <c r="M1882" s="29">
        <f>Table2[[#This Row],[CM II Unit)]]*Table2[[#This Row],[Volume]]</f>
        <v>500410.40604359709</v>
      </c>
      <c r="N1882" s="29">
        <f>Table2[[#This Row],[Profit (Unit)]]*Table2[[#This Row],[Volume]]</f>
        <v>250410.40604359709</v>
      </c>
      <c r="O1882" s="29" t="str">
        <f>IF(AND(Table2[[#This Row],[Profit]]&gt;0,N1881&lt;0),MIN(Table2[Profit]),"")</f>
        <v/>
      </c>
    </row>
    <row r="1883" spans="1:15" ht="20.100000000000001" customHeight="1" x14ac:dyDescent="0.25">
      <c r="A1883" s="29">
        <v>9905</v>
      </c>
      <c r="B1883" s="29">
        <f>IF(Table2[[#This Row],[Volume]]&lt;'Input Data'!$B$9,'Input Data'!$B$9,IF(Table2[[#This Row],[Volume]]&gt;'Input Data'!$B$10,'Input Data'!$B$10,Table2[[#This Row],[Volume]]))</f>
        <v>8000</v>
      </c>
      <c r="C1883" s="30">
        <f>ROUNDDOWN((Table2[[#This Row],[Volume Used]]-'Input Data'!$B$9)/'Input Data'!$B$11,0)*'Input Data'!$B$12</f>
        <v>0.30000000000000004</v>
      </c>
      <c r="D1883" s="31">
        <f>-(Table2[[#This Row],[Volume]]*(1-Table2[[#This Row],[Discount]])*'Input Data'!$B$2)/Table2[[#This Row],[Volume]]</f>
        <v>350</v>
      </c>
      <c r="E1883" s="29">
        <f>ROUNDUP(Table2[[#This Row],[Volume]]/'Input Data'!$B$13,0)</f>
        <v>10</v>
      </c>
      <c r="F1883" s="29">
        <f>-Table2[[#This Row],[Multiplier]]*'Input Data'!$B$3</f>
        <v>500000</v>
      </c>
      <c r="G1883" s="29">
        <f>(1 - (1 / (1 + EXP(-((Table2[[#This Row],[Volume]] / 1000) - 4.25))))) * 0.4 + 0.6</f>
        <v>0.60139510639987015</v>
      </c>
      <c r="H1883" s="29">
        <f>Table2[[#This Row],[Sigmoid]]*'Input Data'!$B$7</f>
        <v>451.04632979990259</v>
      </c>
      <c r="I1883" s="29">
        <f>Table2[[#This Row],[Price]]-Table2[[#This Row],[Variable Cost]]</f>
        <v>101.04632979990259</v>
      </c>
      <c r="J1883" s="29">
        <f>Table2[[#This Row],[CM I (Unit)]]-(Table2[[#This Row],[Fixed Cost]]/Table2[[#This Row],[Volume]])</f>
        <v>50.56677401999346</v>
      </c>
      <c r="K1883" s="29">
        <f>Table2[[#This Row],[CM II Unit)]]-(-'Input Data'!$B$4/Table2[[#This Row],[Volume]])</f>
        <v>25.326996130038893</v>
      </c>
      <c r="L1883" s="29">
        <f>Table2[[#This Row],[CM I (Unit)]]*Table2[[#This Row],[Volume]]</f>
        <v>1000863.8966680352</v>
      </c>
      <c r="M1883" s="29">
        <f>Table2[[#This Row],[CM II Unit)]]*Table2[[#This Row],[Volume]]</f>
        <v>500863.89666803525</v>
      </c>
      <c r="N1883" s="29">
        <f>Table2[[#This Row],[Profit (Unit)]]*Table2[[#This Row],[Volume]]</f>
        <v>250863.89666803525</v>
      </c>
      <c r="O1883" s="29" t="str">
        <f>IF(AND(Table2[[#This Row],[Profit]]&gt;0,N1882&lt;0),MIN(Table2[Profit]),"")</f>
        <v/>
      </c>
    </row>
    <row r="1884" spans="1:15" ht="20.100000000000001" customHeight="1" x14ac:dyDescent="0.25">
      <c r="A1884" s="29">
        <v>9910</v>
      </c>
      <c r="B1884" s="29">
        <f>IF(Table2[[#This Row],[Volume]]&lt;'Input Data'!$B$9,'Input Data'!$B$9,IF(Table2[[#This Row],[Volume]]&gt;'Input Data'!$B$10,'Input Data'!$B$10,Table2[[#This Row],[Volume]]))</f>
        <v>8000</v>
      </c>
      <c r="C1884" s="30">
        <f>ROUNDDOWN((Table2[[#This Row],[Volume Used]]-'Input Data'!$B$9)/'Input Data'!$B$11,0)*'Input Data'!$B$12</f>
        <v>0.30000000000000004</v>
      </c>
      <c r="D1884" s="31">
        <f>-(Table2[[#This Row],[Volume]]*(1-Table2[[#This Row],[Discount]])*'Input Data'!$B$2)/Table2[[#This Row],[Volume]]</f>
        <v>350</v>
      </c>
      <c r="E1884" s="29">
        <f>ROUNDUP(Table2[[#This Row],[Volume]]/'Input Data'!$B$13,0)</f>
        <v>10</v>
      </c>
      <c r="F1884" s="29">
        <f>-Table2[[#This Row],[Multiplier]]*'Input Data'!$B$3</f>
        <v>500000</v>
      </c>
      <c r="G1884" s="29">
        <f>(1 - (1 / (1 + EXP(-((Table2[[#This Row],[Volume]] / 1000) - 4.25))))) * 0.4 + 0.6</f>
        <v>0.60138817242535569</v>
      </c>
      <c r="H1884" s="29">
        <f>Table2[[#This Row],[Sigmoid]]*'Input Data'!$B$7</f>
        <v>451.04112931901676</v>
      </c>
      <c r="I1884" s="29">
        <f>Table2[[#This Row],[Price]]-Table2[[#This Row],[Variable Cost]]</f>
        <v>101.04112931901676</v>
      </c>
      <c r="J1884" s="29">
        <f>Table2[[#This Row],[CM I (Unit)]]-(Table2[[#This Row],[Fixed Cost]]/Table2[[#This Row],[Volume]])</f>
        <v>50.5870425379875</v>
      </c>
      <c r="K1884" s="29">
        <f>Table2[[#This Row],[CM II Unit)]]-(-'Input Data'!$B$4/Table2[[#This Row],[Volume]])</f>
        <v>25.35999914747287</v>
      </c>
      <c r="L1884" s="29">
        <f>Table2[[#This Row],[CM I (Unit)]]*Table2[[#This Row],[Volume]]</f>
        <v>1001317.5915514561</v>
      </c>
      <c r="M1884" s="29">
        <f>Table2[[#This Row],[CM II Unit)]]*Table2[[#This Row],[Volume]]</f>
        <v>501317.59155145613</v>
      </c>
      <c r="N1884" s="29">
        <f>Table2[[#This Row],[Profit (Unit)]]*Table2[[#This Row],[Volume]]</f>
        <v>251317.59155145613</v>
      </c>
      <c r="O1884" s="29" t="str">
        <f>IF(AND(Table2[[#This Row],[Profit]]&gt;0,N1883&lt;0),MIN(Table2[Profit]),"")</f>
        <v/>
      </c>
    </row>
    <row r="1885" spans="1:15" ht="20.100000000000001" customHeight="1" x14ac:dyDescent="0.25">
      <c r="A1885" s="29">
        <v>9915</v>
      </c>
      <c r="B1885" s="29">
        <f>IF(Table2[[#This Row],[Volume]]&lt;'Input Data'!$B$9,'Input Data'!$B$9,IF(Table2[[#This Row],[Volume]]&gt;'Input Data'!$B$10,'Input Data'!$B$10,Table2[[#This Row],[Volume]]))</f>
        <v>8000</v>
      </c>
      <c r="C1885" s="30">
        <f>ROUNDDOWN((Table2[[#This Row],[Volume Used]]-'Input Data'!$B$9)/'Input Data'!$B$11,0)*'Input Data'!$B$12</f>
        <v>0.30000000000000004</v>
      </c>
      <c r="D1885" s="31">
        <f>-(Table2[[#This Row],[Volume]]*(1-Table2[[#This Row],[Discount]])*'Input Data'!$B$2)/Table2[[#This Row],[Volume]]</f>
        <v>350</v>
      </c>
      <c r="E1885" s="29">
        <f>ROUNDUP(Table2[[#This Row],[Volume]]/'Input Data'!$B$13,0)</f>
        <v>10</v>
      </c>
      <c r="F1885" s="29">
        <f>-Table2[[#This Row],[Multiplier]]*'Input Data'!$B$3</f>
        <v>500000</v>
      </c>
      <c r="G1885" s="29">
        <f>(1 - (1 / (1 + EXP(-((Table2[[#This Row],[Volume]] / 1000) - 4.25))))) * 0.4 + 0.6</f>
        <v>0.60138127279473985</v>
      </c>
      <c r="H1885" s="29">
        <f>Table2[[#This Row],[Sigmoid]]*'Input Data'!$B$7</f>
        <v>451.03595459605486</v>
      </c>
      <c r="I1885" s="29">
        <f>Table2[[#This Row],[Price]]-Table2[[#This Row],[Variable Cost]]</f>
        <v>101.03595459605486</v>
      </c>
      <c r="J1885" s="29">
        <f>Table2[[#This Row],[CM I (Unit)]]-(Table2[[#This Row],[Fixed Cost]]/Table2[[#This Row],[Volume]])</f>
        <v>50.607311126564191</v>
      </c>
      <c r="K1885" s="29">
        <f>Table2[[#This Row],[CM II Unit)]]-(-'Input Data'!$B$4/Table2[[#This Row],[Volume]])</f>
        <v>25.392989391818855</v>
      </c>
      <c r="L1885" s="29">
        <f>Table2[[#This Row],[CM I (Unit)]]*Table2[[#This Row],[Volume]]</f>
        <v>1001771.489819884</v>
      </c>
      <c r="M1885" s="29">
        <f>Table2[[#This Row],[CM II Unit)]]*Table2[[#This Row],[Volume]]</f>
        <v>501771.48981988395</v>
      </c>
      <c r="N1885" s="29">
        <f>Table2[[#This Row],[Profit (Unit)]]*Table2[[#This Row],[Volume]]</f>
        <v>251771.48981988395</v>
      </c>
      <c r="O1885" s="29" t="str">
        <f>IF(AND(Table2[[#This Row],[Profit]]&gt;0,N1884&lt;0),MIN(Table2[Profit]),"")</f>
        <v/>
      </c>
    </row>
    <row r="1886" spans="1:15" ht="20.100000000000001" customHeight="1" x14ac:dyDescent="0.25">
      <c r="A1886" s="29">
        <v>9920</v>
      </c>
      <c r="B1886" s="29">
        <f>IF(Table2[[#This Row],[Volume]]&lt;'Input Data'!$B$9,'Input Data'!$B$9,IF(Table2[[#This Row],[Volume]]&gt;'Input Data'!$B$10,'Input Data'!$B$10,Table2[[#This Row],[Volume]]))</f>
        <v>8000</v>
      </c>
      <c r="C1886" s="30">
        <f>ROUNDDOWN((Table2[[#This Row],[Volume Used]]-'Input Data'!$B$9)/'Input Data'!$B$11,0)*'Input Data'!$B$12</f>
        <v>0.30000000000000004</v>
      </c>
      <c r="D1886" s="31">
        <f>-(Table2[[#This Row],[Volume]]*(1-Table2[[#This Row],[Discount]])*'Input Data'!$B$2)/Table2[[#This Row],[Volume]]</f>
        <v>350</v>
      </c>
      <c r="E1886" s="29">
        <f>ROUNDUP(Table2[[#This Row],[Volume]]/'Input Data'!$B$13,0)</f>
        <v>10</v>
      </c>
      <c r="F1886" s="29">
        <f>-Table2[[#This Row],[Multiplier]]*'Input Data'!$B$3</f>
        <v>500000</v>
      </c>
      <c r="G1886" s="29">
        <f>(1 - (1 / (1 + EXP(-((Table2[[#This Row],[Volume]] / 1000) - 4.25))))) * 0.4 + 0.6</f>
        <v>0.60137440733910152</v>
      </c>
      <c r="H1886" s="29">
        <f>Table2[[#This Row],[Sigmoid]]*'Input Data'!$B$7</f>
        <v>451.03080550432617</v>
      </c>
      <c r="I1886" s="29">
        <f>Table2[[#This Row],[Price]]-Table2[[#This Row],[Variable Cost]]</f>
        <v>101.03080550432617</v>
      </c>
      <c r="J1886" s="29">
        <f>Table2[[#This Row],[CM I (Unit)]]-(Table2[[#This Row],[Fixed Cost]]/Table2[[#This Row],[Volume]])</f>
        <v>50.627579697874552</v>
      </c>
      <c r="K1886" s="29">
        <f>Table2[[#This Row],[CM II Unit)]]-(-'Input Data'!$B$4/Table2[[#This Row],[Volume]])</f>
        <v>25.425966794648744</v>
      </c>
      <c r="L1886" s="29">
        <f>Table2[[#This Row],[CM I (Unit)]]*Table2[[#This Row],[Volume]]</f>
        <v>1002225.5906029156</v>
      </c>
      <c r="M1886" s="29">
        <f>Table2[[#This Row],[CM II Unit)]]*Table2[[#This Row],[Volume]]</f>
        <v>502225.59060291556</v>
      </c>
      <c r="N1886" s="29">
        <f>Table2[[#This Row],[Profit (Unit)]]*Table2[[#This Row],[Volume]]</f>
        <v>252225.59060291553</v>
      </c>
      <c r="O1886" s="29" t="str">
        <f>IF(AND(Table2[[#This Row],[Profit]]&gt;0,N1885&lt;0),MIN(Table2[Profit]),"")</f>
        <v/>
      </c>
    </row>
    <row r="1887" spans="1:15" ht="20.100000000000001" customHeight="1" x14ac:dyDescent="0.25">
      <c r="A1887" s="29">
        <v>9925</v>
      </c>
      <c r="B1887" s="29">
        <f>IF(Table2[[#This Row],[Volume]]&lt;'Input Data'!$B$9,'Input Data'!$B$9,IF(Table2[[#This Row],[Volume]]&gt;'Input Data'!$B$10,'Input Data'!$B$10,Table2[[#This Row],[Volume]]))</f>
        <v>8000</v>
      </c>
      <c r="C1887" s="30">
        <f>ROUNDDOWN((Table2[[#This Row],[Volume Used]]-'Input Data'!$B$9)/'Input Data'!$B$11,0)*'Input Data'!$B$12</f>
        <v>0.30000000000000004</v>
      </c>
      <c r="D1887" s="31">
        <f>-(Table2[[#This Row],[Volume]]*(1-Table2[[#This Row],[Discount]])*'Input Data'!$B$2)/Table2[[#This Row],[Volume]]</f>
        <v>350</v>
      </c>
      <c r="E1887" s="29">
        <f>ROUNDUP(Table2[[#This Row],[Volume]]/'Input Data'!$B$13,0)</f>
        <v>10</v>
      </c>
      <c r="F1887" s="29">
        <f>-Table2[[#This Row],[Multiplier]]*'Input Data'!$B$3</f>
        <v>500000</v>
      </c>
      <c r="G1887" s="29">
        <f>(1 - (1 / (1 + EXP(-((Table2[[#This Row],[Volume]] / 1000) - 4.25))))) * 0.4 + 0.6</f>
        <v>0.60136757589033929</v>
      </c>
      <c r="H1887" s="29">
        <f>Table2[[#This Row],[Sigmoid]]*'Input Data'!$B$7</f>
        <v>451.02568191775447</v>
      </c>
      <c r="I1887" s="29">
        <f>Table2[[#This Row],[Price]]-Table2[[#This Row],[Variable Cost]]</f>
        <v>101.02568191775447</v>
      </c>
      <c r="J1887" s="29">
        <f>Table2[[#This Row],[CM I (Unit)]]-(Table2[[#This Row],[Fixed Cost]]/Table2[[#This Row],[Volume]])</f>
        <v>50.647848164605854</v>
      </c>
      <c r="K1887" s="29">
        <f>Table2[[#This Row],[CM II Unit)]]-(-'Input Data'!$B$4/Table2[[#This Row],[Volume]])</f>
        <v>25.458931288031547</v>
      </c>
      <c r="L1887" s="29">
        <f>Table2[[#This Row],[CM I (Unit)]]*Table2[[#This Row],[Volume]]</f>
        <v>1002679.8930337131</v>
      </c>
      <c r="M1887" s="29">
        <f>Table2[[#This Row],[CM II Unit)]]*Table2[[#This Row],[Volume]]</f>
        <v>502679.8930337131</v>
      </c>
      <c r="N1887" s="29">
        <f>Table2[[#This Row],[Profit (Unit)]]*Table2[[#This Row],[Volume]]</f>
        <v>252679.8930337131</v>
      </c>
      <c r="O1887" s="29" t="str">
        <f>IF(AND(Table2[[#This Row],[Profit]]&gt;0,N1886&lt;0),MIN(Table2[Profit]),"")</f>
        <v/>
      </c>
    </row>
    <row r="1888" spans="1:15" ht="20.100000000000001" customHeight="1" x14ac:dyDescent="0.25">
      <c r="A1888" s="29">
        <v>9930</v>
      </c>
      <c r="B1888" s="29">
        <f>IF(Table2[[#This Row],[Volume]]&lt;'Input Data'!$B$9,'Input Data'!$B$9,IF(Table2[[#This Row],[Volume]]&gt;'Input Data'!$B$10,'Input Data'!$B$10,Table2[[#This Row],[Volume]]))</f>
        <v>8000</v>
      </c>
      <c r="C1888" s="30">
        <f>ROUNDDOWN((Table2[[#This Row],[Volume Used]]-'Input Data'!$B$9)/'Input Data'!$B$11,0)*'Input Data'!$B$12</f>
        <v>0.30000000000000004</v>
      </c>
      <c r="D1888" s="31">
        <f>-(Table2[[#This Row],[Volume]]*(1-Table2[[#This Row],[Discount]])*'Input Data'!$B$2)/Table2[[#This Row],[Volume]]</f>
        <v>350</v>
      </c>
      <c r="E1888" s="29">
        <f>ROUNDUP(Table2[[#This Row],[Volume]]/'Input Data'!$B$13,0)</f>
        <v>10</v>
      </c>
      <c r="F1888" s="29">
        <f>-Table2[[#This Row],[Multiplier]]*'Input Data'!$B$3</f>
        <v>500000</v>
      </c>
      <c r="G1888" s="29">
        <f>(1 - (1 / (1 + EXP(-((Table2[[#This Row],[Volume]] / 1000) - 4.25))))) * 0.4 + 0.6</f>
        <v>0.60136077828116685</v>
      </c>
      <c r="H1888" s="29">
        <f>Table2[[#This Row],[Sigmoid]]*'Input Data'!$B$7</f>
        <v>451.02058371087514</v>
      </c>
      <c r="I1888" s="29">
        <f>Table2[[#This Row],[Price]]-Table2[[#This Row],[Variable Cost]]</f>
        <v>101.02058371087514</v>
      </c>
      <c r="J1888" s="29">
        <f>Table2[[#This Row],[CM I (Unit)]]-(Table2[[#This Row],[Fixed Cost]]/Table2[[#This Row],[Volume]])</f>
        <v>50.668116439978867</v>
      </c>
      <c r="K1888" s="29">
        <f>Table2[[#This Row],[CM II Unit)]]-(-'Input Data'!$B$4/Table2[[#This Row],[Volume]])</f>
        <v>25.491882804530729</v>
      </c>
      <c r="L1888" s="29">
        <f>Table2[[#This Row],[CM I (Unit)]]*Table2[[#This Row],[Volume]]</f>
        <v>1003134.3962489902</v>
      </c>
      <c r="M1888" s="29">
        <f>Table2[[#This Row],[CM II Unit)]]*Table2[[#This Row],[Volume]]</f>
        <v>503134.39624899015</v>
      </c>
      <c r="N1888" s="29">
        <f>Table2[[#This Row],[Profit (Unit)]]*Table2[[#This Row],[Volume]]</f>
        <v>253134.39624899015</v>
      </c>
      <c r="O1888" s="29" t="str">
        <f>IF(AND(Table2[[#This Row],[Profit]]&gt;0,N1887&lt;0),MIN(Table2[Profit]),"")</f>
        <v/>
      </c>
    </row>
    <row r="1889" spans="1:15" ht="20.100000000000001" customHeight="1" x14ac:dyDescent="0.25">
      <c r="A1889" s="29">
        <v>9935</v>
      </c>
      <c r="B1889" s="29">
        <f>IF(Table2[[#This Row],[Volume]]&lt;'Input Data'!$B$9,'Input Data'!$B$9,IF(Table2[[#This Row],[Volume]]&gt;'Input Data'!$B$10,'Input Data'!$B$10,Table2[[#This Row],[Volume]]))</f>
        <v>8000</v>
      </c>
      <c r="C1889" s="30">
        <f>ROUNDDOWN((Table2[[#This Row],[Volume Used]]-'Input Data'!$B$9)/'Input Data'!$B$11,0)*'Input Data'!$B$12</f>
        <v>0.30000000000000004</v>
      </c>
      <c r="D1889" s="31">
        <f>-(Table2[[#This Row],[Volume]]*(1-Table2[[#This Row],[Discount]])*'Input Data'!$B$2)/Table2[[#This Row],[Volume]]</f>
        <v>350</v>
      </c>
      <c r="E1889" s="29">
        <f>ROUNDUP(Table2[[#This Row],[Volume]]/'Input Data'!$B$13,0)</f>
        <v>10</v>
      </c>
      <c r="F1889" s="29">
        <f>-Table2[[#This Row],[Multiplier]]*'Input Data'!$B$3</f>
        <v>500000</v>
      </c>
      <c r="G1889" s="29">
        <f>(1 - (1 / (1 + EXP(-((Table2[[#This Row],[Volume]] / 1000) - 4.25))))) * 0.4 + 0.6</f>
        <v>0.60135401434510916</v>
      </c>
      <c r="H1889" s="29">
        <f>Table2[[#This Row],[Sigmoid]]*'Input Data'!$B$7</f>
        <v>451.01551075883185</v>
      </c>
      <c r="I1889" s="29">
        <f>Table2[[#This Row],[Price]]-Table2[[#This Row],[Variable Cost]]</f>
        <v>101.01551075883185</v>
      </c>
      <c r="J1889" s="29">
        <f>Table2[[#This Row],[CM I (Unit)]]-(Table2[[#This Row],[Fixed Cost]]/Table2[[#This Row],[Volume]])</f>
        <v>50.688384437744787</v>
      </c>
      <c r="K1889" s="29">
        <f>Table2[[#This Row],[CM II Unit)]]-(-'Input Data'!$B$4/Table2[[#This Row],[Volume]])</f>
        <v>25.524821277201255</v>
      </c>
      <c r="L1889" s="29">
        <f>Table2[[#This Row],[CM I (Unit)]]*Table2[[#This Row],[Volume]]</f>
        <v>1003589.0993889944</v>
      </c>
      <c r="M1889" s="29">
        <f>Table2[[#This Row],[CM II Unit)]]*Table2[[#This Row],[Volume]]</f>
        <v>503589.09938899445</v>
      </c>
      <c r="N1889" s="29">
        <f>Table2[[#This Row],[Profit (Unit)]]*Table2[[#This Row],[Volume]]</f>
        <v>253589.09938899448</v>
      </c>
      <c r="O1889" s="29" t="str">
        <f>IF(AND(Table2[[#This Row],[Profit]]&gt;0,N1888&lt;0),MIN(Table2[Profit]),"")</f>
        <v/>
      </c>
    </row>
    <row r="1890" spans="1:15" ht="20.100000000000001" customHeight="1" x14ac:dyDescent="0.25">
      <c r="A1890" s="29">
        <v>9940</v>
      </c>
      <c r="B1890" s="29">
        <f>IF(Table2[[#This Row],[Volume]]&lt;'Input Data'!$B$9,'Input Data'!$B$9,IF(Table2[[#This Row],[Volume]]&gt;'Input Data'!$B$10,'Input Data'!$B$10,Table2[[#This Row],[Volume]]))</f>
        <v>8000</v>
      </c>
      <c r="C1890" s="30">
        <f>ROUNDDOWN((Table2[[#This Row],[Volume Used]]-'Input Data'!$B$9)/'Input Data'!$B$11,0)*'Input Data'!$B$12</f>
        <v>0.30000000000000004</v>
      </c>
      <c r="D1890" s="31">
        <f>-(Table2[[#This Row],[Volume]]*(1-Table2[[#This Row],[Discount]])*'Input Data'!$B$2)/Table2[[#This Row],[Volume]]</f>
        <v>350</v>
      </c>
      <c r="E1890" s="29">
        <f>ROUNDUP(Table2[[#This Row],[Volume]]/'Input Data'!$B$13,0)</f>
        <v>10</v>
      </c>
      <c r="F1890" s="29">
        <f>-Table2[[#This Row],[Multiplier]]*'Input Data'!$B$3</f>
        <v>500000</v>
      </c>
      <c r="G1890" s="29">
        <f>(1 - (1 / (1 + EXP(-((Table2[[#This Row],[Volume]] / 1000) - 4.25))))) * 0.4 + 0.6</f>
        <v>0.60134728391649872</v>
      </c>
      <c r="H1890" s="29">
        <f>Table2[[#This Row],[Sigmoid]]*'Input Data'!$B$7</f>
        <v>451.01046293737403</v>
      </c>
      <c r="I1890" s="29">
        <f>Table2[[#This Row],[Price]]-Table2[[#This Row],[Variable Cost]]</f>
        <v>101.01046293737403</v>
      </c>
      <c r="J1890" s="29">
        <f>Table2[[#This Row],[CM I (Unit)]]-(Table2[[#This Row],[Fixed Cost]]/Table2[[#This Row],[Volume]])</f>
        <v>50.708652072182879</v>
      </c>
      <c r="K1890" s="29">
        <f>Table2[[#This Row],[CM II Unit)]]-(-'Input Data'!$B$4/Table2[[#This Row],[Volume]])</f>
        <v>25.557746639587304</v>
      </c>
      <c r="L1890" s="29">
        <f>Table2[[#This Row],[CM I (Unit)]]*Table2[[#This Row],[Volume]]</f>
        <v>1004044.0015974978</v>
      </c>
      <c r="M1890" s="29">
        <f>Table2[[#This Row],[CM II Unit)]]*Table2[[#This Row],[Volume]]</f>
        <v>504044.00159749785</v>
      </c>
      <c r="N1890" s="29">
        <f>Table2[[#This Row],[Profit (Unit)]]*Table2[[#This Row],[Volume]]</f>
        <v>254044.00159749779</v>
      </c>
      <c r="O1890" s="29" t="str">
        <f>IF(AND(Table2[[#This Row],[Profit]]&gt;0,N1889&lt;0),MIN(Table2[Profit]),"")</f>
        <v/>
      </c>
    </row>
    <row r="1891" spans="1:15" ht="20.100000000000001" customHeight="1" x14ac:dyDescent="0.25">
      <c r="A1891" s="29">
        <v>9945</v>
      </c>
      <c r="B1891" s="29">
        <f>IF(Table2[[#This Row],[Volume]]&lt;'Input Data'!$B$9,'Input Data'!$B$9,IF(Table2[[#This Row],[Volume]]&gt;'Input Data'!$B$10,'Input Data'!$B$10,Table2[[#This Row],[Volume]]))</f>
        <v>8000</v>
      </c>
      <c r="C1891" s="30">
        <f>ROUNDDOWN((Table2[[#This Row],[Volume Used]]-'Input Data'!$B$9)/'Input Data'!$B$11,0)*'Input Data'!$B$12</f>
        <v>0.30000000000000004</v>
      </c>
      <c r="D1891" s="31">
        <f>-(Table2[[#This Row],[Volume]]*(1-Table2[[#This Row],[Discount]])*'Input Data'!$B$2)/Table2[[#This Row],[Volume]]</f>
        <v>350</v>
      </c>
      <c r="E1891" s="29">
        <f>ROUNDUP(Table2[[#This Row],[Volume]]/'Input Data'!$B$13,0)</f>
        <v>10</v>
      </c>
      <c r="F1891" s="29">
        <f>-Table2[[#This Row],[Multiplier]]*'Input Data'!$B$3</f>
        <v>500000</v>
      </c>
      <c r="G1891" s="29">
        <f>(1 - (1 / (1 + EXP(-((Table2[[#This Row],[Volume]] / 1000) - 4.25))))) * 0.4 + 0.6</f>
        <v>0.60134058683047198</v>
      </c>
      <c r="H1891" s="29">
        <f>Table2[[#This Row],[Sigmoid]]*'Input Data'!$B$7</f>
        <v>451.005440122854</v>
      </c>
      <c r="I1891" s="29">
        <f>Table2[[#This Row],[Price]]-Table2[[#This Row],[Variable Cost]]</f>
        <v>101.005440122854</v>
      </c>
      <c r="J1891" s="29">
        <f>Table2[[#This Row],[CM I (Unit)]]-(Table2[[#This Row],[Fixed Cost]]/Table2[[#This Row],[Volume]])</f>
        <v>50.728919258097839</v>
      </c>
      <c r="K1891" s="29">
        <f>Table2[[#This Row],[CM II Unit)]]-(-'Input Data'!$B$4/Table2[[#This Row],[Volume]])</f>
        <v>25.59065882571976</v>
      </c>
      <c r="L1891" s="29">
        <f>Table2[[#This Row],[CM I (Unit)]]*Table2[[#This Row],[Volume]]</f>
        <v>1004499.102021783</v>
      </c>
      <c r="M1891" s="29">
        <f>Table2[[#This Row],[CM II Unit)]]*Table2[[#This Row],[Volume]]</f>
        <v>504499.10202178301</v>
      </c>
      <c r="N1891" s="29">
        <f>Table2[[#This Row],[Profit (Unit)]]*Table2[[#This Row],[Volume]]</f>
        <v>254499.10202178301</v>
      </c>
      <c r="O1891" s="29" t="str">
        <f>IF(AND(Table2[[#This Row],[Profit]]&gt;0,N1890&lt;0),MIN(Table2[Profit]),"")</f>
        <v/>
      </c>
    </row>
    <row r="1892" spans="1:15" ht="20.100000000000001" customHeight="1" x14ac:dyDescent="0.25">
      <c r="A1892" s="29">
        <v>9950</v>
      </c>
      <c r="B1892" s="29">
        <f>IF(Table2[[#This Row],[Volume]]&lt;'Input Data'!$B$9,'Input Data'!$B$9,IF(Table2[[#This Row],[Volume]]&gt;'Input Data'!$B$10,'Input Data'!$B$10,Table2[[#This Row],[Volume]]))</f>
        <v>8000</v>
      </c>
      <c r="C1892" s="30">
        <f>ROUNDDOWN((Table2[[#This Row],[Volume Used]]-'Input Data'!$B$9)/'Input Data'!$B$11,0)*'Input Data'!$B$12</f>
        <v>0.30000000000000004</v>
      </c>
      <c r="D1892" s="31">
        <f>-(Table2[[#This Row],[Volume]]*(1-Table2[[#This Row],[Discount]])*'Input Data'!$B$2)/Table2[[#This Row],[Volume]]</f>
        <v>350</v>
      </c>
      <c r="E1892" s="29">
        <f>ROUNDUP(Table2[[#This Row],[Volume]]/'Input Data'!$B$13,0)</f>
        <v>10</v>
      </c>
      <c r="F1892" s="29">
        <f>-Table2[[#This Row],[Multiplier]]*'Input Data'!$B$3</f>
        <v>500000</v>
      </c>
      <c r="G1892" s="29">
        <f>(1 - (1 / (1 + EXP(-((Table2[[#This Row],[Volume]] / 1000) - 4.25))))) * 0.4 + 0.6</f>
        <v>0.60133392292296528</v>
      </c>
      <c r="H1892" s="29">
        <f>Table2[[#This Row],[Sigmoid]]*'Input Data'!$B$7</f>
        <v>451.00044219222394</v>
      </c>
      <c r="I1892" s="29">
        <f>Table2[[#This Row],[Price]]-Table2[[#This Row],[Variable Cost]]</f>
        <v>101.00044219222394</v>
      </c>
      <c r="J1892" s="29">
        <f>Table2[[#This Row],[CM I (Unit)]]-(Table2[[#This Row],[Fixed Cost]]/Table2[[#This Row],[Volume]])</f>
        <v>50.749185910816905</v>
      </c>
      <c r="K1892" s="29">
        <f>Table2[[#This Row],[CM II Unit)]]-(-'Input Data'!$B$4/Table2[[#This Row],[Volume]])</f>
        <v>25.623557770113386</v>
      </c>
      <c r="L1892" s="29">
        <f>Table2[[#This Row],[CM I (Unit)]]*Table2[[#This Row],[Volume]]</f>
        <v>1004954.3998126283</v>
      </c>
      <c r="M1892" s="29">
        <f>Table2[[#This Row],[CM II Unit)]]*Table2[[#This Row],[Volume]]</f>
        <v>504954.39981262822</v>
      </c>
      <c r="N1892" s="29">
        <f>Table2[[#This Row],[Profit (Unit)]]*Table2[[#This Row],[Volume]]</f>
        <v>254954.39981262819</v>
      </c>
      <c r="O1892" s="29" t="str">
        <f>IF(AND(Table2[[#This Row],[Profit]]&gt;0,N1891&lt;0),MIN(Table2[Profit]),"")</f>
        <v/>
      </c>
    </row>
    <row r="1893" spans="1:15" ht="20.100000000000001" customHeight="1" x14ac:dyDescent="0.25">
      <c r="A1893" s="29">
        <v>9955</v>
      </c>
      <c r="B1893" s="29">
        <f>IF(Table2[[#This Row],[Volume]]&lt;'Input Data'!$B$9,'Input Data'!$B$9,IF(Table2[[#This Row],[Volume]]&gt;'Input Data'!$B$10,'Input Data'!$B$10,Table2[[#This Row],[Volume]]))</f>
        <v>8000</v>
      </c>
      <c r="C1893" s="30">
        <f>ROUNDDOWN((Table2[[#This Row],[Volume Used]]-'Input Data'!$B$9)/'Input Data'!$B$11,0)*'Input Data'!$B$12</f>
        <v>0.30000000000000004</v>
      </c>
      <c r="D1893" s="31">
        <f>-(Table2[[#This Row],[Volume]]*(1-Table2[[#This Row],[Discount]])*'Input Data'!$B$2)/Table2[[#This Row],[Volume]]</f>
        <v>350</v>
      </c>
      <c r="E1893" s="29">
        <f>ROUNDUP(Table2[[#This Row],[Volume]]/'Input Data'!$B$13,0)</f>
        <v>10</v>
      </c>
      <c r="F1893" s="29">
        <f>-Table2[[#This Row],[Multiplier]]*'Input Data'!$B$3</f>
        <v>500000</v>
      </c>
      <c r="G1893" s="29">
        <f>(1 - (1 / (1 + EXP(-((Table2[[#This Row],[Volume]] / 1000) - 4.25))))) * 0.4 + 0.6</f>
        <v>0.60132729203071134</v>
      </c>
      <c r="H1893" s="29">
        <f>Table2[[#This Row],[Sigmoid]]*'Input Data'!$B$7</f>
        <v>450.99546902303348</v>
      </c>
      <c r="I1893" s="29">
        <f>Table2[[#This Row],[Price]]-Table2[[#This Row],[Variable Cost]]</f>
        <v>100.99546902303348</v>
      </c>
      <c r="J1893" s="29">
        <f>Table2[[#This Row],[CM I (Unit)]]-(Table2[[#This Row],[Fixed Cost]]/Table2[[#This Row],[Volume]])</f>
        <v>50.769451946187672</v>
      </c>
      <c r="K1893" s="29">
        <f>Table2[[#This Row],[CM II Unit)]]-(-'Input Data'!$B$4/Table2[[#This Row],[Volume]])</f>
        <v>25.656443407764769</v>
      </c>
      <c r="L1893" s="29">
        <f>Table2[[#This Row],[CM I (Unit)]]*Table2[[#This Row],[Volume]]</f>
        <v>1005409.8941242982</v>
      </c>
      <c r="M1893" s="29">
        <f>Table2[[#This Row],[CM II Unit)]]*Table2[[#This Row],[Volume]]</f>
        <v>505409.8941242983</v>
      </c>
      <c r="N1893" s="29">
        <f>Table2[[#This Row],[Profit (Unit)]]*Table2[[#This Row],[Volume]]</f>
        <v>255409.89412429827</v>
      </c>
      <c r="O1893" s="29" t="str">
        <f>IF(AND(Table2[[#This Row],[Profit]]&gt;0,N1892&lt;0),MIN(Table2[Profit]),"")</f>
        <v/>
      </c>
    </row>
    <row r="1894" spans="1:15" ht="20.100000000000001" customHeight="1" x14ac:dyDescent="0.25">
      <c r="A1894" s="29">
        <v>9960</v>
      </c>
      <c r="B1894" s="29">
        <f>IF(Table2[[#This Row],[Volume]]&lt;'Input Data'!$B$9,'Input Data'!$B$9,IF(Table2[[#This Row],[Volume]]&gt;'Input Data'!$B$10,'Input Data'!$B$10,Table2[[#This Row],[Volume]]))</f>
        <v>8000</v>
      </c>
      <c r="C1894" s="30">
        <f>ROUNDDOWN((Table2[[#This Row],[Volume Used]]-'Input Data'!$B$9)/'Input Data'!$B$11,0)*'Input Data'!$B$12</f>
        <v>0.30000000000000004</v>
      </c>
      <c r="D1894" s="31">
        <f>-(Table2[[#This Row],[Volume]]*(1-Table2[[#This Row],[Discount]])*'Input Data'!$B$2)/Table2[[#This Row],[Volume]]</f>
        <v>350</v>
      </c>
      <c r="E1894" s="29">
        <f>ROUNDUP(Table2[[#This Row],[Volume]]/'Input Data'!$B$13,0)</f>
        <v>10</v>
      </c>
      <c r="F1894" s="29">
        <f>-Table2[[#This Row],[Multiplier]]*'Input Data'!$B$3</f>
        <v>500000</v>
      </c>
      <c r="G1894" s="29">
        <f>(1 - (1 / (1 + EXP(-((Table2[[#This Row],[Volume]] / 1000) - 4.25))))) * 0.4 + 0.6</f>
        <v>0.601320693991235</v>
      </c>
      <c r="H1894" s="29">
        <f>Table2[[#This Row],[Sigmoid]]*'Input Data'!$B$7</f>
        <v>450.99052049342623</v>
      </c>
      <c r="I1894" s="29">
        <f>Table2[[#This Row],[Price]]-Table2[[#This Row],[Variable Cost]]</f>
        <v>100.99052049342623</v>
      </c>
      <c r="J1894" s="29">
        <f>Table2[[#This Row],[CM I (Unit)]]-(Table2[[#This Row],[Fixed Cost]]/Table2[[#This Row],[Volume]])</f>
        <v>50.789717280574827</v>
      </c>
      <c r="K1894" s="29">
        <f>Table2[[#This Row],[CM II Unit)]]-(-'Input Data'!$B$4/Table2[[#This Row],[Volume]])</f>
        <v>25.689315674149125</v>
      </c>
      <c r="L1894" s="29">
        <f>Table2[[#This Row],[CM I (Unit)]]*Table2[[#This Row],[Volume]]</f>
        <v>1005865.5841145252</v>
      </c>
      <c r="M1894" s="29">
        <f>Table2[[#This Row],[CM II Unit)]]*Table2[[#This Row],[Volume]]</f>
        <v>505865.58411452529</v>
      </c>
      <c r="N1894" s="29">
        <f>Table2[[#This Row],[Profit (Unit)]]*Table2[[#This Row],[Volume]]</f>
        <v>255865.58411452529</v>
      </c>
      <c r="O1894" s="29" t="str">
        <f>IF(AND(Table2[[#This Row],[Profit]]&gt;0,N1893&lt;0),MIN(Table2[Profit]),"")</f>
        <v/>
      </c>
    </row>
    <row r="1895" spans="1:15" ht="20.100000000000001" customHeight="1" x14ac:dyDescent="0.25">
      <c r="A1895" s="29">
        <v>9965</v>
      </c>
      <c r="B1895" s="29">
        <f>IF(Table2[[#This Row],[Volume]]&lt;'Input Data'!$B$9,'Input Data'!$B$9,IF(Table2[[#This Row],[Volume]]&gt;'Input Data'!$B$10,'Input Data'!$B$10,Table2[[#This Row],[Volume]]))</f>
        <v>8000</v>
      </c>
      <c r="C1895" s="30">
        <f>ROUNDDOWN((Table2[[#This Row],[Volume Used]]-'Input Data'!$B$9)/'Input Data'!$B$11,0)*'Input Data'!$B$12</f>
        <v>0.30000000000000004</v>
      </c>
      <c r="D1895" s="31">
        <f>-(Table2[[#This Row],[Volume]]*(1-Table2[[#This Row],[Discount]])*'Input Data'!$B$2)/Table2[[#This Row],[Volume]]</f>
        <v>350</v>
      </c>
      <c r="E1895" s="29">
        <f>ROUNDUP(Table2[[#This Row],[Volume]]/'Input Data'!$B$13,0)</f>
        <v>10</v>
      </c>
      <c r="F1895" s="29">
        <f>-Table2[[#This Row],[Multiplier]]*'Input Data'!$B$3</f>
        <v>500000</v>
      </c>
      <c r="G1895" s="29">
        <f>(1 - (1 / (1 + EXP(-((Table2[[#This Row],[Volume]] / 1000) - 4.25))))) * 0.4 + 0.6</f>
        <v>0.60131412864285017</v>
      </c>
      <c r="H1895" s="29">
        <f>Table2[[#This Row],[Sigmoid]]*'Input Data'!$B$7</f>
        <v>450.98559648213762</v>
      </c>
      <c r="I1895" s="29">
        <f>Table2[[#This Row],[Price]]-Table2[[#This Row],[Variable Cost]]</f>
        <v>100.98559648213762</v>
      </c>
      <c r="J1895" s="29">
        <f>Table2[[#This Row],[CM I (Unit)]]-(Table2[[#This Row],[Fixed Cost]]/Table2[[#This Row],[Volume]])</f>
        <v>50.809981830858142</v>
      </c>
      <c r="K1895" s="29">
        <f>Table2[[#This Row],[CM II Unit)]]-(-'Input Data'!$B$4/Table2[[#This Row],[Volume]])</f>
        <v>25.722174505218401</v>
      </c>
      <c r="L1895" s="29">
        <f>Table2[[#This Row],[CM I (Unit)]]*Table2[[#This Row],[Volume]]</f>
        <v>1006321.4689445014</v>
      </c>
      <c r="M1895" s="29">
        <f>Table2[[#This Row],[CM II Unit)]]*Table2[[#This Row],[Volume]]</f>
        <v>506321.46894450136</v>
      </c>
      <c r="N1895" s="29">
        <f>Table2[[#This Row],[Profit (Unit)]]*Table2[[#This Row],[Volume]]</f>
        <v>256321.46894450136</v>
      </c>
      <c r="O1895" s="29" t="str">
        <f>IF(AND(Table2[[#This Row],[Profit]]&gt;0,N1894&lt;0),MIN(Table2[Profit]),"")</f>
        <v/>
      </c>
    </row>
    <row r="1896" spans="1:15" ht="20.100000000000001" customHeight="1" x14ac:dyDescent="0.25">
      <c r="A1896" s="29">
        <v>9970</v>
      </c>
      <c r="B1896" s="29">
        <f>IF(Table2[[#This Row],[Volume]]&lt;'Input Data'!$B$9,'Input Data'!$B$9,IF(Table2[[#This Row],[Volume]]&gt;'Input Data'!$B$10,'Input Data'!$B$10,Table2[[#This Row],[Volume]]))</f>
        <v>8000</v>
      </c>
      <c r="C1896" s="30">
        <f>ROUNDDOWN((Table2[[#This Row],[Volume Used]]-'Input Data'!$B$9)/'Input Data'!$B$11,0)*'Input Data'!$B$12</f>
        <v>0.30000000000000004</v>
      </c>
      <c r="D1896" s="31">
        <f>-(Table2[[#This Row],[Volume]]*(1-Table2[[#This Row],[Discount]])*'Input Data'!$B$2)/Table2[[#This Row],[Volume]]</f>
        <v>350</v>
      </c>
      <c r="E1896" s="29">
        <f>ROUNDUP(Table2[[#This Row],[Volume]]/'Input Data'!$B$13,0)</f>
        <v>10</v>
      </c>
      <c r="F1896" s="29">
        <f>-Table2[[#This Row],[Multiplier]]*'Input Data'!$B$3</f>
        <v>500000</v>
      </c>
      <c r="G1896" s="29">
        <f>(1 - (1 / (1 + EXP(-((Table2[[#This Row],[Volume]] / 1000) - 4.25))))) * 0.4 + 0.6</f>
        <v>0.60130759582465543</v>
      </c>
      <c r="H1896" s="29">
        <f>Table2[[#This Row],[Sigmoid]]*'Input Data'!$B$7</f>
        <v>450.98069686849158</v>
      </c>
      <c r="I1896" s="29">
        <f>Table2[[#This Row],[Price]]-Table2[[#This Row],[Variable Cost]]</f>
        <v>100.98069686849158</v>
      </c>
      <c r="J1896" s="29">
        <f>Table2[[#This Row],[CM I (Unit)]]-(Table2[[#This Row],[Fixed Cost]]/Table2[[#This Row],[Volume]])</f>
        <v>50.830245514429393</v>
      </c>
      <c r="K1896" s="29">
        <f>Table2[[#This Row],[CM II Unit)]]-(-'Input Data'!$B$4/Table2[[#This Row],[Volume]])</f>
        <v>25.755019837398301</v>
      </c>
      <c r="L1896" s="29">
        <f>Table2[[#This Row],[CM I (Unit)]]*Table2[[#This Row],[Volume]]</f>
        <v>1006777.547778861</v>
      </c>
      <c r="M1896" s="29">
        <f>Table2[[#This Row],[CM II Unit)]]*Table2[[#This Row],[Volume]]</f>
        <v>506777.54777886107</v>
      </c>
      <c r="N1896" s="29">
        <f>Table2[[#This Row],[Profit (Unit)]]*Table2[[#This Row],[Volume]]</f>
        <v>256777.54777886107</v>
      </c>
      <c r="O1896" s="29" t="str">
        <f>IF(AND(Table2[[#This Row],[Profit]]&gt;0,N1895&lt;0),MIN(Table2[Profit]),"")</f>
        <v/>
      </c>
    </row>
    <row r="1897" spans="1:15" ht="20.100000000000001" customHeight="1" x14ac:dyDescent="0.25">
      <c r="A1897" s="29">
        <v>9975</v>
      </c>
      <c r="B1897" s="29">
        <f>IF(Table2[[#This Row],[Volume]]&lt;'Input Data'!$B$9,'Input Data'!$B$9,IF(Table2[[#This Row],[Volume]]&gt;'Input Data'!$B$10,'Input Data'!$B$10,Table2[[#This Row],[Volume]]))</f>
        <v>8000</v>
      </c>
      <c r="C1897" s="30">
        <f>ROUNDDOWN((Table2[[#This Row],[Volume Used]]-'Input Data'!$B$9)/'Input Data'!$B$11,0)*'Input Data'!$B$12</f>
        <v>0.30000000000000004</v>
      </c>
      <c r="D1897" s="31">
        <f>-(Table2[[#This Row],[Volume]]*(1-Table2[[#This Row],[Discount]])*'Input Data'!$B$2)/Table2[[#This Row],[Volume]]</f>
        <v>350</v>
      </c>
      <c r="E1897" s="29">
        <f>ROUNDUP(Table2[[#This Row],[Volume]]/'Input Data'!$B$13,0)</f>
        <v>10</v>
      </c>
      <c r="F1897" s="29">
        <f>-Table2[[#This Row],[Multiplier]]*'Input Data'!$B$3</f>
        <v>500000</v>
      </c>
      <c r="G1897" s="29">
        <f>(1 - (1 / (1 + EXP(-((Table2[[#This Row],[Volume]] / 1000) - 4.25))))) * 0.4 + 0.6</f>
        <v>0.60130109537653109</v>
      </c>
      <c r="H1897" s="29">
        <f>Table2[[#This Row],[Sigmoid]]*'Input Data'!$B$7</f>
        <v>450.9758215323983</v>
      </c>
      <c r="I1897" s="29">
        <f>Table2[[#This Row],[Price]]-Table2[[#This Row],[Variable Cost]]</f>
        <v>100.9758215323983</v>
      </c>
      <c r="J1897" s="29">
        <f>Table2[[#This Row],[CM I (Unit)]]-(Table2[[#This Row],[Fixed Cost]]/Table2[[#This Row],[Volume]])</f>
        <v>50.850508249190277</v>
      </c>
      <c r="K1897" s="29">
        <f>Table2[[#This Row],[CM II Unit)]]-(-'Input Data'!$B$4/Table2[[#This Row],[Volume]])</f>
        <v>25.787851607586266</v>
      </c>
      <c r="L1897" s="29">
        <f>Table2[[#This Row],[CM I (Unit)]]*Table2[[#This Row],[Volume]]</f>
        <v>1007233.8197856731</v>
      </c>
      <c r="M1897" s="29">
        <f>Table2[[#This Row],[CM II Unit)]]*Table2[[#This Row],[Volume]]</f>
        <v>507233.819785673</v>
      </c>
      <c r="N1897" s="29">
        <f>Table2[[#This Row],[Profit (Unit)]]*Table2[[#This Row],[Volume]]</f>
        <v>257233.819785673</v>
      </c>
      <c r="O1897" s="29" t="str">
        <f>IF(AND(Table2[[#This Row],[Profit]]&gt;0,N1896&lt;0),MIN(Table2[Profit]),"")</f>
        <v/>
      </c>
    </row>
    <row r="1898" spans="1:15" ht="20.100000000000001" customHeight="1" x14ac:dyDescent="0.25">
      <c r="A1898" s="29">
        <v>9980</v>
      </c>
      <c r="B1898" s="29">
        <f>IF(Table2[[#This Row],[Volume]]&lt;'Input Data'!$B$9,'Input Data'!$B$9,IF(Table2[[#This Row],[Volume]]&gt;'Input Data'!$B$10,'Input Data'!$B$10,Table2[[#This Row],[Volume]]))</f>
        <v>8000</v>
      </c>
      <c r="C1898" s="30">
        <f>ROUNDDOWN((Table2[[#This Row],[Volume Used]]-'Input Data'!$B$9)/'Input Data'!$B$11,0)*'Input Data'!$B$12</f>
        <v>0.30000000000000004</v>
      </c>
      <c r="D1898" s="31">
        <f>-(Table2[[#This Row],[Volume]]*(1-Table2[[#This Row],[Discount]])*'Input Data'!$B$2)/Table2[[#This Row],[Volume]]</f>
        <v>350</v>
      </c>
      <c r="E1898" s="29">
        <f>ROUNDUP(Table2[[#This Row],[Volume]]/'Input Data'!$B$13,0)</f>
        <v>10</v>
      </c>
      <c r="F1898" s="29">
        <f>-Table2[[#This Row],[Multiplier]]*'Input Data'!$B$3</f>
        <v>500000</v>
      </c>
      <c r="G1898" s="29">
        <f>(1 - (1 / (1 + EXP(-((Table2[[#This Row],[Volume]] / 1000) - 4.25))))) * 0.4 + 0.6</f>
        <v>0.60129462713913473</v>
      </c>
      <c r="H1898" s="29">
        <f>Table2[[#This Row],[Sigmoid]]*'Input Data'!$B$7</f>
        <v>450.97097035435104</v>
      </c>
      <c r="I1898" s="29">
        <f>Table2[[#This Row],[Price]]-Table2[[#This Row],[Variable Cost]]</f>
        <v>100.97097035435104</v>
      </c>
      <c r="J1898" s="29">
        <f>Table2[[#This Row],[CM I (Unit)]]-(Table2[[#This Row],[Fixed Cost]]/Table2[[#This Row],[Volume]])</f>
        <v>50.870769953549434</v>
      </c>
      <c r="K1898" s="29">
        <f>Table2[[#This Row],[CM II Unit)]]-(-'Input Data'!$B$4/Table2[[#This Row],[Volume]])</f>
        <v>25.820669753148632</v>
      </c>
      <c r="L1898" s="29">
        <f>Table2[[#This Row],[CM I (Unit)]]*Table2[[#This Row],[Volume]]</f>
        <v>1007690.2841364234</v>
      </c>
      <c r="M1898" s="29">
        <f>Table2[[#This Row],[CM II Unit)]]*Table2[[#This Row],[Volume]]</f>
        <v>507690.28413642338</v>
      </c>
      <c r="N1898" s="29">
        <f>Table2[[#This Row],[Profit (Unit)]]*Table2[[#This Row],[Volume]]</f>
        <v>257690.28413642335</v>
      </c>
      <c r="O1898" s="29" t="str">
        <f>IF(AND(Table2[[#This Row],[Profit]]&gt;0,N1897&lt;0),MIN(Table2[Profit]),"")</f>
        <v/>
      </c>
    </row>
    <row r="1899" spans="1:15" ht="20.100000000000001" customHeight="1" x14ac:dyDescent="0.25">
      <c r="A1899" s="29">
        <v>9985</v>
      </c>
      <c r="B1899" s="29">
        <f>IF(Table2[[#This Row],[Volume]]&lt;'Input Data'!$B$9,'Input Data'!$B$9,IF(Table2[[#This Row],[Volume]]&gt;'Input Data'!$B$10,'Input Data'!$B$10,Table2[[#This Row],[Volume]]))</f>
        <v>8000</v>
      </c>
      <c r="C1899" s="30">
        <f>ROUNDDOWN((Table2[[#This Row],[Volume Used]]-'Input Data'!$B$9)/'Input Data'!$B$11,0)*'Input Data'!$B$12</f>
        <v>0.30000000000000004</v>
      </c>
      <c r="D1899" s="31">
        <f>-(Table2[[#This Row],[Volume]]*(1-Table2[[#This Row],[Discount]])*'Input Data'!$B$2)/Table2[[#This Row],[Volume]]</f>
        <v>350</v>
      </c>
      <c r="E1899" s="29">
        <f>ROUNDUP(Table2[[#This Row],[Volume]]/'Input Data'!$B$13,0)</f>
        <v>10</v>
      </c>
      <c r="F1899" s="29">
        <f>-Table2[[#This Row],[Multiplier]]*'Input Data'!$B$3</f>
        <v>500000</v>
      </c>
      <c r="G1899" s="29">
        <f>(1 - (1 / (1 + EXP(-((Table2[[#This Row],[Volume]] / 1000) - 4.25))))) * 0.4 + 0.6</f>
        <v>0.60128819095389796</v>
      </c>
      <c r="H1899" s="29">
        <f>Table2[[#This Row],[Sigmoid]]*'Input Data'!$B$7</f>
        <v>450.96614321542347</v>
      </c>
      <c r="I1899" s="29">
        <f>Table2[[#This Row],[Price]]-Table2[[#This Row],[Variable Cost]]</f>
        <v>100.96614321542347</v>
      </c>
      <c r="J1899" s="29">
        <f>Table2[[#This Row],[CM I (Unit)]]-(Table2[[#This Row],[Fixed Cost]]/Table2[[#This Row],[Volume]])</f>
        <v>50.891030546419969</v>
      </c>
      <c r="K1899" s="29">
        <f>Table2[[#This Row],[CM II Unit)]]-(-'Input Data'!$B$4/Table2[[#This Row],[Volume]])</f>
        <v>25.853474211918218</v>
      </c>
      <c r="L1899" s="29">
        <f>Table2[[#This Row],[CM I (Unit)]]*Table2[[#This Row],[Volume]]</f>
        <v>1008146.9400060034</v>
      </c>
      <c r="M1899" s="29">
        <f>Table2[[#This Row],[CM II Unit)]]*Table2[[#This Row],[Volume]]</f>
        <v>508146.94000600342</v>
      </c>
      <c r="N1899" s="29">
        <f>Table2[[#This Row],[Profit (Unit)]]*Table2[[#This Row],[Volume]]</f>
        <v>258146.94000600342</v>
      </c>
      <c r="O1899" s="29" t="str">
        <f>IF(AND(Table2[[#This Row],[Profit]]&gt;0,N1898&lt;0),MIN(Table2[Profit]),"")</f>
        <v/>
      </c>
    </row>
    <row r="1900" spans="1:15" ht="20.100000000000001" customHeight="1" x14ac:dyDescent="0.25">
      <c r="A1900" s="29">
        <v>9990</v>
      </c>
      <c r="B1900" s="29">
        <f>IF(Table2[[#This Row],[Volume]]&lt;'Input Data'!$B$9,'Input Data'!$B$9,IF(Table2[[#This Row],[Volume]]&gt;'Input Data'!$B$10,'Input Data'!$B$10,Table2[[#This Row],[Volume]]))</f>
        <v>8000</v>
      </c>
      <c r="C1900" s="30">
        <f>ROUNDDOWN((Table2[[#This Row],[Volume Used]]-'Input Data'!$B$9)/'Input Data'!$B$11,0)*'Input Data'!$B$12</f>
        <v>0.30000000000000004</v>
      </c>
      <c r="D1900" s="31">
        <f>-(Table2[[#This Row],[Volume]]*(1-Table2[[#This Row],[Discount]])*'Input Data'!$B$2)/Table2[[#This Row],[Volume]]</f>
        <v>350</v>
      </c>
      <c r="E1900" s="29">
        <f>ROUNDUP(Table2[[#This Row],[Volume]]/'Input Data'!$B$13,0)</f>
        <v>10</v>
      </c>
      <c r="F1900" s="29">
        <f>-Table2[[#This Row],[Multiplier]]*'Input Data'!$B$3</f>
        <v>500000</v>
      </c>
      <c r="G1900" s="29">
        <f>(1 - (1 / (1 + EXP(-((Table2[[#This Row],[Volume]] / 1000) - 4.25))))) * 0.4 + 0.6</f>
        <v>0.60128178666302279</v>
      </c>
      <c r="H1900" s="29">
        <f>Table2[[#This Row],[Sigmoid]]*'Input Data'!$B$7</f>
        <v>450.96133999726709</v>
      </c>
      <c r="I1900" s="29">
        <f>Table2[[#This Row],[Price]]-Table2[[#This Row],[Variable Cost]]</f>
        <v>100.96133999726709</v>
      </c>
      <c r="J1900" s="29">
        <f>Table2[[#This Row],[CM I (Unit)]]-(Table2[[#This Row],[Fixed Cost]]/Table2[[#This Row],[Volume]])</f>
        <v>50.911289947217035</v>
      </c>
      <c r="K1900" s="29">
        <f>Table2[[#This Row],[CM II Unit)]]-(-'Input Data'!$B$4/Table2[[#This Row],[Volume]])</f>
        <v>25.886264922192009</v>
      </c>
      <c r="L1900" s="29">
        <f>Table2[[#This Row],[CM I (Unit)]]*Table2[[#This Row],[Volume]]</f>
        <v>1008603.7865726983</v>
      </c>
      <c r="M1900" s="29">
        <f>Table2[[#This Row],[CM II Unit)]]*Table2[[#This Row],[Volume]]</f>
        <v>508603.78657269821</v>
      </c>
      <c r="N1900" s="29">
        <f>Table2[[#This Row],[Profit (Unit)]]*Table2[[#This Row],[Volume]]</f>
        <v>258603.78657269815</v>
      </c>
      <c r="O1900" s="29" t="str">
        <f>IF(AND(Table2[[#This Row],[Profit]]&gt;0,N1899&lt;0),MIN(Table2[Profit]),"")</f>
        <v/>
      </c>
    </row>
    <row r="1901" spans="1:15" ht="20.100000000000001" customHeight="1" x14ac:dyDescent="0.25">
      <c r="A1901" s="29">
        <v>9995</v>
      </c>
      <c r="B1901" s="29">
        <f>IF(Table2[[#This Row],[Volume]]&lt;'Input Data'!$B$9,'Input Data'!$B$9,IF(Table2[[#This Row],[Volume]]&gt;'Input Data'!$B$10,'Input Data'!$B$10,Table2[[#This Row],[Volume]]))</f>
        <v>8000</v>
      </c>
      <c r="C1901" s="30">
        <f>ROUNDDOWN((Table2[[#This Row],[Volume Used]]-'Input Data'!$B$9)/'Input Data'!$B$11,0)*'Input Data'!$B$12</f>
        <v>0.30000000000000004</v>
      </c>
      <c r="D1901" s="31">
        <f>-(Table2[[#This Row],[Volume]]*(1-Table2[[#This Row],[Discount]])*'Input Data'!$B$2)/Table2[[#This Row],[Volume]]</f>
        <v>350</v>
      </c>
      <c r="E1901" s="29">
        <f>ROUNDUP(Table2[[#This Row],[Volume]]/'Input Data'!$B$13,0)</f>
        <v>10</v>
      </c>
      <c r="F1901" s="29">
        <f>-Table2[[#This Row],[Multiplier]]*'Input Data'!$B$3</f>
        <v>500000</v>
      </c>
      <c r="G1901" s="29">
        <f>(1 - (1 / (1 + EXP(-((Table2[[#This Row],[Volume]] / 1000) - 4.25))))) * 0.4 + 0.6</f>
        <v>0.6012754141094776</v>
      </c>
      <c r="H1901" s="29">
        <f>Table2[[#This Row],[Sigmoid]]*'Input Data'!$B$7</f>
        <v>450.95656058210818</v>
      </c>
      <c r="I1901" s="29">
        <f>Table2[[#This Row],[Price]]-Table2[[#This Row],[Variable Cost]]</f>
        <v>100.95656058210818</v>
      </c>
      <c r="J1901" s="29">
        <f>Table2[[#This Row],[CM I (Unit)]]-(Table2[[#This Row],[Fixed Cost]]/Table2[[#This Row],[Volume]])</f>
        <v>50.931548075855055</v>
      </c>
      <c r="K1901" s="29">
        <f>Table2[[#This Row],[CM II Unit)]]-(-'Input Data'!$B$4/Table2[[#This Row],[Volume]])</f>
        <v>25.919041822728492</v>
      </c>
      <c r="L1901" s="29">
        <f>Table2[[#This Row],[CM I (Unit)]]*Table2[[#This Row],[Volume]]</f>
        <v>1009060.8230181712</v>
      </c>
      <c r="M1901" s="29">
        <f>Table2[[#This Row],[CM II Unit)]]*Table2[[#This Row],[Volume]]</f>
        <v>509060.8230181713</v>
      </c>
      <c r="N1901" s="29">
        <f>Table2[[#This Row],[Profit (Unit)]]*Table2[[#This Row],[Volume]]</f>
        <v>259060.82301817127</v>
      </c>
      <c r="O1901" s="29" t="str">
        <f>IF(AND(Table2[[#This Row],[Profit]]&gt;0,N1900&lt;0),MIN(Table2[Profit]),"")</f>
        <v/>
      </c>
    </row>
    <row r="1902" spans="1:15" ht="20.100000000000001" customHeight="1" x14ac:dyDescent="0.25">
      <c r="A1902" s="29">
        <v>10000</v>
      </c>
      <c r="B1902" s="29">
        <f>IF(Table2[[#This Row],[Volume]]&lt;'Input Data'!$B$9,'Input Data'!$B$9,IF(Table2[[#This Row],[Volume]]&gt;'Input Data'!$B$10,'Input Data'!$B$10,Table2[[#This Row],[Volume]]))</f>
        <v>8000</v>
      </c>
      <c r="C1902" s="30">
        <f>ROUNDDOWN((Table2[[#This Row],[Volume Used]]-'Input Data'!$B$9)/'Input Data'!$B$11,0)*'Input Data'!$B$12</f>
        <v>0.30000000000000004</v>
      </c>
      <c r="D1902" s="31">
        <f>-(Table2[[#This Row],[Volume]]*(1-Table2[[#This Row],[Discount]])*'Input Data'!$B$2)/Table2[[#This Row],[Volume]]</f>
        <v>350</v>
      </c>
      <c r="E1902" s="29">
        <f>ROUNDUP(Table2[[#This Row],[Volume]]/'Input Data'!$B$13,0)</f>
        <v>10</v>
      </c>
      <c r="F1902" s="29">
        <f>-Table2[[#This Row],[Multiplier]]*'Input Data'!$B$3</f>
        <v>500000</v>
      </c>
      <c r="G1902" s="29">
        <f>(1 - (1 / (1 + EXP(-((Table2[[#This Row],[Volume]] / 1000) - 4.25))))) * 0.4 + 0.6</f>
        <v>0.60126907313699407</v>
      </c>
      <c r="H1902" s="29">
        <f>Table2[[#This Row],[Sigmoid]]*'Input Data'!$B$7</f>
        <v>450.95180485274557</v>
      </c>
      <c r="I1902" s="29">
        <f>Table2[[#This Row],[Price]]-Table2[[#This Row],[Variable Cost]]</f>
        <v>100.95180485274557</v>
      </c>
      <c r="J1902" s="29">
        <f>Table2[[#This Row],[CM I (Unit)]]-(Table2[[#This Row],[Fixed Cost]]/Table2[[#This Row],[Volume]])</f>
        <v>50.951804852745568</v>
      </c>
      <c r="K1902" s="29">
        <f>Table2[[#This Row],[CM II Unit)]]-(-'Input Data'!$B$4/Table2[[#This Row],[Volume]])</f>
        <v>25.951804852745568</v>
      </c>
      <c r="L1902" s="29">
        <f>Table2[[#This Row],[CM I (Unit)]]*Table2[[#This Row],[Volume]]</f>
        <v>1009518.0485274557</v>
      </c>
      <c r="M1902" s="29">
        <f>Table2[[#This Row],[CM II Unit)]]*Table2[[#This Row],[Volume]]</f>
        <v>509518.04852745566</v>
      </c>
      <c r="N1902" s="29">
        <f>Table2[[#This Row],[Profit (Unit)]]*Table2[[#This Row],[Volume]]</f>
        <v>259518.04852745568</v>
      </c>
      <c r="O1902" s="29" t="str">
        <f>IF(AND(Table2[[#This Row],[Profit]]&gt;0,N1901&lt;0),MIN(Table2[Profit]),"")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97E9-1464-4FB6-B385-588A1D7487C9}">
  <dimension ref="A1"/>
  <sheetViews>
    <sheetView tabSelected="1" workbookViewId="0">
      <selection activeCell="J26" sqref="J26"/>
    </sheetView>
  </sheetViews>
  <sheetFormatPr defaultRowHeight="24.95" customHeight="1" x14ac:dyDescent="0.25"/>
  <cols>
    <col min="1" max="16384" width="9.140625" style="14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7D5F-2011-4ACD-A2CE-E8DE77C9BDFD}">
  <dimension ref="A1:E11"/>
  <sheetViews>
    <sheetView workbookViewId="0">
      <selection activeCell="B10" sqref="B10"/>
    </sheetView>
  </sheetViews>
  <sheetFormatPr defaultRowHeight="24.95" customHeight="1" x14ac:dyDescent="0.25"/>
  <cols>
    <col min="1" max="5" width="30" style="13" customWidth="1"/>
    <col min="6" max="16384" width="9.140625" style="14"/>
  </cols>
  <sheetData>
    <row r="1" spans="1:5" ht="35.1" customHeight="1" x14ac:dyDescent="0.25">
      <c r="A1" s="38" t="s">
        <v>50</v>
      </c>
      <c r="B1" s="39"/>
      <c r="C1" s="39"/>
      <c r="D1" s="39"/>
      <c r="E1" s="40"/>
    </row>
    <row r="2" spans="1:5" ht="35.1" customHeight="1" thickBot="1" x14ac:dyDescent="0.3">
      <c r="A2" s="21" t="s">
        <v>50</v>
      </c>
      <c r="B2" s="22" t="s">
        <v>43</v>
      </c>
      <c r="C2" s="22" t="s">
        <v>44</v>
      </c>
      <c r="D2" s="22" t="s">
        <v>45</v>
      </c>
      <c r="E2" s="22" t="s">
        <v>46</v>
      </c>
    </row>
    <row r="3" spans="1:5" ht="35.1" customHeight="1" thickBot="1" x14ac:dyDescent="0.3">
      <c r="A3" s="19" t="s">
        <v>0</v>
      </c>
      <c r="B3" s="20">
        <f>'Profit-Volume Data'!H402*'Profit-Volume Data'!A402</f>
        <v>1763964.601476233</v>
      </c>
      <c r="C3" s="20">
        <f>'Profit-Volume Data'!H902*'Profit-Volume Data'!A902</f>
        <v>2731231.9512369107</v>
      </c>
      <c r="D3" s="20">
        <f>'Profit-Volume Data'!H1402*'Profit-Volume Data'!A1402</f>
        <v>3458985.4965242911</v>
      </c>
      <c r="E3" s="20">
        <f>'Profit-Volume Data'!H1902*'Profit-Volume Data'!A1902</f>
        <v>4509518.0485274559</v>
      </c>
    </row>
    <row r="4" spans="1:5" ht="35.1" customHeight="1" thickBot="1" x14ac:dyDescent="0.3">
      <c r="A4" s="24" t="s">
        <v>1</v>
      </c>
      <c r="B4" s="25">
        <f>-'Profit-Volume Data'!D402*'Profit-Volume Data'!A402</f>
        <v>-1250000</v>
      </c>
      <c r="C4" s="25">
        <f>-'Profit-Volume Data'!D902*'Profit-Volume Data'!A902</f>
        <v>-2250000</v>
      </c>
      <c r="D4" s="25">
        <f>-'Profit-Volume Data'!D1402*'Profit-Volume Data'!A1402</f>
        <v>-2625000</v>
      </c>
      <c r="E4" s="25">
        <f>-'Profit-Volume Data'!D1902*'Profit-Volume Data'!A1902</f>
        <v>-3500000</v>
      </c>
    </row>
    <row r="5" spans="1:5" ht="35.1" customHeight="1" thickBot="1" x14ac:dyDescent="0.3">
      <c r="A5" s="26" t="s">
        <v>2</v>
      </c>
      <c r="B5" s="27">
        <f>SUM(B3:B4)</f>
        <v>513964.60147623299</v>
      </c>
      <c r="C5" s="27">
        <f t="shared" ref="C5:E5" si="0">SUM(C3:C4)</f>
        <v>481231.95123691065</v>
      </c>
      <c r="D5" s="27">
        <f t="shared" si="0"/>
        <v>833985.49652429111</v>
      </c>
      <c r="E5" s="27">
        <f t="shared" si="0"/>
        <v>1009518.0485274559</v>
      </c>
    </row>
    <row r="6" spans="1:5" ht="35.1" customHeight="1" thickBot="1" x14ac:dyDescent="0.3">
      <c r="A6" s="24" t="s">
        <v>3</v>
      </c>
      <c r="B6" s="25">
        <f>-'Profit-Volume Data'!F402</f>
        <v>-150000</v>
      </c>
      <c r="C6" s="25">
        <f>-'Profit-Volume Data'!F902</f>
        <v>-250000</v>
      </c>
      <c r="D6" s="25">
        <f>-'Profit-Volume Data'!F1402</f>
        <v>-400000</v>
      </c>
      <c r="E6" s="25">
        <f>-'Profit-Volume Data'!F1902</f>
        <v>-500000</v>
      </c>
    </row>
    <row r="7" spans="1:5" ht="35.1" customHeight="1" thickBot="1" x14ac:dyDescent="0.3">
      <c r="A7" s="26" t="s">
        <v>7</v>
      </c>
      <c r="B7" s="27">
        <f>SUM(B5:B6)</f>
        <v>363964.60147623299</v>
      </c>
      <c r="C7" s="27">
        <f t="shared" ref="C7:E7" si="1">SUM(C5:C6)</f>
        <v>231231.95123691065</v>
      </c>
      <c r="D7" s="27">
        <f t="shared" si="1"/>
        <v>433985.49652429111</v>
      </c>
      <c r="E7" s="27">
        <f t="shared" si="1"/>
        <v>509518.04852745589</v>
      </c>
    </row>
    <row r="8" spans="1:5" ht="35.1" customHeight="1" thickBot="1" x14ac:dyDescent="0.3">
      <c r="A8" s="24" t="s">
        <v>4</v>
      </c>
      <c r="B8" s="25">
        <f>'Input Data'!$B$4</f>
        <v>-250000</v>
      </c>
      <c r="C8" s="25">
        <f>'Input Data'!$B$4</f>
        <v>-250000</v>
      </c>
      <c r="D8" s="25">
        <f>'Input Data'!$B$4</f>
        <v>-250000</v>
      </c>
      <c r="E8" s="25">
        <f>'Input Data'!$B$4</f>
        <v>-250000</v>
      </c>
    </row>
    <row r="9" spans="1:5" ht="35.1" customHeight="1" thickBot="1" x14ac:dyDescent="0.3">
      <c r="A9" s="26" t="s">
        <v>5</v>
      </c>
      <c r="B9" s="27">
        <f>SUM(B7:B8)</f>
        <v>113964.60147623299</v>
      </c>
      <c r="C9" s="27">
        <f t="shared" ref="C9:E9" si="2">SUM(C7:C8)</f>
        <v>-18768.048763089348</v>
      </c>
      <c r="D9" s="27">
        <f t="shared" si="2"/>
        <v>183985.49652429111</v>
      </c>
      <c r="E9" s="27">
        <f t="shared" si="2"/>
        <v>259518.04852745589</v>
      </c>
    </row>
    <row r="10" spans="1:5" ht="35.1" customHeight="1" x14ac:dyDescent="0.25">
      <c r="A10" s="23" t="s">
        <v>8</v>
      </c>
      <c r="B10" s="28">
        <f t="shared" ref="B10:D10" si="3">B9/B3</f>
        <v>6.4607079632356498E-2</v>
      </c>
      <c r="C10" s="28">
        <f t="shared" si="3"/>
        <v>-6.8716422106111274E-3</v>
      </c>
      <c r="D10" s="28">
        <f t="shared" si="3"/>
        <v>5.3190594961778859E-2</v>
      </c>
      <c r="E10" s="28">
        <f>E9/E3</f>
        <v>5.7548954397066726E-2</v>
      </c>
    </row>
    <row r="11" spans="1:5" ht="24.95" customHeight="1" x14ac:dyDescent="0.25">
      <c r="A11" s="14"/>
      <c r="B11" s="14"/>
      <c r="C11" s="14"/>
      <c r="D11" s="14"/>
      <c r="E11" s="17"/>
    </row>
  </sheetData>
  <mergeCells count="1">
    <mergeCell ref="A1:E1"/>
  </mergeCells>
  <pageMargins left="0.7" right="0.7" top="0.75" bottom="0.75" header="0.3" footer="0.3"/>
  <pageSetup paperSize="0" orientation="portrait" r:id="rId1"/>
  <ignoredErrors>
    <ignoredError sqref="B6:E6 B8:E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3180-B0F7-40BC-A807-C27F2C8A7C41}">
  <dimension ref="A1:R17"/>
  <sheetViews>
    <sheetView workbookViewId="0">
      <selection activeCell="O26" sqref="O26"/>
    </sheetView>
  </sheetViews>
  <sheetFormatPr defaultRowHeight="24.95" customHeight="1" x14ac:dyDescent="0.25"/>
  <cols>
    <col min="1" max="1" width="12.5703125" style="14" bestFit="1" customWidth="1"/>
    <col min="2" max="3" width="17.7109375" style="14" hidden="1" customWidth="1"/>
    <col min="4" max="4" width="17.28515625" style="14" hidden="1" customWidth="1"/>
    <col min="5" max="5" width="14.5703125" style="14" hidden="1" customWidth="1"/>
    <col min="6" max="6" width="14.7109375" style="14" hidden="1" customWidth="1"/>
    <col min="7" max="7" width="12.7109375" style="14" hidden="1" customWidth="1"/>
    <col min="8" max="8" width="10" style="14" hidden="1" customWidth="1"/>
    <col min="9" max="9" width="15.28515625" style="14" hidden="1" customWidth="1"/>
    <col min="10" max="10" width="15.140625" style="14" hidden="1" customWidth="1"/>
    <col min="11" max="12" width="16.28515625" style="14" hidden="1" customWidth="1"/>
    <col min="13" max="13" width="10.140625" style="14" hidden="1" customWidth="1"/>
    <col min="14" max="14" width="10.5703125" style="14" hidden="1" customWidth="1"/>
    <col min="15" max="15" width="13.28515625" style="14" customWidth="1"/>
    <col min="16" max="16" width="10.28515625" style="14" bestFit="1" customWidth="1"/>
    <col min="17" max="17" width="14.7109375" style="14" bestFit="1" customWidth="1"/>
    <col min="18" max="18" width="10.28515625" style="14" bestFit="1" customWidth="1"/>
    <col min="19" max="16384" width="9.140625" style="14"/>
  </cols>
  <sheetData>
    <row r="1" spans="1:18" ht="24.95" customHeight="1" x14ac:dyDescent="0.25">
      <c r="A1" s="11" t="s">
        <v>57</v>
      </c>
      <c r="B1" s="11" t="s">
        <v>10</v>
      </c>
      <c r="C1" s="11" t="s">
        <v>38</v>
      </c>
      <c r="D1" s="11" t="s">
        <v>22</v>
      </c>
      <c r="E1" s="11" t="s">
        <v>12</v>
      </c>
      <c r="F1" s="11" t="s">
        <v>40</v>
      </c>
      <c r="G1" s="11" t="s">
        <v>14</v>
      </c>
      <c r="H1" s="11" t="s">
        <v>42</v>
      </c>
      <c r="I1" s="11" t="s">
        <v>6</v>
      </c>
      <c r="J1" s="11" t="s">
        <v>53</v>
      </c>
      <c r="K1" s="11" t="s">
        <v>54</v>
      </c>
      <c r="L1" s="11" t="s">
        <v>55</v>
      </c>
      <c r="M1" s="11" t="s">
        <v>51</v>
      </c>
      <c r="N1" s="11" t="s">
        <v>52</v>
      </c>
      <c r="O1" s="11" t="s">
        <v>5</v>
      </c>
      <c r="P1" s="11" t="s">
        <v>58</v>
      </c>
      <c r="Q1" s="11" t="s">
        <v>59</v>
      </c>
      <c r="R1" s="11" t="s">
        <v>56</v>
      </c>
    </row>
    <row r="2" spans="1:18" ht="24.95" customHeight="1" x14ac:dyDescent="0.25">
      <c r="A2" s="29">
        <v>0</v>
      </c>
      <c r="B2" s="29">
        <f>'Input Data'!$B$6</f>
        <v>7500</v>
      </c>
      <c r="C2" s="29">
        <f>IF(Table24[[#This Row],[Volume]]&lt;'Input Data'!$B$9,'Input Data'!$B$9,IF(Table24[[#This Row],[Volume]]&gt;'Input Data'!$B$10,'Input Data'!$B$10,Table24[[#This Row],[Volume]]))</f>
        <v>7500</v>
      </c>
      <c r="D2" s="30">
        <f>ROUNDDOWN((Table24[[#This Row],[Volume Used]]-'Input Data'!$B$9)/'Input Data'!$B$11,0)*'Input Data'!$B$12</f>
        <v>0.30000000000000004</v>
      </c>
      <c r="E2" s="31">
        <f>-(Table24[[#This Row],[Volume]]*(1-Table24[[#This Row],[Discount]])*'Input Data'!$B$2)/Table24[[#This Row],[Volume]]</f>
        <v>350</v>
      </c>
      <c r="F2" s="29">
        <f>ROUNDUP(Table24[[#This Row],[Volume]]/'Input Data'!$B$13,0)</f>
        <v>8</v>
      </c>
      <c r="G2" s="29">
        <f>-Table24[[#This Row],[Multiplier]]*'Input Data'!$B$3</f>
        <v>400000</v>
      </c>
      <c r="H2" s="29">
        <f>(1 - (1 / (1 + EXP(-((Table24[[#This Row],[Volume]] / 1000) - 4.25))))) * 0.4 + 0.6</f>
        <v>0.6149307549376517</v>
      </c>
      <c r="I2" s="29">
        <f>Table24[[#This Row],[Sigmoid]]*'Input Data'!$B$7</f>
        <v>461.1980662032388</v>
      </c>
      <c r="J2" s="29">
        <f>Table24[[#This Row],[Price]]-Table24[[#This Row],[Variable Cost]]</f>
        <v>111.1980662032388</v>
      </c>
      <c r="K2" s="29">
        <f>Table24[[#This Row],[CM I (Unit)]]-(Table24[[#This Row],[Fixed Cost]]/Table24[[#This Row],[Volume]])</f>
        <v>57.86473286990546</v>
      </c>
      <c r="L2" s="29">
        <f>Table24[[#This Row],[CM II Unit)]]-(-'Input Data'!$B$4/Table24[[#This Row],[Volume]])</f>
        <v>24.531399536572124</v>
      </c>
      <c r="M2" s="29">
        <f>Table24[[#This Row],[CM I (Unit)]]*Table24[[#This Row],[Volume]]</f>
        <v>833985.496524291</v>
      </c>
      <c r="N2" s="29">
        <f>Table24[[#This Row],[CM II Unit)]]*Table24[[#This Row],[Volume]]</f>
        <v>433985.49652429094</v>
      </c>
      <c r="O2" s="29">
        <f>'Input Data'!B5</f>
        <v>-1000000</v>
      </c>
      <c r="P2" s="29">
        <f>Table24[[#This Row],[Profit]]/(1+'Input Data'!$B$8)^Table24[[#This Row],[Year]]</f>
        <v>-1000000</v>
      </c>
      <c r="Q2" s="32">
        <f>Table24[[#This Row],[DCF]]</f>
        <v>-1000000</v>
      </c>
      <c r="R2" s="32" t="str">
        <f>IF(AND(Table24[[#This Row],[DCF (Sum)]]&gt;0,Q1&lt;0),MIN(Table24[DCF (Sum)]),"")</f>
        <v/>
      </c>
    </row>
    <row r="3" spans="1:18" ht="24.95" customHeight="1" x14ac:dyDescent="0.25">
      <c r="A3" s="29">
        <v>1</v>
      </c>
      <c r="B3" s="29">
        <f>'Input Data'!$B$6</f>
        <v>7500</v>
      </c>
      <c r="C3" s="29">
        <f>IF(Table24[[#This Row],[Volume]]&lt;'Input Data'!$B$9,'Input Data'!$B$9,IF(Table24[[#This Row],[Volume]]&gt;'Input Data'!$B$10,'Input Data'!$B$10,Table24[[#This Row],[Volume]]))</f>
        <v>7500</v>
      </c>
      <c r="D3" s="30">
        <f>ROUNDDOWN((Table24[[#This Row],[Volume Used]]-'Input Data'!$B$9)/'Input Data'!$B$11,0)*'Input Data'!$B$12</f>
        <v>0.30000000000000004</v>
      </c>
      <c r="E3" s="31">
        <f>-(Table24[[#This Row],[Volume]]*(1-Table24[[#This Row],[Discount]])*'Input Data'!$B$2)/Table24[[#This Row],[Volume]]</f>
        <v>350</v>
      </c>
      <c r="F3" s="29">
        <f>ROUNDUP(Table24[[#This Row],[Volume]]/'Input Data'!$B$13,0)</f>
        <v>8</v>
      </c>
      <c r="G3" s="29">
        <f>-Table24[[#This Row],[Multiplier]]*'Input Data'!$B$3</f>
        <v>400000</v>
      </c>
      <c r="H3" s="29">
        <f>(1 - (1 / (1 + EXP(-((Table24[[#This Row],[Volume]] / 1000) - 4.25))))) * 0.4 + 0.6</f>
        <v>0.6149307549376517</v>
      </c>
      <c r="I3" s="29">
        <f>Table24[[#This Row],[Sigmoid]]*'Input Data'!$B$7</f>
        <v>461.1980662032388</v>
      </c>
      <c r="J3" s="29">
        <f>Table24[[#This Row],[Price]]-Table24[[#This Row],[Variable Cost]]</f>
        <v>111.1980662032388</v>
      </c>
      <c r="K3" s="29">
        <f>Table24[[#This Row],[CM I (Unit)]]-(Table24[[#This Row],[Fixed Cost]]/Table24[[#This Row],[Volume]])</f>
        <v>57.86473286990546</v>
      </c>
      <c r="L3" s="29">
        <f>Table24[[#This Row],[CM II Unit)]]-(-'Input Data'!$B$4/Table24[[#This Row],[Volume]])</f>
        <v>24.531399536572124</v>
      </c>
      <c r="M3" s="29">
        <f>Table24[[#This Row],[CM I (Unit)]]*Table24[[#This Row],[Volume]]</f>
        <v>833985.496524291</v>
      </c>
      <c r="N3" s="29">
        <f>Table24[[#This Row],[CM II Unit)]]*Table24[[#This Row],[Volume]]</f>
        <v>433985.49652429094</v>
      </c>
      <c r="O3" s="29">
        <f>Table24[[#This Row],[Profit (Unit)]]*Table24[[#This Row],[Volume]]</f>
        <v>183985.49652429094</v>
      </c>
      <c r="P3" s="29">
        <f>Table24[[#This Row],[Profit]]/(1+'Input Data'!$B$8)^Table24[[#This Row],[Year]]</f>
        <v>170356.94122619531</v>
      </c>
      <c r="Q3" s="32">
        <f>Q2+Table24[[#This Row],[DCF]]</f>
        <v>-829643.05877380469</v>
      </c>
      <c r="R3" s="32" t="str">
        <f>IF(AND(Table24[[#This Row],[DCF (Sum)]]&gt;0,Q2&lt;0),MIN(Table24[DCF (Sum)]),"")</f>
        <v/>
      </c>
    </row>
    <row r="4" spans="1:18" ht="24.95" customHeight="1" x14ac:dyDescent="0.25">
      <c r="A4" s="29">
        <v>2</v>
      </c>
      <c r="B4" s="29">
        <f>'Input Data'!$B$6</f>
        <v>7500</v>
      </c>
      <c r="C4" s="29">
        <f>IF(Table24[[#This Row],[Volume]]&lt;'Input Data'!$B$9,'Input Data'!$B$9,IF(Table24[[#This Row],[Volume]]&gt;'Input Data'!$B$10,'Input Data'!$B$10,Table24[[#This Row],[Volume]]))</f>
        <v>7500</v>
      </c>
      <c r="D4" s="30">
        <f>ROUNDDOWN((Table24[[#This Row],[Volume Used]]-'Input Data'!$B$9)/'Input Data'!$B$11,0)*'Input Data'!$B$12</f>
        <v>0.30000000000000004</v>
      </c>
      <c r="E4" s="31">
        <f>-(Table24[[#This Row],[Volume]]*(1-Table24[[#This Row],[Discount]])*'Input Data'!$B$2)/Table24[[#This Row],[Volume]]</f>
        <v>350</v>
      </c>
      <c r="F4" s="29">
        <f>ROUNDUP(Table24[[#This Row],[Volume]]/'Input Data'!$B$13,0)</f>
        <v>8</v>
      </c>
      <c r="G4" s="29">
        <f>-Table24[[#This Row],[Multiplier]]*'Input Data'!$B$3</f>
        <v>400000</v>
      </c>
      <c r="H4" s="29">
        <f>(1 - (1 / (1 + EXP(-((Table24[[#This Row],[Volume]] / 1000) - 4.25))))) * 0.4 + 0.6</f>
        <v>0.6149307549376517</v>
      </c>
      <c r="I4" s="29">
        <f>Table24[[#This Row],[Sigmoid]]*'Input Data'!$B$7</f>
        <v>461.1980662032388</v>
      </c>
      <c r="J4" s="29">
        <f>Table24[[#This Row],[Price]]-Table24[[#This Row],[Variable Cost]]</f>
        <v>111.1980662032388</v>
      </c>
      <c r="K4" s="29">
        <f>Table24[[#This Row],[CM I (Unit)]]-(Table24[[#This Row],[Fixed Cost]]/Table24[[#This Row],[Volume]])</f>
        <v>57.86473286990546</v>
      </c>
      <c r="L4" s="29">
        <f>Table24[[#This Row],[CM II Unit)]]-(-'Input Data'!$B$4/Table24[[#This Row],[Volume]])</f>
        <v>24.531399536572124</v>
      </c>
      <c r="M4" s="29">
        <f>Table24[[#This Row],[CM I (Unit)]]*Table24[[#This Row],[Volume]]</f>
        <v>833985.496524291</v>
      </c>
      <c r="N4" s="29">
        <f>Table24[[#This Row],[CM II Unit)]]*Table24[[#This Row],[Volume]]</f>
        <v>433985.49652429094</v>
      </c>
      <c r="O4" s="29">
        <f>Table24[[#This Row],[Profit (Unit)]]*Table24[[#This Row],[Volume]]</f>
        <v>183985.49652429094</v>
      </c>
      <c r="P4" s="29">
        <f>Table24[[#This Row],[Profit]]/(1+'Input Data'!$B$8)^Table24[[#This Row],[Year]]</f>
        <v>157737.90854277342</v>
      </c>
      <c r="Q4" s="32">
        <f>Q3+Table24[[#This Row],[DCF]]</f>
        <v>-671905.15023103124</v>
      </c>
      <c r="R4" s="32" t="str">
        <f>IF(AND(Table24[[#This Row],[DCF (Sum)]]&gt;0,Q3&lt;0),MIN(Table24[DCF (Sum)]),"")</f>
        <v/>
      </c>
    </row>
    <row r="5" spans="1:18" ht="24.95" customHeight="1" x14ac:dyDescent="0.25">
      <c r="A5" s="29">
        <v>3</v>
      </c>
      <c r="B5" s="29">
        <f>'Input Data'!$B$6</f>
        <v>7500</v>
      </c>
      <c r="C5" s="29">
        <f>IF(Table24[[#This Row],[Volume]]&lt;'Input Data'!$B$9,'Input Data'!$B$9,IF(Table24[[#This Row],[Volume]]&gt;'Input Data'!$B$10,'Input Data'!$B$10,Table24[[#This Row],[Volume]]))</f>
        <v>7500</v>
      </c>
      <c r="D5" s="30">
        <f>ROUNDDOWN((Table24[[#This Row],[Volume Used]]-'Input Data'!$B$9)/'Input Data'!$B$11,0)*'Input Data'!$B$12</f>
        <v>0.30000000000000004</v>
      </c>
      <c r="E5" s="31">
        <f>-(Table24[[#This Row],[Volume]]*(1-Table24[[#This Row],[Discount]])*'Input Data'!$B$2)/Table24[[#This Row],[Volume]]</f>
        <v>350</v>
      </c>
      <c r="F5" s="29">
        <f>ROUNDUP(Table24[[#This Row],[Volume]]/'Input Data'!$B$13,0)</f>
        <v>8</v>
      </c>
      <c r="G5" s="29">
        <f>-Table24[[#This Row],[Multiplier]]*'Input Data'!$B$3</f>
        <v>400000</v>
      </c>
      <c r="H5" s="29">
        <f>(1 - (1 / (1 + EXP(-((Table24[[#This Row],[Volume]] / 1000) - 4.25))))) * 0.4 + 0.6</f>
        <v>0.6149307549376517</v>
      </c>
      <c r="I5" s="29">
        <f>Table24[[#This Row],[Sigmoid]]*'Input Data'!$B$7</f>
        <v>461.1980662032388</v>
      </c>
      <c r="J5" s="29">
        <f>Table24[[#This Row],[Price]]-Table24[[#This Row],[Variable Cost]]</f>
        <v>111.1980662032388</v>
      </c>
      <c r="K5" s="29">
        <f>Table24[[#This Row],[CM I (Unit)]]-(Table24[[#This Row],[Fixed Cost]]/Table24[[#This Row],[Volume]])</f>
        <v>57.86473286990546</v>
      </c>
      <c r="L5" s="29">
        <f>Table24[[#This Row],[CM II Unit)]]-(-'Input Data'!$B$4/Table24[[#This Row],[Volume]])</f>
        <v>24.531399536572124</v>
      </c>
      <c r="M5" s="29">
        <f>Table24[[#This Row],[CM I (Unit)]]*Table24[[#This Row],[Volume]]</f>
        <v>833985.496524291</v>
      </c>
      <c r="N5" s="29">
        <f>Table24[[#This Row],[CM II Unit)]]*Table24[[#This Row],[Volume]]</f>
        <v>433985.49652429094</v>
      </c>
      <c r="O5" s="29">
        <f>Table24[[#This Row],[Profit (Unit)]]*Table24[[#This Row],[Volume]]</f>
        <v>183985.49652429094</v>
      </c>
      <c r="P5" s="29">
        <f>Table24[[#This Row],[Profit]]/(1+'Input Data'!$B$8)^Table24[[#This Row],[Year]]</f>
        <v>146053.61902108649</v>
      </c>
      <c r="Q5" s="32">
        <f>Q4+Table24[[#This Row],[DCF]]</f>
        <v>-525851.53120994475</v>
      </c>
      <c r="R5" s="32" t="str">
        <f>IF(AND(Table24[[#This Row],[DCF (Sum)]]&gt;0,Q4&lt;0),MIN(Table24[DCF (Sum)]),"")</f>
        <v/>
      </c>
    </row>
    <row r="6" spans="1:18" ht="24.95" customHeight="1" x14ac:dyDescent="0.25">
      <c r="A6" s="29">
        <v>4</v>
      </c>
      <c r="B6" s="29">
        <f>'Input Data'!$B$6</f>
        <v>7500</v>
      </c>
      <c r="C6" s="29">
        <f>IF(Table24[[#This Row],[Volume]]&lt;'Input Data'!$B$9,'Input Data'!$B$9,IF(Table24[[#This Row],[Volume]]&gt;'Input Data'!$B$10,'Input Data'!$B$10,Table24[[#This Row],[Volume]]))</f>
        <v>7500</v>
      </c>
      <c r="D6" s="30">
        <f>ROUNDDOWN((Table24[[#This Row],[Volume Used]]-'Input Data'!$B$9)/'Input Data'!$B$11,0)*'Input Data'!$B$12</f>
        <v>0.30000000000000004</v>
      </c>
      <c r="E6" s="31">
        <f>-(Table24[[#This Row],[Volume]]*(1-Table24[[#This Row],[Discount]])*'Input Data'!$B$2)/Table24[[#This Row],[Volume]]</f>
        <v>350</v>
      </c>
      <c r="F6" s="29">
        <f>ROUNDUP(Table24[[#This Row],[Volume]]/'Input Data'!$B$13,0)</f>
        <v>8</v>
      </c>
      <c r="G6" s="29">
        <f>-Table24[[#This Row],[Multiplier]]*'Input Data'!$B$3</f>
        <v>400000</v>
      </c>
      <c r="H6" s="29">
        <f>(1 - (1 / (1 + EXP(-((Table24[[#This Row],[Volume]] / 1000) - 4.25))))) * 0.4 + 0.6</f>
        <v>0.6149307549376517</v>
      </c>
      <c r="I6" s="29">
        <f>Table24[[#This Row],[Sigmoid]]*'Input Data'!$B$7</f>
        <v>461.1980662032388</v>
      </c>
      <c r="J6" s="29">
        <f>Table24[[#This Row],[Price]]-Table24[[#This Row],[Variable Cost]]</f>
        <v>111.1980662032388</v>
      </c>
      <c r="K6" s="29">
        <f>Table24[[#This Row],[CM I (Unit)]]-(Table24[[#This Row],[Fixed Cost]]/Table24[[#This Row],[Volume]])</f>
        <v>57.86473286990546</v>
      </c>
      <c r="L6" s="29">
        <f>Table24[[#This Row],[CM II Unit)]]-(-'Input Data'!$B$4/Table24[[#This Row],[Volume]])</f>
        <v>24.531399536572124</v>
      </c>
      <c r="M6" s="29">
        <f>Table24[[#This Row],[CM I (Unit)]]*Table24[[#This Row],[Volume]]</f>
        <v>833985.496524291</v>
      </c>
      <c r="N6" s="29">
        <f>Table24[[#This Row],[CM II Unit)]]*Table24[[#This Row],[Volume]]</f>
        <v>433985.49652429094</v>
      </c>
      <c r="O6" s="29">
        <f>Table24[[#This Row],[Profit (Unit)]]*Table24[[#This Row],[Volume]]</f>
        <v>183985.49652429094</v>
      </c>
      <c r="P6" s="29">
        <f>Table24[[#This Row],[Profit]]/(1+'Input Data'!$B$8)^Table24[[#This Row],[Year]]</f>
        <v>135234.83242693194</v>
      </c>
      <c r="Q6" s="32">
        <f>Q5+Table24[[#This Row],[DCF]]</f>
        <v>-390616.69878301281</v>
      </c>
      <c r="R6" s="32" t="str">
        <f>IF(AND(Table24[[#This Row],[DCF (Sum)]]&gt;0,Q5&lt;0),MIN(Table24[DCF (Sum)]),"")</f>
        <v/>
      </c>
    </row>
    <row r="7" spans="1:18" ht="24.95" customHeight="1" x14ac:dyDescent="0.25">
      <c r="A7" s="29">
        <v>5</v>
      </c>
      <c r="B7" s="29">
        <f>'Input Data'!$B$6</f>
        <v>7500</v>
      </c>
      <c r="C7" s="29">
        <f>IF(Table24[[#This Row],[Volume]]&lt;'Input Data'!$B$9,'Input Data'!$B$9,IF(Table24[[#This Row],[Volume]]&gt;'Input Data'!$B$10,'Input Data'!$B$10,Table24[[#This Row],[Volume]]))</f>
        <v>7500</v>
      </c>
      <c r="D7" s="30">
        <f>ROUNDDOWN((Table24[[#This Row],[Volume Used]]-'Input Data'!$B$9)/'Input Data'!$B$11,0)*'Input Data'!$B$12</f>
        <v>0.30000000000000004</v>
      </c>
      <c r="E7" s="31">
        <f>-(Table24[[#This Row],[Volume]]*(1-Table24[[#This Row],[Discount]])*'Input Data'!$B$2)/Table24[[#This Row],[Volume]]</f>
        <v>350</v>
      </c>
      <c r="F7" s="29">
        <f>ROUNDUP(Table24[[#This Row],[Volume]]/'Input Data'!$B$13,0)</f>
        <v>8</v>
      </c>
      <c r="G7" s="29">
        <f>-Table24[[#This Row],[Multiplier]]*'Input Data'!$B$3</f>
        <v>400000</v>
      </c>
      <c r="H7" s="29">
        <f>(1 - (1 / (1 + EXP(-((Table24[[#This Row],[Volume]] / 1000) - 4.25))))) * 0.4 + 0.6</f>
        <v>0.6149307549376517</v>
      </c>
      <c r="I7" s="29">
        <f>Table24[[#This Row],[Sigmoid]]*'Input Data'!$B$7</f>
        <v>461.1980662032388</v>
      </c>
      <c r="J7" s="29">
        <f>Table24[[#This Row],[Price]]-Table24[[#This Row],[Variable Cost]]</f>
        <v>111.1980662032388</v>
      </c>
      <c r="K7" s="29">
        <f>Table24[[#This Row],[CM I (Unit)]]-(Table24[[#This Row],[Fixed Cost]]/Table24[[#This Row],[Volume]])</f>
        <v>57.86473286990546</v>
      </c>
      <c r="L7" s="29">
        <f>Table24[[#This Row],[CM II Unit)]]-(-'Input Data'!$B$4/Table24[[#This Row],[Volume]])</f>
        <v>24.531399536572124</v>
      </c>
      <c r="M7" s="29">
        <f>Table24[[#This Row],[CM I (Unit)]]*Table24[[#This Row],[Volume]]</f>
        <v>833985.496524291</v>
      </c>
      <c r="N7" s="29">
        <f>Table24[[#This Row],[CM II Unit)]]*Table24[[#This Row],[Volume]]</f>
        <v>433985.49652429094</v>
      </c>
      <c r="O7" s="29">
        <f>Table24[[#This Row],[Profit (Unit)]]*Table24[[#This Row],[Volume]]</f>
        <v>183985.49652429094</v>
      </c>
      <c r="P7" s="29">
        <f>Table24[[#This Row],[Profit]]/(1+'Input Data'!$B$8)^Table24[[#This Row],[Year]]</f>
        <v>125217.43743234438</v>
      </c>
      <c r="Q7" s="32">
        <f>Q6+Table24[[#This Row],[DCF]]</f>
        <v>-265399.26135066844</v>
      </c>
      <c r="R7" s="32" t="str">
        <f>IF(AND(Table24[[#This Row],[DCF (Sum)]]&gt;0,Q6&lt;0),MIN(Table24[DCF (Sum)]),"")</f>
        <v/>
      </c>
    </row>
    <row r="8" spans="1:18" ht="24.95" customHeight="1" x14ac:dyDescent="0.25">
      <c r="A8" s="29">
        <v>6</v>
      </c>
      <c r="B8" s="29">
        <f>'Input Data'!$B$6</f>
        <v>7500</v>
      </c>
      <c r="C8" s="29">
        <f>IF(Table24[[#This Row],[Volume]]&lt;'Input Data'!$B$9,'Input Data'!$B$9,IF(Table24[[#This Row],[Volume]]&gt;'Input Data'!$B$10,'Input Data'!$B$10,Table24[[#This Row],[Volume]]))</f>
        <v>7500</v>
      </c>
      <c r="D8" s="30">
        <f>ROUNDDOWN((Table24[[#This Row],[Volume Used]]-'Input Data'!$B$9)/'Input Data'!$B$11,0)*'Input Data'!$B$12</f>
        <v>0.30000000000000004</v>
      </c>
      <c r="E8" s="31">
        <f>-(Table24[[#This Row],[Volume]]*(1-Table24[[#This Row],[Discount]])*'Input Data'!$B$2)/Table24[[#This Row],[Volume]]</f>
        <v>350</v>
      </c>
      <c r="F8" s="29">
        <f>ROUNDUP(Table24[[#This Row],[Volume]]/'Input Data'!$B$13,0)</f>
        <v>8</v>
      </c>
      <c r="G8" s="29">
        <f>-Table24[[#This Row],[Multiplier]]*'Input Data'!$B$3</f>
        <v>400000</v>
      </c>
      <c r="H8" s="29">
        <f>(1 - (1 / (1 + EXP(-((Table24[[#This Row],[Volume]] / 1000) - 4.25))))) * 0.4 + 0.6</f>
        <v>0.6149307549376517</v>
      </c>
      <c r="I8" s="29">
        <f>Table24[[#This Row],[Sigmoid]]*'Input Data'!$B$7</f>
        <v>461.1980662032388</v>
      </c>
      <c r="J8" s="29">
        <f>Table24[[#This Row],[Price]]-Table24[[#This Row],[Variable Cost]]</f>
        <v>111.1980662032388</v>
      </c>
      <c r="K8" s="29">
        <f>Table24[[#This Row],[CM I (Unit)]]-(Table24[[#This Row],[Fixed Cost]]/Table24[[#This Row],[Volume]])</f>
        <v>57.86473286990546</v>
      </c>
      <c r="L8" s="29">
        <f>Table24[[#This Row],[CM II Unit)]]-(-'Input Data'!$B$4/Table24[[#This Row],[Volume]])</f>
        <v>24.531399536572124</v>
      </c>
      <c r="M8" s="29">
        <f>Table24[[#This Row],[CM I (Unit)]]*Table24[[#This Row],[Volume]]</f>
        <v>833985.496524291</v>
      </c>
      <c r="N8" s="29">
        <f>Table24[[#This Row],[CM II Unit)]]*Table24[[#This Row],[Volume]]</f>
        <v>433985.49652429094</v>
      </c>
      <c r="O8" s="29">
        <f>Table24[[#This Row],[Profit (Unit)]]*Table24[[#This Row],[Volume]]</f>
        <v>183985.49652429094</v>
      </c>
      <c r="P8" s="29">
        <f>Table24[[#This Row],[Profit]]/(1+'Input Data'!$B$8)^Table24[[#This Row],[Year]]</f>
        <v>115942.07169661515</v>
      </c>
      <c r="Q8" s="32">
        <f>Q7+Table24[[#This Row],[DCF]]</f>
        <v>-149457.18965405331</v>
      </c>
      <c r="R8" s="32" t="str">
        <f>IF(AND(Table24[[#This Row],[DCF (Sum)]]&gt;0,Q7&lt;0),MIN(Table24[DCF (Sum)]),"")</f>
        <v/>
      </c>
    </row>
    <row r="9" spans="1:18" ht="24.95" customHeight="1" x14ac:dyDescent="0.25">
      <c r="A9" s="29">
        <v>7</v>
      </c>
      <c r="B9" s="29">
        <f>'Input Data'!$B$6</f>
        <v>7500</v>
      </c>
      <c r="C9" s="29">
        <f>IF(Table24[[#This Row],[Volume]]&lt;'Input Data'!$B$9,'Input Data'!$B$9,IF(Table24[[#This Row],[Volume]]&gt;'Input Data'!$B$10,'Input Data'!$B$10,Table24[[#This Row],[Volume]]))</f>
        <v>7500</v>
      </c>
      <c r="D9" s="30">
        <f>ROUNDDOWN((Table24[[#This Row],[Volume Used]]-'Input Data'!$B$9)/'Input Data'!$B$11,0)*'Input Data'!$B$12</f>
        <v>0.30000000000000004</v>
      </c>
      <c r="E9" s="31">
        <f>-(Table24[[#This Row],[Volume]]*(1-Table24[[#This Row],[Discount]])*'Input Data'!$B$2)/Table24[[#This Row],[Volume]]</f>
        <v>350</v>
      </c>
      <c r="F9" s="29">
        <f>ROUNDUP(Table24[[#This Row],[Volume]]/'Input Data'!$B$13,0)</f>
        <v>8</v>
      </c>
      <c r="G9" s="29">
        <f>-Table24[[#This Row],[Multiplier]]*'Input Data'!$B$3</f>
        <v>400000</v>
      </c>
      <c r="H9" s="29">
        <f>(1 - (1 / (1 + EXP(-((Table24[[#This Row],[Volume]] / 1000) - 4.25))))) * 0.4 + 0.6</f>
        <v>0.6149307549376517</v>
      </c>
      <c r="I9" s="29">
        <f>Table24[[#This Row],[Sigmoid]]*'Input Data'!$B$7</f>
        <v>461.1980662032388</v>
      </c>
      <c r="J9" s="29">
        <f>Table24[[#This Row],[Price]]-Table24[[#This Row],[Variable Cost]]</f>
        <v>111.1980662032388</v>
      </c>
      <c r="K9" s="29">
        <f>Table24[[#This Row],[CM I (Unit)]]-(Table24[[#This Row],[Fixed Cost]]/Table24[[#This Row],[Volume]])</f>
        <v>57.86473286990546</v>
      </c>
      <c r="L9" s="29">
        <f>Table24[[#This Row],[CM II Unit)]]-(-'Input Data'!$B$4/Table24[[#This Row],[Volume]])</f>
        <v>24.531399536572124</v>
      </c>
      <c r="M9" s="29">
        <f>Table24[[#This Row],[CM I (Unit)]]*Table24[[#This Row],[Volume]]</f>
        <v>833985.496524291</v>
      </c>
      <c r="N9" s="29">
        <f>Table24[[#This Row],[CM II Unit)]]*Table24[[#This Row],[Volume]]</f>
        <v>433985.49652429094</v>
      </c>
      <c r="O9" s="29">
        <f>Table24[[#This Row],[Profit (Unit)]]*Table24[[#This Row],[Volume]]</f>
        <v>183985.49652429094</v>
      </c>
      <c r="P9" s="29">
        <f>Table24[[#This Row],[Profit]]/(1+'Input Data'!$B$8)^Table24[[#This Row],[Year]]</f>
        <v>107353.77008945847</v>
      </c>
      <c r="Q9" s="32">
        <f>Q8+Table24[[#This Row],[DCF]]</f>
        <v>-42103.419564594835</v>
      </c>
      <c r="R9" s="32" t="str">
        <f>IF(AND(Table24[[#This Row],[DCF (Sum)]]&gt;0,Q8&lt;0),MIN(Table24[DCF (Sum)]),"")</f>
        <v/>
      </c>
    </row>
    <row r="10" spans="1:18" ht="24.95" customHeight="1" x14ac:dyDescent="0.25">
      <c r="A10" s="29">
        <v>8</v>
      </c>
      <c r="B10" s="29">
        <f>'Input Data'!$B$6</f>
        <v>7500</v>
      </c>
      <c r="C10" s="29">
        <f>IF(Table24[[#This Row],[Volume]]&lt;'Input Data'!$B$9,'Input Data'!$B$9,IF(Table24[[#This Row],[Volume]]&gt;'Input Data'!$B$10,'Input Data'!$B$10,Table24[[#This Row],[Volume]]))</f>
        <v>7500</v>
      </c>
      <c r="D10" s="30">
        <f>ROUNDDOWN((Table24[[#This Row],[Volume Used]]-'Input Data'!$B$9)/'Input Data'!$B$11,0)*'Input Data'!$B$12</f>
        <v>0.30000000000000004</v>
      </c>
      <c r="E10" s="31">
        <f>-(Table24[[#This Row],[Volume]]*(1-Table24[[#This Row],[Discount]])*'Input Data'!$B$2)/Table24[[#This Row],[Volume]]</f>
        <v>350</v>
      </c>
      <c r="F10" s="29">
        <f>ROUNDUP(Table24[[#This Row],[Volume]]/'Input Data'!$B$13,0)</f>
        <v>8</v>
      </c>
      <c r="G10" s="29">
        <f>-Table24[[#This Row],[Multiplier]]*'Input Data'!$B$3</f>
        <v>400000</v>
      </c>
      <c r="H10" s="29">
        <f>(1 - (1 / (1 + EXP(-((Table24[[#This Row],[Volume]] / 1000) - 4.25))))) * 0.4 + 0.6</f>
        <v>0.6149307549376517</v>
      </c>
      <c r="I10" s="29">
        <f>Table24[[#This Row],[Sigmoid]]*'Input Data'!$B$7</f>
        <v>461.1980662032388</v>
      </c>
      <c r="J10" s="29">
        <f>Table24[[#This Row],[Price]]-Table24[[#This Row],[Variable Cost]]</f>
        <v>111.1980662032388</v>
      </c>
      <c r="K10" s="29">
        <f>Table24[[#This Row],[CM I (Unit)]]-(Table24[[#This Row],[Fixed Cost]]/Table24[[#This Row],[Volume]])</f>
        <v>57.86473286990546</v>
      </c>
      <c r="L10" s="29">
        <f>Table24[[#This Row],[CM II Unit)]]-(-'Input Data'!$B$4/Table24[[#This Row],[Volume]])</f>
        <v>24.531399536572124</v>
      </c>
      <c r="M10" s="29">
        <f>Table24[[#This Row],[CM I (Unit)]]*Table24[[#This Row],[Volume]]</f>
        <v>833985.496524291</v>
      </c>
      <c r="N10" s="29">
        <f>Table24[[#This Row],[CM II Unit)]]*Table24[[#This Row],[Volume]]</f>
        <v>433985.49652429094</v>
      </c>
      <c r="O10" s="29">
        <f>Table24[[#This Row],[Profit (Unit)]]*Table24[[#This Row],[Volume]]</f>
        <v>183985.49652429094</v>
      </c>
      <c r="P10" s="29">
        <f>Table24[[#This Row],[Profit]]/(1+'Input Data'!$B$8)^Table24[[#This Row],[Year]]</f>
        <v>99401.638971720808</v>
      </c>
      <c r="Q10" s="32">
        <f>Q9+Table24[[#This Row],[DCF]]</f>
        <v>57298.219407125973</v>
      </c>
      <c r="R10" s="32">
        <f>IF(AND(Table24[[#This Row],[DCF (Sum)]]&gt;0,Q9&lt;0),MIN(Table24[DCF (Sum)]),"")</f>
        <v>-1000000</v>
      </c>
    </row>
    <row r="11" spans="1:18" ht="24.95" customHeight="1" x14ac:dyDescent="0.25">
      <c r="A11" s="29">
        <v>9</v>
      </c>
      <c r="B11" s="29">
        <f>'Input Data'!$B$6</f>
        <v>7500</v>
      </c>
      <c r="C11" s="29">
        <f>IF(Table24[[#This Row],[Volume]]&lt;'Input Data'!$B$9,'Input Data'!$B$9,IF(Table24[[#This Row],[Volume]]&gt;'Input Data'!$B$10,'Input Data'!$B$10,Table24[[#This Row],[Volume]]))</f>
        <v>7500</v>
      </c>
      <c r="D11" s="30">
        <f>ROUNDDOWN((Table24[[#This Row],[Volume Used]]-'Input Data'!$B$9)/'Input Data'!$B$11,0)*'Input Data'!$B$12</f>
        <v>0.30000000000000004</v>
      </c>
      <c r="E11" s="31">
        <f>-(Table24[[#This Row],[Volume]]*(1-Table24[[#This Row],[Discount]])*'Input Data'!$B$2)/Table24[[#This Row],[Volume]]</f>
        <v>350</v>
      </c>
      <c r="F11" s="29">
        <f>ROUNDUP(Table24[[#This Row],[Volume]]/'Input Data'!$B$13,0)</f>
        <v>8</v>
      </c>
      <c r="G11" s="29">
        <f>-Table24[[#This Row],[Multiplier]]*'Input Data'!$B$3</f>
        <v>400000</v>
      </c>
      <c r="H11" s="29">
        <f>(1 - (1 / (1 + EXP(-((Table24[[#This Row],[Volume]] / 1000) - 4.25))))) * 0.4 + 0.6</f>
        <v>0.6149307549376517</v>
      </c>
      <c r="I11" s="29">
        <f>Table24[[#This Row],[Sigmoid]]*'Input Data'!$B$7</f>
        <v>461.1980662032388</v>
      </c>
      <c r="J11" s="29">
        <f>Table24[[#This Row],[Price]]-Table24[[#This Row],[Variable Cost]]</f>
        <v>111.1980662032388</v>
      </c>
      <c r="K11" s="29">
        <f>Table24[[#This Row],[CM I (Unit)]]-(Table24[[#This Row],[Fixed Cost]]/Table24[[#This Row],[Volume]])</f>
        <v>57.86473286990546</v>
      </c>
      <c r="L11" s="29">
        <f>Table24[[#This Row],[CM II Unit)]]-(-'Input Data'!$B$4/Table24[[#This Row],[Volume]])</f>
        <v>24.531399536572124</v>
      </c>
      <c r="M11" s="29">
        <f>Table24[[#This Row],[CM I (Unit)]]*Table24[[#This Row],[Volume]]</f>
        <v>833985.496524291</v>
      </c>
      <c r="N11" s="29">
        <f>Table24[[#This Row],[CM II Unit)]]*Table24[[#This Row],[Volume]]</f>
        <v>433985.49652429094</v>
      </c>
      <c r="O11" s="29">
        <f>Table24[[#This Row],[Profit (Unit)]]*Table24[[#This Row],[Volume]]</f>
        <v>183985.49652429094</v>
      </c>
      <c r="P11" s="29">
        <f>Table24[[#This Row],[Profit]]/(1+'Input Data'!$B$8)^Table24[[#This Row],[Year]]</f>
        <v>92038.554603445184</v>
      </c>
      <c r="Q11" s="32">
        <f>Q10+Table24[[#This Row],[DCF]]</f>
        <v>149336.77401057116</v>
      </c>
      <c r="R11" s="32" t="str">
        <f>IF(AND(Table24[[#This Row],[DCF (Sum)]]&gt;0,Q10&lt;0),MIN(Table24[DCF (Sum)]),"")</f>
        <v/>
      </c>
    </row>
    <row r="12" spans="1:18" ht="24.95" customHeight="1" x14ac:dyDescent="0.25">
      <c r="A12" s="29">
        <v>10</v>
      </c>
      <c r="B12" s="29">
        <f>'Input Data'!$B$6</f>
        <v>7500</v>
      </c>
      <c r="C12" s="29">
        <f>IF(Table24[[#This Row],[Volume]]&lt;'Input Data'!$B$9,'Input Data'!$B$9,IF(Table24[[#This Row],[Volume]]&gt;'Input Data'!$B$10,'Input Data'!$B$10,Table24[[#This Row],[Volume]]))</f>
        <v>7500</v>
      </c>
      <c r="D12" s="30">
        <f>ROUNDDOWN((Table24[[#This Row],[Volume Used]]-'Input Data'!$B$9)/'Input Data'!$B$11,0)*'Input Data'!$B$12</f>
        <v>0.30000000000000004</v>
      </c>
      <c r="E12" s="31">
        <f>-(Table24[[#This Row],[Volume]]*(1-Table24[[#This Row],[Discount]])*'Input Data'!$B$2)/Table24[[#This Row],[Volume]]</f>
        <v>350</v>
      </c>
      <c r="F12" s="29">
        <f>ROUNDUP(Table24[[#This Row],[Volume]]/'Input Data'!$B$13,0)</f>
        <v>8</v>
      </c>
      <c r="G12" s="29">
        <f>-Table24[[#This Row],[Multiplier]]*'Input Data'!$B$3</f>
        <v>400000</v>
      </c>
      <c r="H12" s="29">
        <f>(1 - (1 / (1 + EXP(-((Table24[[#This Row],[Volume]] / 1000) - 4.25))))) * 0.4 + 0.6</f>
        <v>0.6149307549376517</v>
      </c>
      <c r="I12" s="29">
        <f>Table24[[#This Row],[Sigmoid]]*'Input Data'!$B$7</f>
        <v>461.1980662032388</v>
      </c>
      <c r="J12" s="29">
        <f>Table24[[#This Row],[Price]]-Table24[[#This Row],[Variable Cost]]</f>
        <v>111.1980662032388</v>
      </c>
      <c r="K12" s="29">
        <f>Table24[[#This Row],[CM I (Unit)]]-(Table24[[#This Row],[Fixed Cost]]/Table24[[#This Row],[Volume]])</f>
        <v>57.86473286990546</v>
      </c>
      <c r="L12" s="29">
        <f>Table24[[#This Row],[CM II Unit)]]-(-'Input Data'!$B$4/Table24[[#This Row],[Volume]])</f>
        <v>24.531399536572124</v>
      </c>
      <c r="M12" s="29">
        <f>Table24[[#This Row],[CM I (Unit)]]*Table24[[#This Row],[Volume]]</f>
        <v>833985.496524291</v>
      </c>
      <c r="N12" s="29">
        <f>Table24[[#This Row],[CM II Unit)]]*Table24[[#This Row],[Volume]]</f>
        <v>433985.49652429094</v>
      </c>
      <c r="O12" s="29">
        <f>Table24[[#This Row],[Profit (Unit)]]*Table24[[#This Row],[Volume]]</f>
        <v>183985.49652429094</v>
      </c>
      <c r="P12" s="29">
        <f>Table24[[#This Row],[Profit]]/(1+'Input Data'!$B$8)^Table24[[#This Row],[Year]]</f>
        <v>85220.883892078869</v>
      </c>
      <c r="Q12" s="32">
        <f>Q11+Table24[[#This Row],[DCF]]</f>
        <v>234557.65790265001</v>
      </c>
      <c r="R12" s="32" t="str">
        <f>IF(AND(Table24[[#This Row],[DCF (Sum)]]&gt;0,Q11&lt;0),MIN(Table24[DCF (Sum)]),"")</f>
        <v/>
      </c>
    </row>
    <row r="13" spans="1:18" ht="24.95" customHeight="1" x14ac:dyDescent="0.25">
      <c r="A13" s="29">
        <v>11</v>
      </c>
      <c r="B13" s="29">
        <f>'Input Data'!$B$6</f>
        <v>7500</v>
      </c>
      <c r="C13" s="29">
        <f>IF(Table24[[#This Row],[Volume]]&lt;'Input Data'!$B$9,'Input Data'!$B$9,IF(Table24[[#This Row],[Volume]]&gt;'Input Data'!$B$10,'Input Data'!$B$10,Table24[[#This Row],[Volume]]))</f>
        <v>7500</v>
      </c>
      <c r="D13" s="30">
        <f>ROUNDDOWN((Table24[[#This Row],[Volume Used]]-'Input Data'!$B$9)/'Input Data'!$B$11,0)*'Input Data'!$B$12</f>
        <v>0.30000000000000004</v>
      </c>
      <c r="E13" s="31">
        <f>-(Table24[[#This Row],[Volume]]*(1-Table24[[#This Row],[Discount]])*'Input Data'!$B$2)/Table24[[#This Row],[Volume]]</f>
        <v>350</v>
      </c>
      <c r="F13" s="29">
        <f>ROUNDUP(Table24[[#This Row],[Volume]]/'Input Data'!$B$13,0)</f>
        <v>8</v>
      </c>
      <c r="G13" s="29">
        <f>-Table24[[#This Row],[Multiplier]]*'Input Data'!$B$3</f>
        <v>400000</v>
      </c>
      <c r="H13" s="29">
        <f>(1 - (1 / (1 + EXP(-((Table24[[#This Row],[Volume]] / 1000) - 4.25))))) * 0.4 + 0.6</f>
        <v>0.6149307549376517</v>
      </c>
      <c r="I13" s="29">
        <f>Table24[[#This Row],[Sigmoid]]*'Input Data'!$B$7</f>
        <v>461.1980662032388</v>
      </c>
      <c r="J13" s="29">
        <f>Table24[[#This Row],[Price]]-Table24[[#This Row],[Variable Cost]]</f>
        <v>111.1980662032388</v>
      </c>
      <c r="K13" s="29">
        <f>Table24[[#This Row],[CM I (Unit)]]-(Table24[[#This Row],[Fixed Cost]]/Table24[[#This Row],[Volume]])</f>
        <v>57.86473286990546</v>
      </c>
      <c r="L13" s="29">
        <f>Table24[[#This Row],[CM II Unit)]]-(-'Input Data'!$B$4/Table24[[#This Row],[Volume]])</f>
        <v>24.531399536572124</v>
      </c>
      <c r="M13" s="29">
        <f>Table24[[#This Row],[CM I (Unit)]]*Table24[[#This Row],[Volume]]</f>
        <v>833985.496524291</v>
      </c>
      <c r="N13" s="29">
        <f>Table24[[#This Row],[CM II Unit)]]*Table24[[#This Row],[Volume]]</f>
        <v>433985.49652429094</v>
      </c>
      <c r="O13" s="29">
        <f>Table24[[#This Row],[Profit (Unit)]]*Table24[[#This Row],[Volume]]</f>
        <v>183985.49652429094</v>
      </c>
      <c r="P13" s="29">
        <f>Table24[[#This Row],[Profit]]/(1+'Input Data'!$B$8)^Table24[[#This Row],[Year]]</f>
        <v>78908.225825998961</v>
      </c>
      <c r="Q13" s="32">
        <f>Q12+Table24[[#This Row],[DCF]]</f>
        <v>313465.883728649</v>
      </c>
      <c r="R13" s="32" t="str">
        <f>IF(AND(Table24[[#This Row],[DCF (Sum)]]&gt;0,Q12&lt;0),MIN(Table24[DCF (Sum)]),"")</f>
        <v/>
      </c>
    </row>
    <row r="14" spans="1:18" ht="24.95" customHeight="1" x14ac:dyDescent="0.25">
      <c r="A14" s="29">
        <v>12</v>
      </c>
      <c r="B14" s="29">
        <f>'Input Data'!$B$6</f>
        <v>7500</v>
      </c>
      <c r="C14" s="29">
        <f>IF(Table24[[#This Row],[Volume]]&lt;'Input Data'!$B$9,'Input Data'!$B$9,IF(Table24[[#This Row],[Volume]]&gt;'Input Data'!$B$10,'Input Data'!$B$10,Table24[[#This Row],[Volume]]))</f>
        <v>7500</v>
      </c>
      <c r="D14" s="30">
        <f>ROUNDDOWN((Table24[[#This Row],[Volume Used]]-'Input Data'!$B$9)/'Input Data'!$B$11,0)*'Input Data'!$B$12</f>
        <v>0.30000000000000004</v>
      </c>
      <c r="E14" s="31">
        <f>-(Table24[[#This Row],[Volume]]*(1-Table24[[#This Row],[Discount]])*'Input Data'!$B$2)/Table24[[#This Row],[Volume]]</f>
        <v>350</v>
      </c>
      <c r="F14" s="29">
        <f>ROUNDUP(Table24[[#This Row],[Volume]]/'Input Data'!$B$13,0)</f>
        <v>8</v>
      </c>
      <c r="G14" s="29">
        <f>-Table24[[#This Row],[Multiplier]]*'Input Data'!$B$3</f>
        <v>400000</v>
      </c>
      <c r="H14" s="29">
        <f>(1 - (1 / (1 + EXP(-((Table24[[#This Row],[Volume]] / 1000) - 4.25))))) * 0.4 + 0.6</f>
        <v>0.6149307549376517</v>
      </c>
      <c r="I14" s="29">
        <f>Table24[[#This Row],[Sigmoid]]*'Input Data'!$B$7</f>
        <v>461.1980662032388</v>
      </c>
      <c r="J14" s="29">
        <f>Table24[[#This Row],[Price]]-Table24[[#This Row],[Variable Cost]]</f>
        <v>111.1980662032388</v>
      </c>
      <c r="K14" s="29">
        <f>Table24[[#This Row],[CM I (Unit)]]-(Table24[[#This Row],[Fixed Cost]]/Table24[[#This Row],[Volume]])</f>
        <v>57.86473286990546</v>
      </c>
      <c r="L14" s="29">
        <f>Table24[[#This Row],[CM II Unit)]]-(-'Input Data'!$B$4/Table24[[#This Row],[Volume]])</f>
        <v>24.531399536572124</v>
      </c>
      <c r="M14" s="29">
        <f>Table24[[#This Row],[CM I (Unit)]]*Table24[[#This Row],[Volume]]</f>
        <v>833985.496524291</v>
      </c>
      <c r="N14" s="29">
        <f>Table24[[#This Row],[CM II Unit)]]*Table24[[#This Row],[Volume]]</f>
        <v>433985.49652429094</v>
      </c>
      <c r="O14" s="29">
        <f>Table24[[#This Row],[Profit (Unit)]]*Table24[[#This Row],[Volume]]</f>
        <v>183985.49652429094</v>
      </c>
      <c r="P14" s="29">
        <f>Table24[[#This Row],[Profit]]/(1+'Input Data'!$B$8)^Table24[[#This Row],[Year]]</f>
        <v>73063.172061110134</v>
      </c>
      <c r="Q14" s="32">
        <f>Q13+Table24[[#This Row],[DCF]]</f>
        <v>386529.05578975915</v>
      </c>
      <c r="R14" s="32" t="str">
        <f>IF(AND(Table24[[#This Row],[DCF (Sum)]]&gt;0,Q13&lt;0),MIN(Table24[DCF (Sum)]),"")</f>
        <v/>
      </c>
    </row>
    <row r="15" spans="1:18" ht="24.95" customHeight="1" x14ac:dyDescent="0.25">
      <c r="A15" s="29">
        <v>13</v>
      </c>
      <c r="B15" s="29">
        <f>'Input Data'!$B$6</f>
        <v>7500</v>
      </c>
      <c r="C15" s="29">
        <f>IF(Table24[[#This Row],[Volume]]&lt;'Input Data'!$B$9,'Input Data'!$B$9,IF(Table24[[#This Row],[Volume]]&gt;'Input Data'!$B$10,'Input Data'!$B$10,Table24[[#This Row],[Volume]]))</f>
        <v>7500</v>
      </c>
      <c r="D15" s="30">
        <f>ROUNDDOWN((Table24[[#This Row],[Volume Used]]-'Input Data'!$B$9)/'Input Data'!$B$11,0)*'Input Data'!$B$12</f>
        <v>0.30000000000000004</v>
      </c>
      <c r="E15" s="31">
        <f>-(Table24[[#This Row],[Volume]]*(1-Table24[[#This Row],[Discount]])*'Input Data'!$B$2)/Table24[[#This Row],[Volume]]</f>
        <v>350</v>
      </c>
      <c r="F15" s="29">
        <f>ROUNDUP(Table24[[#This Row],[Volume]]/'Input Data'!$B$13,0)</f>
        <v>8</v>
      </c>
      <c r="G15" s="29">
        <f>-Table24[[#This Row],[Multiplier]]*'Input Data'!$B$3</f>
        <v>400000</v>
      </c>
      <c r="H15" s="29">
        <f>(1 - (1 / (1 + EXP(-((Table24[[#This Row],[Volume]] / 1000) - 4.25))))) * 0.4 + 0.6</f>
        <v>0.6149307549376517</v>
      </c>
      <c r="I15" s="29">
        <f>Table24[[#This Row],[Sigmoid]]*'Input Data'!$B$7</f>
        <v>461.1980662032388</v>
      </c>
      <c r="J15" s="29">
        <f>Table24[[#This Row],[Price]]-Table24[[#This Row],[Variable Cost]]</f>
        <v>111.1980662032388</v>
      </c>
      <c r="K15" s="29">
        <f>Table24[[#This Row],[CM I (Unit)]]-(Table24[[#This Row],[Fixed Cost]]/Table24[[#This Row],[Volume]])</f>
        <v>57.86473286990546</v>
      </c>
      <c r="L15" s="29">
        <f>Table24[[#This Row],[CM II Unit)]]-(-'Input Data'!$B$4/Table24[[#This Row],[Volume]])</f>
        <v>24.531399536572124</v>
      </c>
      <c r="M15" s="29">
        <f>Table24[[#This Row],[CM I (Unit)]]*Table24[[#This Row],[Volume]]</f>
        <v>833985.496524291</v>
      </c>
      <c r="N15" s="29">
        <f>Table24[[#This Row],[CM II Unit)]]*Table24[[#This Row],[Volume]]</f>
        <v>433985.49652429094</v>
      </c>
      <c r="O15" s="29">
        <f>Table24[[#This Row],[Profit (Unit)]]*Table24[[#This Row],[Volume]]</f>
        <v>183985.49652429094</v>
      </c>
      <c r="P15" s="29">
        <f>Table24[[#This Row],[Profit]]/(1+'Input Data'!$B$8)^Table24[[#This Row],[Year]]</f>
        <v>67651.08524176864</v>
      </c>
      <c r="Q15" s="32">
        <f>Q14+Table24[[#This Row],[DCF]]</f>
        <v>454180.14103152778</v>
      </c>
      <c r="R15" s="32" t="str">
        <f>IF(AND(Table24[[#This Row],[DCF (Sum)]]&gt;0,Q14&lt;0),MIN(Table24[DCF (Sum)]),"")</f>
        <v/>
      </c>
    </row>
    <row r="16" spans="1:18" ht="24.95" customHeight="1" x14ac:dyDescent="0.25">
      <c r="A16" s="29">
        <v>14</v>
      </c>
      <c r="B16" s="29">
        <f>'Input Data'!$B$6</f>
        <v>7500</v>
      </c>
      <c r="C16" s="29">
        <f>IF(Table24[[#This Row],[Volume]]&lt;'Input Data'!$B$9,'Input Data'!$B$9,IF(Table24[[#This Row],[Volume]]&gt;'Input Data'!$B$10,'Input Data'!$B$10,Table24[[#This Row],[Volume]]))</f>
        <v>7500</v>
      </c>
      <c r="D16" s="30">
        <f>ROUNDDOWN((Table24[[#This Row],[Volume Used]]-'Input Data'!$B$9)/'Input Data'!$B$11,0)*'Input Data'!$B$12</f>
        <v>0.30000000000000004</v>
      </c>
      <c r="E16" s="31">
        <f>-(Table24[[#This Row],[Volume]]*(1-Table24[[#This Row],[Discount]])*'Input Data'!$B$2)/Table24[[#This Row],[Volume]]</f>
        <v>350</v>
      </c>
      <c r="F16" s="29">
        <f>ROUNDUP(Table24[[#This Row],[Volume]]/'Input Data'!$B$13,0)</f>
        <v>8</v>
      </c>
      <c r="G16" s="29">
        <f>-Table24[[#This Row],[Multiplier]]*'Input Data'!$B$3</f>
        <v>400000</v>
      </c>
      <c r="H16" s="29">
        <f>(1 - (1 / (1 + EXP(-((Table24[[#This Row],[Volume]] / 1000) - 4.25))))) * 0.4 + 0.6</f>
        <v>0.6149307549376517</v>
      </c>
      <c r="I16" s="29">
        <f>Table24[[#This Row],[Sigmoid]]*'Input Data'!$B$7</f>
        <v>461.1980662032388</v>
      </c>
      <c r="J16" s="29">
        <f>Table24[[#This Row],[Price]]-Table24[[#This Row],[Variable Cost]]</f>
        <v>111.1980662032388</v>
      </c>
      <c r="K16" s="29">
        <f>Table24[[#This Row],[CM I (Unit)]]-(Table24[[#This Row],[Fixed Cost]]/Table24[[#This Row],[Volume]])</f>
        <v>57.86473286990546</v>
      </c>
      <c r="L16" s="29">
        <f>Table24[[#This Row],[CM II Unit)]]-(-'Input Data'!$B$4/Table24[[#This Row],[Volume]])</f>
        <v>24.531399536572124</v>
      </c>
      <c r="M16" s="29">
        <f>Table24[[#This Row],[CM I (Unit)]]*Table24[[#This Row],[Volume]]</f>
        <v>833985.496524291</v>
      </c>
      <c r="N16" s="29">
        <f>Table24[[#This Row],[CM II Unit)]]*Table24[[#This Row],[Volume]]</f>
        <v>433985.49652429094</v>
      </c>
      <c r="O16" s="29">
        <f>Table24[[#This Row],[Profit (Unit)]]*Table24[[#This Row],[Volume]]</f>
        <v>183985.49652429094</v>
      </c>
      <c r="P16" s="29">
        <f>Table24[[#This Row],[Profit]]/(1+'Input Data'!$B$8)^Table24[[#This Row],[Year]]</f>
        <v>62639.893742378365</v>
      </c>
      <c r="Q16" s="32">
        <f>Q15+Table24[[#This Row],[DCF]]</f>
        <v>516820.03477390611</v>
      </c>
      <c r="R16" s="32" t="str">
        <f>IF(AND(Table24[[#This Row],[DCF (Sum)]]&gt;0,Q15&lt;0),MIN(Table24[DCF (Sum)]),"")</f>
        <v/>
      </c>
    </row>
    <row r="17" spans="1:18" ht="24.95" customHeight="1" x14ac:dyDescent="0.25">
      <c r="A17" s="29">
        <v>15</v>
      </c>
      <c r="B17" s="29">
        <f>'Input Data'!$B$6</f>
        <v>7500</v>
      </c>
      <c r="C17" s="29">
        <f>IF(Table24[[#This Row],[Volume]]&lt;'Input Data'!$B$9,'Input Data'!$B$9,IF(Table24[[#This Row],[Volume]]&gt;'Input Data'!$B$10,'Input Data'!$B$10,Table24[[#This Row],[Volume]]))</f>
        <v>7500</v>
      </c>
      <c r="D17" s="30">
        <f>ROUNDDOWN((Table24[[#This Row],[Volume Used]]-'Input Data'!$B$9)/'Input Data'!$B$11,0)*'Input Data'!$B$12</f>
        <v>0.30000000000000004</v>
      </c>
      <c r="E17" s="31">
        <f>-(Table24[[#This Row],[Volume]]*(1-Table24[[#This Row],[Discount]])*'Input Data'!$B$2)/Table24[[#This Row],[Volume]]</f>
        <v>350</v>
      </c>
      <c r="F17" s="29">
        <f>ROUNDUP(Table24[[#This Row],[Volume]]/'Input Data'!$B$13,0)</f>
        <v>8</v>
      </c>
      <c r="G17" s="29">
        <f>-Table24[[#This Row],[Multiplier]]*'Input Data'!$B$3</f>
        <v>400000</v>
      </c>
      <c r="H17" s="29">
        <f>(1 - (1 / (1 + EXP(-((Table24[[#This Row],[Volume]] / 1000) - 4.25))))) * 0.4 + 0.6</f>
        <v>0.6149307549376517</v>
      </c>
      <c r="I17" s="29">
        <f>Table24[[#This Row],[Sigmoid]]*'Input Data'!$B$7</f>
        <v>461.1980662032388</v>
      </c>
      <c r="J17" s="29">
        <f>Table24[[#This Row],[Price]]-Table24[[#This Row],[Variable Cost]]</f>
        <v>111.1980662032388</v>
      </c>
      <c r="K17" s="29">
        <f>Table24[[#This Row],[CM I (Unit)]]-(Table24[[#This Row],[Fixed Cost]]/Table24[[#This Row],[Volume]])</f>
        <v>57.86473286990546</v>
      </c>
      <c r="L17" s="29">
        <f>Table24[[#This Row],[CM II Unit)]]-(-'Input Data'!$B$4/Table24[[#This Row],[Volume]])</f>
        <v>24.531399536572124</v>
      </c>
      <c r="M17" s="29">
        <f>Table24[[#This Row],[CM I (Unit)]]*Table24[[#This Row],[Volume]]</f>
        <v>833985.496524291</v>
      </c>
      <c r="N17" s="29">
        <f>Table24[[#This Row],[CM II Unit)]]*Table24[[#This Row],[Volume]]</f>
        <v>433985.49652429094</v>
      </c>
      <c r="O17" s="29">
        <f>Table24[[#This Row],[Profit (Unit)]]*Table24[[#This Row],[Volume]]</f>
        <v>183985.49652429094</v>
      </c>
      <c r="P17" s="29">
        <f>Table24[[#This Row],[Profit]]/(1+'Input Data'!$B$8)^Table24[[#This Row],[Year]]</f>
        <v>57999.901613313297</v>
      </c>
      <c r="Q17" s="32">
        <f>Q16+Table24[[#This Row],[DCF]]</f>
        <v>574819.93638721947</v>
      </c>
      <c r="R17" s="32" t="str">
        <f>IF(AND(Table24[[#This Row],[DCF (Sum)]]&gt;0,Q16&lt;0),MIN(Table24[DCF (Sum)]),"")</f>
        <v/>
      </c>
    </row>
  </sheetData>
  <pageMargins left="0.7" right="0.7" top="0.75" bottom="0.75" header="0.3" footer="0.3"/>
  <ignoredErrors>
    <ignoredError sqref="Q2:Q17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 Data</vt:lpstr>
      <vt:lpstr>Input Graphs</vt:lpstr>
      <vt:lpstr>Profit-Volume Data</vt:lpstr>
      <vt:lpstr>Profit-Volume Graph</vt:lpstr>
      <vt:lpstr>Contribution Margin</vt:lpstr>
      <vt:lpstr>Amortization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Uckert</dc:creator>
  <cp:lastModifiedBy>Matthias Uckert</cp:lastModifiedBy>
  <dcterms:created xsi:type="dcterms:W3CDTF">2022-04-07T14:02:25Z</dcterms:created>
  <dcterms:modified xsi:type="dcterms:W3CDTF">2022-06-01T11:38:50Z</dcterms:modified>
</cp:coreProperties>
</file>