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Spettrometro_reticolo/"/>
    </mc:Choice>
  </mc:AlternateContent>
  <xr:revisionPtr revIDLastSave="0" documentId="13_ncr:1_{44F2E605-C988-7844-B451-0B663C56CC71}" xr6:coauthVersionLast="47" xr6:coauthVersionMax="47" xr10:uidLastSave="{00000000-0000-0000-0000-000000000000}"/>
  <bookViews>
    <workbookView xWindow="0" yWindow="780" windowWidth="34200" windowHeight="21360" activeTab="4" xr2:uid="{5A8F692D-025E-1145-B6A4-35A903341100}"/>
  </bookViews>
  <sheets>
    <sheet name="Cosa contiene questo file" sheetId="3" r:id="rId1"/>
    <sheet name="1_ortogonalita" sheetId="1" r:id="rId2"/>
    <sheet name="2_passo" sheetId="4" r:id="rId3"/>
    <sheet name="3_lambda" sheetId="5" r:id="rId4"/>
    <sheet name="4_potere dispersivo" sheetId="6" r:id="rId5"/>
    <sheet name="5_potere risolutivo" sheetId="7" r:id="rId6"/>
    <sheet name="Export_passo" sheetId="8" r:id="rId7"/>
    <sheet name="Export_lambda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7" l="1"/>
  <c r="C26" i="6"/>
  <c r="B26" i="6"/>
  <c r="E26" i="6" s="1"/>
  <c r="C25" i="6"/>
  <c r="B25" i="6"/>
  <c r="E25" i="6" s="1"/>
  <c r="E24" i="6"/>
  <c r="C24" i="6"/>
  <c r="B24" i="6"/>
  <c r="C23" i="6"/>
  <c r="B23" i="6"/>
  <c r="E23" i="6" s="1"/>
  <c r="C22" i="6"/>
  <c r="B22" i="6"/>
  <c r="E22" i="6" s="1"/>
  <c r="E21" i="6"/>
  <c r="C21" i="6"/>
  <c r="B21" i="6"/>
  <c r="C20" i="6"/>
  <c r="B20" i="6"/>
  <c r="E20" i="6" s="1"/>
  <c r="C19" i="6"/>
  <c r="E19" i="6" s="1"/>
  <c r="B19" i="6"/>
  <c r="C18" i="6"/>
  <c r="B18" i="6"/>
  <c r="E18" i="6" s="1"/>
  <c r="C17" i="6"/>
  <c r="B17" i="6"/>
  <c r="E17" i="6" s="1"/>
  <c r="E18" i="5"/>
  <c r="F18" i="5" s="1"/>
  <c r="G18" i="5" s="1"/>
  <c r="E19" i="5"/>
  <c r="F19" i="5"/>
  <c r="G19" i="5"/>
  <c r="E20" i="5"/>
  <c r="F20" i="5" s="1"/>
  <c r="G20" i="5" s="1"/>
  <c r="E21" i="5"/>
  <c r="F21" i="5" s="1"/>
  <c r="G21" i="5" s="1"/>
  <c r="E22" i="5"/>
  <c r="F22" i="5"/>
  <c r="G22" i="5"/>
  <c r="E23" i="5"/>
  <c r="F23" i="5" s="1"/>
  <c r="G23" i="5" s="1"/>
  <c r="E24" i="5"/>
  <c r="F24" i="5"/>
  <c r="G24" i="5" s="1"/>
  <c r="E25" i="5"/>
  <c r="F25" i="5"/>
  <c r="G25" i="5" s="1"/>
  <c r="E9" i="5"/>
  <c r="F9" i="5" s="1"/>
  <c r="G9" i="5" s="1"/>
  <c r="E30" i="5"/>
  <c r="F30" i="5" s="1"/>
  <c r="G30" i="5" s="1"/>
  <c r="E31" i="5"/>
  <c r="F31" i="5"/>
  <c r="G31" i="5" s="1"/>
  <c r="G7" i="5"/>
  <c r="E37" i="5"/>
  <c r="F37" i="5" s="1"/>
  <c r="G37" i="5" s="1"/>
  <c r="F46" i="5"/>
  <c r="G46" i="5" s="1"/>
  <c r="F50" i="5"/>
  <c r="G50" i="5" s="1"/>
  <c r="E44" i="5"/>
  <c r="F44" i="5" s="1"/>
  <c r="G44" i="5" s="1"/>
  <c r="E45" i="5"/>
  <c r="F45" i="5" s="1"/>
  <c r="G45" i="5" s="1"/>
  <c r="E46" i="5"/>
  <c r="E47" i="5"/>
  <c r="F47" i="5" s="1"/>
  <c r="G47" i="5" s="1"/>
  <c r="E48" i="5"/>
  <c r="F48" i="5" s="1"/>
  <c r="G48" i="5" s="1"/>
  <c r="E49" i="5"/>
  <c r="F49" i="5" s="1"/>
  <c r="G49" i="5" s="1"/>
  <c r="E50" i="5"/>
  <c r="E51" i="5"/>
  <c r="F51" i="5" s="1"/>
  <c r="G51" i="5" s="1"/>
  <c r="E52" i="5"/>
  <c r="F52" i="5" s="1"/>
  <c r="G52" i="5" s="1"/>
  <c r="E5" i="5"/>
  <c r="F5" i="5" s="1"/>
  <c r="G5" i="5" s="1"/>
  <c r="E6" i="5"/>
  <c r="F6" i="5" s="1"/>
  <c r="G6" i="5" s="1"/>
  <c r="E7" i="5"/>
  <c r="F7" i="5" s="1"/>
  <c r="E8" i="5"/>
  <c r="F8" i="5" s="1"/>
  <c r="G8" i="5" s="1"/>
  <c r="E10" i="5"/>
  <c r="F10" i="5" s="1"/>
  <c r="G10" i="5" s="1"/>
  <c r="E11" i="5"/>
  <c r="F11" i="5" s="1"/>
  <c r="G11" i="5" s="1"/>
  <c r="E12" i="5"/>
  <c r="F12" i="5" s="1"/>
  <c r="G12" i="5" s="1"/>
  <c r="E13" i="5"/>
  <c r="F13" i="5" s="1"/>
  <c r="G13" i="5" s="1"/>
  <c r="E26" i="5"/>
  <c r="F26" i="5" s="1"/>
  <c r="G26" i="5" s="1"/>
  <c r="G6" i="4"/>
  <c r="I6" i="4" s="1"/>
  <c r="O19" i="1"/>
  <c r="O22" i="1"/>
  <c r="O23" i="1"/>
  <c r="O24" i="1"/>
  <c r="O25" i="1"/>
  <c r="O26" i="1"/>
  <c r="O27" i="1"/>
  <c r="P18" i="1"/>
  <c r="O18" i="1"/>
  <c r="K22" i="1"/>
  <c r="K23" i="1"/>
  <c r="K24" i="1"/>
  <c r="K25" i="1"/>
  <c r="K26" i="1"/>
  <c r="K27" i="1"/>
  <c r="K18" i="1"/>
  <c r="F22" i="1"/>
  <c r="F23" i="1"/>
  <c r="F24" i="1"/>
  <c r="F25" i="1"/>
  <c r="F26" i="1"/>
  <c r="F27" i="1"/>
  <c r="F18" i="1"/>
  <c r="M18" i="1"/>
  <c r="S1" i="9" a="1"/>
  <c r="S1" i="9" s="1"/>
  <c r="P1" i="9" a="1"/>
  <c r="P1" i="9" s="1"/>
  <c r="M1" i="9" a="1"/>
  <c r="M1" i="9" s="1"/>
  <c r="J1" i="9" a="1"/>
  <c r="J1" i="9" s="1"/>
  <c r="G1" i="9" a="1"/>
  <c r="G1" i="9" s="1"/>
  <c r="D1" i="9" a="1"/>
  <c r="D1" i="9" s="1"/>
  <c r="A1" i="9" a="1"/>
  <c r="A1" i="9" s="1"/>
  <c r="A1" i="8" a="1"/>
  <c r="A1" i="8" s="1"/>
  <c r="H7" i="7"/>
  <c r="H8" i="7"/>
  <c r="H9" i="7"/>
  <c r="H6" i="7"/>
  <c r="D14" i="1"/>
  <c r="E91" i="5"/>
  <c r="E90" i="5"/>
  <c r="E89" i="5"/>
  <c r="E88" i="5"/>
  <c r="E87" i="5"/>
  <c r="E86" i="5"/>
  <c r="E85" i="5"/>
  <c r="E84" i="5"/>
  <c r="E83" i="5"/>
  <c r="E82" i="5"/>
  <c r="E78" i="5"/>
  <c r="E77" i="5"/>
  <c r="E76" i="5"/>
  <c r="E75" i="5"/>
  <c r="E74" i="5"/>
  <c r="E73" i="5"/>
  <c r="E72" i="5"/>
  <c r="E71" i="5"/>
  <c r="E70" i="5"/>
  <c r="E69" i="5"/>
  <c r="E65" i="5"/>
  <c r="E64" i="5"/>
  <c r="E63" i="5"/>
  <c r="E62" i="5"/>
  <c r="E61" i="5"/>
  <c r="E60" i="5"/>
  <c r="E59" i="5"/>
  <c r="E58" i="5"/>
  <c r="E57" i="5"/>
  <c r="E56" i="5"/>
  <c r="E43" i="5"/>
  <c r="E39" i="5"/>
  <c r="E38" i="5"/>
  <c r="E36" i="5"/>
  <c r="E35" i="5"/>
  <c r="F35" i="5" s="1"/>
  <c r="G35" i="5" s="1"/>
  <c r="E34" i="5"/>
  <c r="E33" i="5"/>
  <c r="E32" i="5"/>
  <c r="E17" i="5"/>
  <c r="E4" i="5"/>
  <c r="F15" i="4"/>
  <c r="F14" i="4"/>
  <c r="F13" i="4"/>
  <c r="F12" i="4"/>
  <c r="F11" i="4"/>
  <c r="F10" i="4"/>
  <c r="F9" i="4"/>
  <c r="F8" i="4"/>
  <c r="F7" i="4"/>
  <c r="F6" i="4"/>
  <c r="D3" i="4"/>
  <c r="D2" i="4"/>
  <c r="E21" i="1"/>
  <c r="F21" i="1" s="1"/>
  <c r="J21" i="1"/>
  <c r="K21" i="1" s="1"/>
  <c r="E22" i="1"/>
  <c r="J22" i="1"/>
  <c r="E23" i="1"/>
  <c r="J23" i="1"/>
  <c r="E24" i="1"/>
  <c r="J24" i="1"/>
  <c r="E25" i="1"/>
  <c r="J25" i="1"/>
  <c r="E26" i="1"/>
  <c r="J26" i="1"/>
  <c r="E27" i="1"/>
  <c r="J27" i="1"/>
  <c r="J20" i="1"/>
  <c r="K20" i="1" s="1"/>
  <c r="J19" i="1"/>
  <c r="K19" i="1" s="1"/>
  <c r="J18" i="1"/>
  <c r="E20" i="1"/>
  <c r="F20" i="1" s="1"/>
  <c r="E19" i="1"/>
  <c r="F19" i="1" s="1"/>
  <c r="E18" i="1"/>
  <c r="D5" i="1"/>
  <c r="D6" i="1"/>
  <c r="D7" i="1"/>
  <c r="D8" i="1"/>
  <c r="D9" i="1"/>
  <c r="D10" i="1"/>
  <c r="D11" i="1"/>
  <c r="D12" i="1"/>
  <c r="D13" i="1"/>
  <c r="D4" i="1"/>
  <c r="F86" i="5" l="1"/>
  <c r="O21" i="1"/>
  <c r="O20" i="1"/>
  <c r="G12" i="4"/>
  <c r="I12" i="4" s="1"/>
  <c r="F4" i="5"/>
  <c r="G4" i="5" s="1"/>
  <c r="F39" i="5"/>
  <c r="G39" i="5" s="1"/>
  <c r="F56" i="5"/>
  <c r="F61" i="5"/>
  <c r="F71" i="5"/>
  <c r="F90" i="5"/>
  <c r="F43" i="5"/>
  <c r="F58" i="5"/>
  <c r="F77" i="5"/>
  <c r="G13" i="4"/>
  <c r="I13" i="4" s="1"/>
  <c r="F59" i="5"/>
  <c r="F63" i="5"/>
  <c r="F73" i="5"/>
  <c r="F78" i="5"/>
  <c r="G14" i="4"/>
  <c r="I14" i="4" s="1"/>
  <c r="F36" i="5"/>
  <c r="G36" i="5" s="1"/>
  <c r="F64" i="5"/>
  <c r="F82" i="5"/>
  <c r="F87" i="5"/>
  <c r="G7" i="4"/>
  <c r="I7" i="4" s="1"/>
  <c r="G15" i="4"/>
  <c r="I15" i="4" s="1"/>
  <c r="F60" i="5"/>
  <c r="F65" i="5"/>
  <c r="F83" i="5"/>
  <c r="F88" i="5"/>
  <c r="G8" i="4"/>
  <c r="I8" i="4" s="1"/>
  <c r="F17" i="5"/>
  <c r="F32" i="5"/>
  <c r="G32" i="5" s="1"/>
  <c r="F69" i="5"/>
  <c r="F74" i="5"/>
  <c r="F84" i="5"/>
  <c r="G9" i="4"/>
  <c r="I9" i="4" s="1"/>
  <c r="F33" i="5"/>
  <c r="G33" i="5" s="1"/>
  <c r="F38" i="5"/>
  <c r="G38" i="5" s="1"/>
  <c r="F70" i="5"/>
  <c r="F75" i="5"/>
  <c r="F85" i="5"/>
  <c r="F89" i="5"/>
  <c r="G10" i="4"/>
  <c r="I10" i="4" s="1"/>
  <c r="G11" i="4"/>
  <c r="I11" i="4" s="1"/>
  <c r="F34" i="5"/>
  <c r="G34" i="5" s="1"/>
  <c r="F57" i="5"/>
  <c r="F62" i="5"/>
  <c r="F72" i="5"/>
  <c r="F76" i="5"/>
  <c r="F91" i="5"/>
  <c r="P26" i="1"/>
  <c r="P22" i="1"/>
  <c r="P25" i="1"/>
  <c r="M25" i="1" s="1"/>
  <c r="P21" i="1"/>
  <c r="P24" i="1"/>
  <c r="M24" i="1" s="1"/>
  <c r="P20" i="1"/>
  <c r="P27" i="1"/>
  <c r="M27" i="1" s="1"/>
  <c r="P23" i="1"/>
  <c r="P19" i="1"/>
  <c r="M20" i="1" l="1"/>
  <c r="M19" i="1"/>
  <c r="B10" i="6"/>
  <c r="B6" i="6"/>
  <c r="B12" i="6"/>
  <c r="B4" i="6"/>
  <c r="B13" i="6"/>
  <c r="B5" i="6"/>
  <c r="B11" i="6"/>
  <c r="B7" i="6"/>
  <c r="M22" i="1"/>
  <c r="M23" i="1"/>
  <c r="M26" i="1"/>
  <c r="M21" i="1"/>
  <c r="B9" i="6"/>
  <c r="B8" i="6"/>
  <c r="I16" i="4"/>
  <c r="I17" i="4" s="1"/>
  <c r="G62" i="5" l="1"/>
  <c r="G84" i="5"/>
  <c r="G88" i="5"/>
  <c r="G43" i="5"/>
  <c r="G61" i="5"/>
  <c r="G69" i="5"/>
  <c r="G85" i="5"/>
  <c r="G82" i="5"/>
  <c r="G70" i="5"/>
  <c r="G87" i="5"/>
  <c r="G17" i="5"/>
  <c r="G72" i="5"/>
  <c r="G83" i="5"/>
  <c r="G59" i="5"/>
  <c r="G77" i="5"/>
  <c r="G71" i="5"/>
  <c r="G56" i="5"/>
  <c r="G90" i="5"/>
  <c r="G60" i="5"/>
  <c r="C5" i="6"/>
  <c r="E5" i="6" s="1"/>
  <c r="G73" i="5"/>
  <c r="G86" i="5"/>
  <c r="G91" i="5"/>
  <c r="G58" i="5"/>
  <c r="G74" i="5"/>
  <c r="G76" i="5"/>
  <c r="G89" i="5"/>
  <c r="G75" i="5"/>
  <c r="G65" i="5"/>
  <c r="G78" i="5"/>
  <c r="G63" i="5"/>
  <c r="G64" i="5"/>
  <c r="G57" i="5"/>
  <c r="I7" i="6" l="1"/>
  <c r="C10" i="6"/>
  <c r="E10" i="6" s="1"/>
  <c r="C7" i="6"/>
  <c r="E7" i="6" s="1"/>
  <c r="C8" i="6"/>
  <c r="E8" i="6" s="1"/>
  <c r="C12" i="6"/>
  <c r="E12" i="6" s="1"/>
  <c r="I8" i="6"/>
  <c r="C13" i="6"/>
  <c r="E13" i="6" s="1"/>
  <c r="I4" i="6"/>
  <c r="I5" i="6"/>
  <c r="C6" i="6"/>
  <c r="E6" i="6" s="1"/>
  <c r="C7" i="7"/>
  <c r="B7" i="7"/>
  <c r="C14" i="7"/>
  <c r="B14" i="7"/>
  <c r="I6" i="6"/>
  <c r="C8" i="7"/>
  <c r="B8" i="7"/>
  <c r="C11" i="6"/>
  <c r="E11" i="6" s="1"/>
  <c r="C9" i="7"/>
  <c r="B9" i="7"/>
  <c r="C6" i="7"/>
  <c r="B6" i="7"/>
  <c r="B11" i="7"/>
  <c r="C11" i="7"/>
  <c r="C13" i="7"/>
  <c r="B13" i="7"/>
  <c r="B12" i="7"/>
  <c r="C12" i="7"/>
  <c r="C4" i="6"/>
  <c r="E4" i="6" s="1"/>
  <c r="B10" i="7"/>
  <c r="C10" i="7"/>
  <c r="C15" i="7"/>
  <c r="B15" i="7"/>
  <c r="C9" i="6"/>
  <c r="E9" i="6" s="1"/>
  <c r="E13" i="7" l="1"/>
  <c r="E15" i="7"/>
  <c r="E8" i="7"/>
  <c r="E14" i="7"/>
  <c r="E9" i="7"/>
  <c r="E7" i="7"/>
  <c r="E11" i="7"/>
  <c r="E6" i="7"/>
  <c r="E1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<sst xmlns="http://schemas.openxmlformats.org/spreadsheetml/2006/main" count="175" uniqueCount="70">
  <si>
    <t>Calcolatore di correzione per l'ortogonalità del reticolo</t>
  </si>
  <si>
    <t>correzione [°]</t>
  </si>
  <si>
    <t>(la correzione va fatta ruotando dall'angolo minore a quello maggiore)</t>
  </si>
  <si>
    <t>⇒</t>
  </si>
  <si>
    <t>Massimo centrale</t>
  </si>
  <si>
    <t>θ [°]</t>
  </si>
  <si>
    <t>θ [']</t>
  </si>
  <si>
    <t>θ [rad]</t>
  </si>
  <si>
    <t>media</t>
  </si>
  <si>
    <t>Massimi di ordine k a destra e a sinistra</t>
  </si>
  <si>
    <t>Sinistra</t>
  </si>
  <si>
    <t>k (ordine)</t>
  </si>
  <si>
    <t>Destra</t>
  </si>
  <si>
    <t>semi sum [rad]</t>
  </si>
  <si>
    <t>semi diff [rad]</t>
  </si>
  <si>
    <t>Verifica dell'ortogonalità del sistema usando il Na</t>
  </si>
  <si>
    <t>Na</t>
  </si>
  <si>
    <t>λ1 [Å]</t>
  </si>
  <si>
    <t>λ2 [Å]</t>
  </si>
  <si>
    <t>Massimo di ordine k</t>
  </si>
  <si>
    <t>λ [Å]</t>
  </si>
  <si>
    <t>k</t>
  </si>
  <si>
    <t>∆θ [rad]</t>
  </si>
  <si>
    <t>d [Å]</t>
  </si>
  <si>
    <t>Determinazione del passo (distanza tra le fenditure) del reticolo usanso il Na</t>
  </si>
  <si>
    <t>Lunghezze d'onda dello spettro emesso dal Hg</t>
  </si>
  <si>
    <t>Viola</t>
  </si>
  <si>
    <t>Indaco</t>
  </si>
  <si>
    <t>Ciano</t>
  </si>
  <si>
    <t>Verde</t>
  </si>
  <si>
    <t>Giallo 1</t>
  </si>
  <si>
    <t>Giallo 2</t>
  </si>
  <si>
    <t>Rosso</t>
  </si>
  <si>
    <t>Calcolare media ponderata</t>
  </si>
  <si>
    <t>(teminare la procedura quando la samidiff è entro qualche primo di grado, circa a 0.8[rad])</t>
  </si>
  <si>
    <t>Potere dispersivo, utilizzando il Hg</t>
  </si>
  <si>
    <t>Coppia Viola - Indaco</t>
  </si>
  <si>
    <t>∆λ [Å]</t>
  </si>
  <si>
    <t>Δ∆θ [rad]</t>
  </si>
  <si>
    <t>Nota: ∆∆ theta è la differenza tra i due colori della differenza di angolo dallo zero, utilizzando questo modo l'incertezza è più alta ma posso fare la differenza tra tutti i valori, mentre facendo la differenza di angolo semplice ho meno incertezza ma non posso comparare la parte destra alla parte sinistra</t>
  </si>
  <si>
    <t>D [rad/Å]</t>
  </si>
  <si>
    <t xml:space="preserve">Poi è da ripetere per tutti </t>
  </si>
  <si>
    <t>Nota: D dipende da k, quindi ci sta che vengano valori diversi</t>
  </si>
  <si>
    <t>Potere risolutivo, utilizzando il Hg</t>
  </si>
  <si>
    <t>Coppia Giallo 1 - Giallo 2</t>
  </si>
  <si>
    <t>λ medio [Å]</t>
  </si>
  <si>
    <t>R</t>
  </si>
  <si>
    <t>Ordine</t>
  </si>
  <si>
    <t>R teorico</t>
  </si>
  <si>
    <t>largh reticolo  [m]</t>
  </si>
  <si>
    <t>densità fenditure [1/mm]</t>
  </si>
  <si>
    <t>Nota: Noi avremo sempre R &lt; R_teorico, noi possiamo solo dire: R è almeno tot e minore di tot (se non vediamo la separazione)</t>
  </si>
  <si>
    <t>Nota: DEVONO AVERE LO STESSO ORDINE LE MISURE</t>
  </si>
  <si>
    <t>D teorico</t>
  </si>
  <si>
    <t>Qui sarebbe da usare i lambda medi del viola e dell'indaco ma non li ho ancora calcolati</t>
  </si>
  <si>
    <t>In questo file sono presenti 8 fogli di cui:</t>
  </si>
  <si>
    <t>Questo foglio in cui è descritto il contenuto di tutti i fogli</t>
  </si>
  <si>
    <t>5 fogli che presentano le misure effettuate di cui:</t>
  </si>
  <si>
    <t>ortogonalità: per rendere ortogonale il reticolo</t>
  </si>
  <si>
    <t>passo: per calcolare la densità delle fenditure</t>
  </si>
  <si>
    <t>lambda: per trovare le varie lunghezze d'onda emesse dal mercurio a vari ordini</t>
  </si>
  <si>
    <t>potere dispersivo e risolutivo: per confrontare in maniera approssimativa la differenza tra i valori trovati e il valore teorico</t>
  </si>
  <si>
    <t>2 fogli che contengono gli stessi dati, senza nulla di aggiuntivo per rendere più semplice l'export dei dati in python</t>
  </si>
  <si>
    <t>passo: la stessa cosa di passo ma solo dati</t>
  </si>
  <si>
    <t>lambdas: tutte le misure effettuate, ogni tre colonne è un colore diverso</t>
  </si>
  <si>
    <t>∆</t>
  </si>
  <si>
    <t>densità [# / mm]</t>
  </si>
  <si>
    <t>lo rifarei (potrebbe essere blu)</t>
  </si>
  <si>
    <t>misure aggiuntive blu</t>
  </si>
  <si>
    <t>Con il sodio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</si>
</sst>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E+00"/>
    <numFmt numFmtId="166" formatCode="0.00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 tint="0.249977111117893"/>
      <name val="Aptos Narrow"/>
      <family val="2"/>
      <scheme val="minor"/>
    </font>
    <font>
      <sz val="9"/>
      <color theme="1" tint="0.249977111117893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1"/>
      <color rgb="FF000000"/>
      <name val="Calibri"/>
      <family val="2"/>
      <charset val="1"/>
    </font>
    <font>
      <sz val="12"/>
      <color rgb="FFFF0000"/>
      <name val="Aptos Narrow (Body)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999F3"/>
        <bgColor indexed="64"/>
      </patternFill>
    </fill>
    <fill>
      <patternFill patternType="solid">
        <fgColor rgb="FFC264F5"/>
        <bgColor indexed="64"/>
      </patternFill>
    </fill>
    <fill>
      <patternFill patternType="solid">
        <fgColor rgb="FF3C9EF4"/>
        <bgColor indexed="64"/>
      </patternFill>
    </fill>
    <fill>
      <patternFill patternType="solid">
        <fgColor rgb="FF00F297"/>
        <bgColor indexed="64"/>
      </patternFill>
    </fill>
    <fill>
      <patternFill patternType="solid">
        <fgColor rgb="FFD3EF2E"/>
        <bgColor indexed="64"/>
      </patternFill>
    </fill>
    <fill>
      <patternFill patternType="solid">
        <fgColor rgb="FFF3D100"/>
        <bgColor indexed="64"/>
      </patternFill>
    </fill>
    <fill>
      <patternFill patternType="solid">
        <fgColor rgb="FFFF4735"/>
        <bgColor indexed="64"/>
      </patternFill>
    </fill>
    <fill>
      <patternFill patternType="solid">
        <fgColor rgb="FFC264F5"/>
        <bgColor rgb="FFA999F3"/>
      </patternFill>
    </fill>
    <fill>
      <patternFill patternType="solid">
        <fgColor rgb="FFF3D100"/>
        <bgColor rgb="FFA999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0" xfId="0" applyFont="1"/>
    <xf numFmtId="0" fontId="0" fillId="4" borderId="0" xfId="0" applyFill="1"/>
    <xf numFmtId="0" fontId="4" fillId="3" borderId="0" xfId="0" applyFont="1" applyFill="1" applyAlignment="1">
      <alignment horizontal="center"/>
    </xf>
    <xf numFmtId="0" fontId="4" fillId="4" borderId="0" xfId="0" applyFont="1" applyFill="1"/>
    <xf numFmtId="0" fontId="4" fillId="5" borderId="0" xfId="1" applyFont="1" applyFill="1" applyAlignment="1">
      <alignment horizontal="left"/>
    </xf>
    <xf numFmtId="0" fontId="1" fillId="5" borderId="0" xfId="1" applyFill="1"/>
    <xf numFmtId="49" fontId="4" fillId="5" borderId="0" xfId="1" applyNumberFormat="1" applyFont="1" applyFill="1" applyAlignment="1">
      <alignment horizontal="center" vertical="center"/>
    </xf>
    <xf numFmtId="2" fontId="0" fillId="4" borderId="0" xfId="0" applyNumberFormat="1" applyFill="1"/>
    <xf numFmtId="0" fontId="5" fillId="4" borderId="0" xfId="1" applyFont="1" applyFill="1" applyAlignment="1">
      <alignment horizontal="left"/>
    </xf>
    <xf numFmtId="0" fontId="6" fillId="4" borderId="0" xfId="0" applyFont="1" applyFill="1"/>
    <xf numFmtId="0" fontId="0" fillId="6" borderId="0" xfId="0" applyFill="1"/>
    <xf numFmtId="0" fontId="7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7" borderId="0" xfId="0" applyFill="1"/>
    <xf numFmtId="0" fontId="7" fillId="6" borderId="0" xfId="0" applyFont="1" applyFill="1" applyAlignment="1">
      <alignment horizontal="right"/>
    </xf>
    <xf numFmtId="43" fontId="1" fillId="6" borderId="0" xfId="1" applyNumberFormat="1" applyFill="1"/>
    <xf numFmtId="0" fontId="7" fillId="7" borderId="0" xfId="0" applyFont="1" applyFill="1" applyAlignment="1">
      <alignment horizontal="right"/>
    </xf>
    <xf numFmtId="43" fontId="1" fillId="7" borderId="0" xfId="1" applyNumberFormat="1" applyFill="1"/>
    <xf numFmtId="164" fontId="0" fillId="7" borderId="0" xfId="0" applyNumberFormat="1" applyFill="1"/>
    <xf numFmtId="1" fontId="0" fillId="0" borderId="0" xfId="0" applyNumberFormat="1"/>
    <xf numFmtId="1" fontId="0" fillId="7" borderId="0" xfId="0" applyNumberFormat="1" applyFill="1"/>
    <xf numFmtId="166" fontId="0" fillId="6" borderId="0" xfId="0" applyNumberFormat="1" applyFill="1"/>
    <xf numFmtId="166" fontId="0" fillId="0" borderId="0" xfId="0" applyNumberFormat="1"/>
    <xf numFmtId="166" fontId="0" fillId="7" borderId="0" xfId="0" applyNumberFormat="1" applyFill="1"/>
    <xf numFmtId="0" fontId="10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" fontId="4" fillId="4" borderId="0" xfId="0" applyNumberFormat="1" applyFont="1" applyFill="1"/>
    <xf numFmtId="1" fontId="0" fillId="6" borderId="0" xfId="0" applyNumberFormat="1" applyFill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166" fontId="0" fillId="4" borderId="0" xfId="0" applyNumberFormat="1" applyFill="1"/>
    <xf numFmtId="0" fontId="4" fillId="4" borderId="0" xfId="0" applyFont="1" applyFill="1" applyAlignment="1">
      <alignment wrapText="1"/>
    </xf>
    <xf numFmtId="0" fontId="11" fillId="0" borderId="0" xfId="0" applyFont="1"/>
    <xf numFmtId="0" fontId="4" fillId="4" borderId="0" xfId="0" applyFont="1" applyFill="1" applyAlignment="1">
      <alignment horizontal="center" wrapText="1"/>
    </xf>
    <xf numFmtId="165" fontId="0" fillId="0" borderId="0" xfId="0" applyNumberFormat="1"/>
    <xf numFmtId="164" fontId="0" fillId="6" borderId="0" xfId="0" applyNumberFormat="1" applyFill="1"/>
    <xf numFmtId="49" fontId="4" fillId="4" borderId="0" xfId="1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15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3D100"/>
      <color rgb="FFA999F3"/>
      <color rgb="FFC264F5"/>
      <color rgb="FFFF4735"/>
      <color rgb="FFD3EF2E"/>
      <color rgb="FF00F297"/>
      <color rgb="FF3C9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F8B8-33AE-954E-AF79-3856E4DA2863}">
  <dimension ref="A1:C10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55</v>
      </c>
    </row>
    <row r="2" spans="1:3" x14ac:dyDescent="0.2">
      <c r="B2" t="s">
        <v>56</v>
      </c>
    </row>
    <row r="3" spans="1:3" x14ac:dyDescent="0.2">
      <c r="B3" t="s">
        <v>57</v>
      </c>
    </row>
    <row r="4" spans="1:3" x14ac:dyDescent="0.2">
      <c r="C4" t="s">
        <v>58</v>
      </c>
    </row>
    <row r="5" spans="1:3" x14ac:dyDescent="0.2">
      <c r="C5" t="s">
        <v>59</v>
      </c>
    </row>
    <row r="6" spans="1:3" x14ac:dyDescent="0.2">
      <c r="C6" t="s">
        <v>60</v>
      </c>
    </row>
    <row r="7" spans="1:3" x14ac:dyDescent="0.2">
      <c r="C7" t="s">
        <v>61</v>
      </c>
    </row>
    <row r="8" spans="1:3" x14ac:dyDescent="0.2">
      <c r="B8" t="s">
        <v>62</v>
      </c>
    </row>
    <row r="9" spans="1:3" x14ac:dyDescent="0.2">
      <c r="C9" t="s">
        <v>63</v>
      </c>
    </row>
    <row r="10" spans="1:3" x14ac:dyDescent="0.2">
      <c r="C1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2458-E9E1-3C45-9E88-5CA46ADC2B8D}">
  <dimension ref="A1:Q28"/>
  <sheetViews>
    <sheetView workbookViewId="0">
      <selection activeCell="H9" sqref="H9"/>
    </sheetView>
  </sheetViews>
  <sheetFormatPr baseColWidth="10" defaultRowHeight="16" x14ac:dyDescent="0.2"/>
  <cols>
    <col min="14" max="14" width="11.83203125" bestFit="1" customWidth="1"/>
    <col min="15" max="16" width="12.6640625" bestFit="1" customWidth="1"/>
  </cols>
  <sheetData>
    <row r="1" spans="1:17" ht="22" x14ac:dyDescent="0.3">
      <c r="A1" s="44" t="s">
        <v>15</v>
      </c>
      <c r="B1" s="44"/>
      <c r="C1" s="44"/>
      <c r="D1" s="44"/>
      <c r="E1" s="44"/>
    </row>
    <row r="2" spans="1:17" ht="19" x14ac:dyDescent="0.25">
      <c r="A2" s="45" t="s">
        <v>4</v>
      </c>
      <c r="B2" s="45"/>
      <c r="C2" s="45"/>
      <c r="D2" s="45"/>
      <c r="E2" s="45"/>
    </row>
    <row r="3" spans="1:17" x14ac:dyDescent="0.2">
      <c r="A3" s="4"/>
      <c r="B3" s="5" t="s">
        <v>5</v>
      </c>
      <c r="C3" s="5" t="s">
        <v>6</v>
      </c>
      <c r="D3" s="6" t="s">
        <v>7</v>
      </c>
      <c r="E3" s="4"/>
    </row>
    <row r="4" spans="1:17" x14ac:dyDescent="0.2">
      <c r="A4" s="4"/>
      <c r="B4" s="16">
        <v>130</v>
      </c>
      <c r="C4" s="16">
        <v>32</v>
      </c>
      <c r="D4" s="13">
        <f>RADIANS(B4+C4/60)</f>
        <v>2.2782364502699313</v>
      </c>
      <c r="E4" s="4"/>
    </row>
    <row r="5" spans="1:17" x14ac:dyDescent="0.2">
      <c r="A5" s="4"/>
      <c r="B5" s="17">
        <v>130</v>
      </c>
      <c r="C5" s="17">
        <v>33</v>
      </c>
      <c r="D5" s="18">
        <f t="shared" ref="D5:D13" si="0">RADIANS(B5+C5/60)</f>
        <v>2.2785273384785976</v>
      </c>
      <c r="E5" s="4"/>
    </row>
    <row r="6" spans="1:17" x14ac:dyDescent="0.2">
      <c r="A6" s="4"/>
      <c r="B6" s="16">
        <v>130</v>
      </c>
      <c r="C6" s="16">
        <v>33</v>
      </c>
      <c r="D6" s="13">
        <f t="shared" si="0"/>
        <v>2.2785273384785976</v>
      </c>
      <c r="E6" s="4"/>
    </row>
    <row r="7" spans="1:17" x14ac:dyDescent="0.2">
      <c r="A7" s="4"/>
      <c r="B7" s="17">
        <v>130</v>
      </c>
      <c r="C7" s="17">
        <v>33</v>
      </c>
      <c r="D7" s="18">
        <f t="shared" si="0"/>
        <v>2.2785273384785976</v>
      </c>
      <c r="E7" s="4"/>
    </row>
    <row r="8" spans="1:17" x14ac:dyDescent="0.2">
      <c r="A8" s="4"/>
      <c r="B8" s="16">
        <v>130</v>
      </c>
      <c r="C8" s="16">
        <v>33</v>
      </c>
      <c r="D8" s="13">
        <f t="shared" si="0"/>
        <v>2.2785273384785976</v>
      </c>
      <c r="E8" s="4"/>
    </row>
    <row r="9" spans="1:17" x14ac:dyDescent="0.2">
      <c r="A9" s="4"/>
      <c r="B9" s="17">
        <v>130</v>
      </c>
      <c r="C9" s="17">
        <v>34</v>
      </c>
      <c r="D9" s="18">
        <f t="shared" si="0"/>
        <v>2.278818226687263</v>
      </c>
      <c r="E9" s="4"/>
    </row>
    <row r="10" spans="1:17" x14ac:dyDescent="0.2">
      <c r="A10" s="4"/>
      <c r="B10" s="16">
        <v>130</v>
      </c>
      <c r="C10" s="16">
        <v>33</v>
      </c>
      <c r="D10" s="13">
        <f t="shared" si="0"/>
        <v>2.2785273384785976</v>
      </c>
      <c r="E10" s="4"/>
    </row>
    <row r="11" spans="1:17" x14ac:dyDescent="0.2">
      <c r="A11" s="4"/>
      <c r="B11" s="17"/>
      <c r="C11" s="17"/>
      <c r="D11" s="18">
        <f t="shared" si="0"/>
        <v>0</v>
      </c>
      <c r="E11" s="4"/>
    </row>
    <row r="12" spans="1:17" x14ac:dyDescent="0.2">
      <c r="A12" s="4"/>
      <c r="B12" s="16"/>
      <c r="C12" s="16"/>
      <c r="D12" s="13">
        <f t="shared" si="0"/>
        <v>0</v>
      </c>
      <c r="E12" s="4"/>
    </row>
    <row r="13" spans="1:17" x14ac:dyDescent="0.2">
      <c r="A13" s="4"/>
      <c r="B13" s="17"/>
      <c r="C13" s="17"/>
      <c r="D13" s="18">
        <f t="shared" si="0"/>
        <v>0</v>
      </c>
      <c r="E13" s="4"/>
    </row>
    <row r="14" spans="1:17" x14ac:dyDescent="0.2">
      <c r="A14" s="6" t="s">
        <v>8</v>
      </c>
      <c r="B14" s="6"/>
      <c r="C14" s="6"/>
      <c r="D14" s="6">
        <f>AVERAGEIF(D4:D13, "&lt;&gt;0")</f>
        <v>2.2785273384785971</v>
      </c>
      <c r="E14" s="4"/>
    </row>
    <row r="15" spans="1:17" ht="19" x14ac:dyDescent="0.25">
      <c r="A15" s="45" t="s">
        <v>9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</row>
    <row r="16" spans="1:17" x14ac:dyDescent="0.2">
      <c r="A16" s="4"/>
      <c r="B16" s="46" t="s">
        <v>10</v>
      </c>
      <c r="C16" s="46"/>
      <c r="D16" s="46"/>
      <c r="E16" s="46"/>
      <c r="F16" s="4"/>
      <c r="G16" s="46" t="s">
        <v>12</v>
      </c>
      <c r="H16" s="46"/>
      <c r="I16" s="46"/>
      <c r="J16" s="46"/>
      <c r="L16" s="4"/>
      <c r="M16" s="7" t="s">
        <v>0</v>
      </c>
      <c r="N16" s="7"/>
      <c r="O16" s="7"/>
      <c r="P16" s="7"/>
      <c r="Q16" s="11" t="s">
        <v>2</v>
      </c>
    </row>
    <row r="17" spans="1:17" x14ac:dyDescent="0.2">
      <c r="A17" s="4"/>
      <c r="B17" s="14" t="s">
        <v>11</v>
      </c>
      <c r="C17" s="14" t="s">
        <v>5</v>
      </c>
      <c r="D17" s="14" t="s">
        <v>6</v>
      </c>
      <c r="E17" s="4" t="s">
        <v>7</v>
      </c>
      <c r="F17" s="4" t="s">
        <v>65</v>
      </c>
      <c r="G17" s="14" t="s">
        <v>11</v>
      </c>
      <c r="H17" s="14" t="s">
        <v>5</v>
      </c>
      <c r="I17" s="14" t="s">
        <v>6</v>
      </c>
      <c r="J17" s="4" t="s">
        <v>7</v>
      </c>
      <c r="K17" s="14" t="s">
        <v>65</v>
      </c>
      <c r="L17" s="8"/>
      <c r="M17" s="8" t="s">
        <v>1</v>
      </c>
      <c r="N17" s="8"/>
      <c r="O17" s="4" t="s">
        <v>14</v>
      </c>
      <c r="P17" s="4" t="s">
        <v>13</v>
      </c>
      <c r="Q17" s="12" t="s">
        <v>34</v>
      </c>
    </row>
    <row r="18" spans="1:17" x14ac:dyDescent="0.2">
      <c r="A18" s="4"/>
      <c r="B18" s="19">
        <v>3</v>
      </c>
      <c r="C18" s="19">
        <v>162</v>
      </c>
      <c r="D18" s="19">
        <v>43</v>
      </c>
      <c r="E18" s="13">
        <f>RADIANS(C18+D18/60)</f>
        <v>2.8399415812034401</v>
      </c>
      <c r="F18" s="4">
        <f>ABS(E18-$D$14)</f>
        <v>0.56141424272484297</v>
      </c>
      <c r="G18" s="19">
        <v>3</v>
      </c>
      <c r="H18" s="19">
        <v>99</v>
      </c>
      <c r="I18" s="19">
        <v>21</v>
      </c>
      <c r="J18" s="13">
        <f>RADIANS(H18+I18/60)</f>
        <v>1.7339846118563662</v>
      </c>
      <c r="K18" s="4">
        <f>ABS(J18-$D$14)</f>
        <v>0.54454272662223091</v>
      </c>
      <c r="L18" s="9" t="s">
        <v>3</v>
      </c>
      <c r="M18" s="20">
        <f>DEGREES(ATAN(SIN(O18)*(COS(P18)/(1-COS(P18)*COS(O18)))))</f>
        <v>2.757006267876001</v>
      </c>
      <c r="N18" s="8"/>
      <c r="O18" s="10">
        <f>(F18-K18)/2</f>
        <v>8.4357580513060304E-3</v>
      </c>
      <c r="P18" s="10">
        <f>(F18+K18)/2</f>
        <v>0.55297848467353694</v>
      </c>
      <c r="Q18" s="4"/>
    </row>
    <row r="19" spans="1:17" x14ac:dyDescent="0.2">
      <c r="A19" s="4"/>
      <c r="B19" s="21">
        <v>4</v>
      </c>
      <c r="C19" s="21">
        <v>169</v>
      </c>
      <c r="D19" s="21">
        <v>53</v>
      </c>
      <c r="E19" s="18">
        <f t="shared" ref="E19:E20" si="1">RADIANS(C19+D19/60)</f>
        <v>2.9650235109296998</v>
      </c>
      <c r="F19" s="4">
        <f t="shared" ref="F19:F27" si="2">ABS(E19-$D$14)</f>
        <v>0.68649617245110273</v>
      </c>
      <c r="G19" s="21">
        <v>4</v>
      </c>
      <c r="H19" s="21">
        <v>86</v>
      </c>
      <c r="I19" s="21">
        <v>12</v>
      </c>
      <c r="J19" s="18">
        <f t="shared" ref="J19:J20" si="3">RADIANS(H19+I19/60)</f>
        <v>1.5044738152191122</v>
      </c>
      <c r="K19" s="4">
        <f t="shared" ref="K19:K27" si="4">ABS(J19-$D$14)</f>
        <v>0.77405352325948495</v>
      </c>
      <c r="L19" s="9" t="s">
        <v>3</v>
      </c>
      <c r="M19" s="22">
        <f>DEGREES(ATAN(SIN(O19)*(COS(P19)/ (1-COS(P19)*COS(O19)))))</f>
        <v>0.9563270587435545</v>
      </c>
      <c r="N19" s="8"/>
      <c r="O19" s="10">
        <f t="shared" ref="O19:O27" si="5">(F19-K19)/2</f>
        <v>-4.3778675404191114E-2</v>
      </c>
      <c r="P19" s="10">
        <f t="shared" ref="P19:P27" si="6">(E19+J19)/2</f>
        <v>2.2347486630744058</v>
      </c>
      <c r="Q19" s="4"/>
    </row>
    <row r="20" spans="1:17" x14ac:dyDescent="0.2">
      <c r="A20" s="4"/>
      <c r="B20" s="19">
        <v>3</v>
      </c>
      <c r="C20" s="19">
        <v>162</v>
      </c>
      <c r="D20" s="19">
        <v>19</v>
      </c>
      <c r="E20" s="13">
        <f t="shared" si="1"/>
        <v>2.8329602641954623</v>
      </c>
      <c r="F20" s="4">
        <f t="shared" si="2"/>
        <v>0.5544329257168652</v>
      </c>
      <c r="G20" s="19">
        <v>3</v>
      </c>
      <c r="H20" s="19">
        <v>99</v>
      </c>
      <c r="I20" s="19">
        <v>5</v>
      </c>
      <c r="J20" s="13">
        <f t="shared" si="3"/>
        <v>1.7293304005177148</v>
      </c>
      <c r="K20" s="4">
        <f t="shared" si="4"/>
        <v>0.54919693796088231</v>
      </c>
      <c r="L20" s="9" t="s">
        <v>3</v>
      </c>
      <c r="M20" s="20">
        <f t="shared" ref="M20:M27" si="7">DEGREES(ABS(ATAN(SIN(O20)*(COS(P20)/(1-COS(P20)*COS(O20))))))</f>
        <v>5.9206368159204353E-2</v>
      </c>
      <c r="N20" s="8"/>
      <c r="O20" s="10">
        <f t="shared" si="5"/>
        <v>2.6179938779914425E-3</v>
      </c>
      <c r="P20" s="10">
        <f t="shared" si="6"/>
        <v>2.2811453323565885</v>
      </c>
      <c r="Q20" s="4"/>
    </row>
    <row r="21" spans="1:17" x14ac:dyDescent="0.2">
      <c r="A21" s="4"/>
      <c r="B21" s="21">
        <v>3</v>
      </c>
      <c r="C21" s="21">
        <v>162</v>
      </c>
      <c r="D21" s="21">
        <v>21</v>
      </c>
      <c r="E21" s="18">
        <f t="shared" ref="E21:E27" si="8">RADIANS(C21+D21/60)</f>
        <v>2.833542040612794</v>
      </c>
      <c r="F21" s="4">
        <f t="shared" si="2"/>
        <v>0.5550147021341969</v>
      </c>
      <c r="G21" s="21">
        <v>3</v>
      </c>
      <c r="H21" s="21">
        <v>99</v>
      </c>
      <c r="I21" s="21">
        <v>6</v>
      </c>
      <c r="J21" s="18">
        <f t="shared" ref="J21:J27" si="9">RADIANS(H21+I21/60)</f>
        <v>1.7296212887263804</v>
      </c>
      <c r="K21" s="4">
        <f t="shared" si="4"/>
        <v>0.54890604975221668</v>
      </c>
      <c r="L21" s="9" t="s">
        <v>3</v>
      </c>
      <c r="M21" s="22">
        <f t="shared" si="7"/>
        <v>6.9095293810848946E-2</v>
      </c>
      <c r="N21" s="8"/>
      <c r="O21" s="10">
        <f t="shared" si="5"/>
        <v>3.0543261909901087E-3</v>
      </c>
      <c r="P21" s="10">
        <f t="shared" si="6"/>
        <v>2.281581664669587</v>
      </c>
      <c r="Q21" s="4"/>
    </row>
    <row r="22" spans="1:17" x14ac:dyDescent="0.2">
      <c r="A22" s="4"/>
      <c r="B22" s="19"/>
      <c r="C22" s="19"/>
      <c r="D22" s="19"/>
      <c r="E22" s="13">
        <f t="shared" si="8"/>
        <v>0</v>
      </c>
      <c r="F22" s="4">
        <f t="shared" si="2"/>
        <v>2.2785273384785971</v>
      </c>
      <c r="G22" s="19"/>
      <c r="H22" s="19"/>
      <c r="I22" s="19"/>
      <c r="J22" s="13">
        <f t="shared" si="9"/>
        <v>0</v>
      </c>
      <c r="K22" s="4">
        <f t="shared" si="4"/>
        <v>2.2785273384785971</v>
      </c>
      <c r="L22" s="9" t="s">
        <v>3</v>
      </c>
      <c r="M22" s="20" t="e">
        <f t="shared" si="7"/>
        <v>#DIV/0!</v>
      </c>
      <c r="N22" s="8"/>
      <c r="O22" s="10">
        <f t="shared" si="5"/>
        <v>0</v>
      </c>
      <c r="P22" s="10">
        <f t="shared" si="6"/>
        <v>0</v>
      </c>
      <c r="Q22" s="4"/>
    </row>
    <row r="23" spans="1:17" x14ac:dyDescent="0.2">
      <c r="A23" s="4"/>
      <c r="B23" s="21"/>
      <c r="C23" s="21"/>
      <c r="D23" s="21"/>
      <c r="E23" s="18">
        <f t="shared" si="8"/>
        <v>0</v>
      </c>
      <c r="F23" s="4">
        <f t="shared" si="2"/>
        <v>2.2785273384785971</v>
      </c>
      <c r="G23" s="21"/>
      <c r="H23" s="21"/>
      <c r="I23" s="21"/>
      <c r="J23" s="18">
        <f t="shared" si="9"/>
        <v>0</v>
      </c>
      <c r="K23" s="4">
        <f t="shared" si="4"/>
        <v>2.2785273384785971</v>
      </c>
      <c r="L23" s="9" t="s">
        <v>3</v>
      </c>
      <c r="M23" s="22" t="e">
        <f t="shared" si="7"/>
        <v>#DIV/0!</v>
      </c>
      <c r="N23" s="8"/>
      <c r="O23" s="10">
        <f t="shared" si="5"/>
        <v>0</v>
      </c>
      <c r="P23" s="10">
        <f t="shared" si="6"/>
        <v>0</v>
      </c>
      <c r="Q23" s="4"/>
    </row>
    <row r="24" spans="1:17" x14ac:dyDescent="0.2">
      <c r="A24" s="4"/>
      <c r="B24" s="19"/>
      <c r="C24" s="19"/>
      <c r="D24" s="19"/>
      <c r="E24" s="13">
        <f t="shared" si="8"/>
        <v>0</v>
      </c>
      <c r="F24" s="4">
        <f t="shared" si="2"/>
        <v>2.2785273384785971</v>
      </c>
      <c r="G24" s="19"/>
      <c r="H24" s="19"/>
      <c r="I24" s="19"/>
      <c r="J24" s="13">
        <f t="shared" si="9"/>
        <v>0</v>
      </c>
      <c r="K24" s="4">
        <f t="shared" si="4"/>
        <v>2.2785273384785971</v>
      </c>
      <c r="L24" s="9" t="s">
        <v>3</v>
      </c>
      <c r="M24" s="20" t="e">
        <f t="shared" si="7"/>
        <v>#DIV/0!</v>
      </c>
      <c r="N24" s="8"/>
      <c r="O24" s="10">
        <f t="shared" si="5"/>
        <v>0</v>
      </c>
      <c r="P24" s="10">
        <f t="shared" si="6"/>
        <v>0</v>
      </c>
      <c r="Q24" s="4"/>
    </row>
    <row r="25" spans="1:17" x14ac:dyDescent="0.2">
      <c r="A25" s="4"/>
      <c r="B25" s="21"/>
      <c r="C25" s="21"/>
      <c r="D25" s="21"/>
      <c r="E25" s="18">
        <f t="shared" si="8"/>
        <v>0</v>
      </c>
      <c r="F25" s="4">
        <f t="shared" si="2"/>
        <v>2.2785273384785971</v>
      </c>
      <c r="G25" s="21"/>
      <c r="H25" s="21"/>
      <c r="I25" s="21"/>
      <c r="J25" s="18">
        <f t="shared" si="9"/>
        <v>0</v>
      </c>
      <c r="K25" s="4">
        <f t="shared" si="4"/>
        <v>2.2785273384785971</v>
      </c>
      <c r="L25" s="9" t="s">
        <v>3</v>
      </c>
      <c r="M25" s="22" t="e">
        <f t="shared" si="7"/>
        <v>#DIV/0!</v>
      </c>
      <c r="N25" s="8"/>
      <c r="O25" s="10">
        <f t="shared" si="5"/>
        <v>0</v>
      </c>
      <c r="P25" s="10">
        <f t="shared" si="6"/>
        <v>0</v>
      </c>
      <c r="Q25" s="4"/>
    </row>
    <row r="26" spans="1:17" x14ac:dyDescent="0.2">
      <c r="A26" s="4"/>
      <c r="B26" s="19"/>
      <c r="C26" s="19"/>
      <c r="D26" s="19"/>
      <c r="E26" s="13">
        <f t="shared" si="8"/>
        <v>0</v>
      </c>
      <c r="F26" s="4">
        <f t="shared" si="2"/>
        <v>2.2785273384785971</v>
      </c>
      <c r="G26" s="19"/>
      <c r="H26" s="19"/>
      <c r="I26" s="19"/>
      <c r="J26" s="13">
        <f t="shared" si="9"/>
        <v>0</v>
      </c>
      <c r="K26" s="4">
        <f t="shared" si="4"/>
        <v>2.2785273384785971</v>
      </c>
      <c r="L26" s="9" t="s">
        <v>3</v>
      </c>
      <c r="M26" s="20" t="e">
        <f t="shared" si="7"/>
        <v>#DIV/0!</v>
      </c>
      <c r="N26" s="8"/>
      <c r="O26" s="10">
        <f t="shared" si="5"/>
        <v>0</v>
      </c>
      <c r="P26" s="10">
        <f t="shared" si="6"/>
        <v>0</v>
      </c>
      <c r="Q26" s="4"/>
    </row>
    <row r="27" spans="1:17" x14ac:dyDescent="0.2">
      <c r="A27" s="4"/>
      <c r="B27" s="21"/>
      <c r="C27" s="21"/>
      <c r="D27" s="21"/>
      <c r="E27" s="18">
        <f t="shared" si="8"/>
        <v>0</v>
      </c>
      <c r="F27" s="4">
        <f t="shared" si="2"/>
        <v>2.2785273384785971</v>
      </c>
      <c r="G27" s="21"/>
      <c r="H27" s="21"/>
      <c r="I27" s="21"/>
      <c r="J27" s="18">
        <f t="shared" si="9"/>
        <v>0</v>
      </c>
      <c r="K27" s="4">
        <f t="shared" si="4"/>
        <v>2.2785273384785971</v>
      </c>
      <c r="L27" s="9" t="s">
        <v>3</v>
      </c>
      <c r="M27" s="22" t="e">
        <f t="shared" si="7"/>
        <v>#DIV/0!</v>
      </c>
      <c r="N27" s="8"/>
      <c r="O27" s="10">
        <f t="shared" si="5"/>
        <v>0</v>
      </c>
      <c r="P27" s="10">
        <f t="shared" si="6"/>
        <v>0</v>
      </c>
      <c r="Q27" s="4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</sheetData>
  <mergeCells count="5">
    <mergeCell ref="A1:E1"/>
    <mergeCell ref="A2:E2"/>
    <mergeCell ref="A15:P15"/>
    <mergeCell ref="B16:E16"/>
    <mergeCell ref="G16:J1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DCC5-5E30-E54D-9575-A05C76273993}">
  <dimension ref="A1:J17"/>
  <sheetViews>
    <sheetView workbookViewId="0">
      <selection activeCell="I16" sqref="I16"/>
    </sheetView>
  </sheetViews>
  <sheetFormatPr baseColWidth="10" defaultRowHeight="16" x14ac:dyDescent="0.2"/>
  <cols>
    <col min="8" max="8" width="14.5" bestFit="1" customWidth="1"/>
  </cols>
  <sheetData>
    <row r="1" spans="1:10" ht="22" x14ac:dyDescent="0.3">
      <c r="A1" s="3" t="s">
        <v>24</v>
      </c>
    </row>
    <row r="2" spans="1:10" ht="19" customHeight="1" x14ac:dyDescent="0.2">
      <c r="B2" s="47" t="s">
        <v>16</v>
      </c>
      <c r="C2" s="1" t="s">
        <v>17</v>
      </c>
      <c r="D2">
        <f>5890</f>
        <v>5890</v>
      </c>
    </row>
    <row r="3" spans="1:10" ht="19" customHeight="1" x14ac:dyDescent="0.2">
      <c r="B3" s="47"/>
      <c r="C3" s="1" t="s">
        <v>18</v>
      </c>
      <c r="D3">
        <f>5896</f>
        <v>5896</v>
      </c>
    </row>
    <row r="4" spans="1:10" x14ac:dyDescent="0.2">
      <c r="A4" s="4"/>
      <c r="B4" s="46" t="s">
        <v>19</v>
      </c>
      <c r="C4" s="46"/>
      <c r="D4" s="46"/>
      <c r="E4" s="46"/>
      <c r="F4" s="46"/>
      <c r="G4" s="46"/>
      <c r="H4" s="4"/>
      <c r="I4" s="4"/>
      <c r="J4" s="4"/>
    </row>
    <row r="5" spans="1:10" x14ac:dyDescent="0.2">
      <c r="A5" s="4"/>
      <c r="B5" s="29" t="s">
        <v>21</v>
      </c>
      <c r="C5" s="30" t="s">
        <v>20</v>
      </c>
      <c r="D5" s="29" t="s">
        <v>5</v>
      </c>
      <c r="E5" s="29" t="s">
        <v>6</v>
      </c>
      <c r="F5" s="31" t="s">
        <v>7</v>
      </c>
      <c r="G5" s="29" t="s">
        <v>22</v>
      </c>
      <c r="H5" s="31"/>
      <c r="I5" s="29" t="s">
        <v>23</v>
      </c>
      <c r="J5" s="4"/>
    </row>
    <row r="6" spans="1:10" x14ac:dyDescent="0.2">
      <c r="A6" s="4"/>
      <c r="B6" s="19">
        <v>4</v>
      </c>
      <c r="C6" s="19">
        <v>5896</v>
      </c>
      <c r="D6" s="19">
        <v>175</v>
      </c>
      <c r="E6" s="19">
        <v>21</v>
      </c>
      <c r="F6" s="26">
        <f>RADIANS(D6+E6/60)</f>
        <v>3.060434843372057</v>
      </c>
      <c r="G6" s="27">
        <f>ABS('1_ortogonalita'!$D$14-'2_passo'!F6)</f>
        <v>0.78190750489345984</v>
      </c>
      <c r="H6" s="4"/>
      <c r="I6" s="24">
        <f>B6*C6/SIN(G6)</f>
        <v>33469.848137544264</v>
      </c>
      <c r="J6" s="4"/>
    </row>
    <row r="7" spans="1:10" x14ac:dyDescent="0.2">
      <c r="A7" s="4"/>
      <c r="B7" s="21">
        <v>4</v>
      </c>
      <c r="C7" s="21">
        <v>5896</v>
      </c>
      <c r="D7" s="21">
        <v>175</v>
      </c>
      <c r="E7" s="21">
        <v>22</v>
      </c>
      <c r="F7" s="28">
        <f t="shared" ref="F7:F15" si="0">RADIANS(D7+E7/60)</f>
        <v>3.0607257315807228</v>
      </c>
      <c r="G7" s="28">
        <f>ABS('1_ortogonalita'!$D$14-'2_passo'!F7)</f>
        <v>0.78219839310212569</v>
      </c>
      <c r="H7" s="4"/>
      <c r="I7" s="25">
        <f t="shared" ref="I7:I15" si="1">B7*C7/SIN(G7)</f>
        <v>33460.048231427725</v>
      </c>
      <c r="J7" s="4"/>
    </row>
    <row r="8" spans="1:10" x14ac:dyDescent="0.2">
      <c r="A8" s="4"/>
      <c r="B8" s="19">
        <v>4</v>
      </c>
      <c r="C8" s="19">
        <v>5896</v>
      </c>
      <c r="D8" s="19">
        <v>175</v>
      </c>
      <c r="E8" s="19">
        <v>21</v>
      </c>
      <c r="F8" s="26">
        <f t="shared" si="0"/>
        <v>3.060434843372057</v>
      </c>
      <c r="G8" s="27">
        <f>ABS('1_ortogonalita'!$D$14-'2_passo'!F8)</f>
        <v>0.78190750489345984</v>
      </c>
      <c r="H8" s="4"/>
      <c r="I8" s="24">
        <f t="shared" si="1"/>
        <v>33469.848137544264</v>
      </c>
      <c r="J8" s="4"/>
    </row>
    <row r="9" spans="1:10" x14ac:dyDescent="0.2">
      <c r="A9" s="4"/>
      <c r="B9" s="21">
        <v>4</v>
      </c>
      <c r="C9" s="21">
        <v>5896</v>
      </c>
      <c r="D9" s="21">
        <v>86</v>
      </c>
      <c r="E9" s="21">
        <v>37</v>
      </c>
      <c r="F9" s="28">
        <f t="shared" si="0"/>
        <v>1.5117460204357549</v>
      </c>
      <c r="G9" s="28">
        <f>ABS('1_ortogonalita'!$D$14-'2_passo'!F9)</f>
        <v>0.76678131804284222</v>
      </c>
      <c r="H9" s="4"/>
      <c r="I9" s="25">
        <f t="shared" si="1"/>
        <v>33991.480569935957</v>
      </c>
      <c r="J9" s="4"/>
    </row>
    <row r="10" spans="1:10" x14ac:dyDescent="0.2">
      <c r="A10" s="4"/>
      <c r="B10" s="19">
        <v>3</v>
      </c>
      <c r="C10" s="19">
        <v>5896</v>
      </c>
      <c r="D10" s="19">
        <v>99</v>
      </c>
      <c r="E10" s="19">
        <v>8</v>
      </c>
      <c r="F10" s="26">
        <f>RADIANS(D10+E10/60)</f>
        <v>1.7302030651437121</v>
      </c>
      <c r="G10" s="27">
        <f>ABS('1_ortogonalita'!$D$14-'2_passo'!F10)</f>
        <v>0.54832427333488498</v>
      </c>
      <c r="H10" s="4"/>
      <c r="I10" s="24">
        <f>B10*C10/SIN(G10)</f>
        <v>33933.298813347552</v>
      </c>
      <c r="J10" s="4"/>
    </row>
    <row r="11" spans="1:10" x14ac:dyDescent="0.2">
      <c r="A11" s="4"/>
      <c r="B11" s="21">
        <v>3</v>
      </c>
      <c r="C11" s="21">
        <v>5896</v>
      </c>
      <c r="D11" s="21">
        <v>162</v>
      </c>
      <c r="E11" s="21">
        <v>23</v>
      </c>
      <c r="F11" s="28">
        <f t="shared" si="0"/>
        <v>2.8341238170301253</v>
      </c>
      <c r="G11" s="28">
        <f>ABS('1_ortogonalita'!$D$14-'2_passo'!F11)</f>
        <v>0.55559647855152816</v>
      </c>
      <c r="H11" s="4"/>
      <c r="I11" s="25">
        <f t="shared" si="1"/>
        <v>33534.922441474067</v>
      </c>
      <c r="J11" s="4"/>
    </row>
    <row r="12" spans="1:10" x14ac:dyDescent="0.2">
      <c r="A12" s="4"/>
      <c r="B12" s="19"/>
      <c r="C12" s="19">
        <v>5896</v>
      </c>
      <c r="D12" s="19"/>
      <c r="E12" s="19"/>
      <c r="F12" s="26">
        <f t="shared" si="0"/>
        <v>0</v>
      </c>
      <c r="G12" s="27">
        <f>ABS('1_ortogonalita'!$D$14-'2_passo'!F12)</f>
        <v>2.2785273384785971</v>
      </c>
      <c r="H12" s="4"/>
      <c r="I12" s="24">
        <f t="shared" si="1"/>
        <v>0</v>
      </c>
      <c r="J12" s="4"/>
    </row>
    <row r="13" spans="1:10" x14ac:dyDescent="0.2">
      <c r="A13" s="4"/>
      <c r="B13" s="21"/>
      <c r="C13" s="21">
        <v>5896</v>
      </c>
      <c r="D13" s="21"/>
      <c r="E13" s="21"/>
      <c r="F13" s="28">
        <f t="shared" si="0"/>
        <v>0</v>
      </c>
      <c r="G13" s="28">
        <f>ABS('1_ortogonalita'!$D$14-'2_passo'!F13)</f>
        <v>2.2785273384785971</v>
      </c>
      <c r="H13" s="4"/>
      <c r="I13" s="25">
        <f t="shared" si="1"/>
        <v>0</v>
      </c>
      <c r="J13" s="4"/>
    </row>
    <row r="14" spans="1:10" x14ac:dyDescent="0.2">
      <c r="A14" s="4"/>
      <c r="B14" s="19"/>
      <c r="C14" s="19">
        <v>5896</v>
      </c>
      <c r="D14" s="19"/>
      <c r="E14" s="19"/>
      <c r="F14" s="26">
        <f t="shared" si="0"/>
        <v>0</v>
      </c>
      <c r="G14" s="27">
        <f>ABS('1_ortogonalita'!$D$14-'2_passo'!F14)</f>
        <v>2.2785273384785971</v>
      </c>
      <c r="H14" s="4"/>
      <c r="I14" s="24">
        <f t="shared" si="1"/>
        <v>0</v>
      </c>
      <c r="J14" s="4"/>
    </row>
    <row r="15" spans="1:10" ht="16" customHeight="1" x14ac:dyDescent="0.2">
      <c r="A15" s="4"/>
      <c r="B15" s="21"/>
      <c r="C15" s="21">
        <v>5896</v>
      </c>
      <c r="D15" s="21"/>
      <c r="E15" s="21"/>
      <c r="F15" s="28">
        <f t="shared" si="0"/>
        <v>0</v>
      </c>
      <c r="G15" s="28">
        <f>ABS('1_ortogonalita'!$D$14-'2_passo'!F15)</f>
        <v>2.2785273384785971</v>
      </c>
      <c r="H15" s="4"/>
      <c r="I15" s="25">
        <f t="shared" si="1"/>
        <v>0</v>
      </c>
      <c r="J15" s="4"/>
    </row>
    <row r="16" spans="1:10" ht="16" customHeight="1" x14ac:dyDescent="0.2">
      <c r="A16" s="4"/>
      <c r="B16" s="4"/>
      <c r="C16" s="4"/>
      <c r="D16" s="4"/>
      <c r="E16" s="4"/>
      <c r="F16" s="4"/>
      <c r="G16" s="4"/>
      <c r="H16" s="6" t="s">
        <v>8</v>
      </c>
      <c r="I16" s="32">
        <f>AVERAGEIF(I6:I15, "&lt;&gt;0")</f>
        <v>33643.241055212311</v>
      </c>
      <c r="J16" s="4"/>
    </row>
    <row r="17" spans="8:9" x14ac:dyDescent="0.2">
      <c r="H17" s="1" t="s">
        <v>66</v>
      </c>
      <c r="I17" s="24">
        <f>1/(I16*10^-7)</f>
        <v>297.2365231871949</v>
      </c>
    </row>
  </sheetData>
  <mergeCells count="2">
    <mergeCell ref="B2:B3"/>
    <mergeCell ref="B4:G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A5A3-993B-FB42-9C39-398816C1DE61}">
  <dimension ref="A1:L92"/>
  <sheetViews>
    <sheetView topLeftCell="A52" zoomScale="180" workbookViewId="0">
      <selection activeCell="B7" sqref="B7:D7"/>
    </sheetView>
  </sheetViews>
  <sheetFormatPr baseColWidth="10" defaultRowHeight="16" x14ac:dyDescent="0.2"/>
  <sheetData>
    <row r="1" spans="1:9" ht="22" x14ac:dyDescent="0.3">
      <c r="A1" s="3" t="s">
        <v>25</v>
      </c>
    </row>
    <row r="2" spans="1:9" x14ac:dyDescent="0.2">
      <c r="A2" s="4"/>
      <c r="B2" s="50" t="s">
        <v>26</v>
      </c>
      <c r="C2" s="50"/>
      <c r="D2" s="50"/>
      <c r="E2" s="50"/>
      <c r="F2" s="50"/>
      <c r="G2" s="50"/>
      <c r="H2" s="4"/>
    </row>
    <row r="3" spans="1:9" x14ac:dyDescent="0.2">
      <c r="A3" s="4"/>
      <c r="B3" s="29" t="s">
        <v>21</v>
      </c>
      <c r="C3" s="29" t="s">
        <v>5</v>
      </c>
      <c r="D3" s="29" t="s">
        <v>6</v>
      </c>
      <c r="E3" s="31" t="s">
        <v>7</v>
      </c>
      <c r="F3" s="29" t="s">
        <v>22</v>
      </c>
      <c r="G3" s="29" t="s">
        <v>20</v>
      </c>
      <c r="H3" s="4"/>
    </row>
    <row r="4" spans="1:9" x14ac:dyDescent="0.2">
      <c r="A4" s="4"/>
      <c r="B4" s="19">
        <v>2</v>
      </c>
      <c r="C4" s="19">
        <v>144</v>
      </c>
      <c r="D4" s="19">
        <v>25</v>
      </c>
      <c r="E4" s="26">
        <f>RADIANS(C4+D4/60)</f>
        <v>2.5205463280884772</v>
      </c>
      <c r="F4" s="26">
        <f>ABS('1_ortogonalita'!$D$14-E4)</f>
        <v>0.24201898960988011</v>
      </c>
      <c r="G4" s="33">
        <f>'2_passo'!$I$16*SIN('3_lambda'!F4)/'3_lambda'!B4</f>
        <v>4031.5244460560561</v>
      </c>
      <c r="H4" s="4"/>
    </row>
    <row r="5" spans="1:9" x14ac:dyDescent="0.2">
      <c r="A5" s="4"/>
      <c r="B5" s="18">
        <v>3</v>
      </c>
      <c r="C5" s="18">
        <v>151</v>
      </c>
      <c r="D5" s="18">
        <v>44</v>
      </c>
      <c r="E5" s="28">
        <f t="shared" ref="E5:E13" si="0">RADIANS(C5+D5/60)</f>
        <v>2.6482462516927292</v>
      </c>
      <c r="F5" s="28">
        <f>ABS('1_ortogonalita'!$D$14-E5)</f>
        <v>0.36971891321413208</v>
      </c>
      <c r="G5" s="25">
        <f>'2_passo'!$I$16*SIN('3_lambda'!F5)/'3_lambda'!B5</f>
        <v>4052.3659846281985</v>
      </c>
      <c r="H5" s="4"/>
    </row>
    <row r="6" spans="1:9" x14ac:dyDescent="0.2">
      <c r="A6" s="4"/>
      <c r="B6" s="19">
        <v>4</v>
      </c>
      <c r="C6" s="19">
        <v>159</v>
      </c>
      <c r="D6" s="19">
        <v>20</v>
      </c>
      <c r="E6" s="26">
        <f t="shared" si="0"/>
        <v>2.7808912748442984</v>
      </c>
      <c r="F6" s="26">
        <f>ABS('1_ortogonalita'!$D$14-E6)</f>
        <v>0.50236393636570131</v>
      </c>
      <c r="G6" s="33">
        <f>'2_passo'!$I$16*SIN('3_lambda'!F6)/'3_lambda'!B6</f>
        <v>4049.7945985901601</v>
      </c>
      <c r="H6" s="4"/>
    </row>
    <row r="7" spans="1:9" x14ac:dyDescent="0.2">
      <c r="A7" s="4"/>
      <c r="B7" s="18">
        <v>5</v>
      </c>
      <c r="C7" s="18">
        <v>167</v>
      </c>
      <c r="D7" s="18">
        <v>40</v>
      </c>
      <c r="E7" s="28">
        <f>RADIANS(C37+D37/60)</f>
        <v>2.8245245061441566</v>
      </c>
      <c r="F7" s="28">
        <f>ABS('1_ortogonalita'!$D$14-E7)</f>
        <v>0.5459971676655595</v>
      </c>
      <c r="G7" s="25">
        <f>'2_passo'!$I$16*SIN('3_lambda'!F7)/'3_lambda'!B37</f>
        <v>4367.4859698997097</v>
      </c>
      <c r="H7" s="4"/>
      <c r="I7" t="s">
        <v>67</v>
      </c>
    </row>
    <row r="8" spans="1:9" x14ac:dyDescent="0.2">
      <c r="A8" s="4"/>
      <c r="B8" s="19">
        <v>1</v>
      </c>
      <c r="C8" s="19">
        <v>137</v>
      </c>
      <c r="D8" s="19">
        <v>25</v>
      </c>
      <c r="E8" s="26">
        <f t="shared" si="0"/>
        <v>2.3983732804488742</v>
      </c>
      <c r="F8" s="26">
        <f>ABS('1_ortogonalita'!$D$14-E8)</f>
        <v>0.11984594197027709</v>
      </c>
      <c r="G8" s="33">
        <f>'2_passo'!$I$16*SIN('3_lambda'!F8)/'3_lambda'!B8</f>
        <v>4022.3608607909514</v>
      </c>
      <c r="H8" s="4"/>
    </row>
    <row r="9" spans="1:9" x14ac:dyDescent="0.2">
      <c r="A9" s="4"/>
      <c r="B9" s="18">
        <v>4</v>
      </c>
      <c r="C9" s="18">
        <v>102</v>
      </c>
      <c r="D9" s="18">
        <v>1</v>
      </c>
      <c r="E9" s="28">
        <f t="shared" ref="E9" si="1">RADIANS(C9+D9/60)</f>
        <v>1.7805267252428818</v>
      </c>
      <c r="F9" s="28">
        <f>ABS('1_ortogonalita'!$D$14-E9)</f>
        <v>0.49800061323571532</v>
      </c>
      <c r="G9" s="25">
        <f>'2_passo'!$I$16*SIN('3_lambda'!F9)/'3_lambda'!B9</f>
        <v>4017.5913564527768</v>
      </c>
      <c r="H9" s="4"/>
    </row>
    <row r="10" spans="1:9" x14ac:dyDescent="0.2">
      <c r="A10" s="4"/>
      <c r="B10" s="19">
        <v>5</v>
      </c>
      <c r="C10" s="19">
        <v>94</v>
      </c>
      <c r="D10" s="19">
        <v>0</v>
      </c>
      <c r="E10" s="26">
        <f t="shared" si="0"/>
        <v>1.6406094968746698</v>
      </c>
      <c r="F10" s="26">
        <f>ABS('1_ortogonalita'!$D$14-E10)</f>
        <v>0.63791784160392728</v>
      </c>
      <c r="G10" s="33">
        <f>'2_passo'!$I$16*SIN('3_lambda'!F10)/'3_lambda'!B10</f>
        <v>4007.0718849188306</v>
      </c>
      <c r="H10" s="4"/>
    </row>
    <row r="11" spans="1:9" x14ac:dyDescent="0.2">
      <c r="A11" s="4"/>
      <c r="B11" s="21"/>
      <c r="C11" s="21"/>
      <c r="D11" s="21"/>
      <c r="E11" s="28">
        <f t="shared" si="0"/>
        <v>0</v>
      </c>
      <c r="F11" s="28">
        <f>ABS('1_ortogonalita'!$D$14-E11)</f>
        <v>2.2785273384785971</v>
      </c>
      <c r="G11" s="25" t="e">
        <f>'2_passo'!$I$16*SIN('3_lambda'!F11)/'3_lambda'!B11</f>
        <v>#DIV/0!</v>
      </c>
      <c r="H11" s="4"/>
    </row>
    <row r="12" spans="1:9" x14ac:dyDescent="0.2">
      <c r="A12" s="4"/>
      <c r="B12" s="19"/>
      <c r="C12" s="19"/>
      <c r="D12" s="19"/>
      <c r="E12" s="26">
        <f t="shared" si="0"/>
        <v>0</v>
      </c>
      <c r="F12" s="26">
        <f>ABS('1_ortogonalita'!$D$14-E12)</f>
        <v>2.2785273384785971</v>
      </c>
      <c r="G12" s="33" t="e">
        <f>'2_passo'!$I$16*SIN('3_lambda'!F12)/'3_lambda'!B12</f>
        <v>#DIV/0!</v>
      </c>
      <c r="H12" s="4"/>
    </row>
    <row r="13" spans="1:9" x14ac:dyDescent="0.2">
      <c r="A13" s="4"/>
      <c r="B13" s="21"/>
      <c r="C13" s="21"/>
      <c r="D13" s="21"/>
      <c r="E13" s="28">
        <f t="shared" si="0"/>
        <v>0</v>
      </c>
      <c r="F13" s="28">
        <f>ABS('1_ortogonalita'!$D$14-E13)</f>
        <v>2.2785273384785971</v>
      </c>
      <c r="G13" s="25" t="e">
        <f>'2_passo'!$I$16*SIN('3_lambda'!F13)/'3_lambda'!B13</f>
        <v>#DIV/0!</v>
      </c>
      <c r="H13" s="4"/>
    </row>
    <row r="14" spans="1:9" x14ac:dyDescent="0.2">
      <c r="A14" s="4"/>
      <c r="B14" s="4"/>
      <c r="C14" s="4"/>
      <c r="D14" s="4"/>
      <c r="E14" s="4"/>
      <c r="F14" s="4"/>
      <c r="G14" s="34" t="s">
        <v>33</v>
      </c>
      <c r="H14" s="4"/>
    </row>
    <row r="15" spans="1:9" x14ac:dyDescent="0.2">
      <c r="A15" s="4"/>
      <c r="B15" s="51" t="s">
        <v>27</v>
      </c>
      <c r="C15" s="51"/>
      <c r="D15" s="51"/>
      <c r="E15" s="51"/>
      <c r="F15" s="51"/>
      <c r="G15" s="51"/>
      <c r="H15" s="4"/>
    </row>
    <row r="16" spans="1:9" x14ac:dyDescent="0.2">
      <c r="A16" s="4"/>
      <c r="B16" s="29" t="s">
        <v>21</v>
      </c>
      <c r="C16" s="29" t="s">
        <v>5</v>
      </c>
      <c r="D16" s="29" t="s">
        <v>6</v>
      </c>
      <c r="E16" s="31" t="s">
        <v>7</v>
      </c>
      <c r="F16" s="29" t="s">
        <v>22</v>
      </c>
      <c r="G16" s="29" t="s">
        <v>20</v>
      </c>
      <c r="H16" s="4"/>
    </row>
    <row r="17" spans="1:12" x14ac:dyDescent="0.2">
      <c r="A17" s="4"/>
      <c r="B17" s="19">
        <v>4</v>
      </c>
      <c r="C17" s="19">
        <v>101</v>
      </c>
      <c r="D17" s="19">
        <v>46</v>
      </c>
      <c r="E17" s="26">
        <f>RADIANS(C17+D17/60)</f>
        <v>1.776163402112896</v>
      </c>
      <c r="F17" s="26">
        <f>ABS('1_ortogonalita'!$D$14-E17)</f>
        <v>0.50236393636570109</v>
      </c>
      <c r="G17" s="33">
        <f>'2_passo'!$I$16*SIN('3_lambda'!F17)/'3_lambda'!B17</f>
        <v>4049.7945985901583</v>
      </c>
      <c r="H17" s="4"/>
    </row>
    <row r="18" spans="1:12" x14ac:dyDescent="0.2">
      <c r="A18" s="4"/>
      <c r="B18" s="19">
        <v>1</v>
      </c>
      <c r="C18" s="19">
        <v>137</v>
      </c>
      <c r="D18" s="19">
        <v>30</v>
      </c>
      <c r="E18" s="26">
        <f t="shared" ref="E18:E25" si="2">RADIANS(C18+D18/60)</f>
        <v>2.399827721492203</v>
      </c>
      <c r="F18" s="26">
        <f>ABS('1_ortogonalita'!$D$14-E18)</f>
        <v>0.12130038301360591</v>
      </c>
      <c r="G18" s="33">
        <f>'2_passo'!$I$16*SIN('3_lambda'!F18)/'3_lambda'!B18</f>
        <v>4070.9377130706043</v>
      </c>
      <c r="H18" s="4"/>
    </row>
    <row r="19" spans="1:12" x14ac:dyDescent="0.2">
      <c r="A19" s="4"/>
      <c r="B19" s="21">
        <v>2</v>
      </c>
      <c r="C19" s="21">
        <v>144</v>
      </c>
      <c r="D19" s="21">
        <v>34</v>
      </c>
      <c r="E19" s="26">
        <f t="shared" si="2"/>
        <v>2.523164321966469</v>
      </c>
      <c r="F19" s="26">
        <f>ABS('1_ortogonalita'!$D$14-E19)</f>
        <v>0.24463698348787188</v>
      </c>
      <c r="G19" s="33">
        <f>'2_passo'!$I$16*SIN('3_lambda'!F19)/'3_lambda'!B19</f>
        <v>4074.2660146380799</v>
      </c>
      <c r="H19" s="4"/>
    </row>
    <row r="20" spans="1:12" x14ac:dyDescent="0.2">
      <c r="A20" s="4"/>
      <c r="B20" s="19">
        <v>3</v>
      </c>
      <c r="C20" s="19">
        <v>151</v>
      </c>
      <c r="D20" s="19">
        <v>52</v>
      </c>
      <c r="E20" s="26">
        <f t="shared" si="2"/>
        <v>2.6505733573620551</v>
      </c>
      <c r="F20" s="26">
        <f>ABS('1_ortogonalita'!$D$14-E20)</f>
        <v>0.37204601888345801</v>
      </c>
      <c r="G20" s="33">
        <f>'2_passo'!$I$16*SIN('3_lambda'!F20)/'3_lambda'!B20</f>
        <v>4076.6887056251148</v>
      </c>
      <c r="H20" s="4"/>
    </row>
    <row r="21" spans="1:12" x14ac:dyDescent="0.2">
      <c r="A21" s="4"/>
      <c r="B21" s="21">
        <v>4</v>
      </c>
      <c r="C21" s="21">
        <v>159</v>
      </c>
      <c r="D21" s="21">
        <v>36</v>
      </c>
      <c r="E21" s="26">
        <f t="shared" si="2"/>
        <v>2.7855454861829498</v>
      </c>
      <c r="F21" s="26">
        <f>ABS('1_ortogonalita'!$D$14-E21)</f>
        <v>0.50701814770435272</v>
      </c>
      <c r="G21" s="33">
        <f>'2_passo'!$I$16*SIN('3_lambda'!F21)/'3_lambda'!B21</f>
        <v>4084.059724731987</v>
      </c>
      <c r="H21" s="4"/>
    </row>
    <row r="22" spans="1:12" x14ac:dyDescent="0.2">
      <c r="A22" s="4"/>
      <c r="B22" s="19">
        <v>5</v>
      </c>
      <c r="C22" s="19">
        <v>168</v>
      </c>
      <c r="D22" s="19">
        <v>2</v>
      </c>
      <c r="E22" s="26">
        <f t="shared" si="2"/>
        <v>2.932734919767805</v>
      </c>
      <c r="F22" s="26">
        <f>ABS('1_ortogonalita'!$D$14-E22)</f>
        <v>0.65420758128920786</v>
      </c>
      <c r="G22" s="33">
        <f>'2_passo'!$I$16*SIN('3_lambda'!F22)/'3_lambda'!B22</f>
        <v>4094.5885088372729</v>
      </c>
      <c r="H22" s="4"/>
    </row>
    <row r="23" spans="1:12" x14ac:dyDescent="0.2">
      <c r="A23" s="4"/>
      <c r="E23" s="26">
        <f t="shared" si="2"/>
        <v>0</v>
      </c>
      <c r="F23" s="26">
        <f>ABS('1_ortogonalita'!$D$14-E23)</f>
        <v>2.2785273384785971</v>
      </c>
      <c r="G23" s="33" t="e">
        <f>'2_passo'!$I$16*SIN('3_lambda'!F23)/'3_lambda'!B23</f>
        <v>#DIV/0!</v>
      </c>
      <c r="H23" s="4"/>
    </row>
    <row r="24" spans="1:12" x14ac:dyDescent="0.2">
      <c r="A24" s="4"/>
      <c r="E24" s="26">
        <f t="shared" si="2"/>
        <v>0</v>
      </c>
      <c r="F24" s="26">
        <f>ABS('1_ortogonalita'!$D$14-E24)</f>
        <v>2.2785273384785971</v>
      </c>
      <c r="G24" s="33" t="e">
        <f>'2_passo'!$I$16*SIN('3_lambda'!F24)/'3_lambda'!B24</f>
        <v>#DIV/0!</v>
      </c>
      <c r="H24" s="4"/>
    </row>
    <row r="25" spans="1:12" x14ac:dyDescent="0.2">
      <c r="A25" s="4"/>
      <c r="E25" s="26">
        <f t="shared" si="2"/>
        <v>0</v>
      </c>
      <c r="F25" s="26">
        <f>ABS('1_ortogonalita'!$D$14-E25)</f>
        <v>2.2785273384785971</v>
      </c>
      <c r="G25" s="33" t="e">
        <f>'2_passo'!$I$16*SIN('3_lambda'!F25)/'3_lambda'!B25</f>
        <v>#DIV/0!</v>
      </c>
      <c r="H25" s="4"/>
    </row>
    <row r="26" spans="1:12" x14ac:dyDescent="0.2">
      <c r="A26" s="4"/>
      <c r="B26" s="21"/>
      <c r="C26" s="21"/>
      <c r="D26" s="21"/>
      <c r="E26" s="28">
        <f t="shared" ref="E26" si="3">RADIANS(C26+D26/60)</f>
        <v>0</v>
      </c>
      <c r="F26" s="28">
        <f>ABS('1_ortogonalita'!$D$14-E26)</f>
        <v>2.2785273384785971</v>
      </c>
      <c r="G26" s="25" t="e">
        <f>'2_passo'!$I$16*SIN('3_lambda'!F26)/'3_lambda'!B26</f>
        <v>#DIV/0!</v>
      </c>
      <c r="H26" s="4"/>
    </row>
    <row r="27" spans="1:12" x14ac:dyDescent="0.2">
      <c r="A27" s="4"/>
      <c r="B27" s="4"/>
      <c r="C27" s="4"/>
      <c r="D27" s="4"/>
      <c r="E27" s="4"/>
      <c r="F27" s="4"/>
      <c r="G27" s="34" t="s">
        <v>33</v>
      </c>
      <c r="H27" s="4"/>
    </row>
    <row r="28" spans="1:12" x14ac:dyDescent="0.2">
      <c r="A28" s="4"/>
      <c r="B28" s="52" t="s">
        <v>28</v>
      </c>
      <c r="C28" s="52"/>
      <c r="D28" s="52"/>
      <c r="E28" s="52"/>
      <c r="F28" s="52"/>
      <c r="G28" s="52"/>
      <c r="H28" s="4"/>
    </row>
    <row r="29" spans="1:12" x14ac:dyDescent="0.2">
      <c r="A29" s="4"/>
      <c r="B29" s="29" t="s">
        <v>21</v>
      </c>
      <c r="C29" s="29" t="s">
        <v>5</v>
      </c>
      <c r="D29" s="29" t="s">
        <v>6</v>
      </c>
      <c r="E29" s="31" t="s">
        <v>7</v>
      </c>
      <c r="F29" s="29" t="s">
        <v>22</v>
      </c>
      <c r="G29" s="29" t="s">
        <v>20</v>
      </c>
      <c r="H29" s="4"/>
      <c r="J29" t="s">
        <v>68</v>
      </c>
    </row>
    <row r="30" spans="1:12" x14ac:dyDescent="0.2">
      <c r="A30" s="4"/>
      <c r="B30" s="19">
        <v>4</v>
      </c>
      <c r="C30" s="19">
        <v>99</v>
      </c>
      <c r="D30" s="19">
        <v>37</v>
      </c>
      <c r="E30" s="26">
        <f>RADIANS(C30+D30/60)</f>
        <v>1.7386388231950178</v>
      </c>
      <c r="F30" s="26">
        <f>ABS('1_ortogonalita'!$D$14-E30)</f>
        <v>0.53988851528357928</v>
      </c>
      <c r="G30" s="33">
        <f>'2_passo'!$I$16*SIN('3_lambda'!F30)/'3_lambda'!B30</f>
        <v>4323.4959951860101</v>
      </c>
      <c r="H30" s="4"/>
      <c r="J30">
        <v>4</v>
      </c>
      <c r="K30">
        <v>161</v>
      </c>
      <c r="L30">
        <v>52</v>
      </c>
    </row>
    <row r="31" spans="1:12" x14ac:dyDescent="0.2">
      <c r="A31" s="4"/>
      <c r="B31" s="21">
        <v>3</v>
      </c>
      <c r="C31" s="21">
        <v>107</v>
      </c>
      <c r="D31" s="21">
        <v>50</v>
      </c>
      <c r="E31" s="28">
        <f>RADIANS(C31+D31/60)</f>
        <v>1.8820467100672187</v>
      </c>
      <c r="F31" s="28">
        <f>ABS('1_ortogonalita'!$D$14-E31)</f>
        <v>0.39648062841137843</v>
      </c>
      <c r="G31" s="25">
        <f>'2_passo'!$I$16*SIN('3_lambda'!F31)/'3_lambda'!B31</f>
        <v>4330.7192681106271</v>
      </c>
      <c r="H31" s="4"/>
    </row>
    <row r="32" spans="1:12" x14ac:dyDescent="0.2">
      <c r="A32" s="4"/>
      <c r="B32" s="19">
        <v>4</v>
      </c>
      <c r="C32" s="19">
        <v>99</v>
      </c>
      <c r="D32" s="19">
        <v>36</v>
      </c>
      <c r="E32" s="26">
        <f t="shared" ref="E32:E39" si="4">RADIANS(C32+D32/60)</f>
        <v>1.7383479349863522</v>
      </c>
      <c r="F32" s="26">
        <f>ABS('1_ortogonalita'!$D$14-E32)</f>
        <v>0.54017940349224491</v>
      </c>
      <c r="G32" s="33">
        <f>'2_passo'!$I$16*SIN('3_lambda'!F32)/'3_lambda'!B32</f>
        <v>4325.5944272641627</v>
      </c>
      <c r="H32" s="4"/>
    </row>
    <row r="33" spans="1:8" x14ac:dyDescent="0.2">
      <c r="A33" s="4"/>
      <c r="B33" s="21">
        <v>5</v>
      </c>
      <c r="C33" s="21">
        <v>90</v>
      </c>
      <c r="D33" s="21">
        <v>41</v>
      </c>
      <c r="E33" s="28">
        <f t="shared" si="4"/>
        <v>1.5827227433501911</v>
      </c>
      <c r="F33" s="28">
        <f>ABS('1_ortogonalita'!$D$14-E33)</f>
        <v>0.69580459512840598</v>
      </c>
      <c r="G33" s="25">
        <f>'2_passo'!$I$16*SIN('3_lambda'!F33)/'3_lambda'!B33</f>
        <v>4313.0850648752867</v>
      </c>
      <c r="H33" s="4"/>
    </row>
    <row r="34" spans="1:8" x14ac:dyDescent="0.2">
      <c r="A34" s="4"/>
      <c r="B34" s="19">
        <v>1</v>
      </c>
      <c r="C34" s="19">
        <v>138</v>
      </c>
      <c r="D34" s="19">
        <v>0</v>
      </c>
      <c r="E34" s="26">
        <f t="shared" si="4"/>
        <v>2.4085543677521746</v>
      </c>
      <c r="F34" s="26">
        <f>ABS('1_ortogonalita'!$D$14-E34)</f>
        <v>0.13002702927357745</v>
      </c>
      <c r="G34" s="33">
        <f>'2_passo'!$I$16*SIN('3_lambda'!F34)/'3_lambda'!B34</f>
        <v>4362.2143867015029</v>
      </c>
      <c r="H34" s="4"/>
    </row>
    <row r="35" spans="1:8" x14ac:dyDescent="0.2">
      <c r="A35" s="4"/>
      <c r="B35" s="21">
        <v>2</v>
      </c>
      <c r="C35" s="21">
        <v>145</v>
      </c>
      <c r="D35" s="21">
        <v>38</v>
      </c>
      <c r="E35" s="28">
        <f t="shared" si="4"/>
        <v>2.5417811673210751</v>
      </c>
      <c r="F35" s="28">
        <f>ABS('1_ortogonalita'!$D$14-E35)</f>
        <v>0.26325382884247794</v>
      </c>
      <c r="G35" s="25">
        <f>'2_passo'!$I$16*SIN('3_lambda'!F35)/'3_lambda'!B35</f>
        <v>4377.3835434280363</v>
      </c>
      <c r="H35" s="4"/>
    </row>
    <row r="36" spans="1:8" x14ac:dyDescent="0.2">
      <c r="A36" s="4"/>
      <c r="B36" s="19">
        <v>3</v>
      </c>
      <c r="C36" s="19">
        <v>153</v>
      </c>
      <c r="D36" s="19">
        <v>25</v>
      </c>
      <c r="E36" s="26">
        <f t="shared" si="4"/>
        <v>2.6776259607679669</v>
      </c>
      <c r="F36" s="26">
        <f>ABS('1_ortogonalita'!$D$14-E36)</f>
        <v>0.39909862228936976</v>
      </c>
      <c r="G36" s="33">
        <f>'2_passo'!$I$16*SIN('3_lambda'!F36)/'3_lambda'!B36</f>
        <v>4357.7861406641441</v>
      </c>
      <c r="H36" s="4"/>
    </row>
    <row r="37" spans="1:8" x14ac:dyDescent="0.2">
      <c r="A37" s="4"/>
      <c r="B37" s="21">
        <v>4</v>
      </c>
      <c r="C37" s="21">
        <v>161</v>
      </c>
      <c r="D37" s="21">
        <v>50</v>
      </c>
      <c r="E37" s="28">
        <f t="shared" ref="E37" si="5">RADIANS(C37+D37/60)</f>
        <v>2.8245245061441566</v>
      </c>
      <c r="F37" s="28">
        <f>ABS('1_ortogonalita'!$D$14-E37)</f>
        <v>0.5459971676655595</v>
      </c>
      <c r="G37" s="25">
        <f>'2_passo'!$I$16*SIN('3_lambda'!F37)/'3_lambda'!B37</f>
        <v>4367.4859698997097</v>
      </c>
      <c r="H37" s="4"/>
    </row>
    <row r="38" spans="1:8" x14ac:dyDescent="0.2">
      <c r="A38" s="4"/>
      <c r="B38" s="19">
        <v>5</v>
      </c>
      <c r="C38" s="19">
        <v>171</v>
      </c>
      <c r="D38" s="19">
        <v>8</v>
      </c>
      <c r="E38" s="26">
        <f t="shared" si="4"/>
        <v>2.9868401265796294</v>
      </c>
      <c r="F38" s="26">
        <f>ABS('1_ortogonalita'!$D$14-E38)</f>
        <v>0.70831278810103226</v>
      </c>
      <c r="G38" s="33">
        <f>'2_passo'!$I$16*SIN('3_lambda'!F38)/'3_lambda'!B38</f>
        <v>4377.3444776558408</v>
      </c>
      <c r="H38" s="4"/>
    </row>
    <row r="39" spans="1:8" x14ac:dyDescent="0.2">
      <c r="A39" s="4"/>
      <c r="B39" s="21">
        <v>5</v>
      </c>
      <c r="C39" s="21">
        <v>171</v>
      </c>
      <c r="D39" s="21">
        <v>10</v>
      </c>
      <c r="E39" s="28">
        <f t="shared" si="4"/>
        <v>2.9874219029969606</v>
      </c>
      <c r="F39" s="28">
        <f>ABS('1_ortogonalita'!$D$14-E39)</f>
        <v>0.70889456451836352</v>
      </c>
      <c r="G39" s="25">
        <f>'2_passo'!$I$16*SIN('3_lambda'!F39)/'3_lambda'!B39</f>
        <v>4380.3166974220903</v>
      </c>
      <c r="H39" s="4"/>
    </row>
    <row r="40" spans="1:8" x14ac:dyDescent="0.2">
      <c r="A40" s="4"/>
      <c r="B40" s="4"/>
      <c r="C40" s="4"/>
      <c r="D40" s="4"/>
      <c r="E40" s="4"/>
      <c r="F40" s="4"/>
      <c r="G40" s="34" t="s">
        <v>33</v>
      </c>
      <c r="H40" s="4"/>
    </row>
    <row r="41" spans="1:8" x14ac:dyDescent="0.2">
      <c r="A41" s="4"/>
      <c r="B41" s="53" t="s">
        <v>29</v>
      </c>
      <c r="C41" s="53"/>
      <c r="D41" s="53"/>
      <c r="E41" s="53"/>
      <c r="F41" s="53"/>
      <c r="G41" s="53"/>
      <c r="H41" s="4"/>
    </row>
    <row r="42" spans="1:8" x14ac:dyDescent="0.2">
      <c r="A42" s="4"/>
      <c r="B42" s="29" t="s">
        <v>21</v>
      </c>
      <c r="C42" s="29" t="s">
        <v>5</v>
      </c>
      <c r="D42" s="29" t="s">
        <v>6</v>
      </c>
      <c r="E42" s="31" t="s">
        <v>7</v>
      </c>
      <c r="F42" s="29" t="s">
        <v>22</v>
      </c>
      <c r="G42" s="29" t="s">
        <v>20</v>
      </c>
      <c r="H42" s="4"/>
    </row>
    <row r="43" spans="1:8" x14ac:dyDescent="0.2">
      <c r="A43" s="4"/>
      <c r="B43" s="19"/>
      <c r="C43" s="19"/>
      <c r="D43" s="19"/>
      <c r="E43" s="26">
        <f>RADIANS(C43+D43/60)</f>
        <v>0</v>
      </c>
      <c r="F43" s="26">
        <f>ABS('1_ortogonalita'!$D$14-E43)</f>
        <v>2.2785273384785971</v>
      </c>
      <c r="G43" s="33" t="e">
        <f>'2_passo'!$I$16*SIN('3_lambda'!F43)/'3_lambda'!B43</f>
        <v>#DIV/0!</v>
      </c>
      <c r="H43" s="4"/>
    </row>
    <row r="44" spans="1:8" x14ac:dyDescent="0.2">
      <c r="A44" s="4"/>
      <c r="B44" s="21"/>
      <c r="C44" s="21"/>
      <c r="D44" s="21"/>
      <c r="E44" s="28">
        <f t="shared" ref="E44:E52" si="6">RADIANS(C44+D44/60)</f>
        <v>0</v>
      </c>
      <c r="F44" s="28">
        <f>ABS('1_ortogonalita'!$D$14-E44)</f>
        <v>2.2785273384785971</v>
      </c>
      <c r="G44" s="25" t="e">
        <f>'2_passo'!$I$16*SIN('3_lambda'!F44)/'3_lambda'!B44</f>
        <v>#DIV/0!</v>
      </c>
      <c r="H44" s="4"/>
    </row>
    <row r="45" spans="1:8" x14ac:dyDescent="0.2">
      <c r="A45" s="4"/>
      <c r="B45" s="19"/>
      <c r="C45" s="19"/>
      <c r="D45" s="19"/>
      <c r="E45" s="26">
        <f t="shared" si="6"/>
        <v>0</v>
      </c>
      <c r="F45" s="26">
        <f>ABS('1_ortogonalita'!$D$14-E45)</f>
        <v>2.2785273384785971</v>
      </c>
      <c r="G45" s="33" t="e">
        <f>'2_passo'!$I$16*SIN('3_lambda'!F45)/'3_lambda'!B45</f>
        <v>#DIV/0!</v>
      </c>
      <c r="H45" s="4"/>
    </row>
    <row r="46" spans="1:8" x14ac:dyDescent="0.2">
      <c r="A46" s="4"/>
      <c r="B46" s="21">
        <v>5</v>
      </c>
      <c r="C46" s="21">
        <v>77</v>
      </c>
      <c r="D46" s="21">
        <v>17</v>
      </c>
      <c r="E46" s="28">
        <f t="shared" si="6"/>
        <v>1.3488486235829509</v>
      </c>
      <c r="F46" s="28">
        <f>ABS('1_ortogonalita'!$D$14-E46)</f>
        <v>0.92967871489564624</v>
      </c>
      <c r="G46" s="25">
        <f>'2_passo'!$I$16*SIN('3_lambda'!F46)/'3_lambda'!B46</f>
        <v>5392.5258966625324</v>
      </c>
      <c r="H46" s="4"/>
    </row>
    <row r="47" spans="1:8" x14ac:dyDescent="0.2">
      <c r="A47" s="4"/>
      <c r="B47" s="19">
        <v>1</v>
      </c>
      <c r="C47" s="19">
        <v>139</v>
      </c>
      <c r="D47" s="19">
        <v>52</v>
      </c>
      <c r="E47" s="26">
        <f t="shared" si="6"/>
        <v>2.4411338471227357</v>
      </c>
      <c r="F47" s="26">
        <f>ABS('1_ortogonalita'!$D$14-E47)</f>
        <v>0.16260650864413861</v>
      </c>
      <c r="G47" s="33">
        <f>'2_passo'!$I$16*SIN('3_lambda'!F47)/'3_lambda'!B47</f>
        <v>5446.5338652808632</v>
      </c>
      <c r="H47" s="4"/>
    </row>
    <row r="48" spans="1:8" x14ac:dyDescent="0.2">
      <c r="A48" s="4"/>
      <c r="B48" s="18">
        <v>2</v>
      </c>
      <c r="C48" s="18">
        <v>149</v>
      </c>
      <c r="D48" s="18">
        <v>29</v>
      </c>
      <c r="E48" s="28">
        <f t="shared" si="6"/>
        <v>2.6089763435228566</v>
      </c>
      <c r="F48" s="28">
        <f>ABS('1_ortogonalita'!$D$14-E48)</f>
        <v>0.33044900504425945</v>
      </c>
      <c r="G48" s="25">
        <f>'2_passo'!$I$16*SIN('3_lambda'!F48)/'3_lambda'!B48</f>
        <v>5458.0737592625082</v>
      </c>
      <c r="H48" s="4"/>
    </row>
    <row r="49" spans="1:8" x14ac:dyDescent="0.2">
      <c r="A49" s="4"/>
      <c r="B49" s="19">
        <v>3</v>
      </c>
      <c r="C49" s="19">
        <v>159</v>
      </c>
      <c r="D49" s="19">
        <v>45</v>
      </c>
      <c r="E49" s="26">
        <f t="shared" si="6"/>
        <v>2.7881634800609416</v>
      </c>
      <c r="F49" s="26">
        <f>ABS('1_ortogonalita'!$D$14-E49)</f>
        <v>0.50963614158234449</v>
      </c>
      <c r="G49" s="33">
        <f>'2_passo'!$I$16*SIN('3_lambda'!F49)/'3_lambda'!B49</f>
        <v>5471.0600378393683</v>
      </c>
      <c r="H49" s="4"/>
    </row>
    <row r="50" spans="1:8" x14ac:dyDescent="0.2">
      <c r="A50" s="4"/>
      <c r="B50" s="21">
        <v>4</v>
      </c>
      <c r="C50" s="21">
        <v>171</v>
      </c>
      <c r="D50" s="21">
        <v>16</v>
      </c>
      <c r="E50" s="28">
        <f t="shared" si="6"/>
        <v>2.9891672322489553</v>
      </c>
      <c r="F50" s="28">
        <f>ABS('1_ortogonalita'!$D$14-E50)</f>
        <v>0.71063989377035819</v>
      </c>
      <c r="G50" s="25">
        <f>'2_passo'!$I$16*SIN('3_lambda'!F50)/'3_lambda'!B50</f>
        <v>5486.5305715348113</v>
      </c>
      <c r="H50" s="4"/>
    </row>
    <row r="51" spans="1:8" x14ac:dyDescent="0.2">
      <c r="A51" s="4"/>
      <c r="B51" s="19">
        <v>3</v>
      </c>
      <c r="C51" s="19">
        <v>101</v>
      </c>
      <c r="D51" s="19">
        <v>41</v>
      </c>
      <c r="E51" s="26">
        <f t="shared" si="6"/>
        <v>1.7747089610695674</v>
      </c>
      <c r="F51" s="26">
        <f>ABS('1_ortogonalita'!$D$14-E51)</f>
        <v>0.50381837740902968</v>
      </c>
      <c r="G51" s="33">
        <f>'2_passo'!$I$16*SIN('3_lambda'!F51)/'3_lambda'!B51</f>
        <v>5414.015878715757</v>
      </c>
      <c r="H51" s="4"/>
    </row>
    <row r="52" spans="1:8" x14ac:dyDescent="0.2">
      <c r="A52" s="4"/>
      <c r="B52" s="21">
        <v>4</v>
      </c>
      <c r="C52" s="21">
        <v>90</v>
      </c>
      <c r="D52" s="21">
        <v>33</v>
      </c>
      <c r="E52" s="28">
        <f t="shared" si="6"/>
        <v>1.5803956376808654</v>
      </c>
      <c r="F52" s="28">
        <f>ABS('1_ortogonalita'!$D$14-E52)</f>
        <v>0.69813170079773168</v>
      </c>
      <c r="G52" s="25">
        <f>'2_passo'!$I$16*SIN('3_lambda'!F52)/'3_lambda'!B52</f>
        <v>5406.3646249969906</v>
      </c>
      <c r="H52" s="4"/>
    </row>
    <row r="53" spans="1:8" x14ac:dyDescent="0.2">
      <c r="A53" s="4"/>
      <c r="B53" s="4"/>
      <c r="C53" s="4"/>
      <c r="D53" s="4"/>
      <c r="E53" s="4"/>
      <c r="F53" s="4"/>
      <c r="G53" s="34" t="s">
        <v>33</v>
      </c>
      <c r="H53" s="4"/>
    </row>
    <row r="54" spans="1:8" x14ac:dyDescent="0.2">
      <c r="A54" s="4"/>
      <c r="B54" s="54" t="s">
        <v>30</v>
      </c>
      <c r="C54" s="54"/>
      <c r="D54" s="54"/>
      <c r="E54" s="54"/>
      <c r="F54" s="54"/>
      <c r="G54" s="54"/>
      <c r="H54" s="4"/>
    </row>
    <row r="55" spans="1:8" x14ac:dyDescent="0.2">
      <c r="A55" s="4"/>
      <c r="B55" s="29" t="s">
        <v>21</v>
      </c>
      <c r="C55" s="29" t="s">
        <v>5</v>
      </c>
      <c r="D55" s="29" t="s">
        <v>6</v>
      </c>
      <c r="E55" s="31" t="s">
        <v>7</v>
      </c>
      <c r="F55" s="29" t="s">
        <v>22</v>
      </c>
      <c r="G55" s="29" t="s">
        <v>20</v>
      </c>
      <c r="H55" s="4"/>
    </row>
    <row r="56" spans="1:8" x14ac:dyDescent="0.2">
      <c r="A56" s="4"/>
      <c r="B56" s="19"/>
      <c r="C56" s="19"/>
      <c r="D56" s="19"/>
      <c r="E56" s="26">
        <f>RADIANS(C56+D56/60)</f>
        <v>0</v>
      </c>
      <c r="F56" s="26">
        <f>ABS('1_ortogonalita'!$D$14-E56)</f>
        <v>2.2785273384785971</v>
      </c>
      <c r="G56" s="33" t="e">
        <f>'2_passo'!$I$16*SIN('3_lambda'!F56)/'3_lambda'!B56</f>
        <v>#DIV/0!</v>
      </c>
      <c r="H56" s="4"/>
    </row>
    <row r="57" spans="1:8" x14ac:dyDescent="0.2">
      <c r="A57" s="4"/>
      <c r="B57" s="21"/>
      <c r="C57" s="21"/>
      <c r="D57" s="21"/>
      <c r="E57" s="28">
        <f t="shared" ref="E57:E65" si="7">RADIANS(C57+D57/60)</f>
        <v>0</v>
      </c>
      <c r="F57" s="28">
        <f>ABS('1_ortogonalita'!$D$14-E57)</f>
        <v>2.2785273384785971</v>
      </c>
      <c r="G57" s="25" t="e">
        <f>'2_passo'!$I$16*SIN('3_lambda'!F57)/'3_lambda'!B57</f>
        <v>#DIV/0!</v>
      </c>
      <c r="H57" s="4"/>
    </row>
    <row r="58" spans="1:8" x14ac:dyDescent="0.2">
      <c r="A58" s="4"/>
      <c r="B58" s="19"/>
      <c r="C58" s="19"/>
      <c r="D58" s="19"/>
      <c r="E58" s="26">
        <f t="shared" si="7"/>
        <v>0</v>
      </c>
      <c r="F58" s="26">
        <f>ABS('1_ortogonalita'!$D$14-E58)</f>
        <v>2.2785273384785971</v>
      </c>
      <c r="G58" s="33" t="e">
        <f>'2_passo'!$I$16*SIN('3_lambda'!F58)/'3_lambda'!B58</f>
        <v>#DIV/0!</v>
      </c>
      <c r="H58" s="4"/>
    </row>
    <row r="59" spans="1:8" x14ac:dyDescent="0.2">
      <c r="A59" s="4"/>
      <c r="B59" s="21"/>
      <c r="C59" s="21"/>
      <c r="D59" s="21"/>
      <c r="E59" s="28">
        <f t="shared" si="7"/>
        <v>0</v>
      </c>
      <c r="F59" s="28">
        <f>ABS('1_ortogonalita'!$D$14-E59)</f>
        <v>2.2785273384785971</v>
      </c>
      <c r="G59" s="25" t="e">
        <f>'2_passo'!$I$16*SIN('3_lambda'!F59)/'3_lambda'!B59</f>
        <v>#DIV/0!</v>
      </c>
      <c r="H59" s="4"/>
    </row>
    <row r="60" spans="1:8" x14ac:dyDescent="0.2">
      <c r="A60" s="4"/>
      <c r="B60" s="19">
        <v>1</v>
      </c>
      <c r="C60" s="19">
        <v>140</v>
      </c>
      <c r="D60" s="19">
        <v>25</v>
      </c>
      <c r="E60" s="26">
        <f t="shared" si="7"/>
        <v>2.4507331580087044</v>
      </c>
      <c r="F60" s="26">
        <f>ABS('1_ortogonalita'!$D$14-E60)</f>
        <v>0.17220581953010727</v>
      </c>
      <c r="G60" s="33">
        <f>'2_passo'!$I$16*SIN('3_lambda'!F60)/'3_lambda'!B60</f>
        <v>5764.9697959050764</v>
      </c>
      <c r="H60" s="4"/>
    </row>
    <row r="61" spans="1:8" x14ac:dyDescent="0.2">
      <c r="A61" s="4"/>
      <c r="B61" s="21">
        <v>2</v>
      </c>
      <c r="C61" s="21">
        <v>150</v>
      </c>
      <c r="D61" s="21">
        <v>37</v>
      </c>
      <c r="E61" s="28">
        <f t="shared" si="7"/>
        <v>2.628756741712126</v>
      </c>
      <c r="F61" s="28">
        <f>ABS('1_ortogonalita'!$D$14-E61)</f>
        <v>0.35022940323352891</v>
      </c>
      <c r="G61" s="25">
        <f>'2_passo'!$I$16*SIN('3_lambda'!F61)/'3_lambda'!B61</f>
        <v>5771.7216223903743</v>
      </c>
      <c r="H61" s="4"/>
    </row>
    <row r="62" spans="1:8" x14ac:dyDescent="0.2">
      <c r="A62" s="4"/>
      <c r="B62" s="19">
        <v>3</v>
      </c>
      <c r="C62" s="19">
        <v>161</v>
      </c>
      <c r="D62" s="19">
        <v>36</v>
      </c>
      <c r="E62" s="26">
        <f t="shared" si="7"/>
        <v>2.8204520712228365</v>
      </c>
      <c r="F62" s="26">
        <f>ABS('1_ortogonalita'!$D$14-E62)</f>
        <v>0.54192473274423936</v>
      </c>
      <c r="G62" s="33">
        <f>'2_passo'!$I$16*SIN('3_lambda'!F62)/'3_lambda'!B62</f>
        <v>5784.2364362943563</v>
      </c>
      <c r="H62" s="4"/>
    </row>
    <row r="63" spans="1:8" x14ac:dyDescent="0.2">
      <c r="A63" s="4"/>
      <c r="B63" s="21">
        <v>3</v>
      </c>
      <c r="C63" s="21">
        <v>99</v>
      </c>
      <c r="D63" s="21">
        <v>52</v>
      </c>
      <c r="E63" s="28">
        <f t="shared" si="7"/>
        <v>1.7430021463250036</v>
      </c>
      <c r="F63" s="28">
        <f>ABS('1_ortogonalita'!$D$14-E63)</f>
        <v>0.53552519215359351</v>
      </c>
      <c r="G63" s="25">
        <f>'2_passo'!$I$16*SIN('3_lambda'!F63)/'3_lambda'!B63</f>
        <v>5722.634284153567</v>
      </c>
      <c r="H63" s="4"/>
    </row>
    <row r="64" spans="1:8" x14ac:dyDescent="0.2">
      <c r="A64" s="4"/>
      <c r="B64" s="19">
        <v>4</v>
      </c>
      <c r="C64" s="19">
        <v>87</v>
      </c>
      <c r="D64" s="19">
        <v>48</v>
      </c>
      <c r="E64" s="26">
        <f t="shared" si="7"/>
        <v>1.5323990832510213</v>
      </c>
      <c r="F64" s="26">
        <f>ABS('1_ortogonalita'!$D$14-E64)</f>
        <v>0.74612825522757587</v>
      </c>
      <c r="G64" s="33">
        <f>'2_passo'!$I$16*SIN('3_lambda'!F64)/'3_lambda'!B64</f>
        <v>5709.2642776056482</v>
      </c>
      <c r="H64" s="4"/>
    </row>
    <row r="65" spans="1:8" x14ac:dyDescent="0.2">
      <c r="A65" s="4"/>
      <c r="B65" s="21">
        <v>5</v>
      </c>
      <c r="C65" s="21">
        <v>72</v>
      </c>
      <c r="D65" s="21">
        <v>48</v>
      </c>
      <c r="E65" s="28">
        <f t="shared" si="7"/>
        <v>1.2705996954518719</v>
      </c>
      <c r="F65" s="28">
        <f>ABS('1_ortogonalita'!$D$14-E65)</f>
        <v>1.0079276430267252</v>
      </c>
      <c r="G65" s="25">
        <f>'2_passo'!$I$16*SIN('3_lambda'!F65)/'3_lambda'!B65</f>
        <v>5690.6049945372779</v>
      </c>
      <c r="H65" s="4"/>
    </row>
    <row r="66" spans="1:8" x14ac:dyDescent="0.2">
      <c r="A66" s="4"/>
      <c r="B66" s="4"/>
      <c r="C66" s="4"/>
      <c r="D66" s="4"/>
      <c r="E66" s="4"/>
      <c r="F66" s="4"/>
      <c r="G66" s="34" t="s">
        <v>33</v>
      </c>
      <c r="H66" s="4"/>
    </row>
    <row r="67" spans="1:8" x14ac:dyDescent="0.2">
      <c r="A67" s="4"/>
      <c r="B67" s="48" t="s">
        <v>31</v>
      </c>
      <c r="C67" s="48"/>
      <c r="D67" s="48"/>
      <c r="E67" s="48"/>
      <c r="F67" s="48"/>
      <c r="G67" s="48"/>
      <c r="H67" s="4"/>
    </row>
    <row r="68" spans="1:8" x14ac:dyDescent="0.2">
      <c r="A68" s="4"/>
      <c r="B68" s="29" t="s">
        <v>21</v>
      </c>
      <c r="C68" s="29" t="s">
        <v>5</v>
      </c>
      <c r="D68" s="29" t="s">
        <v>6</v>
      </c>
      <c r="E68" s="31" t="s">
        <v>7</v>
      </c>
      <c r="F68" s="29" t="s">
        <v>22</v>
      </c>
      <c r="G68" s="29" t="s">
        <v>20</v>
      </c>
      <c r="H68" s="4"/>
    </row>
    <row r="69" spans="1:8" x14ac:dyDescent="0.2">
      <c r="A69" s="4"/>
      <c r="B69" s="19"/>
      <c r="C69" s="19"/>
      <c r="D69" s="19"/>
      <c r="E69" s="26">
        <f>RADIANS(C69+D69/60)</f>
        <v>0</v>
      </c>
      <c r="F69" s="26">
        <f>ABS('1_ortogonalita'!$D$14-E69)</f>
        <v>2.2785273384785971</v>
      </c>
      <c r="G69" s="33" t="e">
        <f>'2_passo'!$I$16*SIN('3_lambda'!F69)/'3_lambda'!B69</f>
        <v>#DIV/0!</v>
      </c>
      <c r="H69" s="4"/>
    </row>
    <row r="70" spans="1:8" x14ac:dyDescent="0.2">
      <c r="A70" s="4"/>
      <c r="B70" s="21"/>
      <c r="C70" s="21"/>
      <c r="D70" s="21"/>
      <c r="E70" s="28">
        <f t="shared" ref="E70:E78" si="8">RADIANS(C70+D70/60)</f>
        <v>0</v>
      </c>
      <c r="F70" s="28">
        <f>ABS('1_ortogonalita'!$D$14-E70)</f>
        <v>2.2785273384785971</v>
      </c>
      <c r="G70" s="25" t="e">
        <f>'2_passo'!$I$16*SIN('3_lambda'!F70)/'3_lambda'!B70</f>
        <v>#DIV/0!</v>
      </c>
      <c r="H70" s="4"/>
    </row>
    <row r="71" spans="1:8" x14ac:dyDescent="0.2">
      <c r="A71" s="4"/>
      <c r="B71" s="19"/>
      <c r="C71" s="19"/>
      <c r="D71" s="19"/>
      <c r="E71" s="26">
        <f t="shared" si="8"/>
        <v>0</v>
      </c>
      <c r="F71" s="26">
        <f>ABS('1_ortogonalita'!$D$14-E71)</f>
        <v>2.2785273384785971</v>
      </c>
      <c r="G71" s="33" t="e">
        <f>'2_passo'!$I$16*SIN('3_lambda'!F71)/'3_lambda'!B71</f>
        <v>#DIV/0!</v>
      </c>
      <c r="H71" s="4"/>
    </row>
    <row r="72" spans="1:8" x14ac:dyDescent="0.2">
      <c r="A72" s="4"/>
      <c r="B72" s="21"/>
      <c r="C72" s="21"/>
      <c r="D72" s="21"/>
      <c r="E72" s="28">
        <f t="shared" si="8"/>
        <v>0</v>
      </c>
      <c r="F72" s="28">
        <f>ABS('1_ortogonalita'!$D$14-E72)</f>
        <v>2.2785273384785971</v>
      </c>
      <c r="G72" s="25" t="e">
        <f>'2_passo'!$I$16*SIN('3_lambda'!F72)/'3_lambda'!B72</f>
        <v>#DIV/0!</v>
      </c>
      <c r="H72" s="4"/>
    </row>
    <row r="73" spans="1:8" x14ac:dyDescent="0.2">
      <c r="A73" s="4"/>
      <c r="B73" s="19">
        <v>1</v>
      </c>
      <c r="C73" s="19">
        <v>140</v>
      </c>
      <c r="D73" s="19">
        <v>28</v>
      </c>
      <c r="E73" s="26">
        <f t="shared" si="8"/>
        <v>2.4516058226347015</v>
      </c>
      <c r="F73" s="26">
        <f>ABS('1_ortogonalita'!$D$14-E73)</f>
        <v>0.17307848415610438</v>
      </c>
      <c r="G73" s="33">
        <f>'2_passo'!$I$16*SIN('3_lambda'!F73)/'3_lambda'!B73</f>
        <v>5793.8926159542889</v>
      </c>
      <c r="H73" s="4"/>
    </row>
    <row r="74" spans="1:8" x14ac:dyDescent="0.2">
      <c r="A74" s="4"/>
      <c r="B74" s="21">
        <v>2</v>
      </c>
      <c r="C74" s="21">
        <v>150</v>
      </c>
      <c r="D74" s="21">
        <v>40</v>
      </c>
      <c r="E74" s="28">
        <f t="shared" si="8"/>
        <v>2.6296294063381231</v>
      </c>
      <c r="F74" s="28">
        <f>ABS('1_ortogonalita'!$D$14-E74)</f>
        <v>0.35110206785952602</v>
      </c>
      <c r="G74" s="25">
        <f>'2_passo'!$I$16*SIN('3_lambda'!F74)/'3_lambda'!B74</f>
        <v>5785.5079146914704</v>
      </c>
      <c r="H74" s="4"/>
    </row>
    <row r="75" spans="1:8" x14ac:dyDescent="0.2">
      <c r="A75" s="4"/>
      <c r="B75" s="19">
        <v>3</v>
      </c>
      <c r="C75" s="19">
        <v>161</v>
      </c>
      <c r="D75" s="19">
        <v>42</v>
      </c>
      <c r="E75" s="26">
        <f t="shared" si="8"/>
        <v>2.8221974004748307</v>
      </c>
      <c r="F75" s="26">
        <f>ABS('1_ortogonalita'!$D$14-E75)</f>
        <v>0.54367006199623358</v>
      </c>
      <c r="G75" s="33">
        <f>'2_passo'!$I$16*SIN('3_lambda'!F75)/'3_lambda'!B75</f>
        <v>5800.9960164491813</v>
      </c>
      <c r="H75" s="4"/>
    </row>
    <row r="76" spans="1:8" x14ac:dyDescent="0.2">
      <c r="A76" s="4"/>
      <c r="B76" s="21">
        <v>3</v>
      </c>
      <c r="C76" s="21">
        <v>99</v>
      </c>
      <c r="D76" s="21">
        <v>45</v>
      </c>
      <c r="E76" s="28">
        <f t="shared" si="8"/>
        <v>1.7409659288643438</v>
      </c>
      <c r="F76" s="28">
        <f>ABS('1_ortogonalita'!$D$14-E76)</f>
        <v>0.53756140961425336</v>
      </c>
      <c r="G76" s="25">
        <f>'2_passo'!$I$16*SIN('3_lambda'!F76)/'3_lambda'!B76</f>
        <v>5742.2605111473786</v>
      </c>
      <c r="H76" s="4"/>
    </row>
    <row r="77" spans="1:8" x14ac:dyDescent="0.2">
      <c r="A77" s="4"/>
      <c r="B77" s="19">
        <v>4</v>
      </c>
      <c r="C77" s="19">
        <v>87</v>
      </c>
      <c r="D77" s="19">
        <v>36</v>
      </c>
      <c r="E77" s="26">
        <f t="shared" si="8"/>
        <v>1.5289084247470326</v>
      </c>
      <c r="F77" s="26">
        <f>ABS('1_ortogonalita'!$D$14-E77)</f>
        <v>0.74961891373156453</v>
      </c>
      <c r="G77" s="33">
        <f>'2_passo'!$I$16*SIN('3_lambda'!F77)/'3_lambda'!B77</f>
        <v>5730.7886211899877</v>
      </c>
      <c r="H77" s="4"/>
    </row>
    <row r="78" spans="1:8" x14ac:dyDescent="0.2">
      <c r="A78" s="4"/>
      <c r="B78" s="21">
        <v>5</v>
      </c>
      <c r="C78" s="21">
        <v>72</v>
      </c>
      <c r="D78" s="21">
        <v>30</v>
      </c>
      <c r="E78" s="28">
        <f t="shared" si="8"/>
        <v>1.265363707695889</v>
      </c>
      <c r="F78" s="28">
        <f>ABS('1_ortogonalita'!$D$14-E78)</f>
        <v>1.0131636307827081</v>
      </c>
      <c r="G78" s="25">
        <f>'2_passo'!$I$16*SIN('3_lambda'!F78)/'3_lambda'!B78</f>
        <v>5709.3267400865498</v>
      </c>
      <c r="H78" s="4"/>
    </row>
    <row r="79" spans="1:8" x14ac:dyDescent="0.2">
      <c r="A79" s="4"/>
      <c r="B79" s="4"/>
      <c r="C79" s="4"/>
      <c r="D79" s="4"/>
      <c r="E79" s="4"/>
      <c r="F79" s="4"/>
      <c r="G79" s="34" t="s">
        <v>33</v>
      </c>
      <c r="H79" s="4"/>
    </row>
    <row r="80" spans="1:8" x14ac:dyDescent="0.2">
      <c r="A80" s="4"/>
      <c r="B80" s="49" t="s">
        <v>32</v>
      </c>
      <c r="C80" s="49"/>
      <c r="D80" s="49"/>
      <c r="E80" s="49"/>
      <c r="F80" s="49"/>
      <c r="G80" s="49"/>
      <c r="H80" s="4"/>
    </row>
    <row r="81" spans="1:8" x14ac:dyDescent="0.2">
      <c r="A81" s="4"/>
      <c r="B81" s="29" t="s">
        <v>21</v>
      </c>
      <c r="C81" s="29" t="s">
        <v>5</v>
      </c>
      <c r="D81" s="29" t="s">
        <v>6</v>
      </c>
      <c r="E81" s="31" t="s">
        <v>7</v>
      </c>
      <c r="F81" s="29" t="s">
        <v>22</v>
      </c>
      <c r="G81" s="29" t="s">
        <v>20</v>
      </c>
      <c r="H81" s="4"/>
    </row>
    <row r="82" spans="1:8" x14ac:dyDescent="0.2">
      <c r="A82" s="4"/>
      <c r="B82" s="19"/>
      <c r="C82" s="19"/>
      <c r="D82" s="19"/>
      <c r="E82" s="26">
        <f>RADIANS(C82+D82/60)</f>
        <v>0</v>
      </c>
      <c r="F82" s="26">
        <f>ABS('1_ortogonalita'!$D$14-E82)</f>
        <v>2.2785273384785971</v>
      </c>
      <c r="G82" s="33" t="e">
        <f>'2_passo'!$I$16*SIN('3_lambda'!F82)/'3_lambda'!B82</f>
        <v>#DIV/0!</v>
      </c>
      <c r="H82" s="4"/>
    </row>
    <row r="83" spans="1:8" x14ac:dyDescent="0.2">
      <c r="A83" s="4"/>
      <c r="B83" s="21"/>
      <c r="C83" s="21"/>
      <c r="D83" s="21"/>
      <c r="E83" s="28">
        <f t="shared" ref="E83:E91" si="9">RADIANS(C83+D83/60)</f>
        <v>0</v>
      </c>
      <c r="F83" s="28">
        <f>ABS('1_ortogonalita'!$D$14-E83)</f>
        <v>2.2785273384785971</v>
      </c>
      <c r="G83" s="25" t="e">
        <f>'2_passo'!$I$16*SIN('3_lambda'!F83)/'3_lambda'!B83</f>
        <v>#DIV/0!</v>
      </c>
      <c r="H83" s="4"/>
    </row>
    <row r="84" spans="1:8" x14ac:dyDescent="0.2">
      <c r="A84" s="4"/>
      <c r="B84" s="19"/>
      <c r="C84" s="19"/>
      <c r="D84" s="19"/>
      <c r="E84" s="26">
        <f t="shared" si="9"/>
        <v>0</v>
      </c>
      <c r="F84" s="26">
        <f>ABS('1_ortogonalita'!$D$14-E84)</f>
        <v>2.2785273384785971</v>
      </c>
      <c r="G84" s="33" t="e">
        <f>'2_passo'!$I$16*SIN('3_lambda'!F84)/'3_lambda'!B84</f>
        <v>#DIV/0!</v>
      </c>
      <c r="H84" s="4"/>
    </row>
    <row r="85" spans="1:8" x14ac:dyDescent="0.2">
      <c r="A85" s="4"/>
      <c r="B85" s="21"/>
      <c r="C85" s="21"/>
      <c r="D85" s="21"/>
      <c r="E85" s="28">
        <f t="shared" si="9"/>
        <v>0</v>
      </c>
      <c r="F85" s="28">
        <f>ABS('1_ortogonalita'!$D$14-E85)</f>
        <v>2.2785273384785971</v>
      </c>
      <c r="G85" s="25" t="e">
        <f>'2_passo'!$I$16*SIN('3_lambda'!F85)/'3_lambda'!B85</f>
        <v>#DIV/0!</v>
      </c>
      <c r="H85" s="4"/>
    </row>
    <row r="86" spans="1:8" x14ac:dyDescent="0.2">
      <c r="A86" s="4"/>
      <c r="B86" s="19">
        <v>1</v>
      </c>
      <c r="C86" s="19">
        <v>141</v>
      </c>
      <c r="D86" s="19">
        <v>12</v>
      </c>
      <c r="E86" s="26">
        <f t="shared" si="9"/>
        <v>2.4644049038159932</v>
      </c>
      <c r="F86" s="26">
        <f>ABS('1_ortogonalita'!$D$14-E86)</f>
        <v>0.18587756533739608</v>
      </c>
      <c r="G86" s="33">
        <f>'2_passo'!$I$16*SIN('3_lambda'!F86)/'3_lambda'!B86</f>
        <v>6217.5755316861123</v>
      </c>
      <c r="H86" s="4"/>
    </row>
    <row r="87" spans="1:8" x14ac:dyDescent="0.2">
      <c r="A87" s="4"/>
      <c r="B87" s="21">
        <v>2</v>
      </c>
      <c r="C87" s="21">
        <v>152</v>
      </c>
      <c r="D87" s="21">
        <v>19</v>
      </c>
      <c r="E87" s="28">
        <f t="shared" si="9"/>
        <v>2.6584273389960296</v>
      </c>
      <c r="F87" s="28">
        <f>ABS('1_ortogonalita'!$D$14-E87)</f>
        <v>0.37990000051743245</v>
      </c>
      <c r="G87" s="25">
        <f>'2_passo'!$I$16*SIN('3_lambda'!F87)/'3_lambda'!B87</f>
        <v>6237.9211948656884</v>
      </c>
      <c r="H87" s="4"/>
    </row>
    <row r="88" spans="1:8" x14ac:dyDescent="0.2">
      <c r="A88" s="4"/>
      <c r="B88" s="19"/>
      <c r="C88" s="19"/>
      <c r="D88" s="19"/>
      <c r="E88" s="26">
        <f t="shared" si="9"/>
        <v>0</v>
      </c>
      <c r="F88" s="26">
        <f>ABS('1_ortogonalita'!$D$14-E88)</f>
        <v>2.2785273384785971</v>
      </c>
      <c r="G88" s="33" t="e">
        <f>'2_passo'!$I$16*SIN('3_lambda'!F88)/'3_lambda'!B88</f>
        <v>#DIV/0!</v>
      </c>
      <c r="H88" s="4"/>
    </row>
    <row r="89" spans="1:8" x14ac:dyDescent="0.2">
      <c r="A89" s="4"/>
      <c r="B89" s="21"/>
      <c r="C89" s="21"/>
      <c r="D89" s="21"/>
      <c r="E89" s="28">
        <f t="shared" si="9"/>
        <v>0</v>
      </c>
      <c r="F89" s="28">
        <f>ABS('1_ortogonalita'!$D$14-E89)</f>
        <v>2.2785273384785971</v>
      </c>
      <c r="G89" s="25" t="e">
        <f>'2_passo'!$I$16*SIN('3_lambda'!F89)/'3_lambda'!B89</f>
        <v>#DIV/0!</v>
      </c>
      <c r="H89" s="4"/>
    </row>
    <row r="90" spans="1:8" x14ac:dyDescent="0.2">
      <c r="A90" s="4"/>
      <c r="B90" s="19"/>
      <c r="C90" s="19"/>
      <c r="D90" s="19"/>
      <c r="E90" s="26">
        <f t="shared" si="9"/>
        <v>0</v>
      </c>
      <c r="F90" s="26">
        <f>ABS('1_ortogonalita'!$D$14-E90)</f>
        <v>2.2785273384785971</v>
      </c>
      <c r="G90" s="33" t="e">
        <f>'2_passo'!$I$16*SIN('3_lambda'!F90)/'3_lambda'!B90</f>
        <v>#DIV/0!</v>
      </c>
      <c r="H90" s="4"/>
    </row>
    <row r="91" spans="1:8" x14ac:dyDescent="0.2">
      <c r="A91" s="4"/>
      <c r="B91" s="21"/>
      <c r="C91" s="21"/>
      <c r="D91" s="21"/>
      <c r="E91" s="28">
        <f t="shared" si="9"/>
        <v>0</v>
      </c>
      <c r="F91" s="28">
        <f>ABS('1_ortogonalita'!$D$14-E91)</f>
        <v>2.2785273384785971</v>
      </c>
      <c r="G91" s="25" t="e">
        <f>'2_passo'!$I$16*SIN('3_lambda'!F91)/'3_lambda'!B91</f>
        <v>#DIV/0!</v>
      </c>
      <c r="H91" s="4"/>
    </row>
    <row r="92" spans="1:8" x14ac:dyDescent="0.2">
      <c r="A92" s="4"/>
      <c r="B92" s="4"/>
      <c r="C92" s="4"/>
      <c r="D92" s="4"/>
      <c r="E92" s="4"/>
      <c r="F92" s="4"/>
      <c r="G92" s="34" t="s">
        <v>33</v>
      </c>
      <c r="H92" s="4"/>
    </row>
  </sheetData>
  <mergeCells count="7">
    <mergeCell ref="B67:G67"/>
    <mergeCell ref="B80:G80"/>
    <mergeCell ref="B2:G2"/>
    <mergeCell ref="B15:G15"/>
    <mergeCell ref="B28:G28"/>
    <mergeCell ref="B41:G41"/>
    <mergeCell ref="B54:G54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0AB2-9D80-3544-A52F-1514F603BD1D}">
  <dimension ref="A1:N27"/>
  <sheetViews>
    <sheetView tabSelected="1" zoomScale="174" workbookViewId="0">
      <selection activeCell="E4" sqref="E4"/>
    </sheetView>
  </sheetViews>
  <sheetFormatPr baseColWidth="10" defaultRowHeight="16" x14ac:dyDescent="0.2"/>
  <cols>
    <col min="2" max="2" width="11" bestFit="1" customWidth="1"/>
    <col min="3" max="3" width="11.6640625" bestFit="1" customWidth="1"/>
    <col min="6" max="6" width="12" customWidth="1"/>
    <col min="7" max="7" width="51.5" customWidth="1"/>
    <col min="9" max="9" width="12.1640625" bestFit="1" customWidth="1"/>
  </cols>
  <sheetData>
    <row r="1" spans="1:14" ht="22" customHeight="1" x14ac:dyDescent="0.3">
      <c r="A1" s="3" t="s">
        <v>35</v>
      </c>
      <c r="E1" s="35"/>
      <c r="G1" s="55" t="s">
        <v>39</v>
      </c>
      <c r="H1" s="35"/>
      <c r="I1" s="35"/>
      <c r="J1" s="35"/>
      <c r="K1" s="35"/>
      <c r="L1" s="35"/>
      <c r="M1" s="35"/>
      <c r="N1" s="35"/>
    </row>
    <row r="2" spans="1:14" x14ac:dyDescent="0.2">
      <c r="A2" s="56" t="s">
        <v>36</v>
      </c>
      <c r="B2" s="56"/>
      <c r="C2" s="56"/>
      <c r="D2" s="56"/>
      <c r="E2" s="56"/>
      <c r="F2" s="56"/>
      <c r="G2" s="55"/>
      <c r="H2" s="35"/>
      <c r="I2" s="35"/>
      <c r="J2" s="35"/>
      <c r="K2" s="35"/>
      <c r="L2" s="35"/>
      <c r="M2" s="35"/>
      <c r="N2" s="35"/>
    </row>
    <row r="3" spans="1:14" ht="17" x14ac:dyDescent="0.2">
      <c r="A3" s="4"/>
      <c r="B3" s="6" t="s">
        <v>38</v>
      </c>
      <c r="C3" s="6" t="s">
        <v>37</v>
      </c>
      <c r="D3" s="6"/>
      <c r="E3" s="38" t="s">
        <v>40</v>
      </c>
      <c r="F3" s="4"/>
      <c r="G3" s="55"/>
      <c r="H3" t="s">
        <v>47</v>
      </c>
      <c r="I3" s="35" t="s">
        <v>53</v>
      </c>
      <c r="J3" s="35"/>
      <c r="K3" s="35"/>
      <c r="L3" s="35"/>
      <c r="M3" s="35"/>
      <c r="N3" s="35"/>
    </row>
    <row r="4" spans="1:14" x14ac:dyDescent="0.2">
      <c r="A4" s="4"/>
      <c r="B4" s="26">
        <f>ABS('3_lambda'!F4-'3_lambda'!F17)</f>
        <v>0.26034494675582098</v>
      </c>
      <c r="C4" s="42">
        <f>ABS('3_lambda'!G4-'3_lambda'!G17)</f>
        <v>18.270152534102181</v>
      </c>
      <c r="D4" s="43" t="s">
        <v>3</v>
      </c>
      <c r="E4" s="13">
        <f>B4 /C4</f>
        <v>1.4249741279930407E-2</v>
      </c>
      <c r="F4" s="4"/>
      <c r="G4" s="55"/>
      <c r="H4">
        <v>1</v>
      </c>
      <c r="I4" s="41">
        <f xml:space="preserve"> H4 / (ABS(COS(AVERAGE('3_lambda'!$G$4,'3_lambda'!$G$17)) *'2_passo'!$I$16))</f>
        <v>3.5336460596276534E-5</v>
      </c>
      <c r="J4" s="36" t="s">
        <v>54</v>
      </c>
    </row>
    <row r="5" spans="1:14" x14ac:dyDescent="0.2">
      <c r="A5" s="4"/>
      <c r="B5" s="28">
        <f>ABS('3_lambda'!F5-'3_lambda'!F18)</f>
        <v>0.24841853020052618</v>
      </c>
      <c r="C5" s="23">
        <f>ABS('3_lambda'!G5-'3_lambda'!G18)</f>
        <v>18.571728442405856</v>
      </c>
      <c r="D5" s="43" t="s">
        <v>3</v>
      </c>
      <c r="E5" s="18">
        <f t="shared" ref="E5:E13" si="0">B5 /C5</f>
        <v>1.3376166411807874E-2</v>
      </c>
      <c r="F5" s="4"/>
      <c r="G5" s="55"/>
      <c r="H5">
        <v>2</v>
      </c>
      <c r="I5" s="41">
        <f xml:space="preserve"> H5 / (ABS(COS(AVERAGE('3_lambda'!$G$4,'3_lambda'!$G$17)) *'2_passo'!$I$16))</f>
        <v>7.0672921192553069E-5</v>
      </c>
    </row>
    <row r="6" spans="1:14" x14ac:dyDescent="0.2">
      <c r="A6" s="4"/>
      <c r="B6" s="26">
        <f>ABS('3_lambda'!F6-'3_lambda'!F19)</f>
        <v>0.25772695287782943</v>
      </c>
      <c r="C6" s="42">
        <f>ABS('3_lambda'!G6-'3_lambda'!G19)</f>
        <v>24.471416047919774</v>
      </c>
      <c r="D6" s="43" t="s">
        <v>3</v>
      </c>
      <c r="E6" s="13">
        <f t="shared" si="0"/>
        <v>1.0531754777620965E-2</v>
      </c>
      <c r="F6" s="4"/>
      <c r="G6" s="36" t="s">
        <v>42</v>
      </c>
      <c r="H6">
        <v>3</v>
      </c>
      <c r="I6" s="41">
        <f xml:space="preserve"> H6 / (ABS(COS(AVERAGE('3_lambda'!$G$4,'3_lambda'!$G$17)) *'2_passo'!$I$16))</f>
        <v>1.0600938178882962E-4</v>
      </c>
    </row>
    <row r="7" spans="1:14" x14ac:dyDescent="0.2">
      <c r="A7" s="4"/>
      <c r="B7" s="28">
        <f>ABS('3_lambda'!F7-'3_lambda'!F20)</f>
        <v>0.17395114878210149</v>
      </c>
      <c r="C7" s="23">
        <f>ABS('3_lambda'!G7-'3_lambda'!G20)</f>
        <v>290.79726427459491</v>
      </c>
      <c r="D7" s="43" t="s">
        <v>3</v>
      </c>
      <c r="E7" s="18">
        <f t="shared" si="0"/>
        <v>5.9818701945504686E-4</v>
      </c>
      <c r="F7" s="4"/>
      <c r="G7" s="36" t="s">
        <v>52</v>
      </c>
      <c r="H7">
        <v>4</v>
      </c>
      <c r="I7" s="41">
        <f xml:space="preserve"> H7 / (ABS(COS(AVERAGE('3_lambda'!$G$4,'3_lambda'!$G$17)) *'2_passo'!$I$16))</f>
        <v>1.4134584238510614E-4</v>
      </c>
    </row>
    <row r="8" spans="1:14" x14ac:dyDescent="0.2">
      <c r="A8" s="4"/>
      <c r="B8" s="26">
        <f>ABS('3_lambda'!F8-'3_lambda'!F21)</f>
        <v>0.38717220573407563</v>
      </c>
      <c r="C8" s="42">
        <f>ABS('3_lambda'!G8-'3_lambda'!G21)</f>
        <v>61.698863941035597</v>
      </c>
      <c r="D8" s="43" t="s">
        <v>3</v>
      </c>
      <c r="E8" s="13">
        <f t="shared" si="0"/>
        <v>6.2751918107291013E-3</v>
      </c>
      <c r="F8" s="4"/>
      <c r="H8">
        <v>5</v>
      </c>
      <c r="I8" s="41">
        <f xml:space="preserve"> H8 / (ABS(COS(AVERAGE('3_lambda'!$G$4,'3_lambda'!$G$17)) *'2_passo'!$I$16))</f>
        <v>1.7668230298138269E-4</v>
      </c>
    </row>
    <row r="9" spans="1:14" x14ac:dyDescent="0.2">
      <c r="A9" s="4"/>
      <c r="B9" s="28">
        <f>ABS('3_lambda'!F9-'3_lambda'!F22)</f>
        <v>0.15620696805349255</v>
      </c>
      <c r="C9" s="23">
        <f>ABS('3_lambda'!G9-'3_lambda'!G22)</f>
        <v>76.997152384496076</v>
      </c>
      <c r="D9" s="43" t="s">
        <v>3</v>
      </c>
      <c r="E9" s="18">
        <f t="shared" si="0"/>
        <v>2.0287369495621235E-3</v>
      </c>
      <c r="F9" s="4"/>
    </row>
    <row r="10" spans="1:14" x14ac:dyDescent="0.2">
      <c r="A10" s="4"/>
      <c r="B10" s="26">
        <f>ABS('3_lambda'!F10-'3_lambda'!F23)</f>
        <v>1.6406094968746698</v>
      </c>
      <c r="C10" s="42" t="e">
        <f>ABS('3_lambda'!G10-'3_lambda'!G23)</f>
        <v>#DIV/0!</v>
      </c>
      <c r="D10" s="43" t="s">
        <v>3</v>
      </c>
      <c r="E10" s="13" t="e">
        <f t="shared" si="0"/>
        <v>#DIV/0!</v>
      </c>
      <c r="F10" s="4"/>
    </row>
    <row r="11" spans="1:14" x14ac:dyDescent="0.2">
      <c r="A11" s="4"/>
      <c r="B11" s="28">
        <f>ABS('3_lambda'!F11-'3_lambda'!F24)</f>
        <v>0</v>
      </c>
      <c r="C11" s="23" t="e">
        <f>ABS('3_lambda'!G11-'3_lambda'!G24)</f>
        <v>#DIV/0!</v>
      </c>
      <c r="D11" s="43" t="s">
        <v>3</v>
      </c>
      <c r="E11" s="18" t="e">
        <f t="shared" si="0"/>
        <v>#DIV/0!</v>
      </c>
      <c r="F11" s="4"/>
    </row>
    <row r="12" spans="1:14" x14ac:dyDescent="0.2">
      <c r="A12" s="4"/>
      <c r="B12" s="26">
        <f>ABS('3_lambda'!F12-'3_lambda'!F25)</f>
        <v>0</v>
      </c>
      <c r="C12" s="42" t="e">
        <f>ABS('3_lambda'!G12-'3_lambda'!G25)</f>
        <v>#DIV/0!</v>
      </c>
      <c r="D12" s="43" t="s">
        <v>3</v>
      </c>
      <c r="E12" s="13" t="e">
        <f t="shared" si="0"/>
        <v>#DIV/0!</v>
      </c>
      <c r="F12" s="4"/>
    </row>
    <row r="13" spans="1:14" x14ac:dyDescent="0.2">
      <c r="A13" s="4"/>
      <c r="B13" s="28">
        <f>ABS('3_lambda'!F13-'3_lambda'!F26)</f>
        <v>0</v>
      </c>
      <c r="C13" s="23" t="e">
        <f>ABS('3_lambda'!G13-'3_lambda'!G26)</f>
        <v>#DIV/0!</v>
      </c>
      <c r="D13" s="43" t="s">
        <v>3</v>
      </c>
      <c r="E13" s="18" t="e">
        <f t="shared" si="0"/>
        <v>#DIV/0!</v>
      </c>
      <c r="F13" s="4"/>
    </row>
    <row r="14" spans="1:14" x14ac:dyDescent="0.2">
      <c r="A14" s="4"/>
      <c r="B14" s="37"/>
      <c r="C14" s="37"/>
      <c r="D14" s="4"/>
      <c r="E14" s="4"/>
      <c r="F14" s="4"/>
      <c r="G14" s="39" t="s">
        <v>41</v>
      </c>
    </row>
    <row r="15" spans="1:14" x14ac:dyDescent="0.2">
      <c r="A15" s="56" t="s">
        <v>36</v>
      </c>
      <c r="B15" s="56"/>
      <c r="C15" s="56"/>
      <c r="D15" s="56"/>
      <c r="E15" s="56"/>
      <c r="F15" s="56"/>
    </row>
    <row r="16" spans="1:14" ht="17" x14ac:dyDescent="0.2">
      <c r="A16" s="4"/>
      <c r="B16" s="6" t="s">
        <v>38</v>
      </c>
      <c r="C16" s="6" t="s">
        <v>37</v>
      </c>
      <c r="D16" s="6"/>
      <c r="E16" s="38" t="s">
        <v>40</v>
      </c>
      <c r="F16" s="4"/>
    </row>
    <row r="17" spans="1:6" x14ac:dyDescent="0.2">
      <c r="A17" s="4"/>
      <c r="B17" s="26">
        <f>ABS('3_lambda'!F17-'3_lambda'!F30)</f>
        <v>3.7524578917878193E-2</v>
      </c>
      <c r="C17" s="42">
        <f>ABS('3_lambda'!G17-'3_lambda'!G30)</f>
        <v>273.70139659585175</v>
      </c>
      <c r="D17" s="43" t="s">
        <v>3</v>
      </c>
      <c r="E17" s="13">
        <f>B17 /C17</f>
        <v>1.3710042909750693E-4</v>
      </c>
      <c r="F17" s="4"/>
    </row>
    <row r="18" spans="1:6" x14ac:dyDescent="0.2">
      <c r="A18" s="4"/>
      <c r="B18" s="28">
        <f>ABS('3_lambda'!F18-'3_lambda'!F31)</f>
        <v>0.27518024539777253</v>
      </c>
      <c r="C18" s="23">
        <f>ABS('3_lambda'!G18-'3_lambda'!G31)</f>
        <v>259.78155504002279</v>
      </c>
      <c r="D18" s="43" t="s">
        <v>3</v>
      </c>
      <c r="E18" s="18">
        <f t="shared" ref="E18:E26" si="1">B18 /C18</f>
        <v>1.0592755338437224E-3</v>
      </c>
      <c r="F18" s="4"/>
    </row>
    <row r="19" spans="1:6" x14ac:dyDescent="0.2">
      <c r="A19" s="4"/>
      <c r="B19" s="26">
        <f>ABS('3_lambda'!F19-'3_lambda'!F32)</f>
        <v>0.29554242000437303</v>
      </c>
      <c r="C19" s="42">
        <f>ABS('3_lambda'!G19-'3_lambda'!G32)</f>
        <v>251.32841262608281</v>
      </c>
      <c r="D19" s="43" t="s">
        <v>3</v>
      </c>
      <c r="E19" s="13">
        <f t="shared" si="1"/>
        <v>1.1759212454982963E-3</v>
      </c>
      <c r="F19" s="4"/>
    </row>
    <row r="20" spans="1:6" x14ac:dyDescent="0.2">
      <c r="A20" s="4"/>
      <c r="B20" s="28">
        <f>ABS('3_lambda'!F20-'3_lambda'!F33)</f>
        <v>0.32375857624494797</v>
      </c>
      <c r="C20" s="23">
        <f>ABS('3_lambda'!G20-'3_lambda'!G33)</f>
        <v>236.39635925017183</v>
      </c>
      <c r="D20" s="43" t="s">
        <v>3</v>
      </c>
      <c r="E20" s="18">
        <f t="shared" si="1"/>
        <v>1.3695582168519063E-3</v>
      </c>
      <c r="F20" s="4"/>
    </row>
    <row r="21" spans="1:6" x14ac:dyDescent="0.2">
      <c r="A21" s="4"/>
      <c r="B21" s="26">
        <f>ABS('3_lambda'!F21-'3_lambda'!F34)</f>
        <v>0.37699111843077526</v>
      </c>
      <c r="C21" s="42">
        <f>ABS('3_lambda'!G21-'3_lambda'!G34)</f>
        <v>278.15466196951593</v>
      </c>
      <c r="D21" s="43" t="s">
        <v>3</v>
      </c>
      <c r="E21" s="13">
        <f t="shared" si="1"/>
        <v>1.3553291386936782E-3</v>
      </c>
      <c r="F21" s="4"/>
    </row>
    <row r="22" spans="1:6" x14ac:dyDescent="0.2">
      <c r="A22" s="4"/>
      <c r="B22" s="28">
        <f>ABS('3_lambda'!F22-'3_lambda'!F35)</f>
        <v>0.39095375244672992</v>
      </c>
      <c r="C22" s="23">
        <f>ABS('3_lambda'!G22-'3_lambda'!G35)</f>
        <v>282.79503459076341</v>
      </c>
      <c r="D22" s="43" t="s">
        <v>3</v>
      </c>
      <c r="E22" s="18">
        <f t="shared" si="1"/>
        <v>1.3824632848044326E-3</v>
      </c>
      <c r="F22" s="4"/>
    </row>
    <row r="23" spans="1:6" x14ac:dyDescent="0.2">
      <c r="A23" s="4"/>
      <c r="B23" s="26">
        <f>ABS('3_lambda'!F23-'3_lambda'!F36)</f>
        <v>1.8794287161892274</v>
      </c>
      <c r="C23" s="42" t="e">
        <f>ABS('3_lambda'!G23-'3_lambda'!G36)</f>
        <v>#DIV/0!</v>
      </c>
      <c r="D23" s="43" t="s">
        <v>3</v>
      </c>
      <c r="E23" s="13" t="e">
        <f t="shared" si="1"/>
        <v>#DIV/0!</v>
      </c>
      <c r="F23" s="4"/>
    </row>
    <row r="24" spans="1:6" x14ac:dyDescent="0.2">
      <c r="A24" s="4"/>
      <c r="B24" s="28">
        <f>ABS('3_lambda'!F24-'3_lambda'!F37)</f>
        <v>1.7325301708130376</v>
      </c>
      <c r="C24" s="23" t="e">
        <f>ABS('3_lambda'!G24-'3_lambda'!G37)</f>
        <v>#DIV/0!</v>
      </c>
      <c r="D24" s="43" t="s">
        <v>3</v>
      </c>
      <c r="E24" s="18" t="e">
        <f t="shared" si="1"/>
        <v>#DIV/0!</v>
      </c>
      <c r="F24" s="4"/>
    </row>
    <row r="25" spans="1:6" x14ac:dyDescent="0.2">
      <c r="A25" s="4"/>
      <c r="B25" s="26">
        <f>ABS('3_lambda'!F25-'3_lambda'!F38)</f>
        <v>1.5702145503775649</v>
      </c>
      <c r="C25" s="42" t="e">
        <f>ABS('3_lambda'!G25-'3_lambda'!G38)</f>
        <v>#DIV/0!</v>
      </c>
      <c r="D25" s="43" t="s">
        <v>3</v>
      </c>
      <c r="E25" s="13" t="e">
        <f t="shared" si="1"/>
        <v>#DIV/0!</v>
      </c>
      <c r="F25" s="4"/>
    </row>
    <row r="26" spans="1:6" x14ac:dyDescent="0.2">
      <c r="A26" s="4"/>
      <c r="B26" s="28">
        <f>ABS('3_lambda'!F26-'3_lambda'!F39)</f>
        <v>1.5696327739602336</v>
      </c>
      <c r="C26" s="23" t="e">
        <f>ABS('3_lambda'!G26-'3_lambda'!G39)</f>
        <v>#DIV/0!</v>
      </c>
      <c r="D26" s="43" t="s">
        <v>3</v>
      </c>
      <c r="E26" s="18" t="e">
        <f t="shared" si="1"/>
        <v>#DIV/0!</v>
      </c>
      <c r="F26" s="4"/>
    </row>
    <row r="27" spans="1:6" x14ac:dyDescent="0.2">
      <c r="A27" s="4"/>
      <c r="B27" s="37"/>
      <c r="C27" s="37"/>
      <c r="D27" s="4"/>
      <c r="E27" s="4"/>
      <c r="F27" s="4"/>
    </row>
  </sheetData>
  <mergeCells count="3">
    <mergeCell ref="G1:G5"/>
    <mergeCell ref="A2:F2"/>
    <mergeCell ref="A15:F15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2986-9BC3-4042-B05C-4DFDB6FFF1F0}">
  <dimension ref="A1:H20"/>
  <sheetViews>
    <sheetView zoomScale="200" workbookViewId="0">
      <selection activeCell="G2" sqref="G2"/>
    </sheetView>
  </sheetViews>
  <sheetFormatPr baseColWidth="10" defaultColWidth="9.5" defaultRowHeight="16" x14ac:dyDescent="0.2"/>
  <cols>
    <col min="2" max="2" width="9.6640625" customWidth="1"/>
    <col min="4" max="4" width="3.1640625" bestFit="1" customWidth="1"/>
    <col min="5" max="5" width="12.1640625" bestFit="1" customWidth="1"/>
    <col min="7" max="7" width="15.6640625" bestFit="1" customWidth="1"/>
    <col min="8" max="8" width="22.1640625" bestFit="1" customWidth="1"/>
  </cols>
  <sheetData>
    <row r="1" spans="1:8" ht="22" x14ac:dyDescent="0.3">
      <c r="A1" s="3" t="s">
        <v>43</v>
      </c>
      <c r="B1" s="3"/>
      <c r="C1" s="3"/>
      <c r="G1" s="1" t="s">
        <v>49</v>
      </c>
      <c r="H1" s="1" t="s">
        <v>50</v>
      </c>
    </row>
    <row r="2" spans="1:8" x14ac:dyDescent="0.2">
      <c r="G2">
        <v>2.5000000000000001E-2</v>
      </c>
      <c r="H2">
        <v>300</v>
      </c>
    </row>
    <row r="4" spans="1:8" x14ac:dyDescent="0.2">
      <c r="A4" s="57" t="s">
        <v>44</v>
      </c>
      <c r="B4" s="57"/>
      <c r="C4" s="57"/>
      <c r="D4" s="57"/>
      <c r="E4" s="57"/>
      <c r="F4" s="57"/>
    </row>
    <row r="5" spans="1:8" ht="17" x14ac:dyDescent="0.2">
      <c r="A5" s="4"/>
      <c r="B5" s="15" t="s">
        <v>45</v>
      </c>
      <c r="C5" s="15" t="s">
        <v>37</v>
      </c>
      <c r="D5" s="15"/>
      <c r="E5" s="40" t="s">
        <v>46</v>
      </c>
      <c r="F5" s="4"/>
      <c r="G5" s="2" t="s">
        <v>47</v>
      </c>
      <c r="H5" s="2" t="s">
        <v>48</v>
      </c>
    </row>
    <row r="6" spans="1:8" x14ac:dyDescent="0.2">
      <c r="A6" s="4"/>
      <c r="B6" s="33" t="e">
        <f>('3_lambda'!G56+'3_lambda'!G69)/2</f>
        <v>#DIV/0!</v>
      </c>
      <c r="C6" s="42" t="e">
        <f>ABS(('3_lambda'!G56-'3_lambda'!G69))</f>
        <v>#DIV/0!</v>
      </c>
      <c r="D6" s="9" t="s">
        <v>3</v>
      </c>
      <c r="E6" s="42" t="e">
        <f>B6 /C6</f>
        <v>#DIV/0!</v>
      </c>
      <c r="F6" s="4"/>
      <c r="G6">
        <v>2</v>
      </c>
      <c r="H6">
        <f>$G$2 *$H$2 * 1000 * G6</f>
        <v>15000</v>
      </c>
    </row>
    <row r="7" spans="1:8" x14ac:dyDescent="0.2">
      <c r="A7" s="4"/>
      <c r="B7" s="25" t="e">
        <f>('3_lambda'!G57+'3_lambda'!G70)/2</f>
        <v>#DIV/0!</v>
      </c>
      <c r="C7" s="23" t="e">
        <f>ABS(('3_lambda'!G57-'3_lambda'!G70))</f>
        <v>#DIV/0!</v>
      </c>
      <c r="D7" s="9" t="s">
        <v>3</v>
      </c>
      <c r="E7" s="23" t="e">
        <f t="shared" ref="E7:E15" si="0">B7 /C7</f>
        <v>#DIV/0!</v>
      </c>
      <c r="F7" s="4"/>
      <c r="G7">
        <v>3</v>
      </c>
      <c r="H7">
        <f t="shared" ref="H7:H9" si="1">$G$2 *$H$2 * 1000 * G7</f>
        <v>22500</v>
      </c>
    </row>
    <row r="8" spans="1:8" x14ac:dyDescent="0.2">
      <c r="A8" s="4"/>
      <c r="B8" s="33" t="e">
        <f>('3_lambda'!G58+'3_lambda'!G71)/2</f>
        <v>#DIV/0!</v>
      </c>
      <c r="C8" s="42" t="e">
        <f>ABS(('3_lambda'!G58-'3_lambda'!G71))</f>
        <v>#DIV/0!</v>
      </c>
      <c r="D8" s="9" t="s">
        <v>3</v>
      </c>
      <c r="E8" s="42" t="e">
        <f t="shared" si="0"/>
        <v>#DIV/0!</v>
      </c>
      <c r="F8" s="4"/>
      <c r="G8">
        <v>4</v>
      </c>
      <c r="H8">
        <f t="shared" si="1"/>
        <v>30000</v>
      </c>
    </row>
    <row r="9" spans="1:8" x14ac:dyDescent="0.2">
      <c r="A9" s="4"/>
      <c r="B9" s="25" t="e">
        <f>('3_lambda'!G59+'3_lambda'!G72)/2</f>
        <v>#DIV/0!</v>
      </c>
      <c r="C9" s="23" t="e">
        <f>ABS(('3_lambda'!G59-'3_lambda'!G72))</f>
        <v>#DIV/0!</v>
      </c>
      <c r="D9" s="9" t="s">
        <v>3</v>
      </c>
      <c r="E9" s="23" t="e">
        <f t="shared" si="0"/>
        <v>#DIV/0!</v>
      </c>
      <c r="F9" s="4"/>
      <c r="G9">
        <v>5</v>
      </c>
      <c r="H9">
        <f t="shared" si="1"/>
        <v>37500</v>
      </c>
    </row>
    <row r="10" spans="1:8" x14ac:dyDescent="0.2">
      <c r="A10" s="4"/>
      <c r="B10" s="33">
        <f>('3_lambda'!G60+'3_lambda'!G73)/2</f>
        <v>5779.4312059296826</v>
      </c>
      <c r="C10" s="42">
        <f>ABS(('3_lambda'!G60-'3_lambda'!G73))</f>
        <v>28.922820049212532</v>
      </c>
      <c r="D10" s="9" t="s">
        <v>3</v>
      </c>
      <c r="E10" s="42">
        <f>B10 /C10</f>
        <v>199.82253445880829</v>
      </c>
      <c r="F10" s="4"/>
    </row>
    <row r="11" spans="1:8" x14ac:dyDescent="0.2">
      <c r="A11" s="4"/>
      <c r="B11" s="25">
        <f>('3_lambda'!G61+'3_lambda'!G74)/2</f>
        <v>5778.6147685409223</v>
      </c>
      <c r="C11" s="23">
        <f>ABS(('3_lambda'!G61-'3_lambda'!G74))</f>
        <v>13.786292301096182</v>
      </c>
      <c r="D11" s="9" t="s">
        <v>3</v>
      </c>
      <c r="E11" s="23">
        <f t="shared" si="0"/>
        <v>419.15655365013919</v>
      </c>
      <c r="F11" s="4"/>
      <c r="G11" s="55" t="s">
        <v>51</v>
      </c>
      <c r="H11" s="55"/>
    </row>
    <row r="12" spans="1:8" x14ac:dyDescent="0.2">
      <c r="A12" s="4"/>
      <c r="B12" s="33">
        <f>('3_lambda'!G62+'3_lambda'!G75)/2</f>
        <v>5792.6162263717688</v>
      </c>
      <c r="C12" s="42">
        <f>ABS(('3_lambda'!G62-'3_lambda'!G75))</f>
        <v>16.759580154825017</v>
      </c>
      <c r="D12" s="9" t="s">
        <v>3</v>
      </c>
      <c r="E12" s="42">
        <f t="shared" si="0"/>
        <v>345.63015140353008</v>
      </c>
      <c r="F12" s="4"/>
      <c r="G12" s="55"/>
      <c r="H12" s="55"/>
    </row>
    <row r="13" spans="1:8" x14ac:dyDescent="0.2">
      <c r="A13" s="4"/>
      <c r="B13" s="25">
        <f>('3_lambda'!G63+'3_lambda'!G76)/2</f>
        <v>5732.4473976504723</v>
      </c>
      <c r="C13" s="23">
        <f>ABS(('3_lambda'!G63-'3_lambda'!G76))</f>
        <v>19.626226993811542</v>
      </c>
      <c r="D13" s="9" t="s">
        <v>3</v>
      </c>
      <c r="E13" s="23">
        <f t="shared" si="0"/>
        <v>292.0809689737107</v>
      </c>
      <c r="F13" s="4"/>
      <c r="G13" s="55"/>
      <c r="H13" s="55"/>
    </row>
    <row r="14" spans="1:8" x14ac:dyDescent="0.2">
      <c r="A14" s="4"/>
      <c r="B14" s="33">
        <f>('3_lambda'!G64+'3_lambda'!G77)/2</f>
        <v>5720.0264493978175</v>
      </c>
      <c r="C14" s="42">
        <f>ABS(('3_lambda'!G64-'3_lambda'!G77))</f>
        <v>21.524343584339476</v>
      </c>
      <c r="D14" s="9" t="s">
        <v>3</v>
      </c>
      <c r="E14" s="42">
        <f t="shared" si="0"/>
        <v>265.74684737701142</v>
      </c>
      <c r="F14" s="4"/>
      <c r="G14" s="55"/>
      <c r="H14" s="55"/>
    </row>
    <row r="15" spans="1:8" x14ac:dyDescent="0.2">
      <c r="A15" s="4"/>
      <c r="B15" s="25">
        <f>('3_lambda'!G65+'3_lambda'!G78)/2</f>
        <v>5699.9658673119138</v>
      </c>
      <c r="C15" s="23">
        <f>ABS(('3_lambda'!G65-'3_lambda'!G78))</f>
        <v>18.721745549271873</v>
      </c>
      <c r="D15" s="9" t="s">
        <v>3</v>
      </c>
      <c r="E15" s="23">
        <f t="shared" si="0"/>
        <v>304.45696702322704</v>
      </c>
      <c r="F15" s="4"/>
      <c r="G15" s="55"/>
      <c r="H15" s="55"/>
    </row>
    <row r="16" spans="1:8" x14ac:dyDescent="0.2">
      <c r="A16" s="4"/>
      <c r="B16" s="37"/>
      <c r="C16" s="37"/>
      <c r="D16" s="4"/>
      <c r="E16" s="4"/>
      <c r="F16" s="4"/>
      <c r="G16" s="55"/>
      <c r="H16" s="55"/>
    </row>
    <row r="20" spans="2:2" x14ac:dyDescent="0.2">
      <c r="B20" t="s">
        <v>69</v>
      </c>
    </row>
  </sheetData>
  <mergeCells count="2">
    <mergeCell ref="A4:F4"/>
    <mergeCell ref="G11:H16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B0CD-5EA4-2340-8A2C-EF3CFEACD443}">
  <dimension ref="A1:D10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cm="1">
        <f t="array" ref="A1:D10">'2_passo'!B6:E15</f>
        <v>4</v>
      </c>
      <c r="B1">
        <v>5896</v>
      </c>
      <c r="C1">
        <v>175</v>
      </c>
      <c r="D1">
        <v>21</v>
      </c>
    </row>
    <row r="2" spans="1:4" x14ac:dyDescent="0.2">
      <c r="A2">
        <v>4</v>
      </c>
      <c r="B2">
        <v>5896</v>
      </c>
      <c r="C2">
        <v>175</v>
      </c>
      <c r="D2">
        <v>22</v>
      </c>
    </row>
    <row r="3" spans="1:4" x14ac:dyDescent="0.2">
      <c r="A3">
        <v>4</v>
      </c>
      <c r="B3">
        <v>5896</v>
      </c>
      <c r="C3">
        <v>175</v>
      </c>
      <c r="D3">
        <v>21</v>
      </c>
    </row>
    <row r="4" spans="1:4" x14ac:dyDescent="0.2">
      <c r="A4">
        <v>4</v>
      </c>
      <c r="B4">
        <v>5896</v>
      </c>
      <c r="C4">
        <v>86</v>
      </c>
      <c r="D4">
        <v>37</v>
      </c>
    </row>
    <row r="5" spans="1:4" x14ac:dyDescent="0.2">
      <c r="A5">
        <v>3</v>
      </c>
      <c r="B5">
        <v>5896</v>
      </c>
      <c r="C5">
        <v>99</v>
      </c>
      <c r="D5">
        <v>8</v>
      </c>
    </row>
    <row r="6" spans="1:4" x14ac:dyDescent="0.2">
      <c r="A6">
        <v>3</v>
      </c>
      <c r="B6">
        <v>5896</v>
      </c>
      <c r="C6">
        <v>162</v>
      </c>
      <c r="D6">
        <v>23</v>
      </c>
    </row>
    <row r="7" spans="1:4" x14ac:dyDescent="0.2">
      <c r="A7">
        <v>0</v>
      </c>
      <c r="B7">
        <v>5896</v>
      </c>
      <c r="C7">
        <v>0</v>
      </c>
      <c r="D7">
        <v>0</v>
      </c>
    </row>
    <row r="8" spans="1:4" x14ac:dyDescent="0.2">
      <c r="A8">
        <v>0</v>
      </c>
      <c r="B8">
        <v>5896</v>
      </c>
      <c r="C8">
        <v>0</v>
      </c>
      <c r="D8">
        <v>0</v>
      </c>
    </row>
    <row r="9" spans="1:4" x14ac:dyDescent="0.2">
      <c r="A9">
        <v>0</v>
      </c>
      <c r="B9">
        <v>5896</v>
      </c>
      <c r="C9">
        <v>0</v>
      </c>
      <c r="D9">
        <v>0</v>
      </c>
    </row>
    <row r="10" spans="1:4" x14ac:dyDescent="0.2">
      <c r="A10">
        <v>0</v>
      </c>
      <c r="B10">
        <v>5896</v>
      </c>
      <c r="C10">
        <v>0</v>
      </c>
      <c r="D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3828-E997-8F49-8836-A731DF83BE4F}">
  <dimension ref="A1:U10"/>
  <sheetViews>
    <sheetView workbookViewId="0">
      <selection activeCell="J31" sqref="J31"/>
    </sheetView>
  </sheetViews>
  <sheetFormatPr baseColWidth="10" defaultRowHeight="16" x14ac:dyDescent="0.2"/>
  <sheetData>
    <row r="1" spans="1:21" x14ac:dyDescent="0.2">
      <c r="A1" cm="1">
        <f t="array" ref="A1:C10">'3_lambda'!B4:D13</f>
        <v>2</v>
      </c>
      <c r="B1">
        <v>144</v>
      </c>
      <c r="C1">
        <v>25</v>
      </c>
      <c r="D1" cm="1">
        <f t="array" ref="D1:F10">'3_lambda'!B17:D26</f>
        <v>4</v>
      </c>
      <c r="E1">
        <v>101</v>
      </c>
      <c r="F1">
        <v>46</v>
      </c>
      <c r="G1" cm="1">
        <f t="array" ref="G1:I10">'3_lambda'!B30:D39</f>
        <v>4</v>
      </c>
      <c r="H1">
        <v>99</v>
      </c>
      <c r="I1">
        <v>37</v>
      </c>
      <c r="J1" cm="1">
        <f t="array" ref="J1:L10">'3_lambda'!B43:D52</f>
        <v>0</v>
      </c>
      <c r="K1">
        <v>0</v>
      </c>
      <c r="L1">
        <v>0</v>
      </c>
      <c r="M1" cm="1">
        <f t="array" ref="M1:O10">'3_lambda'!B56:D65</f>
        <v>0</v>
      </c>
      <c r="N1">
        <v>0</v>
      </c>
      <c r="O1">
        <v>0</v>
      </c>
      <c r="P1" cm="1">
        <f t="array" ref="P1:R10">'3_lambda'!B69:D78</f>
        <v>0</v>
      </c>
      <c r="Q1">
        <v>0</v>
      </c>
      <c r="R1">
        <v>0</v>
      </c>
      <c r="S1" cm="1">
        <f t="array" ref="S1:U10">'3_lambda'!B82:D91</f>
        <v>0</v>
      </c>
      <c r="T1">
        <v>0</v>
      </c>
      <c r="U1">
        <v>0</v>
      </c>
    </row>
    <row r="2" spans="1:21" x14ac:dyDescent="0.2">
      <c r="A2">
        <v>3</v>
      </c>
      <c r="B2">
        <v>151</v>
      </c>
      <c r="C2">
        <v>44</v>
      </c>
      <c r="D2">
        <v>1</v>
      </c>
      <c r="E2">
        <v>137</v>
      </c>
      <c r="F2">
        <v>30</v>
      </c>
      <c r="G2">
        <v>3</v>
      </c>
      <c r="H2">
        <v>107</v>
      </c>
      <c r="I2">
        <v>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4</v>
      </c>
      <c r="B3">
        <v>159</v>
      </c>
      <c r="C3">
        <v>20</v>
      </c>
      <c r="D3">
        <v>2</v>
      </c>
      <c r="E3">
        <v>144</v>
      </c>
      <c r="F3">
        <v>34</v>
      </c>
      <c r="G3">
        <v>4</v>
      </c>
      <c r="H3">
        <v>99</v>
      </c>
      <c r="I3">
        <v>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5</v>
      </c>
      <c r="B4">
        <v>167</v>
      </c>
      <c r="C4">
        <v>40</v>
      </c>
      <c r="D4">
        <v>3</v>
      </c>
      <c r="E4">
        <v>151</v>
      </c>
      <c r="F4">
        <v>52</v>
      </c>
      <c r="G4">
        <v>5</v>
      </c>
      <c r="H4">
        <v>90</v>
      </c>
      <c r="I4">
        <v>41</v>
      </c>
      <c r="J4">
        <v>5</v>
      </c>
      <c r="K4">
        <v>77</v>
      </c>
      <c r="L4">
        <v>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1</v>
      </c>
      <c r="B5">
        <v>137</v>
      </c>
      <c r="C5">
        <v>25</v>
      </c>
      <c r="D5">
        <v>4</v>
      </c>
      <c r="E5">
        <v>159</v>
      </c>
      <c r="F5">
        <v>36</v>
      </c>
      <c r="G5">
        <v>1</v>
      </c>
      <c r="H5">
        <v>138</v>
      </c>
      <c r="I5">
        <v>0</v>
      </c>
      <c r="J5">
        <v>1</v>
      </c>
      <c r="K5">
        <v>139</v>
      </c>
      <c r="L5">
        <v>52</v>
      </c>
      <c r="M5">
        <v>1</v>
      </c>
      <c r="N5">
        <v>140</v>
      </c>
      <c r="O5">
        <v>25</v>
      </c>
      <c r="P5">
        <v>1</v>
      </c>
      <c r="Q5">
        <v>140</v>
      </c>
      <c r="R5">
        <v>28</v>
      </c>
      <c r="S5">
        <v>1</v>
      </c>
      <c r="T5">
        <v>141</v>
      </c>
      <c r="U5">
        <v>12</v>
      </c>
    </row>
    <row r="6" spans="1:21" x14ac:dyDescent="0.2">
      <c r="A6">
        <v>4</v>
      </c>
      <c r="B6">
        <v>102</v>
      </c>
      <c r="C6">
        <v>1</v>
      </c>
      <c r="D6">
        <v>5</v>
      </c>
      <c r="E6">
        <v>168</v>
      </c>
      <c r="F6">
        <v>2</v>
      </c>
      <c r="G6">
        <v>2</v>
      </c>
      <c r="H6">
        <v>145</v>
      </c>
      <c r="I6">
        <v>38</v>
      </c>
      <c r="J6">
        <v>2</v>
      </c>
      <c r="K6">
        <v>149</v>
      </c>
      <c r="L6">
        <v>29</v>
      </c>
      <c r="M6">
        <v>2</v>
      </c>
      <c r="N6">
        <v>150</v>
      </c>
      <c r="O6">
        <v>37</v>
      </c>
      <c r="P6">
        <v>2</v>
      </c>
      <c r="Q6">
        <v>150</v>
      </c>
      <c r="R6">
        <v>40</v>
      </c>
      <c r="S6">
        <v>2</v>
      </c>
      <c r="T6">
        <v>152</v>
      </c>
      <c r="U6">
        <v>19</v>
      </c>
    </row>
    <row r="7" spans="1:21" x14ac:dyDescent="0.2">
      <c r="A7">
        <v>5</v>
      </c>
      <c r="B7">
        <v>94</v>
      </c>
      <c r="C7">
        <v>0</v>
      </c>
      <c r="D7">
        <v>0</v>
      </c>
      <c r="E7">
        <v>0</v>
      </c>
      <c r="F7">
        <v>0</v>
      </c>
      <c r="G7">
        <v>3</v>
      </c>
      <c r="H7">
        <v>153</v>
      </c>
      <c r="I7">
        <v>25</v>
      </c>
      <c r="J7">
        <v>3</v>
      </c>
      <c r="K7">
        <v>159</v>
      </c>
      <c r="L7">
        <v>45</v>
      </c>
      <c r="M7">
        <v>3</v>
      </c>
      <c r="N7">
        <v>161</v>
      </c>
      <c r="O7">
        <v>36</v>
      </c>
      <c r="P7">
        <v>3</v>
      </c>
      <c r="Q7">
        <v>161</v>
      </c>
      <c r="R7">
        <v>42</v>
      </c>
      <c r="S7">
        <v>0</v>
      </c>
      <c r="T7">
        <v>0</v>
      </c>
      <c r="U7">
        <v>0</v>
      </c>
    </row>
    <row r="8" spans="1:2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161</v>
      </c>
      <c r="I8">
        <v>50</v>
      </c>
      <c r="J8">
        <v>4</v>
      </c>
      <c r="K8">
        <v>171</v>
      </c>
      <c r="L8">
        <v>16</v>
      </c>
      <c r="M8">
        <v>3</v>
      </c>
      <c r="N8">
        <v>99</v>
      </c>
      <c r="O8">
        <v>52</v>
      </c>
      <c r="P8">
        <v>3</v>
      </c>
      <c r="Q8">
        <v>99</v>
      </c>
      <c r="R8">
        <v>45</v>
      </c>
      <c r="S8">
        <v>0</v>
      </c>
      <c r="T8">
        <v>0</v>
      </c>
      <c r="U8">
        <v>0</v>
      </c>
    </row>
    <row r="9" spans="1:2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171</v>
      </c>
      <c r="I9">
        <v>8</v>
      </c>
      <c r="J9">
        <v>3</v>
      </c>
      <c r="K9">
        <v>101</v>
      </c>
      <c r="L9">
        <v>41</v>
      </c>
      <c r="M9">
        <v>4</v>
      </c>
      <c r="N9">
        <v>87</v>
      </c>
      <c r="O9">
        <v>48</v>
      </c>
      <c r="P9">
        <v>4</v>
      </c>
      <c r="Q9">
        <v>87</v>
      </c>
      <c r="R9">
        <v>36</v>
      </c>
      <c r="S9">
        <v>0</v>
      </c>
      <c r="T9">
        <v>0</v>
      </c>
      <c r="U9">
        <v>0</v>
      </c>
    </row>
    <row r="10" spans="1:2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171</v>
      </c>
      <c r="I10">
        <v>10</v>
      </c>
      <c r="J10">
        <v>4</v>
      </c>
      <c r="K10">
        <v>90</v>
      </c>
      <c r="L10">
        <v>33</v>
      </c>
      <c r="M10">
        <v>5</v>
      </c>
      <c r="N10">
        <v>72</v>
      </c>
      <c r="O10">
        <v>48</v>
      </c>
      <c r="P10">
        <v>5</v>
      </c>
      <c r="Q10">
        <v>72</v>
      </c>
      <c r="R10">
        <v>30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Cosa contiene questo file</vt:lpstr>
      <vt:lpstr>1_ortogonalita</vt:lpstr>
      <vt:lpstr>2_passo</vt:lpstr>
      <vt:lpstr>3_lambda</vt:lpstr>
      <vt:lpstr>4_potere dispersivo</vt:lpstr>
      <vt:lpstr>5_potere risolutivo</vt:lpstr>
      <vt:lpstr>Export_passo</vt:lpstr>
      <vt:lpstr>Export_lambdas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2024-10-20T12:10:11Z</dcterms:created>
  <dcterms:modified xsi:type="dcterms:W3CDTF">2024-10-22T20:05:06Z</dcterms:modified>
</cp:coreProperties>
</file>