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tiaballico/Documents/Programmazione/Universita/Labo_2_Anno_ottica/Velocita_luce/"/>
    </mc:Choice>
  </mc:AlternateContent>
  <xr:revisionPtr revIDLastSave="0" documentId="13_ncr:1_{35BD0CAC-A1A6-5A44-9107-42215F4DC631}" xr6:coauthVersionLast="47" xr6:coauthVersionMax="47" xr10:uidLastSave="{00000000-0000-0000-0000-000000000000}"/>
  <bookViews>
    <workbookView xWindow="0" yWindow="780" windowWidth="34200" windowHeight="21360" activeTab="2" xr2:uid="{1C9536F8-9645-694E-A62F-9A31FC615E9C}"/>
  </bookViews>
  <sheets>
    <sheet name="Cosa contiene questo file" sheetId="1" r:id="rId1"/>
    <sheet name="0_Preliminari" sheetId="2" r:id="rId2"/>
    <sheet name="1_Misure" sheetId="3" r:id="rId3"/>
    <sheet name="Exp_CW" sheetId="6" r:id="rId4"/>
    <sheet name="Exp_CCW" sheetId="7" r:id="rId5"/>
    <sheet name="Exp_CWCCW" sheetId="8" r:id="rId6"/>
    <sheet name="Exp_CCWCW" sheetId="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4" i="3" l="1"/>
  <c r="A1" i="8" a="1"/>
  <c r="A1" i="8" s="1"/>
  <c r="C6" i="2"/>
  <c r="D1" i="9" a="1"/>
  <c r="D1" i="9" s="1"/>
  <c r="B1" i="9" a="1"/>
  <c r="B1" i="9" s="1"/>
  <c r="A1" i="9" a="1"/>
  <c r="A1" i="9" s="1"/>
  <c r="D1" i="8" a="1"/>
  <c r="D1" i="8" s="1"/>
  <c r="B1" i="8" a="1"/>
  <c r="B1" i="8" s="1"/>
  <c r="D1" i="7" a="1"/>
  <c r="D1" i="7" s="1"/>
  <c r="B1" i="7" a="1"/>
  <c r="B1" i="7" s="1"/>
  <c r="A1" i="7" a="1"/>
  <c r="A1" i="7" s="1"/>
  <c r="D1" i="6" a="1"/>
  <c r="D1" i="6" s="1"/>
  <c r="B1" i="6" a="1"/>
  <c r="B1" i="6" s="1"/>
  <c r="A1" i="6" a="1"/>
  <c r="A1" i="6" s="1"/>
  <c r="M38" i="3"/>
  <c r="P38" i="3"/>
  <c r="S38" i="3"/>
  <c r="M39" i="3"/>
  <c r="P39" i="3"/>
  <c r="S39" i="3"/>
  <c r="M40" i="3"/>
  <c r="P40" i="3"/>
  <c r="S40" i="3"/>
  <c r="M41" i="3"/>
  <c r="P41" i="3"/>
  <c r="S41" i="3"/>
  <c r="M42" i="3"/>
  <c r="P42" i="3"/>
  <c r="S42" i="3"/>
  <c r="M43" i="3"/>
  <c r="P43" i="3"/>
  <c r="S43" i="3"/>
  <c r="M44" i="3"/>
  <c r="P44" i="3"/>
  <c r="S44" i="3"/>
  <c r="M45" i="3"/>
  <c r="P45" i="3"/>
  <c r="S45" i="3"/>
  <c r="M46" i="3"/>
  <c r="P46" i="3"/>
  <c r="S46" i="3"/>
  <c r="M47" i="3"/>
  <c r="P47" i="3"/>
  <c r="S47" i="3"/>
  <c r="M48" i="3"/>
  <c r="P48" i="3"/>
  <c r="S48" i="3"/>
  <c r="M49" i="3"/>
  <c r="P49" i="3"/>
  <c r="S49" i="3"/>
  <c r="M50" i="3"/>
  <c r="P50" i="3"/>
  <c r="S50" i="3"/>
  <c r="M51" i="3"/>
  <c r="P51" i="3"/>
  <c r="S51" i="3"/>
  <c r="M52" i="3"/>
  <c r="P52" i="3"/>
  <c r="S52" i="3"/>
  <c r="M53" i="3"/>
  <c r="P53" i="3"/>
  <c r="S53" i="3"/>
  <c r="M54" i="3"/>
  <c r="P54" i="3"/>
  <c r="S54" i="3"/>
  <c r="M55" i="3"/>
  <c r="P55" i="3"/>
  <c r="S55" i="3"/>
  <c r="M56" i="3"/>
  <c r="P56" i="3"/>
  <c r="S56" i="3"/>
  <c r="M57" i="3"/>
  <c r="P57" i="3"/>
  <c r="S57" i="3"/>
  <c r="M58" i="3"/>
  <c r="P58" i="3"/>
  <c r="S58" i="3"/>
  <c r="M59" i="3"/>
  <c r="P59" i="3"/>
  <c r="S59" i="3"/>
  <c r="M60" i="3"/>
  <c r="P60" i="3"/>
  <c r="S60" i="3"/>
  <c r="M61" i="3"/>
  <c r="P61" i="3"/>
  <c r="S61" i="3"/>
  <c r="M62" i="3"/>
  <c r="P62" i="3"/>
  <c r="S62" i="3"/>
  <c r="M63" i="3"/>
  <c r="P63" i="3"/>
  <c r="S63" i="3"/>
  <c r="M64" i="3"/>
  <c r="P64" i="3"/>
  <c r="S64" i="3"/>
  <c r="M65" i="3"/>
  <c r="P65" i="3"/>
  <c r="S65" i="3"/>
  <c r="M66" i="3"/>
  <c r="P66" i="3"/>
  <c r="S66" i="3"/>
  <c r="M67" i="3"/>
  <c r="P67" i="3"/>
  <c r="S67" i="3"/>
  <c r="I67" i="3"/>
  <c r="I66" i="3"/>
  <c r="I65" i="3"/>
  <c r="I64" i="3"/>
  <c r="I63" i="3"/>
  <c r="I62" i="3"/>
  <c r="I61" i="3"/>
  <c r="I60" i="3"/>
  <c r="I59" i="3"/>
  <c r="I58" i="3"/>
  <c r="I57" i="3"/>
  <c r="I56" i="3"/>
  <c r="I55" i="3"/>
  <c r="I54" i="3"/>
  <c r="I53" i="3"/>
  <c r="I52" i="3"/>
  <c r="I51" i="3"/>
  <c r="I50" i="3"/>
  <c r="I49" i="3"/>
  <c r="I48" i="3"/>
  <c r="I47" i="3"/>
  <c r="I46" i="3"/>
  <c r="I45" i="3"/>
  <c r="I44" i="3"/>
  <c r="I43" i="3"/>
  <c r="I42" i="3"/>
  <c r="I41" i="3"/>
  <c r="I40" i="3"/>
  <c r="I39" i="3"/>
  <c r="I38" i="3"/>
  <c r="F67" i="3"/>
  <c r="F66" i="3"/>
  <c r="F65" i="3"/>
  <c r="F64" i="3"/>
  <c r="F63" i="3"/>
  <c r="F62" i="3"/>
  <c r="F61" i="3"/>
  <c r="F60" i="3"/>
  <c r="F59" i="3"/>
  <c r="F58" i="3"/>
  <c r="F57" i="3"/>
  <c r="F56" i="3"/>
  <c r="F55" i="3"/>
  <c r="F54" i="3"/>
  <c r="F53" i="3"/>
  <c r="F52" i="3"/>
  <c r="F51" i="3"/>
  <c r="F50" i="3"/>
  <c r="F49" i="3"/>
  <c r="F48" i="3"/>
  <c r="F47" i="3"/>
  <c r="F46" i="3"/>
  <c r="F45" i="3"/>
  <c r="F44" i="3"/>
  <c r="F43" i="3"/>
  <c r="F42" i="3"/>
  <c r="F41" i="3"/>
  <c r="F40" i="3"/>
  <c r="F39" i="3"/>
  <c r="F38" i="3"/>
  <c r="C38" i="3"/>
  <c r="C67" i="3"/>
  <c r="C66" i="3"/>
  <c r="C65" i="3"/>
  <c r="C64" i="3"/>
  <c r="C63" i="3"/>
  <c r="C62" i="3"/>
  <c r="C61" i="3"/>
  <c r="C60" i="3"/>
  <c r="C59" i="3"/>
  <c r="C58" i="3"/>
  <c r="C57" i="3"/>
  <c r="C56" i="3"/>
  <c r="C55" i="3"/>
  <c r="C54" i="3"/>
  <c r="C53" i="3"/>
  <c r="C52" i="3"/>
  <c r="C51" i="3"/>
  <c r="C50" i="3"/>
  <c r="C49" i="3"/>
  <c r="C48" i="3"/>
  <c r="C47" i="3"/>
  <c r="C46" i="3"/>
  <c r="C45" i="3"/>
  <c r="C44" i="3"/>
  <c r="C43" i="3"/>
  <c r="C42" i="3"/>
  <c r="C41" i="3"/>
  <c r="C40" i="3"/>
  <c r="C39" i="3"/>
  <c r="M4" i="3"/>
  <c r="P4" i="3"/>
  <c r="S4" i="3"/>
  <c r="M5" i="3"/>
  <c r="P5" i="3"/>
  <c r="S5" i="3"/>
  <c r="M6" i="3"/>
  <c r="P6" i="3"/>
  <c r="S6" i="3"/>
  <c r="M7" i="3"/>
  <c r="P7" i="3"/>
  <c r="S7" i="3"/>
  <c r="M8" i="3"/>
  <c r="P8" i="3"/>
  <c r="S8" i="3"/>
  <c r="M9" i="3"/>
  <c r="P9" i="3"/>
  <c r="S9" i="3"/>
  <c r="M10" i="3"/>
  <c r="P10" i="3"/>
  <c r="S10" i="3"/>
  <c r="M11" i="3"/>
  <c r="P11" i="3"/>
  <c r="S11" i="3"/>
  <c r="M12" i="3"/>
  <c r="P12" i="3"/>
  <c r="S12" i="3"/>
  <c r="M13" i="3"/>
  <c r="P13" i="3"/>
  <c r="S13" i="3"/>
  <c r="M14" i="3"/>
  <c r="P14" i="3"/>
  <c r="S14" i="3"/>
  <c r="M15" i="3"/>
  <c r="P15" i="3"/>
  <c r="S15" i="3"/>
  <c r="M16" i="3"/>
  <c r="P16" i="3"/>
  <c r="S16" i="3"/>
  <c r="M17" i="3"/>
  <c r="P17" i="3"/>
  <c r="S17" i="3"/>
  <c r="M18" i="3"/>
  <c r="P18" i="3"/>
  <c r="S18" i="3"/>
  <c r="M19" i="3"/>
  <c r="P19" i="3"/>
  <c r="S19" i="3"/>
  <c r="M20" i="3"/>
  <c r="P20" i="3"/>
  <c r="S20" i="3"/>
  <c r="M21" i="3"/>
  <c r="P21" i="3"/>
  <c r="S21" i="3"/>
  <c r="M22" i="3"/>
  <c r="P22" i="3"/>
  <c r="S22" i="3"/>
  <c r="M23" i="3"/>
  <c r="P23" i="3"/>
  <c r="S23" i="3"/>
  <c r="M24" i="3"/>
  <c r="P24" i="3"/>
  <c r="S24" i="3"/>
  <c r="M25" i="3"/>
  <c r="P25" i="3"/>
  <c r="S25" i="3"/>
  <c r="M26" i="3"/>
  <c r="P26" i="3"/>
  <c r="S26" i="3"/>
  <c r="M27" i="3"/>
  <c r="P27" i="3"/>
  <c r="S27" i="3"/>
  <c r="M28" i="3"/>
  <c r="P28" i="3"/>
  <c r="S28" i="3"/>
  <c r="M29" i="3"/>
  <c r="P29" i="3"/>
  <c r="S29" i="3"/>
  <c r="M30" i="3"/>
  <c r="P30" i="3"/>
  <c r="S30" i="3"/>
  <c r="M31" i="3"/>
  <c r="P31" i="3"/>
  <c r="S31" i="3"/>
  <c r="M32" i="3"/>
  <c r="P32" i="3"/>
  <c r="S32" i="3"/>
  <c r="M33" i="3"/>
  <c r="P33" i="3"/>
  <c r="S33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I4" i="3"/>
  <c r="F4" i="3"/>
  <c r="C4" i="3"/>
  <c r="E5" i="2"/>
  <c r="F5" i="2"/>
  <c r="G5" i="2"/>
  <c r="H5" i="2"/>
  <c r="I5" i="2"/>
  <c r="C5" i="2"/>
  <c r="D6" i="2"/>
  <c r="R9" i="3" l="1"/>
  <c r="R63" i="3"/>
  <c r="R55" i="3"/>
  <c r="R26" i="3"/>
  <c r="R18" i="3"/>
  <c r="T18" i="3" s="1"/>
  <c r="R10" i="3"/>
  <c r="T10" i="3" s="1"/>
  <c r="H43" i="3"/>
  <c r="J43" i="3" s="1"/>
  <c r="H51" i="3"/>
  <c r="J51" i="3" s="1"/>
  <c r="H59" i="3"/>
  <c r="R51" i="3"/>
  <c r="R61" i="3"/>
  <c r="T61" i="3" s="1"/>
  <c r="R62" i="3"/>
  <c r="H61" i="3"/>
  <c r="J61" i="3" s="1"/>
  <c r="H44" i="3"/>
  <c r="J44" i="3" s="1"/>
  <c r="H52" i="3"/>
  <c r="J52" i="3" s="1"/>
  <c r="H60" i="3"/>
  <c r="J60" i="3" s="1"/>
  <c r="R42" i="3"/>
  <c r="T42" i="3" s="1"/>
  <c r="H45" i="3"/>
  <c r="J45" i="3" s="1"/>
  <c r="H9" i="3"/>
  <c r="J9" i="3" s="1"/>
  <c r="R21" i="3"/>
  <c r="R13" i="3"/>
  <c r="R5" i="3"/>
  <c r="T5" i="3" s="1"/>
  <c r="H42" i="3"/>
  <c r="J42" i="3" s="1"/>
  <c r="H50" i="3"/>
  <c r="J50" i="3" s="1"/>
  <c r="H58" i="3"/>
  <c r="J58" i="3" s="1"/>
  <c r="H66" i="3"/>
  <c r="J66" i="3" s="1"/>
  <c r="H53" i="3"/>
  <c r="J53" i="3" s="1"/>
  <c r="H67" i="3"/>
  <c r="J67" i="3"/>
  <c r="R19" i="3"/>
  <c r="T19" i="3" s="1"/>
  <c r="H56" i="3"/>
  <c r="J56" i="3" s="1"/>
  <c r="R44" i="3"/>
  <c r="T44" i="3" s="1"/>
  <c r="J59" i="3"/>
  <c r="R32" i="3"/>
  <c r="T32" i="3" s="1"/>
  <c r="R46" i="3"/>
  <c r="T46" i="3" s="1"/>
  <c r="R11" i="3"/>
  <c r="T11" i="3" s="1"/>
  <c r="R8" i="3"/>
  <c r="T8" i="3" s="1"/>
  <c r="H40" i="3"/>
  <c r="J40" i="3" s="1"/>
  <c r="H48" i="3"/>
  <c r="J48" i="3" s="1"/>
  <c r="H64" i="3"/>
  <c r="J64" i="3" s="1"/>
  <c r="H41" i="3"/>
  <c r="J41" i="3" s="1"/>
  <c r="H49" i="3"/>
  <c r="J49" i="3" s="1"/>
  <c r="H57" i="3"/>
  <c r="J57" i="3" s="1"/>
  <c r="H65" i="3"/>
  <c r="J65" i="3" s="1"/>
  <c r="R54" i="3"/>
  <c r="T54" i="3" s="1"/>
  <c r="H5" i="3"/>
  <c r="J5" i="3" s="1"/>
  <c r="R28" i="3"/>
  <c r="T28" i="3" s="1"/>
  <c r="R20" i="3"/>
  <c r="T20" i="3" s="1"/>
  <c r="R43" i="3"/>
  <c r="T43" i="3" s="1"/>
  <c r="H38" i="3"/>
  <c r="J38" i="3" s="1"/>
  <c r="H46" i="3"/>
  <c r="J46" i="3" s="1"/>
  <c r="H54" i="3"/>
  <c r="J54" i="3" s="1"/>
  <c r="H62" i="3"/>
  <c r="J62" i="3" s="1"/>
  <c r="H32" i="3"/>
  <c r="J32" i="3" s="1"/>
  <c r="H24" i="3"/>
  <c r="J24" i="3" s="1"/>
  <c r="H16" i="3"/>
  <c r="J16" i="3" s="1"/>
  <c r="H8" i="3"/>
  <c r="J8" i="3" s="1"/>
  <c r="R22" i="3"/>
  <c r="T22" i="3" s="1"/>
  <c r="R14" i="3"/>
  <c r="T14" i="3" s="1"/>
  <c r="H39" i="3"/>
  <c r="J39" i="3" s="1"/>
  <c r="H47" i="3"/>
  <c r="J47" i="3" s="1"/>
  <c r="H55" i="3"/>
  <c r="J55" i="3" s="1"/>
  <c r="H63" i="3"/>
  <c r="J63" i="3" s="1"/>
  <c r="R66" i="3"/>
  <c r="T66" i="3" s="1"/>
  <c r="R45" i="3"/>
  <c r="T45" i="3" s="1"/>
  <c r="R24" i="3"/>
  <c r="T24" i="3" s="1"/>
  <c r="R16" i="3"/>
  <c r="T16" i="3" s="1"/>
  <c r="R58" i="3"/>
  <c r="T58" i="3" s="1"/>
  <c r="R53" i="3"/>
  <c r="T53" i="3" s="1"/>
  <c r="I68" i="3"/>
  <c r="H33" i="3"/>
  <c r="J33" i="3" s="1"/>
  <c r="H25" i="3"/>
  <c r="J25" i="3" s="1"/>
  <c r="H17" i="3"/>
  <c r="J17" i="3" s="1"/>
  <c r="H4" i="3"/>
  <c r="J4" i="3" s="1"/>
  <c r="H27" i="3"/>
  <c r="J27" i="3" s="1"/>
  <c r="H19" i="3"/>
  <c r="J19" i="3" s="1"/>
  <c r="H11" i="3"/>
  <c r="J11" i="3" s="1"/>
  <c r="R59" i="3"/>
  <c r="T59" i="3" s="1"/>
  <c r="T51" i="3"/>
  <c r="H26" i="3"/>
  <c r="J26" i="3" s="1"/>
  <c r="H10" i="3"/>
  <c r="J10" i="3" s="1"/>
  <c r="I34" i="3"/>
  <c r="R49" i="3"/>
  <c r="T49" i="3" s="1"/>
  <c r="H18" i="3"/>
  <c r="J18" i="3" s="1"/>
  <c r="R12" i="3"/>
  <c r="T12" i="3" s="1"/>
  <c r="R60" i="3"/>
  <c r="T60" i="3" s="1"/>
  <c r="R50" i="3"/>
  <c r="T50" i="3" s="1"/>
  <c r="R17" i="3"/>
  <c r="T17" i="3" s="1"/>
  <c r="R67" i="3"/>
  <c r="T67" i="3" s="1"/>
  <c r="R52" i="3"/>
  <c r="T52" i="3" s="1"/>
  <c r="R47" i="3"/>
  <c r="T47" i="3" s="1"/>
  <c r="T55" i="3"/>
  <c r="R39" i="3"/>
  <c r="T39" i="3" s="1"/>
  <c r="S68" i="3"/>
  <c r="T63" i="3"/>
  <c r="R57" i="3"/>
  <c r="T57" i="3" s="1"/>
  <c r="R65" i="3"/>
  <c r="T65" i="3" s="1"/>
  <c r="R41" i="3"/>
  <c r="T41" i="3" s="1"/>
  <c r="R40" i="3"/>
  <c r="T40" i="3" s="1"/>
  <c r="R48" i="3"/>
  <c r="T48" i="3" s="1"/>
  <c r="T62" i="3"/>
  <c r="R56" i="3"/>
  <c r="T56" i="3" s="1"/>
  <c r="R64" i="3"/>
  <c r="T64" i="3" s="1"/>
  <c r="R38" i="3"/>
  <c r="T38" i="3" s="1"/>
  <c r="R23" i="3"/>
  <c r="T23" i="3" s="1"/>
  <c r="R31" i="3"/>
  <c r="T31" i="3" s="1"/>
  <c r="R15" i="3"/>
  <c r="T15" i="3" s="1"/>
  <c r="T9" i="3"/>
  <c r="R33" i="3"/>
  <c r="T33" i="3" s="1"/>
  <c r="R25" i="3"/>
  <c r="T25" i="3" s="1"/>
  <c r="R7" i="3"/>
  <c r="T7" i="3" s="1"/>
  <c r="R30" i="3"/>
  <c r="T30" i="3" s="1"/>
  <c r="R29" i="3"/>
  <c r="T29" i="3" s="1"/>
  <c r="R27" i="3"/>
  <c r="T27" i="3" s="1"/>
  <c r="T26" i="3"/>
  <c r="T13" i="3"/>
  <c r="S34" i="3"/>
  <c r="T21" i="3"/>
  <c r="R4" i="3"/>
  <c r="T4" i="3" s="1"/>
  <c r="R6" i="3"/>
  <c r="T6" i="3" s="1"/>
  <c r="H30" i="3"/>
  <c r="J30" i="3" s="1"/>
  <c r="H22" i="3"/>
  <c r="J22" i="3" s="1"/>
  <c r="H14" i="3"/>
  <c r="J14" i="3" s="1"/>
  <c r="H6" i="3"/>
  <c r="H29" i="3"/>
  <c r="J29" i="3" s="1"/>
  <c r="H21" i="3"/>
  <c r="J21" i="3" s="1"/>
  <c r="H13" i="3"/>
  <c r="J13" i="3" s="1"/>
  <c r="H31" i="3"/>
  <c r="J31" i="3" s="1"/>
  <c r="H23" i="3"/>
  <c r="J23" i="3" s="1"/>
  <c r="H15" i="3"/>
  <c r="J15" i="3" s="1"/>
  <c r="H7" i="3"/>
  <c r="J7" i="3" s="1"/>
  <c r="H28" i="3"/>
  <c r="J28" i="3" s="1"/>
  <c r="H20" i="3"/>
  <c r="J20" i="3" s="1"/>
  <c r="H12" i="3"/>
  <c r="J12" i="3" s="1"/>
  <c r="J68" i="3" l="1"/>
  <c r="H68" i="3"/>
  <c r="T68" i="3"/>
  <c r="T34" i="3"/>
  <c r="H34" i="3"/>
  <c r="J6" i="3"/>
  <c r="R68" i="3"/>
  <c r="R34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<sst xmlns="http://schemas.openxmlformats.org/spreadsheetml/2006/main" count="86" uniqueCount="54">
  <si>
    <t>D [m]</t>
  </si>
  <si>
    <t>risoluzione dello strumento</t>
  </si>
  <si>
    <t>a [m]</t>
  </si>
  <si>
    <t>f2 [m]</t>
  </si>
  <si>
    <t>L2 - SR</t>
  </si>
  <si>
    <t>SR-SC</t>
  </si>
  <si>
    <t>SR-S1</t>
  </si>
  <si>
    <t>S1-S2</t>
  </si>
  <si>
    <t>S2-SC</t>
  </si>
  <si>
    <t>Color code:</t>
  </si>
  <si>
    <t>propagazione degli errori</t>
  </si>
  <si>
    <t>valore fornito dal cielo</t>
  </si>
  <si>
    <t>Segmento di riferimento</t>
  </si>
  <si>
    <t xml:space="preserve">misura </t>
  </si>
  <si>
    <t>Valore</t>
  </si>
  <si>
    <t>incertezza</t>
  </si>
  <si>
    <t>Symbol code:</t>
  </si>
  <si>
    <t>SR</t>
  </si>
  <si>
    <t>S1, S2</t>
  </si>
  <si>
    <t>SC</t>
  </si>
  <si>
    <t>L2</t>
  </si>
  <si>
    <t>Specchio rotante</t>
  </si>
  <si>
    <t>Specchio 1 e 2</t>
  </si>
  <si>
    <t>Specchio concavo</t>
  </si>
  <si>
    <t>Lente convergente 2</t>
  </si>
  <si>
    <t>Nel caso volessimo fare altre misure aggiungiamole qui:</t>
  </si>
  <si>
    <t>f1 [m]</t>
  </si>
  <si>
    <t>Somme:</t>
  </si>
  <si>
    <t>Questi valori non considerano l'incertezza di misure multiple</t>
  </si>
  <si>
    <t>ω0 [1/s]</t>
  </si>
  <si>
    <t>δ0 [mm]</t>
  </si>
  <si>
    <t>ω [1/s]</t>
  </si>
  <si>
    <t>δ [mm]</t>
  </si>
  <si>
    <t>Δω</t>
  </si>
  <si>
    <t>Δδ</t>
  </si>
  <si>
    <t>𝜈0 [Hz]</t>
  </si>
  <si>
    <t>𝜈 [Hz]</t>
  </si>
  <si>
    <t>Medie</t>
  </si>
  <si>
    <t>CW [0 → max]</t>
  </si>
  <si>
    <t>CCW [0 → max]</t>
  </si>
  <si>
    <t>CW → CCW [-max → 0 → max]</t>
  </si>
  <si>
    <t>CCW → CW [max → 0 → -max]</t>
  </si>
  <si>
    <t>2 fogli che iniziano con un numero: sono quelli che contengono le misure effettuate in laboratorio</t>
  </si>
  <si>
    <t>0_Preliminari: contiene ciò che abbiamo misurato prima del set-up dello strumento</t>
  </si>
  <si>
    <t>1_Misure: contiene le misure effettive di frequenza e delta per il calcolo della velocità della luce</t>
  </si>
  <si>
    <t>questo foglio</t>
  </si>
  <si>
    <t>[m]</t>
  </si>
  <si>
    <t>c [km/s]</t>
  </si>
  <si>
    <t>4 fogli che iniziano con "Exp_": servono per rendere più semplice l'export dei dati in python</t>
  </si>
  <si>
    <t>Questo file è costituito da 7 fogli di cui:</t>
  </si>
  <si>
    <t>Le migliori misure sono segnate con il colore a sinistra</t>
  </si>
  <si>
    <t xml:space="preserve">queste misure (sulla sinistra) sono state scartate perché con il boost si è spostato l'apparato strumentale, invalidando le misure </t>
  </si>
  <si>
    <t xml:space="preserve">Scartata </t>
  </si>
  <si>
    <t>Scartata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</si>
</sst>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0.0"/>
  </numFmts>
  <fonts count="7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941651"/>
      <name val="Aptos Narrow"/>
      <family val="2"/>
      <scheme val="minor"/>
    </font>
    <font>
      <b/>
      <sz val="16"/>
      <color theme="1"/>
      <name val="Aptos Narrow"/>
      <scheme val="minor"/>
    </font>
    <font>
      <sz val="12"/>
      <color rgb="FF000000"/>
      <name val="Aptos Narrow"/>
      <family val="2"/>
      <scheme val="minor"/>
    </font>
    <font>
      <b/>
      <sz val="16"/>
      <color rgb="FF000000"/>
      <name val="Aptos Narrow"/>
      <scheme val="minor"/>
    </font>
    <font>
      <b/>
      <sz val="12"/>
      <color rgb="FF000000"/>
      <name val="Aptos Narrow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7A81FF"/>
        <bgColor indexed="64"/>
      </patternFill>
    </fill>
    <fill>
      <patternFill patternType="solid">
        <fgColor rgb="FFD883FF"/>
        <bgColor indexed="64"/>
      </patternFill>
    </fill>
    <fill>
      <patternFill patternType="solid">
        <fgColor rgb="FFBFBFB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76D6FF"/>
        <bgColor rgb="FF000000"/>
      </patternFill>
    </fill>
    <fill>
      <patternFill patternType="solid">
        <fgColor rgb="FF73FEFF"/>
        <bgColor rgb="FF000000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3" borderId="0" xfId="0" applyFill="1"/>
    <xf numFmtId="164" fontId="0" fillId="4" borderId="0" xfId="0" applyNumberFormat="1" applyFill="1"/>
    <xf numFmtId="0" fontId="0" fillId="5" borderId="0" xfId="0" applyFill="1"/>
    <xf numFmtId="0" fontId="0" fillId="4" borderId="0" xfId="0" applyFill="1"/>
    <xf numFmtId="0" fontId="0" fillId="6" borderId="0" xfId="0" applyFill="1"/>
    <xf numFmtId="0" fontId="0" fillId="6" borderId="0" xfId="0" applyFill="1" applyAlignment="1">
      <alignment horizontal="right"/>
    </xf>
    <xf numFmtId="0" fontId="0" fillId="7" borderId="0" xfId="0" applyFill="1"/>
    <xf numFmtId="0" fontId="0" fillId="8" borderId="0" xfId="0" applyFill="1"/>
    <xf numFmtId="0" fontId="1" fillId="6" borderId="0" xfId="0" applyFont="1" applyFill="1"/>
    <xf numFmtId="0" fontId="1" fillId="6" borderId="0" xfId="0" applyFont="1" applyFill="1" applyAlignment="1">
      <alignment horizontal="right"/>
    </xf>
    <xf numFmtId="0" fontId="1" fillId="6" borderId="0" xfId="0" applyFont="1" applyFill="1" applyAlignment="1">
      <alignment horizontal="center" vertical="center"/>
    </xf>
    <xf numFmtId="0" fontId="2" fillId="6" borderId="0" xfId="0" applyFont="1" applyFill="1"/>
    <xf numFmtId="2" fontId="0" fillId="0" borderId="0" xfId="0" applyNumberFormat="1"/>
    <xf numFmtId="0" fontId="1" fillId="8" borderId="0" xfId="0" applyFont="1" applyFill="1" applyAlignment="1">
      <alignment horizontal="center"/>
    </xf>
    <xf numFmtId="0" fontId="1" fillId="8" borderId="0" xfId="0" applyFont="1" applyFill="1" applyAlignment="1">
      <alignment horizontal="right"/>
    </xf>
    <xf numFmtId="166" fontId="1" fillId="8" borderId="0" xfId="0" applyNumberFormat="1" applyFont="1" applyFill="1"/>
    <xf numFmtId="165" fontId="1" fillId="8" borderId="0" xfId="0" applyNumberFormat="1" applyFont="1" applyFill="1"/>
    <xf numFmtId="166" fontId="0" fillId="8" borderId="0" xfId="0" applyNumberFormat="1" applyFill="1"/>
    <xf numFmtId="1" fontId="0" fillId="8" borderId="0" xfId="0" applyNumberFormat="1" applyFill="1"/>
    <xf numFmtId="2" fontId="0" fillId="8" borderId="0" xfId="0" applyNumberFormat="1" applyFill="1"/>
    <xf numFmtId="1" fontId="1" fillId="9" borderId="0" xfId="0" applyNumberFormat="1" applyFont="1" applyFill="1"/>
    <xf numFmtId="0" fontId="0" fillId="10" borderId="0" xfId="0" applyFill="1"/>
    <xf numFmtId="1" fontId="0" fillId="7" borderId="0" xfId="0" applyNumberFormat="1" applyFill="1"/>
    <xf numFmtId="1" fontId="0" fillId="10" borderId="0" xfId="0" applyNumberFormat="1" applyFill="1"/>
    <xf numFmtId="0" fontId="4" fillId="13" borderId="0" xfId="0" applyFont="1" applyFill="1"/>
    <xf numFmtId="0" fontId="6" fillId="2" borderId="0" xfId="0" applyFont="1" applyFill="1" applyAlignment="1">
      <alignment horizontal="center"/>
    </xf>
    <xf numFmtId="0" fontId="4" fillId="14" borderId="0" xfId="0" applyFont="1" applyFill="1"/>
    <xf numFmtId="0" fontId="4" fillId="15" borderId="0" xfId="0" applyFont="1" applyFill="1"/>
    <xf numFmtId="0" fontId="4" fillId="2" borderId="0" xfId="0" applyFont="1" applyFill="1"/>
    <xf numFmtId="0" fontId="6" fillId="2" borderId="0" xfId="0" applyFont="1" applyFill="1" applyAlignment="1">
      <alignment horizontal="right"/>
    </xf>
    <xf numFmtId="2" fontId="4" fillId="14" borderId="1" xfId="0" applyNumberFormat="1" applyFont="1" applyFill="1" applyBorder="1"/>
    <xf numFmtId="2" fontId="4" fillId="15" borderId="1" xfId="0" applyNumberFormat="1" applyFont="1" applyFill="1" applyBorder="1"/>
    <xf numFmtId="0" fontId="6" fillId="2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2" fontId="0" fillId="7" borderId="1" xfId="0" applyNumberFormat="1" applyFill="1" applyBorder="1"/>
    <xf numFmtId="2" fontId="0" fillId="10" borderId="1" xfId="0" applyNumberFormat="1" applyFill="1" applyBorder="1"/>
    <xf numFmtId="2" fontId="0" fillId="7" borderId="0" xfId="0" applyNumberFormat="1" applyFill="1"/>
    <xf numFmtId="0" fontId="0" fillId="7" borderId="0" xfId="0" quotePrefix="1" applyFill="1"/>
    <xf numFmtId="0" fontId="0" fillId="9" borderId="0" xfId="0" applyFill="1"/>
    <xf numFmtId="0" fontId="3" fillId="12" borderId="0" xfId="0" applyFont="1" applyFill="1" applyAlignment="1">
      <alignment horizontal="center"/>
    </xf>
    <xf numFmtId="0" fontId="5" fillId="16" borderId="0" xfId="0" applyFont="1" applyFill="1" applyAlignment="1">
      <alignment horizontal="center"/>
    </xf>
    <xf numFmtId="0" fontId="5" fillId="17" borderId="0" xfId="0" applyFont="1" applyFill="1" applyAlignment="1">
      <alignment horizontal="center"/>
    </xf>
    <xf numFmtId="0" fontId="3" fillId="11" borderId="0" xfId="0" applyFont="1" applyFill="1" applyAlignment="1">
      <alignment horizontal="center"/>
    </xf>
    <xf numFmtId="0" fontId="0" fillId="3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EFA00"/>
      <color rgb="FF73FB79"/>
      <color rgb="FF00FB92"/>
      <color rgb="FF73FEFF"/>
      <color rgb="FF76D6FF"/>
      <color rgb="FFD883FF"/>
      <color rgb="FF7A81FF"/>
      <color rgb="FFC9F1F2"/>
      <color rgb="FF941651"/>
      <color rgb="FFFF7E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BCC9E-1873-354D-B08F-95D97B63E36D}">
  <dimension ref="A1:C7"/>
  <sheetViews>
    <sheetView workbookViewId="0">
      <selection activeCell="C7" sqref="C7"/>
    </sheetView>
  </sheetViews>
  <sheetFormatPr baseColWidth="10" defaultRowHeight="16" x14ac:dyDescent="0.2"/>
  <sheetData>
    <row r="1" spans="1:3" x14ac:dyDescent="0.2">
      <c r="A1" t="s">
        <v>49</v>
      </c>
    </row>
    <row r="2" spans="1:3" x14ac:dyDescent="0.2">
      <c r="B2" t="s">
        <v>45</v>
      </c>
    </row>
    <row r="3" spans="1:3" x14ac:dyDescent="0.2">
      <c r="B3" t="s">
        <v>42</v>
      </c>
    </row>
    <row r="4" spans="1:3" x14ac:dyDescent="0.2">
      <c r="C4" t="s">
        <v>43</v>
      </c>
    </row>
    <row r="5" spans="1:3" x14ac:dyDescent="0.2">
      <c r="C5" t="s">
        <v>44</v>
      </c>
    </row>
    <row r="6" spans="1:3" x14ac:dyDescent="0.2">
      <c r="B6" s="39"/>
      <c r="C6" t="s">
        <v>50</v>
      </c>
    </row>
    <row r="7" spans="1:3" x14ac:dyDescent="0.2">
      <c r="B7" t="s">
        <v>48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F0923-D4CA-7E4D-92DD-2AFC6804AF91}">
  <dimension ref="A1:J15"/>
  <sheetViews>
    <sheetView zoomScale="108" workbookViewId="0">
      <selection activeCell="A16" sqref="A16:K19"/>
    </sheetView>
  </sheetViews>
  <sheetFormatPr baseColWidth="10" defaultRowHeight="16" x14ac:dyDescent="0.2"/>
  <cols>
    <col min="1" max="1" width="21.5" bestFit="1" customWidth="1"/>
    <col min="2" max="2" width="9.1640625" customWidth="1"/>
  </cols>
  <sheetData>
    <row r="1" spans="1:10" x14ac:dyDescent="0.2">
      <c r="A1" s="9" t="s">
        <v>12</v>
      </c>
      <c r="B1" s="9" t="s">
        <v>13</v>
      </c>
      <c r="C1" s="9" t="s">
        <v>14</v>
      </c>
      <c r="D1" s="9" t="s">
        <v>15</v>
      </c>
      <c r="E1" s="9" t="s">
        <v>25</v>
      </c>
      <c r="F1" s="5"/>
      <c r="G1" s="5"/>
      <c r="H1" s="5"/>
      <c r="I1" s="5"/>
      <c r="J1" s="5"/>
    </row>
    <row r="2" spans="1:10" x14ac:dyDescent="0.2">
      <c r="A2" s="10" t="s">
        <v>6</v>
      </c>
      <c r="B2" s="10" t="s">
        <v>46</v>
      </c>
      <c r="C2" s="7">
        <v>6.28</v>
      </c>
      <c r="D2" s="1">
        <v>1.4999999999999999E-2</v>
      </c>
      <c r="E2" s="7">
        <v>6.28</v>
      </c>
      <c r="F2" s="7">
        <v>6.28</v>
      </c>
      <c r="G2" s="7"/>
      <c r="H2" s="7"/>
      <c r="I2" s="7"/>
      <c r="J2" s="5"/>
    </row>
    <row r="3" spans="1:10" x14ac:dyDescent="0.2">
      <c r="A3" s="10" t="s">
        <v>7</v>
      </c>
      <c r="B3" s="10" t="s">
        <v>46</v>
      </c>
      <c r="C3" s="8">
        <v>0.61499999999999999</v>
      </c>
      <c r="D3" s="1">
        <v>5.0000000000000001E-3</v>
      </c>
      <c r="E3" s="8">
        <v>0.61</v>
      </c>
      <c r="F3" s="8">
        <v>0.61</v>
      </c>
      <c r="G3" s="8"/>
      <c r="H3" s="8"/>
      <c r="I3" s="8"/>
      <c r="J3" s="5"/>
    </row>
    <row r="4" spans="1:10" x14ac:dyDescent="0.2">
      <c r="A4" s="10" t="s">
        <v>8</v>
      </c>
      <c r="B4" s="10" t="s">
        <v>46</v>
      </c>
      <c r="C4" s="7">
        <v>6.49</v>
      </c>
      <c r="D4" s="1">
        <v>1.4999999999999999E-2</v>
      </c>
      <c r="E4" s="37">
        <v>6.5</v>
      </c>
      <c r="F4" s="37">
        <v>6.5</v>
      </c>
      <c r="G4" s="7"/>
      <c r="H4" s="7"/>
      <c r="I4" s="7"/>
      <c r="J4" s="5"/>
    </row>
    <row r="5" spans="1:10" x14ac:dyDescent="0.2">
      <c r="A5" s="10"/>
      <c r="B5" s="10" t="s">
        <v>27</v>
      </c>
      <c r="C5" s="9">
        <f>SUM(C2:C4)</f>
        <v>13.385000000000002</v>
      </c>
      <c r="D5" s="9"/>
      <c r="E5" s="9">
        <f t="shared" ref="E5:I5" si="0">SUM(E2:E4)</f>
        <v>13.39</v>
      </c>
      <c r="F5" s="9">
        <f t="shared" si="0"/>
        <v>13.39</v>
      </c>
      <c r="G5" s="9">
        <f t="shared" si="0"/>
        <v>0</v>
      </c>
      <c r="H5" s="9">
        <f t="shared" si="0"/>
        <v>0</v>
      </c>
      <c r="I5" s="9">
        <f t="shared" si="0"/>
        <v>0</v>
      </c>
      <c r="J5" s="5"/>
    </row>
    <row r="6" spans="1:10" x14ac:dyDescent="0.2">
      <c r="A6" s="10" t="s">
        <v>5</v>
      </c>
      <c r="B6" s="11" t="s">
        <v>0</v>
      </c>
      <c r="C6" s="7">
        <f>AVERAGEIF(C5:I5, "&lt;&gt;0")</f>
        <v>13.388333333333335</v>
      </c>
      <c r="D6" s="2">
        <f>SQRT(D2^2+D3^2+D4^2)</f>
        <v>2.1794494717703367E-2</v>
      </c>
      <c r="E6" s="12" t="s">
        <v>28</v>
      </c>
      <c r="F6" s="5"/>
      <c r="G6" s="5"/>
      <c r="H6" s="5"/>
      <c r="I6" s="5"/>
      <c r="J6" s="5"/>
    </row>
    <row r="7" spans="1:10" x14ac:dyDescent="0.2">
      <c r="A7" s="10" t="s">
        <v>4</v>
      </c>
      <c r="B7" s="11" t="s">
        <v>2</v>
      </c>
      <c r="C7" s="8">
        <v>0.48199999999999998</v>
      </c>
      <c r="D7" s="1">
        <v>3.0000000000000001E-3</v>
      </c>
      <c r="E7" s="8">
        <v>0.48399999999999999</v>
      </c>
      <c r="F7" s="8">
        <v>0.48399999999999999</v>
      </c>
      <c r="G7" s="8"/>
      <c r="H7" s="8"/>
      <c r="I7" s="8"/>
      <c r="J7" s="5"/>
    </row>
    <row r="8" spans="1:10" x14ac:dyDescent="0.2">
      <c r="A8" s="10"/>
      <c r="B8" s="11" t="s">
        <v>3</v>
      </c>
      <c r="C8" s="7">
        <v>0.252</v>
      </c>
      <c r="D8" s="3"/>
      <c r="E8" s="5"/>
      <c r="F8" s="5"/>
      <c r="G8" s="5"/>
      <c r="H8" s="5"/>
      <c r="I8" s="5"/>
      <c r="J8" s="5"/>
    </row>
    <row r="9" spans="1:10" x14ac:dyDescent="0.2">
      <c r="A9" s="9"/>
      <c r="B9" s="11" t="s">
        <v>26</v>
      </c>
      <c r="C9" s="8">
        <v>4.8000000000000001E-2</v>
      </c>
      <c r="D9" s="3"/>
      <c r="E9" s="5"/>
      <c r="F9" s="5"/>
      <c r="G9" s="5"/>
      <c r="H9" s="5"/>
      <c r="I9" s="5"/>
      <c r="J9" s="5"/>
    </row>
    <row r="10" spans="1:10" x14ac:dyDescent="0.2">
      <c r="A10" s="10" t="s">
        <v>16</v>
      </c>
      <c r="B10" s="5"/>
      <c r="C10" s="5"/>
      <c r="D10" s="10" t="s">
        <v>9</v>
      </c>
      <c r="E10" s="5"/>
      <c r="F10" s="5"/>
      <c r="G10" s="5"/>
      <c r="H10" s="5"/>
      <c r="I10" s="5"/>
      <c r="J10" s="5"/>
    </row>
    <row r="11" spans="1:10" x14ac:dyDescent="0.2">
      <c r="A11" s="6" t="s">
        <v>17</v>
      </c>
      <c r="B11" s="5" t="s">
        <v>21</v>
      </c>
      <c r="C11" s="5"/>
      <c r="D11" s="3"/>
      <c r="E11" s="5" t="s">
        <v>11</v>
      </c>
      <c r="F11" s="5"/>
      <c r="G11" s="5"/>
      <c r="H11" s="5"/>
      <c r="I11" s="5"/>
      <c r="J11" s="5"/>
    </row>
    <row r="12" spans="1:10" x14ac:dyDescent="0.2">
      <c r="A12" s="6" t="s">
        <v>18</v>
      </c>
      <c r="B12" s="5" t="s">
        <v>22</v>
      </c>
      <c r="C12" s="5"/>
      <c r="D12" s="1"/>
      <c r="E12" s="5" t="s">
        <v>1</v>
      </c>
      <c r="F12" s="5"/>
      <c r="G12" s="5"/>
      <c r="H12" s="5"/>
      <c r="I12" s="5"/>
      <c r="J12" s="5"/>
    </row>
    <row r="13" spans="1:10" x14ac:dyDescent="0.2">
      <c r="A13" s="6" t="s">
        <v>19</v>
      </c>
      <c r="B13" s="5" t="s">
        <v>23</v>
      </c>
      <c r="C13" s="5"/>
      <c r="D13" s="4"/>
      <c r="E13" s="5" t="s">
        <v>10</v>
      </c>
      <c r="F13" s="5"/>
      <c r="G13" s="5"/>
      <c r="H13" s="5"/>
      <c r="I13" s="5"/>
      <c r="J13" s="5"/>
    </row>
    <row r="14" spans="1:10" x14ac:dyDescent="0.2">
      <c r="A14" s="6" t="s">
        <v>20</v>
      </c>
      <c r="B14" s="5" t="s">
        <v>24</v>
      </c>
      <c r="C14" s="5"/>
      <c r="D14" s="5"/>
      <c r="E14" s="5"/>
      <c r="F14" s="5"/>
      <c r="G14" s="5"/>
      <c r="H14" s="5"/>
      <c r="I14" s="5"/>
      <c r="J14" s="5"/>
    </row>
    <row r="15" spans="1:10" x14ac:dyDescent="0.2">
      <c r="A15" s="5"/>
      <c r="B15" s="9"/>
      <c r="C15" s="5"/>
      <c r="D15" s="5"/>
      <c r="E15" s="5"/>
      <c r="F15" s="5"/>
      <c r="G15" s="5"/>
      <c r="H15" s="5"/>
      <c r="I15" s="5"/>
      <c r="J15" s="5"/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84666-F5B1-C145-A822-9E8C45F4569C}">
  <dimension ref="A1:U69"/>
  <sheetViews>
    <sheetView tabSelected="1" zoomScale="84" workbookViewId="0">
      <selection activeCell="J35" sqref="J35"/>
    </sheetView>
  </sheetViews>
  <sheetFormatPr baseColWidth="10" defaultRowHeight="16" x14ac:dyDescent="0.2"/>
  <cols>
    <col min="10" max="10" width="11.6640625" bestFit="1" customWidth="1"/>
    <col min="11" max="11" width="13.6640625" customWidth="1"/>
  </cols>
  <sheetData>
    <row r="1" spans="1:21" x14ac:dyDescent="0.2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25"/>
    </row>
    <row r="2" spans="1:21" ht="22" x14ac:dyDescent="0.3">
      <c r="A2" s="5"/>
      <c r="B2" s="43" t="s">
        <v>38</v>
      </c>
      <c r="C2" s="43"/>
      <c r="D2" s="43"/>
      <c r="E2" s="43"/>
      <c r="F2" s="43"/>
      <c r="G2" s="43"/>
      <c r="H2" s="43"/>
      <c r="I2" s="43"/>
      <c r="J2" s="43"/>
      <c r="K2" s="5"/>
      <c r="L2" s="40" t="s">
        <v>39</v>
      </c>
      <c r="M2" s="40"/>
      <c r="N2" s="40"/>
      <c r="O2" s="40"/>
      <c r="P2" s="40"/>
      <c r="Q2" s="40"/>
      <c r="R2" s="40"/>
      <c r="S2" s="40"/>
      <c r="T2" s="40"/>
      <c r="U2" s="25"/>
    </row>
    <row r="3" spans="1:21" x14ac:dyDescent="0.2">
      <c r="A3" s="5"/>
      <c r="B3" s="14" t="s">
        <v>35</v>
      </c>
      <c r="C3" s="14" t="s">
        <v>29</v>
      </c>
      <c r="D3" s="34" t="s">
        <v>30</v>
      </c>
      <c r="E3" s="14" t="s">
        <v>36</v>
      </c>
      <c r="F3" s="14" t="s">
        <v>31</v>
      </c>
      <c r="G3" s="34" t="s">
        <v>32</v>
      </c>
      <c r="H3" s="14" t="s">
        <v>33</v>
      </c>
      <c r="I3" s="14" t="s">
        <v>34</v>
      </c>
      <c r="J3" s="14" t="s">
        <v>47</v>
      </c>
      <c r="K3" s="5"/>
      <c r="L3" s="14" t="s">
        <v>35</v>
      </c>
      <c r="M3" s="14" t="s">
        <v>29</v>
      </c>
      <c r="N3" s="34" t="s">
        <v>30</v>
      </c>
      <c r="O3" s="14" t="s">
        <v>36</v>
      </c>
      <c r="P3" s="14" t="s">
        <v>31</v>
      </c>
      <c r="Q3" s="34" t="s">
        <v>32</v>
      </c>
      <c r="R3" s="14" t="s">
        <v>33</v>
      </c>
      <c r="S3" s="14" t="s">
        <v>34</v>
      </c>
      <c r="T3" s="14" t="s">
        <v>47</v>
      </c>
      <c r="U3" s="25"/>
    </row>
    <row r="4" spans="1:21" x14ac:dyDescent="0.2">
      <c r="A4" s="5"/>
      <c r="B4" s="7">
        <v>-89</v>
      </c>
      <c r="C4" s="18">
        <f t="shared" ref="C4:C33" si="0">2*PI()*B4</f>
        <v>-559.20349233898321</v>
      </c>
      <c r="D4" s="35">
        <v>7.5</v>
      </c>
      <c r="E4" s="7">
        <v>-1064</v>
      </c>
      <c r="F4" s="19">
        <f t="shared" ref="F4:F33" si="1">2*PI() *E4</f>
        <v>-6685.3091668390798</v>
      </c>
      <c r="G4" s="35">
        <v>7.23</v>
      </c>
      <c r="H4" s="19">
        <f t="shared" ref="H4:H33" si="2">F4-C4</f>
        <v>-6126.1056745000969</v>
      </c>
      <c r="I4" s="20">
        <f t="shared" ref="I4:I33" si="3">G4-D4</f>
        <v>-0.26999999999999957</v>
      </c>
      <c r="J4" s="23">
        <f>4 * '0_Preliminari'!$C$8 *'0_Preliminari'!$C$6^2 *H4 / (('0_Preliminari'!$C$6 + '0_Preliminari'!$C$7 -'0_Preliminari'!$C$8)*I4)</f>
        <v>301030.37877072656</v>
      </c>
      <c r="K4" s="5"/>
      <c r="L4" s="7">
        <v>109</v>
      </c>
      <c r="M4" s="18">
        <f t="shared" ref="M4:M33" si="4">2*PI()*L4</f>
        <v>684.86719848257485</v>
      </c>
      <c r="N4" s="35">
        <v>7.55</v>
      </c>
      <c r="O4" s="7">
        <v>1036</v>
      </c>
      <c r="P4" s="19">
        <f t="shared" ref="P4:P33" si="5">2*PI() *O4</f>
        <v>6509.3799782380511</v>
      </c>
      <c r="Q4" s="35">
        <v>7.8</v>
      </c>
      <c r="R4" s="19">
        <f t="shared" ref="R4:R33" si="6">P4-M4</f>
        <v>5824.512779755476</v>
      </c>
      <c r="S4" s="20">
        <f t="shared" ref="S4:S33" si="7">Q4-N4</f>
        <v>0.25</v>
      </c>
      <c r="T4" s="23">
        <f>4 * '0_Preliminari'!$C$8 *'0_Preliminari'!$C$6^2 *R4 / (('0_Preliminari'!$C$6 + '0_Preliminari'!$C$7 -'0_Preliminari'!$C$8)*S4)</f>
        <v>309107.25539497449</v>
      </c>
      <c r="U4" s="25"/>
    </row>
    <row r="5" spans="1:21" x14ac:dyDescent="0.2">
      <c r="A5" s="5"/>
      <c r="B5" s="22">
        <v>-80</v>
      </c>
      <c r="C5" s="18">
        <f t="shared" si="0"/>
        <v>-502.6548245743669</v>
      </c>
      <c r="D5" s="36">
        <v>7.5</v>
      </c>
      <c r="E5" s="22">
        <v>-1072</v>
      </c>
      <c r="F5" s="19">
        <f t="shared" si="1"/>
        <v>-6735.5746492965163</v>
      </c>
      <c r="G5" s="36">
        <v>7.2220000000000004</v>
      </c>
      <c r="H5" s="19">
        <f t="shared" si="2"/>
        <v>-6232.9198247221493</v>
      </c>
      <c r="I5" s="20">
        <f t="shared" si="3"/>
        <v>-0.27799999999999958</v>
      </c>
      <c r="J5" s="24">
        <f>4 * '0_Preliminari'!$C$8 *'0_Preliminari'!$C$6^2 *H5 / (('0_Preliminari'!$C$6 + '0_Preliminari'!$C$7 -'0_Preliminari'!$C$8)*I5)</f>
        <v>297465.32613890938</v>
      </c>
      <c r="K5" s="5"/>
      <c r="L5" s="22">
        <v>100</v>
      </c>
      <c r="M5" s="18">
        <f t="shared" si="4"/>
        <v>628.31853071795865</v>
      </c>
      <c r="N5" s="36">
        <v>7.55</v>
      </c>
      <c r="O5" s="22">
        <v>1041</v>
      </c>
      <c r="P5" s="19">
        <f t="shared" si="5"/>
        <v>6540.7959047739496</v>
      </c>
      <c r="Q5" s="36">
        <v>7.8</v>
      </c>
      <c r="R5" s="19">
        <f t="shared" si="6"/>
        <v>5912.4773740559913</v>
      </c>
      <c r="S5" s="20">
        <f t="shared" si="7"/>
        <v>0.25</v>
      </c>
      <c r="T5" s="24">
        <f>4 * '0_Preliminari'!$C$8 *'0_Preliminari'!$C$6^2 *R5 / (('0_Preliminari'!$C$6 + '0_Preliminari'!$C$7 -'0_Preliminari'!$C$8)*S5)</f>
        <v>313775.54188421898</v>
      </c>
      <c r="U5" s="25"/>
    </row>
    <row r="6" spans="1:21" x14ac:dyDescent="0.2">
      <c r="A6" s="5"/>
      <c r="B6" s="7">
        <v>-78</v>
      </c>
      <c r="C6" s="18">
        <f t="shared" si="0"/>
        <v>-490.08845396000771</v>
      </c>
      <c r="D6" s="35">
        <v>7.48</v>
      </c>
      <c r="E6" s="7">
        <v>-1070</v>
      </c>
      <c r="F6" s="19">
        <f t="shared" si="1"/>
        <v>-6723.0082786821577</v>
      </c>
      <c r="G6" s="35">
        <v>7.21</v>
      </c>
      <c r="H6" s="19">
        <f t="shared" si="2"/>
        <v>-6232.9198247221502</v>
      </c>
      <c r="I6" s="20">
        <f t="shared" si="3"/>
        <v>-0.27000000000000046</v>
      </c>
      <c r="J6" s="23">
        <f>4 * '0_Preliminari'!$C$8 *'0_Preliminari'!$C$6^2 *H6 / (('0_Preliminari'!$C$6 + '0_Preliminari'!$C$7 -'0_Preliminari'!$C$8)*I6)</f>
        <v>306279.11358006136</v>
      </c>
      <c r="K6" s="5"/>
      <c r="L6" s="7">
        <v>114</v>
      </c>
      <c r="M6" s="18">
        <f t="shared" si="4"/>
        <v>716.28312501847279</v>
      </c>
      <c r="N6" s="35">
        <v>7.55</v>
      </c>
      <c r="O6" s="7">
        <v>1043</v>
      </c>
      <c r="P6" s="19">
        <f t="shared" si="5"/>
        <v>6553.3622753883083</v>
      </c>
      <c r="Q6" s="35">
        <v>7.81</v>
      </c>
      <c r="R6" s="19">
        <f t="shared" si="6"/>
        <v>5837.0791503698356</v>
      </c>
      <c r="S6" s="20">
        <f t="shared" si="7"/>
        <v>0.25999999999999979</v>
      </c>
      <c r="T6" s="23">
        <f>4 * '0_Preliminari'!$C$8 *'0_Preliminari'!$C$6^2 *R6 / (('0_Preliminari'!$C$6 + '0_Preliminari'!$C$7 -'0_Preliminari'!$C$8)*S6)</f>
        <v>297859.76294698729</v>
      </c>
      <c r="U6" s="25"/>
    </row>
    <row r="7" spans="1:21" x14ac:dyDescent="0.2">
      <c r="A7" s="5"/>
      <c r="B7" s="22">
        <v>-74</v>
      </c>
      <c r="C7" s="18">
        <f t="shared" si="0"/>
        <v>-464.9557127312894</v>
      </c>
      <c r="D7" s="36">
        <v>7.48</v>
      </c>
      <c r="E7" s="22">
        <v>-1482</v>
      </c>
      <c r="F7" s="19">
        <f t="shared" si="1"/>
        <v>-9311.6806252401475</v>
      </c>
      <c r="G7" s="36">
        <v>6.87</v>
      </c>
      <c r="H7" s="19">
        <f t="shared" si="2"/>
        <v>-8846.7249125088583</v>
      </c>
      <c r="I7" s="20">
        <f t="shared" si="3"/>
        <v>-0.61000000000000032</v>
      </c>
      <c r="J7" s="24">
        <f>4 * '0_Preliminari'!$C$8 *'0_Preliminari'!$C$6^2 *H7 / (('0_Preliminari'!$C$6 + '0_Preliminari'!$C$7 -'0_Preliminari'!$C$8)*I7)</f>
        <v>192416.49229672833</v>
      </c>
      <c r="K7" s="44" t="s">
        <v>51</v>
      </c>
      <c r="L7" s="22">
        <v>119</v>
      </c>
      <c r="M7" s="18">
        <f t="shared" si="4"/>
        <v>747.69905155437073</v>
      </c>
      <c r="N7" s="36">
        <v>7.56</v>
      </c>
      <c r="O7" s="22">
        <v>1054</v>
      </c>
      <c r="P7" s="19">
        <f t="shared" si="5"/>
        <v>6622.4773137672837</v>
      </c>
      <c r="Q7" s="36">
        <v>7.81</v>
      </c>
      <c r="R7" s="19">
        <f t="shared" si="6"/>
        <v>5874.7782622129125</v>
      </c>
      <c r="S7" s="20">
        <f t="shared" si="7"/>
        <v>0.25</v>
      </c>
      <c r="T7" s="24">
        <f>4 * '0_Preliminari'!$C$8 *'0_Preliminari'!$C$6^2 *R7 / (('0_Preliminari'!$C$6 + '0_Preliminari'!$C$7 -'0_Preliminari'!$C$8)*S7)</f>
        <v>311774.84767454275</v>
      </c>
      <c r="U7" s="25"/>
    </row>
    <row r="8" spans="1:21" x14ac:dyDescent="0.2">
      <c r="A8" s="5"/>
      <c r="B8" s="7">
        <v>-74</v>
      </c>
      <c r="C8" s="18">
        <f t="shared" si="0"/>
        <v>-464.9557127312894</v>
      </c>
      <c r="D8" s="35">
        <v>7.14</v>
      </c>
      <c r="E8" s="7">
        <v>-1052</v>
      </c>
      <c r="F8" s="19">
        <f t="shared" si="1"/>
        <v>-6609.910943152925</v>
      </c>
      <c r="G8" s="35">
        <v>6.86</v>
      </c>
      <c r="H8" s="19">
        <f t="shared" si="2"/>
        <v>-6144.9552304216359</v>
      </c>
      <c r="I8" s="20">
        <f t="shared" si="3"/>
        <v>-0.27999999999999936</v>
      </c>
      <c r="J8" s="23">
        <f>4 * '0_Preliminari'!$C$8 *'0_Preliminari'!$C$6^2 *H8 / (('0_Preliminari'!$C$6 + '0_Preliminari'!$C$7 -'0_Preliminari'!$C$8)*I8)</f>
        <v>291172.46087252058</v>
      </c>
      <c r="K8" s="44"/>
      <c r="L8" s="7">
        <v>136</v>
      </c>
      <c r="M8" s="18">
        <f t="shared" si="4"/>
        <v>854.51320177642378</v>
      </c>
      <c r="N8" s="35">
        <v>7.56</v>
      </c>
      <c r="O8" s="7">
        <v>1049</v>
      </c>
      <c r="P8" s="19">
        <f t="shared" si="5"/>
        <v>6591.0613872313861</v>
      </c>
      <c r="Q8" s="35">
        <v>7.82</v>
      </c>
      <c r="R8" s="19">
        <f t="shared" si="6"/>
        <v>5736.5481854549625</v>
      </c>
      <c r="S8" s="20">
        <f t="shared" si="7"/>
        <v>0.26000000000000068</v>
      </c>
      <c r="T8" s="23">
        <f>4 * '0_Preliminari'!$C$8 *'0_Preliminari'!$C$6^2 *R8 / (('0_Preliminari'!$C$6 + '0_Preliminari'!$C$7 -'0_Preliminari'!$C$8)*S8)</f>
        <v>292729.77779397037</v>
      </c>
      <c r="U8" s="25"/>
    </row>
    <row r="9" spans="1:21" x14ac:dyDescent="0.2">
      <c r="A9" s="5"/>
      <c r="B9" s="22">
        <v>-103</v>
      </c>
      <c r="C9" s="18">
        <f t="shared" si="0"/>
        <v>-647.16808663949735</v>
      </c>
      <c r="D9" s="36">
        <v>7.12</v>
      </c>
      <c r="E9" s="22">
        <v>-1053</v>
      </c>
      <c r="F9" s="19">
        <f t="shared" si="1"/>
        <v>-6616.1941284601044</v>
      </c>
      <c r="G9" s="36">
        <v>6.86</v>
      </c>
      <c r="H9" s="19">
        <f t="shared" si="2"/>
        <v>-5969.0260418206071</v>
      </c>
      <c r="I9" s="20">
        <f t="shared" si="3"/>
        <v>-0.25999999999999979</v>
      </c>
      <c r="J9" s="24">
        <f>4 * '0_Preliminari'!$C$8 *'0_Preliminari'!$C$6^2 *H9 / (('0_Preliminari'!$C$6 + '0_Preliminari'!$C$7 -'0_Preliminari'!$C$8)*I9)</f>
        <v>304592.86846032069</v>
      </c>
      <c r="K9" s="44"/>
      <c r="L9" s="22">
        <v>114</v>
      </c>
      <c r="M9" s="18">
        <f t="shared" si="4"/>
        <v>716.28312501847279</v>
      </c>
      <c r="N9" s="36">
        <v>7.55</v>
      </c>
      <c r="O9" s="22">
        <v>1047</v>
      </c>
      <c r="P9" s="19">
        <f t="shared" si="5"/>
        <v>6578.4950166170265</v>
      </c>
      <c r="Q9" s="36">
        <v>7.81</v>
      </c>
      <c r="R9" s="19">
        <f t="shared" si="6"/>
        <v>5862.2118915985538</v>
      </c>
      <c r="S9" s="20">
        <f t="shared" si="7"/>
        <v>0.25999999999999979</v>
      </c>
      <c r="T9" s="24">
        <f>4 * '0_Preliminari'!$C$8 *'0_Preliminari'!$C$6^2 *R9 / (('0_Preliminari'!$C$6 + '0_Preliminari'!$C$7 -'0_Preliminari'!$C$8)*S9)</f>
        <v>299142.25923524128</v>
      </c>
      <c r="U9" s="25"/>
    </row>
    <row r="10" spans="1:21" x14ac:dyDescent="0.2">
      <c r="A10" s="5"/>
      <c r="B10" s="7">
        <v>-107</v>
      </c>
      <c r="C10" s="18">
        <f t="shared" si="0"/>
        <v>-672.30082786821572</v>
      </c>
      <c r="D10" s="35">
        <v>7.12</v>
      </c>
      <c r="E10" s="7">
        <v>-1480</v>
      </c>
      <c r="F10" s="19">
        <f t="shared" si="1"/>
        <v>-9299.114254625787</v>
      </c>
      <c r="G10" s="35">
        <v>6.73</v>
      </c>
      <c r="H10" s="19">
        <f t="shared" si="2"/>
        <v>-8626.8134267575715</v>
      </c>
      <c r="I10" s="20">
        <f t="shared" si="3"/>
        <v>-0.38999999999999968</v>
      </c>
      <c r="J10" s="23">
        <f>4 * '0_Preliminari'!$C$8 *'0_Preliminari'!$C$6^2 *H10 / (('0_Preliminari'!$C$6 + '0_Preliminari'!$C$7 -'0_Preliminari'!$C$8)*I10)</f>
        <v>293477.90062878618</v>
      </c>
      <c r="K10" s="44"/>
      <c r="L10" s="7">
        <v>119</v>
      </c>
      <c r="M10" s="18">
        <f t="shared" si="4"/>
        <v>747.69905155437073</v>
      </c>
      <c r="N10" s="35">
        <v>7.55</v>
      </c>
      <c r="O10" s="7">
        <v>1036</v>
      </c>
      <c r="P10" s="19">
        <f t="shared" si="5"/>
        <v>6509.3799782380511</v>
      </c>
      <c r="Q10" s="35">
        <v>7.81</v>
      </c>
      <c r="R10" s="19">
        <f t="shared" si="6"/>
        <v>5761.6809266836808</v>
      </c>
      <c r="S10" s="20">
        <f t="shared" si="7"/>
        <v>0.25999999999999979</v>
      </c>
      <c r="T10" s="23">
        <f>4 * '0_Preliminari'!$C$8 *'0_Preliminari'!$C$6^2 *R10 / (('0_Preliminari'!$C$6 + '0_Preliminari'!$C$7 -'0_Preliminari'!$C$8)*S10)</f>
        <v>294012.27408222534</v>
      </c>
      <c r="U10" s="25"/>
    </row>
    <row r="11" spans="1:21" x14ac:dyDescent="0.2">
      <c r="A11" s="5"/>
      <c r="B11" s="22">
        <v>-103</v>
      </c>
      <c r="C11" s="18">
        <f t="shared" si="0"/>
        <v>-647.16808663949735</v>
      </c>
      <c r="D11" s="36">
        <v>7.06</v>
      </c>
      <c r="E11" s="22">
        <v>-1481</v>
      </c>
      <c r="F11" s="19">
        <f t="shared" si="1"/>
        <v>-9305.3974399329672</v>
      </c>
      <c r="G11" s="36">
        <v>6.66</v>
      </c>
      <c r="H11" s="19">
        <f t="shared" si="2"/>
        <v>-8658.2293532934691</v>
      </c>
      <c r="I11" s="20">
        <f t="shared" si="3"/>
        <v>-0.39999999999999947</v>
      </c>
      <c r="J11" s="24">
        <f>4 * '0_Preliminari'!$C$8 *'0_Preliminari'!$C$6^2 *H11 / (('0_Preliminari'!$C$6 + '0_Preliminari'!$C$7 -'0_Preliminari'!$C$8)*I11)</f>
        <v>287182.98134727299</v>
      </c>
      <c r="K11" s="44"/>
      <c r="L11" s="22">
        <v>115</v>
      </c>
      <c r="M11" s="18">
        <f t="shared" si="4"/>
        <v>722.56631032565247</v>
      </c>
      <c r="N11" s="36">
        <v>7.54</v>
      </c>
      <c r="O11" s="22">
        <v>1051</v>
      </c>
      <c r="P11" s="19">
        <f t="shared" si="5"/>
        <v>6603.6277578457448</v>
      </c>
      <c r="Q11" s="36">
        <v>7.81</v>
      </c>
      <c r="R11" s="19">
        <f t="shared" si="6"/>
        <v>5881.0614475200928</v>
      </c>
      <c r="S11" s="20">
        <f t="shared" si="7"/>
        <v>0.26999999999999957</v>
      </c>
      <c r="T11" s="24">
        <f>4 * '0_Preliminari'!$C$8 *'0_Preliminari'!$C$6^2 *R11 / (('0_Preliminari'!$C$6 + '0_Preliminari'!$C$7 -'0_Preliminari'!$C$8)*S11)</f>
        <v>288989.1636198975</v>
      </c>
      <c r="U11" s="25"/>
    </row>
    <row r="12" spans="1:21" x14ac:dyDescent="0.2">
      <c r="A12" s="5"/>
      <c r="B12" s="7">
        <v>-82</v>
      </c>
      <c r="C12" s="18">
        <f t="shared" si="0"/>
        <v>-515.22119518872603</v>
      </c>
      <c r="D12" s="35">
        <v>7.04</v>
      </c>
      <c r="E12" s="7">
        <v>-1482</v>
      </c>
      <c r="F12" s="19">
        <f t="shared" si="1"/>
        <v>-9311.6806252401475</v>
      </c>
      <c r="G12" s="35">
        <v>6.66</v>
      </c>
      <c r="H12" s="19">
        <f t="shared" si="2"/>
        <v>-8796.4594300514218</v>
      </c>
      <c r="I12" s="20">
        <f t="shared" si="3"/>
        <v>-0.37999999999999989</v>
      </c>
      <c r="J12" s="23">
        <f>4 * '0_Preliminari'!$C$8 *'0_Preliminari'!$C$6^2 *H12 / (('0_Preliminari'!$C$6 + '0_Preliminari'!$C$7 -'0_Preliminari'!$C$8)*I12)</f>
        <v>307124.11113450606</v>
      </c>
      <c r="K12" s="44"/>
      <c r="L12" s="7">
        <v>120</v>
      </c>
      <c r="M12" s="18">
        <f t="shared" si="4"/>
        <v>753.98223686155029</v>
      </c>
      <c r="N12" s="35">
        <v>7.55</v>
      </c>
      <c r="O12" s="7">
        <v>1025</v>
      </c>
      <c r="P12" s="19">
        <f t="shared" si="5"/>
        <v>6440.2649398590756</v>
      </c>
      <c r="Q12" s="35">
        <v>7.79</v>
      </c>
      <c r="R12" s="19">
        <f t="shared" si="6"/>
        <v>5686.2827029975251</v>
      </c>
      <c r="S12" s="20">
        <f t="shared" si="7"/>
        <v>0.24000000000000021</v>
      </c>
      <c r="T12" s="23">
        <f>4 * '0_Preliminari'!$C$8 *'0_Preliminari'!$C$6^2 *R12 / (('0_Preliminari'!$C$6 + '0_Preliminari'!$C$7 -'0_Preliminari'!$C$8)*S12)</f>
        <v>314345.18398558482</v>
      </c>
      <c r="U12" s="25"/>
    </row>
    <row r="13" spans="1:21" x14ac:dyDescent="0.2">
      <c r="A13" s="5"/>
      <c r="B13" s="22">
        <v>-130</v>
      </c>
      <c r="C13" s="18">
        <f t="shared" si="0"/>
        <v>-816.81408993334617</v>
      </c>
      <c r="D13" s="36">
        <v>7.02</v>
      </c>
      <c r="E13" s="22">
        <v>-1485</v>
      </c>
      <c r="F13" s="19">
        <f t="shared" si="1"/>
        <v>-9330.5301811616864</v>
      </c>
      <c r="G13" s="36">
        <v>6.68</v>
      </c>
      <c r="H13" s="19">
        <f t="shared" si="2"/>
        <v>-8513.7160912283398</v>
      </c>
      <c r="I13" s="20">
        <f t="shared" si="3"/>
        <v>-0.33999999999999986</v>
      </c>
      <c r="J13" s="24">
        <f>4 * '0_Preliminari'!$C$8 *'0_Preliminari'!$C$6^2 *H13 / (('0_Preliminari'!$C$6 + '0_Preliminari'!$C$7 -'0_Preliminari'!$C$8)*I13)</f>
        <v>332223.11937638058</v>
      </c>
      <c r="K13" s="44"/>
      <c r="L13" s="22">
        <v>96</v>
      </c>
      <c r="M13" s="18">
        <f t="shared" si="4"/>
        <v>603.18578948924028</v>
      </c>
      <c r="N13" s="36">
        <v>7.55</v>
      </c>
      <c r="O13" s="22">
        <v>1033</v>
      </c>
      <c r="P13" s="19">
        <f t="shared" si="5"/>
        <v>6490.5304223165122</v>
      </c>
      <c r="Q13" s="36">
        <v>7.8</v>
      </c>
      <c r="R13" s="19">
        <f t="shared" si="6"/>
        <v>5887.3446328272721</v>
      </c>
      <c r="S13" s="20">
        <f t="shared" si="7"/>
        <v>0.25</v>
      </c>
      <c r="T13" s="24">
        <f>4 * '0_Preliminari'!$C$8 *'0_Preliminari'!$C$6^2 *R13 / (('0_Preliminari'!$C$6 + '0_Preliminari'!$C$7 -'0_Preliminari'!$C$8)*S13)</f>
        <v>312441.74574443477</v>
      </c>
      <c r="U13" s="25"/>
    </row>
    <row r="14" spans="1:21" x14ac:dyDescent="0.2">
      <c r="A14" s="5"/>
      <c r="B14" s="7">
        <v>-88</v>
      </c>
      <c r="C14" s="18">
        <f t="shared" si="0"/>
        <v>-552.92030703180353</v>
      </c>
      <c r="D14" s="35">
        <v>7.04</v>
      </c>
      <c r="E14" s="7">
        <v>-1479</v>
      </c>
      <c r="F14" s="19">
        <f t="shared" si="1"/>
        <v>-9292.8310693186086</v>
      </c>
      <c r="G14" s="35">
        <v>6.71</v>
      </c>
      <c r="H14" s="19">
        <f t="shared" si="2"/>
        <v>-8739.910762286805</v>
      </c>
      <c r="I14" s="20">
        <f t="shared" si="3"/>
        <v>-0.33000000000000007</v>
      </c>
      <c r="J14" s="23">
        <f>4 * '0_Preliminari'!$C$8 *'0_Preliminari'!$C$6^2 *H14 / (('0_Preliminari'!$C$6 + '0_Preliminari'!$C$7 -'0_Preliminari'!$C$8)*I14)</f>
        <v>351384.55121964746</v>
      </c>
      <c r="K14" s="44"/>
      <c r="L14" s="7">
        <v>87</v>
      </c>
      <c r="M14" s="18">
        <f t="shared" si="4"/>
        <v>546.63712172462397</v>
      </c>
      <c r="N14" s="35">
        <v>7.53</v>
      </c>
      <c r="O14" s="7">
        <v>1497</v>
      </c>
      <c r="P14" s="19">
        <f t="shared" si="5"/>
        <v>9405.9284048478403</v>
      </c>
      <c r="Q14" s="35">
        <v>7.94</v>
      </c>
      <c r="R14" s="19">
        <f t="shared" si="6"/>
        <v>8859.291283123217</v>
      </c>
      <c r="S14" s="20">
        <f t="shared" si="7"/>
        <v>0.41000000000000014</v>
      </c>
      <c r="T14" s="23">
        <f>4 * '0_Preliminari'!$C$8 *'0_Preliminari'!$C$6^2 *R14 / (('0_Preliminari'!$C$6 + '0_Preliminari'!$C$7 -'0_Preliminari'!$C$8)*S14)</f>
        <v>286684.84102067637</v>
      </c>
      <c r="U14" s="25"/>
    </row>
    <row r="15" spans="1:21" x14ac:dyDescent="0.2">
      <c r="A15" s="5"/>
      <c r="B15" s="22">
        <v>-88</v>
      </c>
      <c r="C15" s="18">
        <f t="shared" si="0"/>
        <v>-552.92030703180353</v>
      </c>
      <c r="D15" s="36">
        <v>7.04</v>
      </c>
      <c r="E15" s="22">
        <v>-1481</v>
      </c>
      <c r="F15" s="19">
        <f t="shared" si="1"/>
        <v>-9305.3974399329672</v>
      </c>
      <c r="G15" s="36">
        <v>6.7</v>
      </c>
      <c r="H15" s="19">
        <f t="shared" si="2"/>
        <v>-8752.4771329011637</v>
      </c>
      <c r="I15" s="20">
        <f t="shared" si="3"/>
        <v>-0.33999999999999986</v>
      </c>
      <c r="J15" s="24">
        <f>4 * '0_Preliminari'!$C$8 *'0_Preliminari'!$C$6^2 *H15 / (('0_Preliminari'!$C$6 + '0_Preliminari'!$C$7 -'0_Preliminari'!$C$8)*I15)</f>
        <v>341540.07770575513</v>
      </c>
      <c r="K15" s="44"/>
      <c r="L15" s="22">
        <v>102</v>
      </c>
      <c r="M15" s="18">
        <f t="shared" si="4"/>
        <v>640.88490133231778</v>
      </c>
      <c r="N15" s="36">
        <v>7.55</v>
      </c>
      <c r="O15" s="22">
        <v>1501</v>
      </c>
      <c r="P15" s="19">
        <f t="shared" si="5"/>
        <v>9431.0611460765595</v>
      </c>
      <c r="Q15" s="36">
        <v>7.94</v>
      </c>
      <c r="R15" s="19">
        <f t="shared" si="6"/>
        <v>8790.1762447442416</v>
      </c>
      <c r="S15" s="20">
        <f t="shared" si="7"/>
        <v>0.39000000000000057</v>
      </c>
      <c r="T15" s="24">
        <f>4 * '0_Preliminari'!$C$8 *'0_Preliminari'!$C$6^2 *R15 / (('0_Preliminari'!$C$6 + '0_Preliminari'!$C$7 -'0_Preliminari'!$C$8)*S15)</f>
        <v>299035.38454455283</v>
      </c>
      <c r="U15" s="25"/>
    </row>
    <row r="16" spans="1:21" x14ac:dyDescent="0.2">
      <c r="A16" s="5"/>
      <c r="B16" s="7">
        <v>-149</v>
      </c>
      <c r="C16" s="18">
        <f t="shared" si="0"/>
        <v>-936.19461076975836</v>
      </c>
      <c r="D16" s="35">
        <v>7.04</v>
      </c>
      <c r="E16" s="7">
        <v>-1484</v>
      </c>
      <c r="F16" s="19">
        <f t="shared" si="1"/>
        <v>-9324.2469958545062</v>
      </c>
      <c r="G16" s="35">
        <v>6.74</v>
      </c>
      <c r="H16" s="19">
        <f t="shared" si="2"/>
        <v>-8388.0523850847476</v>
      </c>
      <c r="I16" s="20">
        <f t="shared" si="3"/>
        <v>-0.29999999999999982</v>
      </c>
      <c r="J16" s="23">
        <f>4 * '0_Preliminari'!$C$8 *'0_Preliminari'!$C$6^2 *H16 / (('0_Preliminari'!$C$6 + '0_Preliminari'!$C$7 -'0_Preliminari'!$C$8)*I16)</f>
        <v>370962.0513774642</v>
      </c>
      <c r="K16" s="44"/>
      <c r="L16" s="7">
        <v>123</v>
      </c>
      <c r="M16" s="18">
        <f t="shared" si="4"/>
        <v>772.8317927830891</v>
      </c>
      <c r="N16" s="35">
        <v>7.55</v>
      </c>
      <c r="O16" s="7">
        <v>1500</v>
      </c>
      <c r="P16" s="19">
        <f t="shared" si="5"/>
        <v>9424.7779607693792</v>
      </c>
      <c r="Q16" s="35">
        <v>7.94</v>
      </c>
      <c r="R16" s="19">
        <f t="shared" si="6"/>
        <v>8651.9461679862907</v>
      </c>
      <c r="S16" s="20">
        <f t="shared" si="7"/>
        <v>0.39000000000000057</v>
      </c>
      <c r="T16" s="23">
        <f>4 * '0_Preliminari'!$C$8 *'0_Preliminari'!$C$6^2 *R16 / (('0_Preliminari'!$C$6 + '0_Preliminari'!$C$7 -'0_Preliminari'!$C$8)*S16)</f>
        <v>294332.89815428824</v>
      </c>
      <c r="U16" s="25"/>
    </row>
    <row r="17" spans="1:21" x14ac:dyDescent="0.2">
      <c r="A17" s="5"/>
      <c r="B17" s="22">
        <v>-57</v>
      </c>
      <c r="C17" s="18">
        <f t="shared" si="0"/>
        <v>-358.14156250923639</v>
      </c>
      <c r="D17" s="36">
        <v>7.06</v>
      </c>
      <c r="E17" s="22">
        <v>-1490</v>
      </c>
      <c r="F17" s="19">
        <f t="shared" si="1"/>
        <v>-9361.946107697584</v>
      </c>
      <c r="G17" s="36">
        <v>6.77</v>
      </c>
      <c r="H17" s="19">
        <f t="shared" si="2"/>
        <v>-9003.8045451883481</v>
      </c>
      <c r="I17" s="20">
        <f t="shared" si="3"/>
        <v>-0.29000000000000004</v>
      </c>
      <c r="J17" s="24">
        <f>4 * '0_Preliminari'!$C$8 *'0_Preliminari'!$C$6^2 *H17 / (('0_Preliminari'!$C$6 + '0_Preliminari'!$C$7 -'0_Preliminari'!$C$8)*I17)</f>
        <v>411924.54058419674</v>
      </c>
      <c r="K17" s="44"/>
      <c r="L17" s="22">
        <v>129</v>
      </c>
      <c r="M17" s="18">
        <f t="shared" si="4"/>
        <v>810.5309046261666</v>
      </c>
      <c r="N17" s="36">
        <v>7.56</v>
      </c>
      <c r="O17" s="22">
        <v>1499</v>
      </c>
      <c r="P17" s="19">
        <f t="shared" si="5"/>
        <v>9418.494775462199</v>
      </c>
      <c r="Q17" s="36">
        <v>7.93</v>
      </c>
      <c r="R17" s="19">
        <f t="shared" si="6"/>
        <v>8607.9638708360326</v>
      </c>
      <c r="S17" s="20">
        <f t="shared" si="7"/>
        <v>0.37000000000000011</v>
      </c>
      <c r="T17" s="24">
        <f>4 * '0_Preliminari'!$C$8 *'0_Preliminari'!$C$6^2 *R17 / (('0_Preliminari'!$C$6 + '0_Preliminari'!$C$7 -'0_Preliminari'!$C$8)*S17)</f>
        <v>308665.66072707286</v>
      </c>
      <c r="U17" s="25"/>
    </row>
    <row r="18" spans="1:21" x14ac:dyDescent="0.2">
      <c r="A18" s="5"/>
      <c r="B18" s="7">
        <v>-76</v>
      </c>
      <c r="C18" s="18">
        <f t="shared" si="0"/>
        <v>-477.52208334564853</v>
      </c>
      <c r="D18" s="35">
        <v>7.1</v>
      </c>
      <c r="E18" s="7">
        <v>-1488</v>
      </c>
      <c r="F18" s="19">
        <f t="shared" si="1"/>
        <v>-9349.3797370832235</v>
      </c>
      <c r="G18" s="35">
        <v>6.77</v>
      </c>
      <c r="H18" s="19">
        <f t="shared" si="2"/>
        <v>-8871.8576537375757</v>
      </c>
      <c r="I18" s="20">
        <f t="shared" si="3"/>
        <v>-0.33000000000000007</v>
      </c>
      <c r="J18" s="23">
        <f>4 * '0_Preliminari'!$C$8 *'0_Preliminari'!$C$6^2 *H18 / (('0_Preliminari'!$C$6 + '0_Preliminari'!$C$7 -'0_Preliminari'!$C$8)*I18)</f>
        <v>356689.42223015253</v>
      </c>
      <c r="K18" s="44"/>
      <c r="L18" s="7">
        <v>84</v>
      </c>
      <c r="M18" s="18">
        <f t="shared" si="4"/>
        <v>527.78756580308527</v>
      </c>
      <c r="N18" s="35">
        <v>7.54</v>
      </c>
      <c r="O18" s="7">
        <v>1500</v>
      </c>
      <c r="P18" s="19">
        <f t="shared" si="5"/>
        <v>9424.7779607693792</v>
      </c>
      <c r="Q18" s="35">
        <v>7.93</v>
      </c>
      <c r="R18" s="19">
        <f t="shared" si="6"/>
        <v>8896.9903949662948</v>
      </c>
      <c r="S18" s="20">
        <f t="shared" si="7"/>
        <v>0.38999999999999968</v>
      </c>
      <c r="T18" s="23">
        <f>4 * '0_Preliminari'!$C$8 *'0_Preliminari'!$C$6^2 *R18 / (('0_Preliminari'!$C$6 + '0_Preliminari'!$C$7 -'0_Preliminari'!$C$8)*S18)</f>
        <v>302669.12402793975</v>
      </c>
      <c r="U18" s="25"/>
    </row>
    <row r="19" spans="1:21" x14ac:dyDescent="0.2">
      <c r="A19" s="5"/>
      <c r="B19" s="22">
        <v>-109</v>
      </c>
      <c r="C19" s="18">
        <f t="shared" si="0"/>
        <v>-684.86719848257485</v>
      </c>
      <c r="D19" s="36">
        <v>7.49</v>
      </c>
      <c r="E19" s="22">
        <v>-1053</v>
      </c>
      <c r="F19" s="19">
        <f t="shared" si="1"/>
        <v>-6616.1941284601044</v>
      </c>
      <c r="G19" s="36">
        <v>7.23</v>
      </c>
      <c r="H19" s="19">
        <f t="shared" si="2"/>
        <v>-5931.3269299775293</v>
      </c>
      <c r="I19" s="20">
        <f t="shared" si="3"/>
        <v>-0.25999999999999979</v>
      </c>
      <c r="J19" s="24">
        <f>4 * '0_Preliminari'!$C$8 *'0_Preliminari'!$C$6^2 *H19 / (('0_Preliminari'!$C$6 + '0_Preliminari'!$C$7 -'0_Preliminari'!$C$8)*I19)</f>
        <v>302669.12402793969</v>
      </c>
      <c r="K19" s="5"/>
      <c r="L19" s="22">
        <v>128</v>
      </c>
      <c r="M19" s="18">
        <f t="shared" si="4"/>
        <v>804.24771931898704</v>
      </c>
      <c r="N19" s="36">
        <v>7.55</v>
      </c>
      <c r="O19" s="22">
        <v>1499</v>
      </c>
      <c r="P19" s="19">
        <f t="shared" si="5"/>
        <v>9418.494775462199</v>
      </c>
      <c r="Q19" s="36">
        <v>7.93</v>
      </c>
      <c r="R19" s="19">
        <f t="shared" si="6"/>
        <v>8614.2470561432128</v>
      </c>
      <c r="S19" s="20">
        <f t="shared" si="7"/>
        <v>0.37999999999999989</v>
      </c>
      <c r="T19" s="24">
        <f>4 * '0_Preliminari'!$C$8 *'0_Preliminari'!$C$6^2 *R19 / (('0_Preliminari'!$C$6 + '0_Preliminari'!$C$7 -'0_Preliminari'!$C$8)*S19)</f>
        <v>300762.25454671984</v>
      </c>
      <c r="U19" s="25"/>
    </row>
    <row r="20" spans="1:21" x14ac:dyDescent="0.2">
      <c r="A20" s="5"/>
      <c r="B20" s="7">
        <v>-113</v>
      </c>
      <c r="C20" s="18">
        <f t="shared" si="0"/>
        <v>-709.99993971129322</v>
      </c>
      <c r="D20" s="35">
        <v>7.48</v>
      </c>
      <c r="E20" s="7">
        <v>-1047</v>
      </c>
      <c r="F20" s="19">
        <f t="shared" si="1"/>
        <v>-6578.4950166170265</v>
      </c>
      <c r="G20" s="35">
        <v>7.23</v>
      </c>
      <c r="H20" s="19">
        <f t="shared" si="2"/>
        <v>-5868.4950769057332</v>
      </c>
      <c r="I20" s="20">
        <f t="shared" si="3"/>
        <v>-0.25</v>
      </c>
      <c r="J20" s="23">
        <f>4 * '0_Preliminari'!$C$8 *'0_Preliminari'!$C$6^2 *H20 / (('0_Preliminari'!$C$6 + '0_Preliminari'!$C$7 -'0_Preliminari'!$C$8)*I20)</f>
        <v>311441.39863959671</v>
      </c>
      <c r="K20" s="5"/>
      <c r="L20" s="7">
        <v>148</v>
      </c>
      <c r="M20" s="18">
        <f t="shared" si="4"/>
        <v>929.91142546257879</v>
      </c>
      <c r="N20" s="35">
        <v>7.56</v>
      </c>
      <c r="O20" s="7">
        <v>1501</v>
      </c>
      <c r="P20" s="19">
        <f t="shared" si="5"/>
        <v>9431.0611460765595</v>
      </c>
      <c r="Q20" s="35">
        <v>7.94</v>
      </c>
      <c r="R20" s="19">
        <f t="shared" si="6"/>
        <v>8501.1497206139811</v>
      </c>
      <c r="S20" s="20">
        <f t="shared" si="7"/>
        <v>0.38000000000000078</v>
      </c>
      <c r="T20" s="23">
        <f>4 * '0_Preliminari'!$C$8 *'0_Preliminari'!$C$6^2 *R20 / (('0_Preliminari'!$C$6 + '0_Preliminari'!$C$7 -'0_Preliminari'!$C$8)*S20)</f>
        <v>296813.5159749898</v>
      </c>
      <c r="U20" s="25"/>
    </row>
    <row r="21" spans="1:21" x14ac:dyDescent="0.2">
      <c r="A21" s="5"/>
      <c r="B21" s="22">
        <v>-95</v>
      </c>
      <c r="C21" s="18">
        <f t="shared" si="0"/>
        <v>-596.90260418206071</v>
      </c>
      <c r="D21" s="36">
        <v>7.49</v>
      </c>
      <c r="E21" s="22">
        <v>-1038</v>
      </c>
      <c r="F21" s="19">
        <f t="shared" si="1"/>
        <v>-6521.9463488524107</v>
      </c>
      <c r="G21" s="36">
        <v>7.23</v>
      </c>
      <c r="H21" s="19">
        <f t="shared" si="2"/>
        <v>-5925.04374467035</v>
      </c>
      <c r="I21" s="20">
        <f t="shared" si="3"/>
        <v>-0.25999999999999979</v>
      </c>
      <c r="J21" s="24">
        <f>4 * '0_Preliminari'!$C$8 *'0_Preliminari'!$C$6^2 *H21 / (('0_Preliminari'!$C$6 + '0_Preliminari'!$C$7 -'0_Preliminari'!$C$8)*I21)</f>
        <v>302348.49995587621</v>
      </c>
      <c r="K21" s="5"/>
      <c r="L21" s="22">
        <v>96</v>
      </c>
      <c r="M21" s="18">
        <f t="shared" si="4"/>
        <v>603.18578948924028</v>
      </c>
      <c r="N21" s="36">
        <v>7.55</v>
      </c>
      <c r="O21" s="22">
        <v>1501</v>
      </c>
      <c r="P21" s="19">
        <f t="shared" si="5"/>
        <v>9431.0611460765595</v>
      </c>
      <c r="Q21" s="36">
        <v>7.93</v>
      </c>
      <c r="R21" s="19">
        <f t="shared" si="6"/>
        <v>8827.8753565873194</v>
      </c>
      <c r="S21" s="20">
        <f t="shared" si="7"/>
        <v>0.37999999999999989</v>
      </c>
      <c r="T21" s="24">
        <f>4 * '0_Preliminari'!$C$8 *'0_Preliminari'!$C$6^2 *R21 / (('0_Preliminari'!$C$6 + '0_Preliminari'!$C$7 -'0_Preliminari'!$C$8)*S21)</f>
        <v>308220.98295998649</v>
      </c>
      <c r="U21" s="25"/>
    </row>
    <row r="22" spans="1:21" x14ac:dyDescent="0.2">
      <c r="A22" s="5"/>
      <c r="B22" s="7">
        <v>-118</v>
      </c>
      <c r="C22" s="18">
        <f t="shared" si="0"/>
        <v>-741.41586624719116</v>
      </c>
      <c r="D22" s="35">
        <v>7.49</v>
      </c>
      <c r="E22" s="7">
        <v>-1033</v>
      </c>
      <c r="F22" s="19">
        <f t="shared" si="1"/>
        <v>-6490.5304223165122</v>
      </c>
      <c r="G22" s="35">
        <v>7.24</v>
      </c>
      <c r="H22" s="19">
        <f t="shared" si="2"/>
        <v>-5749.1145560693212</v>
      </c>
      <c r="I22" s="20">
        <f t="shared" si="3"/>
        <v>-0.25</v>
      </c>
      <c r="J22" s="23">
        <f>4 * '0_Preliminari'!$C$8 *'0_Preliminari'!$C$6^2 *H22 / (('0_Preliminari'!$C$6 + '0_Preliminari'!$C$7 -'0_Preliminari'!$C$8)*I22)</f>
        <v>305105.86697562202</v>
      </c>
      <c r="K22" s="5"/>
      <c r="L22" s="7">
        <v>96</v>
      </c>
      <c r="M22" s="18">
        <f t="shared" si="4"/>
        <v>603.18578948924028</v>
      </c>
      <c r="N22" s="35">
        <v>7.54</v>
      </c>
      <c r="O22" s="7">
        <v>1500</v>
      </c>
      <c r="P22" s="19">
        <f t="shared" si="5"/>
        <v>9424.7779607693792</v>
      </c>
      <c r="Q22" s="35">
        <v>7.97</v>
      </c>
      <c r="R22" s="19">
        <f t="shared" si="6"/>
        <v>8821.5921712801392</v>
      </c>
      <c r="S22" s="20">
        <f t="shared" si="7"/>
        <v>0.42999999999999972</v>
      </c>
      <c r="T22" s="23">
        <f>4 * '0_Preliminari'!$C$8 *'0_Preliminari'!$C$6^2 *R22 / (('0_Preliminari'!$C$6 + '0_Preliminari'!$C$7 -'0_Preliminari'!$C$8)*S22)</f>
        <v>272187.46806060086</v>
      </c>
      <c r="U22" s="25"/>
    </row>
    <row r="23" spans="1:21" x14ac:dyDescent="0.2">
      <c r="A23" s="5"/>
      <c r="B23" s="22">
        <v>-116</v>
      </c>
      <c r="C23" s="18">
        <f t="shared" si="0"/>
        <v>-728.84949563283203</v>
      </c>
      <c r="D23" s="36">
        <v>7.49</v>
      </c>
      <c r="E23" s="22">
        <v>-1047</v>
      </c>
      <c r="F23" s="19">
        <f t="shared" si="1"/>
        <v>-6578.4950166170265</v>
      </c>
      <c r="G23" s="36">
        <v>7.23</v>
      </c>
      <c r="H23" s="19">
        <f t="shared" si="2"/>
        <v>-5849.6455209841943</v>
      </c>
      <c r="I23" s="20">
        <f t="shared" si="3"/>
        <v>-0.25999999999999979</v>
      </c>
      <c r="J23" s="24">
        <f>4 * '0_Preliminari'!$C$8 *'0_Preliminari'!$C$6^2 *H23 / (('0_Preliminari'!$C$6 + '0_Preliminari'!$C$7 -'0_Preliminari'!$C$8)*I23)</f>
        <v>298501.01109111425</v>
      </c>
      <c r="K23" s="5"/>
      <c r="L23" s="22">
        <v>114</v>
      </c>
      <c r="M23" s="18">
        <f t="shared" si="4"/>
        <v>716.28312501847279</v>
      </c>
      <c r="N23" s="36">
        <v>7.55</v>
      </c>
      <c r="O23" s="22">
        <v>1502</v>
      </c>
      <c r="P23" s="19">
        <f t="shared" si="5"/>
        <v>9437.3443313837379</v>
      </c>
      <c r="Q23" s="36">
        <v>7.94</v>
      </c>
      <c r="R23" s="19">
        <f t="shared" si="6"/>
        <v>8721.0612063652643</v>
      </c>
      <c r="S23" s="20">
        <f t="shared" si="7"/>
        <v>0.39000000000000057</v>
      </c>
      <c r="T23" s="24">
        <f>4 * '0_Preliminari'!$C$8 *'0_Preliminari'!$C$6^2 *R23 / (('0_Preliminari'!$C$6 + '0_Preliminari'!$C$7 -'0_Preliminari'!$C$8)*S23)</f>
        <v>296684.14134942048</v>
      </c>
      <c r="U23" s="25"/>
    </row>
    <row r="24" spans="1:21" x14ac:dyDescent="0.2">
      <c r="A24" s="5"/>
      <c r="B24" s="7">
        <v>-113</v>
      </c>
      <c r="C24" s="18">
        <f t="shared" si="0"/>
        <v>-709.99993971129322</v>
      </c>
      <c r="D24" s="35">
        <v>7.49</v>
      </c>
      <c r="E24" s="7">
        <v>-1040</v>
      </c>
      <c r="F24" s="19">
        <f t="shared" si="1"/>
        <v>-6534.5127194667693</v>
      </c>
      <c r="G24" s="35">
        <v>7.23</v>
      </c>
      <c r="H24" s="19">
        <f t="shared" si="2"/>
        <v>-5824.512779755476</v>
      </c>
      <c r="I24" s="20">
        <f t="shared" si="3"/>
        <v>-0.25999999999999979</v>
      </c>
      <c r="J24" s="23">
        <f>4 * '0_Preliminari'!$C$8 *'0_Preliminari'!$C$6^2 *H24 / (('0_Preliminari'!$C$6 + '0_Preliminari'!$C$7 -'0_Preliminari'!$C$8)*I24)</f>
        <v>297218.51480286027</v>
      </c>
      <c r="K24" s="5"/>
      <c r="L24" s="7">
        <v>127</v>
      </c>
      <c r="M24" s="18">
        <f t="shared" si="4"/>
        <v>797.96453401180747</v>
      </c>
      <c r="N24" s="35">
        <v>7.56</v>
      </c>
      <c r="O24" s="7">
        <v>1499</v>
      </c>
      <c r="P24" s="19">
        <f t="shared" si="5"/>
        <v>9418.494775462199</v>
      </c>
      <c r="Q24" s="35">
        <v>7.93</v>
      </c>
      <c r="R24" s="19">
        <f t="shared" si="6"/>
        <v>8620.5302414503913</v>
      </c>
      <c r="S24" s="20">
        <f t="shared" si="7"/>
        <v>0.37000000000000011</v>
      </c>
      <c r="T24" s="23">
        <f>4 * '0_Preliminari'!$C$8 *'0_Preliminari'!$C$6^2 *R24 / (('0_Preliminari'!$C$6 + '0_Preliminari'!$C$7 -'0_Preliminari'!$C$8)*S24)</f>
        <v>309116.26753105398</v>
      </c>
      <c r="U24" s="25"/>
    </row>
    <row r="25" spans="1:21" x14ac:dyDescent="0.2">
      <c r="A25" s="5"/>
      <c r="B25" s="22">
        <v>-116</v>
      </c>
      <c r="C25" s="18">
        <f t="shared" si="0"/>
        <v>-728.84949563283203</v>
      </c>
      <c r="D25" s="36">
        <v>7.5</v>
      </c>
      <c r="E25" s="22">
        <v>-1031</v>
      </c>
      <c r="F25" s="19">
        <f t="shared" si="1"/>
        <v>-6477.9640517021535</v>
      </c>
      <c r="G25" s="36">
        <v>7.23</v>
      </c>
      <c r="H25" s="19">
        <f t="shared" si="2"/>
        <v>-5749.1145560693212</v>
      </c>
      <c r="I25" s="20">
        <f t="shared" si="3"/>
        <v>-0.26999999999999957</v>
      </c>
      <c r="J25" s="24">
        <f>4 * '0_Preliminari'!$C$8 *'0_Preliminari'!$C$6^2 *H25 / (('0_Preliminari'!$C$6 + '0_Preliminari'!$C$7 -'0_Preliminari'!$C$8)*I25)</f>
        <v>282505.43238483567</v>
      </c>
      <c r="K25" s="5"/>
      <c r="L25" s="22">
        <v>94</v>
      </c>
      <c r="M25" s="18">
        <f t="shared" si="4"/>
        <v>590.61941887488115</v>
      </c>
      <c r="N25" s="36">
        <v>7.54</v>
      </c>
      <c r="O25" s="22">
        <v>1497</v>
      </c>
      <c r="P25" s="19">
        <f t="shared" si="5"/>
        <v>9405.9284048478403</v>
      </c>
      <c r="Q25" s="36">
        <v>7.93</v>
      </c>
      <c r="R25" s="19">
        <f t="shared" si="6"/>
        <v>8815.3089859729589</v>
      </c>
      <c r="S25" s="20">
        <f t="shared" si="7"/>
        <v>0.38999999999999968</v>
      </c>
      <c r="T25" s="24">
        <f>4 * '0_Preliminari'!$C$8 *'0_Preliminari'!$C$6^2 *R25 / (('0_Preliminari'!$C$6 + '0_Preliminari'!$C$7 -'0_Preliminari'!$C$8)*S25)</f>
        <v>299890.3820700561</v>
      </c>
      <c r="U25" s="25"/>
    </row>
    <row r="26" spans="1:21" x14ac:dyDescent="0.2">
      <c r="A26" s="5"/>
      <c r="B26" s="7">
        <v>-121</v>
      </c>
      <c r="C26" s="18">
        <f t="shared" si="0"/>
        <v>-760.26542216872997</v>
      </c>
      <c r="D26" s="35">
        <v>7.49</v>
      </c>
      <c r="E26" s="7">
        <v>-1032</v>
      </c>
      <c r="F26" s="19">
        <f t="shared" si="1"/>
        <v>-6484.2472370093328</v>
      </c>
      <c r="G26" s="35">
        <v>7.24</v>
      </c>
      <c r="H26" s="19">
        <f t="shared" si="2"/>
        <v>-5723.981814840603</v>
      </c>
      <c r="I26" s="20">
        <f t="shared" si="3"/>
        <v>-0.25</v>
      </c>
      <c r="J26" s="23">
        <f>4 * '0_Preliminari'!$C$8 *'0_Preliminari'!$C$6^2 *H26 / (('0_Preliminari'!$C$6 + '0_Preliminari'!$C$7 -'0_Preliminari'!$C$8)*I26)</f>
        <v>303772.07083583792</v>
      </c>
      <c r="K26" s="5"/>
      <c r="L26" s="7">
        <v>126</v>
      </c>
      <c r="M26" s="18">
        <f t="shared" si="4"/>
        <v>791.68134870462791</v>
      </c>
      <c r="N26" s="35">
        <v>7.56</v>
      </c>
      <c r="O26" s="7">
        <v>1499</v>
      </c>
      <c r="P26" s="19">
        <f t="shared" si="5"/>
        <v>9418.494775462199</v>
      </c>
      <c r="Q26" s="35">
        <v>7.94</v>
      </c>
      <c r="R26" s="19">
        <f t="shared" si="6"/>
        <v>8626.8134267575715</v>
      </c>
      <c r="S26" s="20">
        <f t="shared" si="7"/>
        <v>0.38000000000000078</v>
      </c>
      <c r="T26" s="23">
        <f>4 * '0_Preliminari'!$C$8 *'0_Preliminari'!$C$6^2 *R26 / (('0_Preliminari'!$C$6 + '0_Preliminari'!$C$7 -'0_Preliminari'!$C$8)*S26)</f>
        <v>301201.00327691127</v>
      </c>
      <c r="U26" s="25"/>
    </row>
    <row r="27" spans="1:21" x14ac:dyDescent="0.2">
      <c r="A27" s="5"/>
      <c r="B27" s="22">
        <v>-91</v>
      </c>
      <c r="C27" s="18">
        <f t="shared" si="0"/>
        <v>-571.76986295334234</v>
      </c>
      <c r="D27" s="36">
        <v>7.49</v>
      </c>
      <c r="E27" s="22">
        <v>-1047</v>
      </c>
      <c r="F27" s="19">
        <f t="shared" si="1"/>
        <v>-6578.4950166170265</v>
      </c>
      <c r="G27" s="36">
        <v>7.23</v>
      </c>
      <c r="H27" s="19">
        <f t="shared" si="2"/>
        <v>-6006.7251536636841</v>
      </c>
      <c r="I27" s="20">
        <f t="shared" si="3"/>
        <v>-0.25999999999999979</v>
      </c>
      <c r="J27" s="24">
        <f>4 * '0_Preliminari'!$C$8 *'0_Preliminari'!$C$6^2 *H27 / (('0_Preliminari'!$C$6 + '0_Preliminari'!$C$7 -'0_Preliminari'!$C$8)*I27)</f>
        <v>306516.61289270164</v>
      </c>
      <c r="K27" s="5"/>
      <c r="L27" s="22">
        <v>98</v>
      </c>
      <c r="M27" s="18">
        <f t="shared" si="4"/>
        <v>615.75216010359941</v>
      </c>
      <c r="N27" s="36">
        <v>7.55</v>
      </c>
      <c r="O27" s="22">
        <v>1503</v>
      </c>
      <c r="P27" s="19">
        <f t="shared" si="5"/>
        <v>9443.6275166909181</v>
      </c>
      <c r="Q27" s="36">
        <v>7.93</v>
      </c>
      <c r="R27" s="19">
        <f t="shared" si="6"/>
        <v>8827.8753565873194</v>
      </c>
      <c r="S27" s="20">
        <f t="shared" si="7"/>
        <v>0.37999999999999989</v>
      </c>
      <c r="T27" s="24">
        <f>4 * '0_Preliminari'!$C$8 *'0_Preliminari'!$C$6^2 *R27 / (('0_Preliminari'!$C$6 + '0_Preliminari'!$C$7 -'0_Preliminari'!$C$8)*S27)</f>
        <v>308220.98295998649</v>
      </c>
      <c r="U27" s="25"/>
    </row>
    <row r="28" spans="1:21" x14ac:dyDescent="0.2">
      <c r="A28" s="5"/>
      <c r="B28" s="7">
        <v>-135</v>
      </c>
      <c r="C28" s="18">
        <f t="shared" si="0"/>
        <v>-848.23001646924411</v>
      </c>
      <c r="D28" s="35">
        <v>7.48</v>
      </c>
      <c r="E28" s="7">
        <v>-1051</v>
      </c>
      <c r="F28" s="19">
        <f t="shared" si="1"/>
        <v>-6603.6277578457448</v>
      </c>
      <c r="G28" s="35">
        <v>7.23</v>
      </c>
      <c r="H28" s="19">
        <f t="shared" si="2"/>
        <v>-5755.3977413765006</v>
      </c>
      <c r="I28" s="20">
        <f t="shared" si="3"/>
        <v>-0.25</v>
      </c>
      <c r="J28" s="23">
        <f>4 * '0_Preliminari'!$C$8 *'0_Preliminari'!$C$6^2 *H28 / (('0_Preliminari'!$C$6 + '0_Preliminari'!$C$7 -'0_Preliminari'!$C$8)*I28)</f>
        <v>305439.31601056806</v>
      </c>
      <c r="K28" s="5"/>
      <c r="L28" s="7">
        <v>94</v>
      </c>
      <c r="M28" s="18">
        <f t="shared" si="4"/>
        <v>590.61941887488115</v>
      </c>
      <c r="N28" s="35">
        <v>7.54</v>
      </c>
      <c r="O28" s="7">
        <v>1501</v>
      </c>
      <c r="P28" s="19">
        <f t="shared" si="5"/>
        <v>9431.0611460765595</v>
      </c>
      <c r="Q28" s="35">
        <v>7.94</v>
      </c>
      <c r="R28" s="19">
        <f t="shared" si="6"/>
        <v>8840.4417272016781</v>
      </c>
      <c r="S28" s="20">
        <f t="shared" si="7"/>
        <v>0.40000000000000036</v>
      </c>
      <c r="T28" s="23">
        <f>4 * '0_Preliminari'!$C$8 *'0_Preliminari'!$C$6^2 *R28 / (('0_Preliminari'!$C$6 + '0_Preliminari'!$C$7 -'0_Preliminari'!$C$8)*S28)</f>
        <v>293226.74510566931</v>
      </c>
      <c r="U28" s="25"/>
    </row>
    <row r="29" spans="1:21" x14ac:dyDescent="0.2">
      <c r="A29" s="5"/>
      <c r="B29" s="22">
        <v>-82</v>
      </c>
      <c r="C29" s="18">
        <f t="shared" si="0"/>
        <v>-515.22119518872603</v>
      </c>
      <c r="D29" s="36">
        <v>7.53</v>
      </c>
      <c r="E29" s="22">
        <v>-1486</v>
      </c>
      <c r="F29" s="19">
        <f t="shared" si="1"/>
        <v>-9336.8133664688648</v>
      </c>
      <c r="G29" s="36">
        <v>7.13</v>
      </c>
      <c r="H29" s="19">
        <f t="shared" si="2"/>
        <v>-8821.5921712801392</v>
      </c>
      <c r="I29" s="20">
        <f t="shared" si="3"/>
        <v>-0.40000000000000036</v>
      </c>
      <c r="J29" s="24">
        <f>4 * '0_Preliminari'!$C$8 *'0_Preliminari'!$C$6^2 *H29 / (('0_Preliminari'!$C$6 + '0_Preliminari'!$C$7 -'0_Preliminari'!$C$8)*I29)</f>
        <v>292601.52816514549</v>
      </c>
      <c r="K29" s="5"/>
      <c r="L29" s="22">
        <v>118</v>
      </c>
      <c r="M29" s="18">
        <f t="shared" si="4"/>
        <v>741.41586624719116</v>
      </c>
      <c r="N29" s="36">
        <v>7.55</v>
      </c>
      <c r="O29" s="22">
        <v>1501</v>
      </c>
      <c r="P29" s="19">
        <f t="shared" si="5"/>
        <v>9431.0611460765595</v>
      </c>
      <c r="Q29" s="36">
        <v>7.93</v>
      </c>
      <c r="R29" s="19">
        <f t="shared" si="6"/>
        <v>8689.6452798293685</v>
      </c>
      <c r="S29" s="20">
        <f t="shared" si="7"/>
        <v>0.37999999999999989</v>
      </c>
      <c r="T29" s="24">
        <f>4 * '0_Preliminari'!$C$8 *'0_Preliminari'!$C$6^2 *R29 / (('0_Preliminari'!$C$6 + '0_Preliminari'!$C$7 -'0_Preliminari'!$C$8)*S29)</f>
        <v>303394.74692787277</v>
      </c>
      <c r="U29" s="25"/>
    </row>
    <row r="30" spans="1:21" x14ac:dyDescent="0.2">
      <c r="A30" s="5"/>
      <c r="B30" s="7">
        <v>-137</v>
      </c>
      <c r="C30" s="18">
        <f t="shared" si="0"/>
        <v>-860.79638708360335</v>
      </c>
      <c r="D30" s="35">
        <v>7.51</v>
      </c>
      <c r="E30" s="7">
        <v>-1490</v>
      </c>
      <c r="F30" s="19">
        <f t="shared" si="1"/>
        <v>-9361.946107697584</v>
      </c>
      <c r="G30" s="35">
        <v>7.14</v>
      </c>
      <c r="H30" s="19">
        <f t="shared" si="2"/>
        <v>-8501.1497206139811</v>
      </c>
      <c r="I30" s="20">
        <f t="shared" si="3"/>
        <v>-0.37000000000000011</v>
      </c>
      <c r="J30" s="23">
        <f>4 * '0_Preliminari'!$C$8 *'0_Preliminari'!$C$6^2 *H30 / (('0_Preliminari'!$C$6 + '0_Preliminari'!$C$7 -'0_Preliminari'!$C$8)*I30)</f>
        <v>304835.50289323338</v>
      </c>
      <c r="K30" s="5"/>
      <c r="L30" s="7">
        <v>95</v>
      </c>
      <c r="M30" s="18">
        <f t="shared" si="4"/>
        <v>596.90260418206071</v>
      </c>
      <c r="N30" s="35">
        <v>7.54</v>
      </c>
      <c r="O30" s="7">
        <v>1503</v>
      </c>
      <c r="P30" s="19">
        <f t="shared" si="5"/>
        <v>9443.6275166909181</v>
      </c>
      <c r="Q30" s="35">
        <v>7.93</v>
      </c>
      <c r="R30" s="19">
        <f t="shared" si="6"/>
        <v>8846.7249125088565</v>
      </c>
      <c r="S30" s="20">
        <f t="shared" si="7"/>
        <v>0.38999999999999968</v>
      </c>
      <c r="T30" s="23">
        <f>4 * '0_Preliminari'!$C$8 *'0_Preliminari'!$C$6^2 *R30 / (('0_Preliminari'!$C$6 + '0_Preliminari'!$C$7 -'0_Preliminari'!$C$8)*S30)</f>
        <v>300959.12897693441</v>
      </c>
      <c r="U30" s="25"/>
    </row>
    <row r="31" spans="1:21" x14ac:dyDescent="0.2">
      <c r="A31" s="5"/>
      <c r="B31" s="22">
        <v>-85</v>
      </c>
      <c r="C31" s="18">
        <f t="shared" si="0"/>
        <v>-534.07075111026484</v>
      </c>
      <c r="D31" s="36">
        <v>7.72</v>
      </c>
      <c r="E31" s="22">
        <v>-1493</v>
      </c>
      <c r="F31" s="19">
        <f t="shared" si="1"/>
        <v>-9380.7956636191229</v>
      </c>
      <c r="G31" s="36">
        <v>7.13</v>
      </c>
      <c r="H31" s="19">
        <f t="shared" si="2"/>
        <v>-8846.7249125088583</v>
      </c>
      <c r="I31" s="20">
        <f t="shared" si="3"/>
        <v>-0.58999999999999986</v>
      </c>
      <c r="J31" s="24">
        <f>4 * '0_Preliminari'!$C$8 *'0_Preliminari'!$C$6^2 *H31 / (('0_Preliminari'!$C$6 + '0_Preliminari'!$C$7 -'0_Preliminari'!$C$8)*I31)</f>
        <v>198939.0852559396</v>
      </c>
      <c r="K31" s="1" t="s">
        <v>52</v>
      </c>
      <c r="L31" s="22">
        <v>85</v>
      </c>
      <c r="M31" s="18">
        <f t="shared" si="4"/>
        <v>534.07075111026484</v>
      </c>
      <c r="N31" s="36">
        <v>7.55</v>
      </c>
      <c r="O31" s="22">
        <v>1500</v>
      </c>
      <c r="P31" s="19">
        <f t="shared" si="5"/>
        <v>9424.7779607693792</v>
      </c>
      <c r="Q31" s="36">
        <v>7.93</v>
      </c>
      <c r="R31" s="19">
        <f t="shared" si="6"/>
        <v>8890.7072096591146</v>
      </c>
      <c r="S31" s="20">
        <f t="shared" si="7"/>
        <v>0.37999999999999989</v>
      </c>
      <c r="T31" s="24">
        <f>4 * '0_Preliminari'!$C$8 *'0_Preliminari'!$C$6^2 *R31 / (('0_Preliminari'!$C$6 + '0_Preliminari'!$C$7 -'0_Preliminari'!$C$8)*S31)</f>
        <v>310414.72661094717</v>
      </c>
      <c r="U31" s="25"/>
    </row>
    <row r="32" spans="1:21" x14ac:dyDescent="0.2">
      <c r="A32" s="5"/>
      <c r="B32" s="7">
        <v>-110</v>
      </c>
      <c r="C32" s="18">
        <f t="shared" si="0"/>
        <v>-691.15038378975453</v>
      </c>
      <c r="D32" s="35">
        <v>7.48</v>
      </c>
      <c r="E32" s="38">
        <v>-1489</v>
      </c>
      <c r="F32" s="19">
        <f t="shared" si="1"/>
        <v>-9355.6629223904038</v>
      </c>
      <c r="G32" s="35">
        <v>7.07</v>
      </c>
      <c r="H32" s="19">
        <f t="shared" si="2"/>
        <v>-8664.5125386006493</v>
      </c>
      <c r="I32" s="20">
        <f t="shared" si="3"/>
        <v>-0.41000000000000014</v>
      </c>
      <c r="J32" s="23">
        <f>4 * '0_Preliminari'!$C$8 *'0_Preliminari'!$C$6^2 *H32 / (('0_Preliminari'!$C$6 + '0_Preliminari'!$C$7 -'0_Preliminari'!$C$8)*I32)</f>
        <v>280381.84096986719</v>
      </c>
      <c r="K32" s="5"/>
      <c r="L32" s="7">
        <v>114</v>
      </c>
      <c r="M32" s="18">
        <f t="shared" si="4"/>
        <v>716.28312501847279</v>
      </c>
      <c r="N32" s="35">
        <v>7.55</v>
      </c>
      <c r="O32" s="7">
        <v>1503</v>
      </c>
      <c r="P32" s="19">
        <f t="shared" si="5"/>
        <v>9443.6275166909181</v>
      </c>
      <c r="Q32" s="35">
        <v>7.94</v>
      </c>
      <c r="R32" s="19">
        <f t="shared" si="6"/>
        <v>8727.3443916724445</v>
      </c>
      <c r="S32" s="20">
        <f t="shared" si="7"/>
        <v>0.39000000000000057</v>
      </c>
      <c r="T32" s="23">
        <f>4 * '0_Preliminari'!$C$8 *'0_Preliminari'!$C$6^2 *R32 / (('0_Preliminari'!$C$6 + '0_Preliminari'!$C$7 -'0_Preliminari'!$C$8)*S32)</f>
        <v>296897.89073079615</v>
      </c>
      <c r="U32" s="25"/>
    </row>
    <row r="33" spans="1:21" x14ac:dyDescent="0.2">
      <c r="A33" s="5"/>
      <c r="B33" s="22">
        <v>-150</v>
      </c>
      <c r="C33" s="18">
        <f t="shared" si="0"/>
        <v>-942.47779607693792</v>
      </c>
      <c r="D33" s="36">
        <v>7.47</v>
      </c>
      <c r="E33" s="22">
        <v>-1487</v>
      </c>
      <c r="F33" s="19">
        <f t="shared" si="1"/>
        <v>-9343.0965517760451</v>
      </c>
      <c r="G33" s="36">
        <v>6.7</v>
      </c>
      <c r="H33" s="19">
        <f t="shared" si="2"/>
        <v>-8400.6187556991063</v>
      </c>
      <c r="I33" s="20">
        <f t="shared" si="3"/>
        <v>-0.76999999999999957</v>
      </c>
      <c r="J33" s="24">
        <f>4 * '0_Preliminari'!$C$8 *'0_Preliminari'!$C$6^2 *H33 / (('0_Preliminari'!$C$6 + '0_Preliminari'!$C$7 -'0_Preliminari'!$C$8)*I33)</f>
        <v>144747.19471521073</v>
      </c>
      <c r="K33" s="1" t="s">
        <v>53</v>
      </c>
      <c r="L33" s="22">
        <v>108</v>
      </c>
      <c r="M33" s="18">
        <f t="shared" si="4"/>
        <v>678.58401317539528</v>
      </c>
      <c r="N33" s="36">
        <v>7.55</v>
      </c>
      <c r="O33" s="22">
        <v>1502</v>
      </c>
      <c r="P33" s="19">
        <f t="shared" si="5"/>
        <v>9437.3443313837379</v>
      </c>
      <c r="Q33" s="36">
        <v>7.94</v>
      </c>
      <c r="R33" s="19">
        <f t="shared" si="6"/>
        <v>8758.7603182083421</v>
      </c>
      <c r="S33" s="20">
        <f t="shared" si="7"/>
        <v>0.39000000000000057</v>
      </c>
      <c r="T33" s="24">
        <f>4 * '0_Preliminari'!$C$8 *'0_Preliminari'!$C$6^2 *R33 / (('0_Preliminari'!$C$6 + '0_Preliminari'!$C$7 -'0_Preliminari'!$C$8)*S33)</f>
        <v>297966.63763767446</v>
      </c>
      <c r="U33" s="25"/>
    </row>
    <row r="34" spans="1:21" x14ac:dyDescent="0.2">
      <c r="A34" s="5"/>
      <c r="B34" s="8"/>
      <c r="C34" s="8"/>
      <c r="D34" s="8"/>
      <c r="E34" s="8"/>
      <c r="F34" s="8"/>
      <c r="G34" s="15" t="s">
        <v>37</v>
      </c>
      <c r="H34" s="16">
        <f>AVERAGEIF(H4:H33, "&lt;&gt;0")</f>
        <v>-7317.3976087413475</v>
      </c>
      <c r="I34" s="17">
        <f>AVERAGEIF(I4:I33, "&lt;&gt;0")</f>
        <v>-0.33926666666666655</v>
      </c>
      <c r="J34" s="21">
        <f>AVERAGE(J4:J6,J19:J30,J32)</f>
        <v>299881.97113343101</v>
      </c>
      <c r="K34" s="5"/>
      <c r="L34" s="8"/>
      <c r="M34" s="8"/>
      <c r="N34" s="8"/>
      <c r="O34" s="8"/>
      <c r="P34" s="8"/>
      <c r="Q34" s="15" t="s">
        <v>37</v>
      </c>
      <c r="R34" s="16">
        <f>AVERAGEIF(R4:R33, "&lt;&gt;0")</f>
        <v>7773.3474225323434</v>
      </c>
      <c r="S34" s="17">
        <f>AVERAGEIF(S4:S33, "&lt;&gt;0")</f>
        <v>0.34366666666666673</v>
      </c>
      <c r="T34" s="21">
        <f>AVERAGEIF(T4:T33, "&gt;0")</f>
        <v>300717.41985187423</v>
      </c>
      <c r="U34" s="25"/>
    </row>
    <row r="35" spans="1:21" x14ac:dyDescent="0.2">
      <c r="A35" s="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</row>
    <row r="36" spans="1:21" ht="22" x14ac:dyDescent="0.3">
      <c r="A36" s="5"/>
      <c r="B36" s="41" t="s">
        <v>40</v>
      </c>
      <c r="C36" s="41"/>
      <c r="D36" s="41"/>
      <c r="E36" s="41"/>
      <c r="F36" s="41"/>
      <c r="G36" s="41"/>
      <c r="H36" s="41"/>
      <c r="I36" s="41"/>
      <c r="J36" s="41"/>
      <c r="K36" s="25"/>
      <c r="L36" s="42" t="s">
        <v>41</v>
      </c>
      <c r="M36" s="42"/>
      <c r="N36" s="42"/>
      <c r="O36" s="42"/>
      <c r="P36" s="42"/>
      <c r="Q36" s="42"/>
      <c r="R36" s="42"/>
      <c r="S36" s="42"/>
      <c r="T36" s="42"/>
      <c r="U36" s="25"/>
    </row>
    <row r="37" spans="1:21" x14ac:dyDescent="0.2">
      <c r="A37" s="5"/>
      <c r="B37" s="26" t="s">
        <v>35</v>
      </c>
      <c r="C37" s="26" t="s">
        <v>29</v>
      </c>
      <c r="D37" s="33" t="s">
        <v>30</v>
      </c>
      <c r="E37" s="26" t="s">
        <v>36</v>
      </c>
      <c r="F37" s="26" t="s">
        <v>31</v>
      </c>
      <c r="G37" s="33" t="s">
        <v>32</v>
      </c>
      <c r="H37" s="26" t="s">
        <v>33</v>
      </c>
      <c r="I37" s="26" t="s">
        <v>34</v>
      </c>
      <c r="J37" s="26" t="s">
        <v>47</v>
      </c>
      <c r="K37" s="25"/>
      <c r="L37" s="26" t="s">
        <v>35</v>
      </c>
      <c r="M37" s="26" t="s">
        <v>29</v>
      </c>
      <c r="N37" s="33" t="s">
        <v>30</v>
      </c>
      <c r="O37" s="26" t="s">
        <v>36</v>
      </c>
      <c r="P37" s="26" t="s">
        <v>31</v>
      </c>
      <c r="Q37" s="33" t="s">
        <v>32</v>
      </c>
      <c r="R37" s="26" t="s">
        <v>33</v>
      </c>
      <c r="S37" s="26" t="s">
        <v>34</v>
      </c>
      <c r="T37" s="26" t="s">
        <v>47</v>
      </c>
      <c r="U37" s="25"/>
    </row>
    <row r="38" spans="1:21" x14ac:dyDescent="0.2">
      <c r="A38" s="5"/>
      <c r="B38" s="27">
        <v>-1043</v>
      </c>
      <c r="C38" s="19">
        <f t="shared" ref="C38:C67" si="8">2*PI()*B38</f>
        <v>-6553.3622753883083</v>
      </c>
      <c r="D38" s="31">
        <v>7.23</v>
      </c>
      <c r="E38" s="27">
        <v>1032</v>
      </c>
      <c r="F38" s="19">
        <f t="shared" ref="F38:F67" si="9">2*PI()*E38</f>
        <v>6484.2472370093328</v>
      </c>
      <c r="G38" s="31">
        <v>7.8</v>
      </c>
      <c r="H38" s="19">
        <f t="shared" ref="H38:H67" si="10">F38-C38</f>
        <v>13037.609512397641</v>
      </c>
      <c r="I38" s="20">
        <f t="shared" ref="I38:I67" si="11">G38-D38</f>
        <v>0.5699999999999994</v>
      </c>
      <c r="J38" s="23">
        <f>4 * '0_Preliminari'!$C$8 *'0_Preliminari'!$C$6^2 *H38 / (('0_Preliminari'!$C$6 + '0_Preliminari'!$C$7 -'0_Preliminari'!$C$8)*I38)</f>
        <v>303467.87171623833</v>
      </c>
      <c r="K38" s="25"/>
      <c r="L38" s="27">
        <v>1497</v>
      </c>
      <c r="M38" s="19">
        <f t="shared" ref="M38:M67" si="12">2*PI()*L38</f>
        <v>9405.9284048478403</v>
      </c>
      <c r="N38" s="31">
        <v>7.91</v>
      </c>
      <c r="O38" s="27">
        <v>-1489</v>
      </c>
      <c r="P38" s="19">
        <f t="shared" ref="P38:P67" si="13">2*PI()*O38</f>
        <v>-9355.6629223904038</v>
      </c>
      <c r="Q38" s="31">
        <v>7.1</v>
      </c>
      <c r="R38" s="19">
        <f t="shared" ref="R38:R67" si="14">P38-M38</f>
        <v>-18761.591327238246</v>
      </c>
      <c r="S38" s="20">
        <f t="shared" ref="S38:S67" si="15">Q38-N38</f>
        <v>-0.8100000000000005</v>
      </c>
      <c r="T38" s="23">
        <f>4 * '0_Preliminari'!$C$8 *'0_Preliminari'!$C$6^2 *R38 / (('0_Preliminari'!$C$6 + '0_Preliminari'!$C$7 -'0_Preliminari'!$C$8)*S38)</f>
        <v>307308.27726816665</v>
      </c>
      <c r="U38" s="25"/>
    </row>
    <row r="39" spans="1:21" x14ac:dyDescent="0.2">
      <c r="A39" s="5"/>
      <c r="B39" s="28">
        <v>-1030</v>
      </c>
      <c r="C39" s="19">
        <f t="shared" si="8"/>
        <v>-6471.6808663949741</v>
      </c>
      <c r="D39" s="32">
        <v>7.24</v>
      </c>
      <c r="E39" s="28">
        <v>1032</v>
      </c>
      <c r="F39" s="19">
        <f t="shared" si="9"/>
        <v>6484.2472370093328</v>
      </c>
      <c r="G39" s="32">
        <v>7.81</v>
      </c>
      <c r="H39" s="19">
        <f t="shared" si="10"/>
        <v>12955.928103404307</v>
      </c>
      <c r="I39" s="20">
        <f t="shared" si="11"/>
        <v>0.5699999999999994</v>
      </c>
      <c r="J39" s="24">
        <f>4 * '0_Preliminari'!$C$8 *'0_Preliminari'!$C$6^2 *H39 / (('0_Preliminari'!$C$6 + '0_Preliminari'!$C$7 -'0_Preliminari'!$C$8)*I39)</f>
        <v>301566.62721873901</v>
      </c>
      <c r="K39" s="25"/>
      <c r="L39" s="28">
        <v>1494</v>
      </c>
      <c r="M39" s="19">
        <f t="shared" si="12"/>
        <v>9387.0788489263014</v>
      </c>
      <c r="N39" s="32">
        <v>7.93</v>
      </c>
      <c r="O39" s="28">
        <v>-1491</v>
      </c>
      <c r="P39" s="19">
        <f t="shared" si="13"/>
        <v>-9368.2292930047624</v>
      </c>
      <c r="Q39" s="32">
        <v>7.02</v>
      </c>
      <c r="R39" s="19">
        <f t="shared" si="14"/>
        <v>-18755.308141931062</v>
      </c>
      <c r="S39" s="20">
        <f t="shared" si="15"/>
        <v>-0.91000000000000014</v>
      </c>
      <c r="T39" s="24">
        <f>4 * '0_Preliminari'!$C$8 *'0_Preliminari'!$C$6^2 *R39 / (('0_Preliminari'!$C$6 + '0_Preliminari'!$C$7 -'0_Preliminari'!$C$8)*S39)</f>
        <v>273446.53003129514</v>
      </c>
      <c r="U39" s="25"/>
    </row>
    <row r="40" spans="1:21" x14ac:dyDescent="0.2">
      <c r="A40" s="5"/>
      <c r="B40" s="27">
        <v>-1030</v>
      </c>
      <c r="C40" s="19">
        <f t="shared" si="8"/>
        <v>-6471.6808663949741</v>
      </c>
      <c r="D40" s="31">
        <v>7.24</v>
      </c>
      <c r="E40" s="27">
        <v>1031</v>
      </c>
      <c r="F40" s="19">
        <f t="shared" si="9"/>
        <v>6477.9640517021535</v>
      </c>
      <c r="G40" s="31">
        <v>7.81</v>
      </c>
      <c r="H40" s="19">
        <f t="shared" si="10"/>
        <v>12949.644918097129</v>
      </c>
      <c r="I40" s="20">
        <f t="shared" si="11"/>
        <v>0.5699999999999994</v>
      </c>
      <c r="J40" s="23">
        <f>4 * '0_Preliminari'!$C$8 *'0_Preliminari'!$C$6^2 *H40 / (('0_Preliminari'!$C$6 + '0_Preliminari'!$C$7 -'0_Preliminari'!$C$8)*I40)</f>
        <v>301420.37764200836</v>
      </c>
      <c r="K40" s="25"/>
      <c r="L40" s="27">
        <v>1493</v>
      </c>
      <c r="M40" s="19">
        <f t="shared" si="12"/>
        <v>9380.7956636191229</v>
      </c>
      <c r="N40" s="31">
        <v>7.91</v>
      </c>
      <c r="O40" s="27">
        <v>-1493</v>
      </c>
      <c r="P40" s="19">
        <f t="shared" si="13"/>
        <v>-9380.7956636191229</v>
      </c>
      <c r="Q40" s="31">
        <v>7.14</v>
      </c>
      <c r="R40" s="19">
        <f t="shared" si="14"/>
        <v>-18761.591327238246</v>
      </c>
      <c r="S40" s="20">
        <f t="shared" si="15"/>
        <v>-0.77000000000000046</v>
      </c>
      <c r="T40" s="23">
        <f>4 * '0_Preliminari'!$C$8 *'0_Preliminari'!$C$6^2 *R40 / (('0_Preliminari'!$C$6 + '0_Preliminari'!$C$7 -'0_Preliminari'!$C$8)*S40)</f>
        <v>323272.34361975978</v>
      </c>
      <c r="U40" s="25"/>
    </row>
    <row r="41" spans="1:21" x14ac:dyDescent="0.2">
      <c r="A41" s="5"/>
      <c r="B41" s="28">
        <v>-1030</v>
      </c>
      <c r="C41" s="19">
        <f t="shared" si="8"/>
        <v>-6471.6808663949741</v>
      </c>
      <c r="D41" s="32">
        <v>7.23</v>
      </c>
      <c r="E41" s="28">
        <v>1031</v>
      </c>
      <c r="F41" s="19">
        <f t="shared" si="9"/>
        <v>6477.9640517021535</v>
      </c>
      <c r="G41" s="32">
        <v>7.8</v>
      </c>
      <c r="H41" s="19">
        <f t="shared" si="10"/>
        <v>12949.644918097129</v>
      </c>
      <c r="I41" s="20">
        <f t="shared" si="11"/>
        <v>0.5699999999999994</v>
      </c>
      <c r="J41" s="24">
        <f>4 * '0_Preliminari'!$C$8 *'0_Preliminari'!$C$6^2 *H41 / (('0_Preliminari'!$C$6 + '0_Preliminari'!$C$7 -'0_Preliminari'!$C$8)*I41)</f>
        <v>301420.37764200836</v>
      </c>
      <c r="K41" s="25"/>
      <c r="L41" s="28">
        <v>1490</v>
      </c>
      <c r="M41" s="19">
        <f t="shared" si="12"/>
        <v>9361.946107697584</v>
      </c>
      <c r="N41" s="32">
        <v>7.97</v>
      </c>
      <c r="O41" s="28">
        <v>-1491</v>
      </c>
      <c r="P41" s="19">
        <f t="shared" si="13"/>
        <v>-9368.2292930047624</v>
      </c>
      <c r="Q41" s="32">
        <v>7.13</v>
      </c>
      <c r="R41" s="19">
        <f t="shared" si="14"/>
        <v>-18730.175400702348</v>
      </c>
      <c r="S41" s="20">
        <f t="shared" si="15"/>
        <v>-0.83999999999999986</v>
      </c>
      <c r="T41" s="24">
        <f>4 * '0_Preliminari'!$C$8 *'0_Preliminari'!$C$6^2 *R41 / (('0_Preliminari'!$C$6 + '0_Preliminari'!$C$7 -'0_Preliminari'!$C$8)*S41)</f>
        <v>295836.77773039602</v>
      </c>
      <c r="U41" s="25"/>
    </row>
    <row r="42" spans="1:21" x14ac:dyDescent="0.2">
      <c r="A42" s="5"/>
      <c r="B42" s="27">
        <v>-1029</v>
      </c>
      <c r="C42" s="19">
        <f t="shared" si="8"/>
        <v>-6465.3976810877939</v>
      </c>
      <c r="D42" s="31">
        <v>7.23</v>
      </c>
      <c r="E42" s="27">
        <v>1028</v>
      </c>
      <c r="F42" s="19">
        <f t="shared" si="9"/>
        <v>6459.1144957806146</v>
      </c>
      <c r="G42" s="31">
        <v>7.82</v>
      </c>
      <c r="H42" s="19">
        <f t="shared" si="10"/>
        <v>12924.512176868408</v>
      </c>
      <c r="I42" s="20">
        <f t="shared" si="11"/>
        <v>0.58999999999999986</v>
      </c>
      <c r="J42" s="23">
        <f>4 * '0_Preliminari'!$C$8 *'0_Preliminari'!$C$6^2 *H42 / (('0_Preliminari'!$C$6 + '0_Preliminari'!$C$7 -'0_Preliminari'!$C$8)*I42)</f>
        <v>290637.56986609916</v>
      </c>
      <c r="K42" s="25"/>
      <c r="L42" s="27">
        <v>1495</v>
      </c>
      <c r="M42" s="19">
        <f t="shared" si="12"/>
        <v>9393.3620342334816</v>
      </c>
      <c r="N42" s="31">
        <v>7.94</v>
      </c>
      <c r="O42" s="27">
        <v>-1491</v>
      </c>
      <c r="P42" s="19">
        <f t="shared" si="13"/>
        <v>-9368.2292930047624</v>
      </c>
      <c r="Q42" s="31">
        <v>7.12</v>
      </c>
      <c r="R42" s="19">
        <f t="shared" si="14"/>
        <v>-18761.591327238246</v>
      </c>
      <c r="S42" s="20">
        <f t="shared" si="15"/>
        <v>-0.82000000000000028</v>
      </c>
      <c r="T42" s="23">
        <f>4 * '0_Preliminari'!$C$8 *'0_Preliminari'!$C$6^2 *R42 / (('0_Preliminari'!$C$6 + '0_Preliminari'!$C$7 -'0_Preliminari'!$C$8)*S42)</f>
        <v>303560.61535026232</v>
      </c>
      <c r="U42" s="25"/>
    </row>
    <row r="43" spans="1:21" x14ac:dyDescent="0.2">
      <c r="A43" s="5"/>
      <c r="B43" s="28">
        <v>-1028</v>
      </c>
      <c r="C43" s="19">
        <f t="shared" si="8"/>
        <v>-6459.1144957806146</v>
      </c>
      <c r="D43" s="32">
        <v>7.24</v>
      </c>
      <c r="E43" s="28">
        <v>1028</v>
      </c>
      <c r="F43" s="19">
        <f t="shared" si="9"/>
        <v>6459.1144957806146</v>
      </c>
      <c r="G43" s="32">
        <v>7.8</v>
      </c>
      <c r="H43" s="19">
        <f t="shared" si="10"/>
        <v>12918.228991561229</v>
      </c>
      <c r="I43" s="20">
        <f t="shared" si="11"/>
        <v>0.55999999999999961</v>
      </c>
      <c r="J43" s="24">
        <f>4 * '0_Preliminari'!$C$8 *'0_Preliminari'!$C$6^2 *H43 / (('0_Preliminari'!$C$6 + '0_Preliminari'!$C$7 -'0_Preliminari'!$C$8)*I43)</f>
        <v>306058.57850403956</v>
      </c>
      <c r="K43" s="25"/>
      <c r="L43" s="28">
        <v>1493</v>
      </c>
      <c r="M43" s="19">
        <f t="shared" si="12"/>
        <v>9380.7956636191229</v>
      </c>
      <c r="N43" s="32">
        <v>7.94</v>
      </c>
      <c r="O43" s="28">
        <v>-1491</v>
      </c>
      <c r="P43" s="19">
        <f t="shared" si="13"/>
        <v>-9368.2292930047624</v>
      </c>
      <c r="Q43" s="32">
        <v>7.13</v>
      </c>
      <c r="R43" s="19">
        <f t="shared" si="14"/>
        <v>-18749.024956623885</v>
      </c>
      <c r="S43" s="20">
        <f t="shared" si="15"/>
        <v>-0.8100000000000005</v>
      </c>
      <c r="T43" s="24">
        <f>4 * '0_Preliminari'!$C$8 *'0_Preliminari'!$C$6^2 *R43 / (('0_Preliminari'!$C$6 + '0_Preliminari'!$C$7 -'0_Preliminari'!$C$8)*S43)</f>
        <v>307102.44453054562</v>
      </c>
      <c r="U43" s="25"/>
    </row>
    <row r="44" spans="1:21" x14ac:dyDescent="0.2">
      <c r="A44" s="5"/>
      <c r="B44" s="27">
        <v>-1027</v>
      </c>
      <c r="C44" s="19">
        <f t="shared" si="8"/>
        <v>-6452.8313104734352</v>
      </c>
      <c r="D44" s="31">
        <v>7.24</v>
      </c>
      <c r="E44" s="27">
        <v>1029</v>
      </c>
      <c r="F44" s="19">
        <f t="shared" si="9"/>
        <v>6465.3976810877939</v>
      </c>
      <c r="G44" s="31">
        <v>7.8</v>
      </c>
      <c r="H44" s="19">
        <f t="shared" si="10"/>
        <v>12918.228991561229</v>
      </c>
      <c r="I44" s="20">
        <f t="shared" si="11"/>
        <v>0.55999999999999961</v>
      </c>
      <c r="J44" s="23">
        <f>4 * '0_Preliminari'!$C$8 *'0_Preliminari'!$C$6^2 *H44 / (('0_Preliminari'!$C$6 + '0_Preliminari'!$C$7 -'0_Preliminari'!$C$8)*I44)</f>
        <v>306058.57850403956</v>
      </c>
      <c r="K44" s="25"/>
      <c r="L44" s="27">
        <v>1494</v>
      </c>
      <c r="M44" s="19">
        <f t="shared" si="12"/>
        <v>9387.0788489263014</v>
      </c>
      <c r="N44" s="31">
        <v>7.95</v>
      </c>
      <c r="O44" s="27">
        <v>-1494</v>
      </c>
      <c r="P44" s="19">
        <f t="shared" si="13"/>
        <v>-9387.0788489263014</v>
      </c>
      <c r="Q44" s="31">
        <v>7.13</v>
      </c>
      <c r="R44" s="19">
        <f t="shared" si="14"/>
        <v>-18774.157697852603</v>
      </c>
      <c r="S44" s="20">
        <f t="shared" si="15"/>
        <v>-0.82000000000000028</v>
      </c>
      <c r="T44" s="23">
        <f>4 * '0_Preliminari'!$C$8 *'0_Preliminari'!$C$6^2 *R44 / (('0_Preliminari'!$C$6 + '0_Preliminari'!$C$7 -'0_Preliminari'!$C$8)*S44)</f>
        <v>303763.93793254643</v>
      </c>
      <c r="U44" s="25"/>
    </row>
    <row r="45" spans="1:21" x14ac:dyDescent="0.2">
      <c r="A45" s="5"/>
      <c r="B45" s="28">
        <v>-1029</v>
      </c>
      <c r="C45" s="19">
        <f t="shared" si="8"/>
        <v>-6465.3976810877939</v>
      </c>
      <c r="D45" s="32">
        <v>7.23</v>
      </c>
      <c r="E45" s="28">
        <v>1028</v>
      </c>
      <c r="F45" s="19">
        <f t="shared" si="9"/>
        <v>6459.1144957806146</v>
      </c>
      <c r="G45" s="32">
        <v>7.79</v>
      </c>
      <c r="H45" s="19">
        <f t="shared" si="10"/>
        <v>12924.512176868408</v>
      </c>
      <c r="I45" s="20">
        <f t="shared" si="11"/>
        <v>0.55999999999999961</v>
      </c>
      <c r="J45" s="24">
        <f>4 * '0_Preliminari'!$C$8 *'0_Preliminari'!$C$6^2 *H45 / (('0_Preliminari'!$C$6 + '0_Preliminari'!$C$7 -'0_Preliminari'!$C$8)*I45)</f>
        <v>306207.43968035467</v>
      </c>
      <c r="K45" s="25"/>
      <c r="L45" s="28">
        <v>1498</v>
      </c>
      <c r="M45" s="19">
        <f t="shared" si="12"/>
        <v>9412.2115901550205</v>
      </c>
      <c r="N45" s="32">
        <v>7.94</v>
      </c>
      <c r="O45" s="28">
        <v>-1493</v>
      </c>
      <c r="P45" s="19">
        <f t="shared" si="13"/>
        <v>-9380.7956636191229</v>
      </c>
      <c r="Q45" s="32">
        <v>7.12</v>
      </c>
      <c r="R45" s="19">
        <f t="shared" si="14"/>
        <v>-18793.007253774143</v>
      </c>
      <c r="S45" s="20">
        <f t="shared" si="15"/>
        <v>-0.82000000000000028</v>
      </c>
      <c r="T45" s="24">
        <f>4 * '0_Preliminari'!$C$8 *'0_Preliminari'!$C$6^2 *R45 / (('0_Preliminari'!$C$6 + '0_Preliminari'!$C$7 -'0_Preliminari'!$C$8)*S45)</f>
        <v>304068.9218059727</v>
      </c>
      <c r="U45" s="25"/>
    </row>
    <row r="46" spans="1:21" x14ac:dyDescent="0.2">
      <c r="A46" s="5"/>
      <c r="B46" s="27">
        <v>-1028</v>
      </c>
      <c r="C46" s="19">
        <f t="shared" si="8"/>
        <v>-6459.1144957806146</v>
      </c>
      <c r="D46" s="31">
        <v>7.23</v>
      </c>
      <c r="E46" s="27">
        <v>1027</v>
      </c>
      <c r="F46" s="19">
        <f t="shared" si="9"/>
        <v>6452.8313104734352</v>
      </c>
      <c r="G46" s="31">
        <v>7.8</v>
      </c>
      <c r="H46" s="19">
        <f t="shared" si="10"/>
        <v>12911.945806254051</v>
      </c>
      <c r="I46" s="20">
        <f t="shared" si="11"/>
        <v>0.5699999999999994</v>
      </c>
      <c r="J46" s="23">
        <f>4 * '0_Preliminari'!$C$8 *'0_Preliminari'!$C$6^2 *H46 / (('0_Preliminari'!$C$6 + '0_Preliminari'!$C$7 -'0_Preliminari'!$C$8)*I46)</f>
        <v>300542.88018162403</v>
      </c>
      <c r="K46" s="25"/>
      <c r="L46" s="27">
        <v>1495</v>
      </c>
      <c r="M46" s="19">
        <f t="shared" si="12"/>
        <v>9393.3620342334816</v>
      </c>
      <c r="N46" s="31">
        <v>7.94</v>
      </c>
      <c r="O46" s="27">
        <v>-1494</v>
      </c>
      <c r="P46" s="19">
        <f t="shared" si="13"/>
        <v>-9387.0788489263014</v>
      </c>
      <c r="Q46" s="31">
        <v>7.11</v>
      </c>
      <c r="R46" s="19">
        <f t="shared" si="14"/>
        <v>-18780.440883159783</v>
      </c>
      <c r="S46" s="20">
        <f t="shared" si="15"/>
        <v>-0.83000000000000007</v>
      </c>
      <c r="T46" s="23">
        <f>4 * '0_Preliminari'!$C$8 *'0_Preliminari'!$C$6^2 *R46 / (('0_Preliminari'!$C$6 + '0_Preliminari'!$C$7 -'0_Preliminari'!$C$8)*S46)</f>
        <v>300204.56790774054</v>
      </c>
      <c r="U46" s="25"/>
    </row>
    <row r="47" spans="1:21" x14ac:dyDescent="0.2">
      <c r="A47" s="5"/>
      <c r="B47" s="28">
        <v>-1028</v>
      </c>
      <c r="C47" s="19">
        <f t="shared" si="8"/>
        <v>-6459.1144957806146</v>
      </c>
      <c r="D47" s="32">
        <v>7.23</v>
      </c>
      <c r="E47" s="28">
        <v>1029</v>
      </c>
      <c r="F47" s="19">
        <f t="shared" si="9"/>
        <v>6465.3976810877939</v>
      </c>
      <c r="G47" s="32">
        <v>7.79</v>
      </c>
      <c r="H47" s="19">
        <f t="shared" si="10"/>
        <v>12924.512176868408</v>
      </c>
      <c r="I47" s="20">
        <f t="shared" si="11"/>
        <v>0.55999999999999961</v>
      </c>
      <c r="J47" s="24">
        <f>4 * '0_Preliminari'!$C$8 *'0_Preliminari'!$C$6^2 *H47 / (('0_Preliminari'!$C$6 + '0_Preliminari'!$C$7 -'0_Preliminari'!$C$8)*I47)</f>
        <v>306207.43968035467</v>
      </c>
      <c r="K47" s="25"/>
      <c r="L47" s="28">
        <v>1496</v>
      </c>
      <c r="M47" s="19">
        <f t="shared" si="12"/>
        <v>9399.6452195406619</v>
      </c>
      <c r="N47" s="32">
        <v>7.94</v>
      </c>
      <c r="O47" s="28">
        <v>-1493</v>
      </c>
      <c r="P47" s="19">
        <f t="shared" si="13"/>
        <v>-9380.7956636191229</v>
      </c>
      <c r="Q47" s="32">
        <v>7.12</v>
      </c>
      <c r="R47" s="19">
        <f t="shared" si="14"/>
        <v>-18780.440883159783</v>
      </c>
      <c r="S47" s="20">
        <f t="shared" si="15"/>
        <v>-0.82000000000000028</v>
      </c>
      <c r="T47" s="24">
        <f>4 * '0_Preliminari'!$C$8 *'0_Preliminari'!$C$6^2 *R47 / (('0_Preliminari'!$C$6 + '0_Preliminari'!$C$7 -'0_Preliminari'!$C$8)*S47)</f>
        <v>303865.59922368854</v>
      </c>
      <c r="U47" s="25"/>
    </row>
    <row r="48" spans="1:21" x14ac:dyDescent="0.2">
      <c r="A48" s="5"/>
      <c r="B48" s="27">
        <v>-1492</v>
      </c>
      <c r="C48" s="19">
        <f t="shared" si="8"/>
        <v>-9374.5124783119427</v>
      </c>
      <c r="D48" s="31">
        <v>7.09</v>
      </c>
      <c r="E48" s="27">
        <v>1493</v>
      </c>
      <c r="F48" s="19">
        <f t="shared" si="9"/>
        <v>9380.7956636191229</v>
      </c>
      <c r="G48" s="31">
        <v>7.94</v>
      </c>
      <c r="H48" s="19">
        <f t="shared" si="10"/>
        <v>18755.308141931066</v>
      </c>
      <c r="I48" s="20">
        <f t="shared" si="11"/>
        <v>0.85000000000000053</v>
      </c>
      <c r="J48" s="23">
        <f>4 * '0_Preliminari'!$C$8 *'0_Preliminari'!$C$6^2 *H48 / (('0_Preliminari'!$C$6 + '0_Preliminari'!$C$7 -'0_Preliminari'!$C$8)*I48)</f>
        <v>292748.63803350413</v>
      </c>
      <c r="K48" s="25"/>
      <c r="L48" s="27">
        <v>1495</v>
      </c>
      <c r="M48" s="19">
        <f t="shared" si="12"/>
        <v>9393.3620342334816</v>
      </c>
      <c r="N48" s="31">
        <v>7.95</v>
      </c>
      <c r="O48" s="27">
        <v>-1495</v>
      </c>
      <c r="P48" s="19">
        <f t="shared" si="13"/>
        <v>-9393.3620342334816</v>
      </c>
      <c r="Q48" s="31">
        <v>7.13</v>
      </c>
      <c r="R48" s="19">
        <f t="shared" si="14"/>
        <v>-18786.724068466963</v>
      </c>
      <c r="S48" s="20">
        <f t="shared" si="15"/>
        <v>-0.82000000000000028</v>
      </c>
      <c r="T48" s="23">
        <f>4 * '0_Preliminari'!$C$8 *'0_Preliminari'!$C$6^2 *R48 / (('0_Preliminari'!$C$6 + '0_Preliminari'!$C$7 -'0_Preliminari'!$C$8)*S48)</f>
        <v>303967.26051483065</v>
      </c>
      <c r="U48" s="25"/>
    </row>
    <row r="49" spans="1:21" x14ac:dyDescent="0.2">
      <c r="A49" s="5"/>
      <c r="B49" s="28">
        <v>-1492</v>
      </c>
      <c r="C49" s="19">
        <f t="shared" si="8"/>
        <v>-9374.5124783119427</v>
      </c>
      <c r="D49" s="32">
        <v>7.09</v>
      </c>
      <c r="E49" s="28">
        <v>1495</v>
      </c>
      <c r="F49" s="19">
        <f t="shared" si="9"/>
        <v>9393.3620342334816</v>
      </c>
      <c r="G49" s="32">
        <v>7.93</v>
      </c>
      <c r="H49" s="19">
        <f t="shared" si="10"/>
        <v>18767.874512545422</v>
      </c>
      <c r="I49" s="20">
        <f t="shared" si="11"/>
        <v>0.83999999999999986</v>
      </c>
      <c r="J49" s="24">
        <f>4 * '0_Preliminari'!$C$8 *'0_Preliminari'!$C$6^2 *H49 / (('0_Preliminari'!$C$6 + '0_Preliminari'!$C$7 -'0_Preliminari'!$C$8)*I49)</f>
        <v>296432.22243565676</v>
      </c>
      <c r="K49" s="25"/>
      <c r="L49" s="28">
        <v>1493</v>
      </c>
      <c r="M49" s="19">
        <f t="shared" si="12"/>
        <v>9380.7956636191229</v>
      </c>
      <c r="N49" s="32">
        <v>7.95</v>
      </c>
      <c r="O49" s="28">
        <v>-1494</v>
      </c>
      <c r="P49" s="19">
        <f t="shared" si="13"/>
        <v>-9387.0788489263014</v>
      </c>
      <c r="Q49" s="32">
        <v>7.12</v>
      </c>
      <c r="R49" s="19">
        <f t="shared" si="14"/>
        <v>-18767.874512545422</v>
      </c>
      <c r="S49" s="20">
        <f t="shared" si="15"/>
        <v>-0.83000000000000007</v>
      </c>
      <c r="T49" s="24">
        <f>4 * '0_Preliminari'!$C$8 *'0_Preliminari'!$C$6^2 *R49 / (('0_Preliminari'!$C$6 + '0_Preliminari'!$C$7 -'0_Preliminari'!$C$8)*S49)</f>
        <v>300003.69499512244</v>
      </c>
      <c r="U49" s="25"/>
    </row>
    <row r="50" spans="1:21" x14ac:dyDescent="0.2">
      <c r="A50" s="5"/>
      <c r="B50" s="27">
        <v>-1493</v>
      </c>
      <c r="C50" s="19">
        <f t="shared" si="8"/>
        <v>-9380.7956636191229</v>
      </c>
      <c r="D50" s="31">
        <v>7.1</v>
      </c>
      <c r="E50" s="27">
        <v>1494</v>
      </c>
      <c r="F50" s="19">
        <f t="shared" si="9"/>
        <v>9387.0788489263014</v>
      </c>
      <c r="G50" s="31">
        <v>7.94</v>
      </c>
      <c r="H50" s="19">
        <f t="shared" si="10"/>
        <v>18767.874512545422</v>
      </c>
      <c r="I50" s="20">
        <f t="shared" si="11"/>
        <v>0.84000000000000075</v>
      </c>
      <c r="J50" s="23">
        <f>4 * '0_Preliminari'!$C$8 *'0_Preliminari'!$C$6^2 *H50 / (('0_Preliminari'!$C$6 + '0_Preliminari'!$C$7 -'0_Preliminari'!$C$8)*I50)</f>
        <v>296432.22243565641</v>
      </c>
      <c r="K50" s="25"/>
      <c r="L50" s="27">
        <v>1497</v>
      </c>
      <c r="M50" s="19">
        <f t="shared" si="12"/>
        <v>9405.9284048478403</v>
      </c>
      <c r="N50" s="31">
        <v>7.95</v>
      </c>
      <c r="O50" s="27">
        <v>-1494</v>
      </c>
      <c r="P50" s="19">
        <f t="shared" si="13"/>
        <v>-9387.0788489263014</v>
      </c>
      <c r="Q50" s="31">
        <v>7.12</v>
      </c>
      <c r="R50" s="19">
        <f t="shared" si="14"/>
        <v>-18793.007253774143</v>
      </c>
      <c r="S50" s="20">
        <f t="shared" si="15"/>
        <v>-0.83000000000000007</v>
      </c>
      <c r="T50" s="23">
        <f>4 * '0_Preliminari'!$C$8 *'0_Preliminari'!$C$6^2 *R50 / (('0_Preliminari'!$C$6 + '0_Preliminari'!$C$7 -'0_Preliminari'!$C$8)*S50)</f>
        <v>300405.44082035869</v>
      </c>
      <c r="U50" s="25"/>
    </row>
    <row r="51" spans="1:21" x14ac:dyDescent="0.2">
      <c r="A51" s="5"/>
      <c r="B51" s="28">
        <v>-1497</v>
      </c>
      <c r="C51" s="19">
        <f t="shared" si="8"/>
        <v>-9405.9284048478403</v>
      </c>
      <c r="D51" s="32">
        <v>7.1</v>
      </c>
      <c r="E51" s="28">
        <v>1494</v>
      </c>
      <c r="F51" s="19">
        <f t="shared" si="9"/>
        <v>9387.0788489263014</v>
      </c>
      <c r="G51" s="32">
        <v>7.94</v>
      </c>
      <c r="H51" s="19">
        <f t="shared" si="10"/>
        <v>18793.007253774143</v>
      </c>
      <c r="I51" s="20">
        <f t="shared" si="11"/>
        <v>0.84000000000000075</v>
      </c>
      <c r="J51" s="24">
        <f>4 * '0_Preliminari'!$C$8 *'0_Preliminari'!$C$6^2 *H51 / (('0_Preliminari'!$C$6 + '0_Preliminari'!$C$7 -'0_Preliminari'!$C$8)*I51)</f>
        <v>296829.18557249696</v>
      </c>
      <c r="K51" s="25"/>
      <c r="L51" s="28">
        <v>1498</v>
      </c>
      <c r="M51" s="19">
        <f t="shared" si="12"/>
        <v>9412.2115901550205</v>
      </c>
      <c r="N51" s="32">
        <v>7.95</v>
      </c>
      <c r="O51" s="28">
        <v>-1494</v>
      </c>
      <c r="P51" s="19">
        <f t="shared" si="13"/>
        <v>-9387.0788489263014</v>
      </c>
      <c r="Q51" s="32">
        <v>7.12</v>
      </c>
      <c r="R51" s="19">
        <f t="shared" si="14"/>
        <v>-18799.29043908132</v>
      </c>
      <c r="S51" s="20">
        <f t="shared" si="15"/>
        <v>-0.83000000000000007</v>
      </c>
      <c r="T51" s="24">
        <f>4 * '0_Preliminari'!$C$8 *'0_Preliminari'!$C$6^2 *R51 / (('0_Preliminari'!$C$6 + '0_Preliminari'!$C$7 -'0_Preliminari'!$C$8)*S51)</f>
        <v>300505.87727666768</v>
      </c>
      <c r="U51" s="25"/>
    </row>
    <row r="52" spans="1:21" x14ac:dyDescent="0.2">
      <c r="A52" s="5"/>
      <c r="B52" s="27">
        <v>-1489</v>
      </c>
      <c r="C52" s="19">
        <f t="shared" si="8"/>
        <v>-9355.6629223904038</v>
      </c>
      <c r="D52" s="31">
        <v>7.11</v>
      </c>
      <c r="E52" s="27">
        <v>1491</v>
      </c>
      <c r="F52" s="19">
        <f t="shared" si="9"/>
        <v>9368.2292930047624</v>
      </c>
      <c r="G52" s="31">
        <v>7.93</v>
      </c>
      <c r="H52" s="19">
        <f t="shared" si="10"/>
        <v>18723.892215395164</v>
      </c>
      <c r="I52" s="20">
        <f t="shared" si="11"/>
        <v>0.8199999999999994</v>
      </c>
      <c r="J52" s="23">
        <f>4 * '0_Preliminari'!$C$8 *'0_Preliminari'!$C$6^2 *H52 / (('0_Preliminari'!$C$6 + '0_Preliminari'!$C$7 -'0_Preliminari'!$C$8)*I52)</f>
        <v>302950.64760341006</v>
      </c>
      <c r="K52" s="25"/>
      <c r="L52" s="27">
        <v>1496</v>
      </c>
      <c r="M52" s="19">
        <f t="shared" si="12"/>
        <v>9399.6452195406619</v>
      </c>
      <c r="N52" s="31">
        <v>7.94</v>
      </c>
      <c r="O52" s="27">
        <v>-1493</v>
      </c>
      <c r="P52" s="19">
        <f t="shared" si="13"/>
        <v>-9380.7956636191229</v>
      </c>
      <c r="Q52" s="31">
        <v>7.12</v>
      </c>
      <c r="R52" s="19">
        <f t="shared" si="14"/>
        <v>-18780.440883159783</v>
      </c>
      <c r="S52" s="20">
        <f t="shared" si="15"/>
        <v>-0.82000000000000028</v>
      </c>
      <c r="T52" s="23">
        <f>4 * '0_Preliminari'!$C$8 *'0_Preliminari'!$C$6^2 *R52 / (('0_Preliminari'!$C$6 + '0_Preliminari'!$C$7 -'0_Preliminari'!$C$8)*S52)</f>
        <v>303865.59922368854</v>
      </c>
      <c r="U52" s="25"/>
    </row>
    <row r="53" spans="1:21" x14ac:dyDescent="0.2">
      <c r="A53" s="5"/>
      <c r="B53" s="28">
        <v>-1490</v>
      </c>
      <c r="C53" s="19">
        <f t="shared" si="8"/>
        <v>-9361.946107697584</v>
      </c>
      <c r="D53" s="32">
        <v>7.11</v>
      </c>
      <c r="E53" s="28">
        <v>1494</v>
      </c>
      <c r="F53" s="19">
        <f t="shared" si="9"/>
        <v>9387.0788489263014</v>
      </c>
      <c r="G53" s="32">
        <v>7.94</v>
      </c>
      <c r="H53" s="19">
        <f t="shared" si="10"/>
        <v>18749.024956623885</v>
      </c>
      <c r="I53" s="20">
        <f t="shared" si="11"/>
        <v>0.83000000000000007</v>
      </c>
      <c r="J53" s="24">
        <f>4 * '0_Preliminari'!$C$8 *'0_Preliminari'!$C$6^2 *H53 / (('0_Preliminari'!$C$6 + '0_Preliminari'!$C$7 -'0_Preliminari'!$C$8)*I53)</f>
        <v>299702.38562619535</v>
      </c>
      <c r="K53" s="25"/>
      <c r="L53" s="28"/>
      <c r="M53" s="19">
        <f t="shared" si="12"/>
        <v>0</v>
      </c>
      <c r="N53" s="32"/>
      <c r="O53" s="28"/>
      <c r="P53" s="19">
        <f t="shared" si="13"/>
        <v>0</v>
      </c>
      <c r="Q53" s="32"/>
      <c r="R53" s="19">
        <f t="shared" si="14"/>
        <v>0</v>
      </c>
      <c r="S53" s="20">
        <f t="shared" si="15"/>
        <v>0</v>
      </c>
      <c r="T53" s="24" t="e">
        <f>4 * '0_Preliminari'!$C$8 *'0_Preliminari'!$C$6^2 *R53 / (('0_Preliminari'!$C$6 + '0_Preliminari'!$C$7 -'0_Preliminari'!$C$8)*S53)</f>
        <v>#DIV/0!</v>
      </c>
      <c r="U53" s="25"/>
    </row>
    <row r="54" spans="1:21" x14ac:dyDescent="0.2">
      <c r="A54" s="5"/>
      <c r="B54" s="27">
        <v>-1494</v>
      </c>
      <c r="C54" s="19">
        <f t="shared" si="8"/>
        <v>-9387.0788489263014</v>
      </c>
      <c r="D54" s="31">
        <v>7.1</v>
      </c>
      <c r="E54" s="27">
        <v>1496</v>
      </c>
      <c r="F54" s="19">
        <f t="shared" si="9"/>
        <v>9399.6452195406619</v>
      </c>
      <c r="G54" s="31">
        <v>7.97</v>
      </c>
      <c r="H54" s="19">
        <f t="shared" si="10"/>
        <v>18786.724068466963</v>
      </c>
      <c r="I54" s="20">
        <f t="shared" si="11"/>
        <v>0.87000000000000011</v>
      </c>
      <c r="J54" s="23">
        <f>4 * '0_Preliminari'!$C$8 *'0_Preliminari'!$C$6^2 *H54 / (('0_Preliminari'!$C$6 + '0_Preliminari'!$C$7 -'0_Preliminari'!$C$8)*I54)</f>
        <v>286497.87772662204</v>
      </c>
      <c r="K54" s="25"/>
      <c r="L54" s="27"/>
      <c r="M54" s="19">
        <f t="shared" si="12"/>
        <v>0</v>
      </c>
      <c r="N54" s="31"/>
      <c r="O54" s="27"/>
      <c r="P54" s="19">
        <f t="shared" si="13"/>
        <v>0</v>
      </c>
      <c r="Q54" s="31"/>
      <c r="R54" s="19">
        <f t="shared" si="14"/>
        <v>0</v>
      </c>
      <c r="S54" s="20">
        <f t="shared" si="15"/>
        <v>0</v>
      </c>
      <c r="T54" s="23" t="e">
        <f>4 * '0_Preliminari'!$C$8 *'0_Preliminari'!$C$6^2 *R54 / (('0_Preliminari'!$C$6 + '0_Preliminari'!$C$7 -'0_Preliminari'!$C$8)*S54)</f>
        <v>#DIV/0!</v>
      </c>
      <c r="U54" s="25"/>
    </row>
    <row r="55" spans="1:21" x14ac:dyDescent="0.2">
      <c r="A55" s="5"/>
      <c r="B55" s="28">
        <v>-1496</v>
      </c>
      <c r="C55" s="19">
        <f t="shared" si="8"/>
        <v>-9399.6452195406619</v>
      </c>
      <c r="D55" s="32">
        <v>7.11</v>
      </c>
      <c r="E55" s="28">
        <v>1494</v>
      </c>
      <c r="F55" s="19">
        <f t="shared" si="9"/>
        <v>9387.0788489263014</v>
      </c>
      <c r="G55" s="32">
        <v>7.94</v>
      </c>
      <c r="H55" s="19">
        <f t="shared" si="10"/>
        <v>18786.724068466963</v>
      </c>
      <c r="I55" s="20">
        <f t="shared" si="11"/>
        <v>0.83000000000000007</v>
      </c>
      <c r="J55" s="24">
        <f>4 * '0_Preliminari'!$C$8 *'0_Preliminari'!$C$6^2 *H55 / (('0_Preliminari'!$C$6 + '0_Preliminari'!$C$7 -'0_Preliminari'!$C$8)*I55)</f>
        <v>300305.00436404964</v>
      </c>
      <c r="K55" s="25"/>
      <c r="L55" s="28"/>
      <c r="M55" s="19">
        <f t="shared" si="12"/>
        <v>0</v>
      </c>
      <c r="N55" s="32"/>
      <c r="O55" s="28"/>
      <c r="P55" s="19">
        <f t="shared" si="13"/>
        <v>0</v>
      </c>
      <c r="Q55" s="32"/>
      <c r="R55" s="19">
        <f t="shared" si="14"/>
        <v>0</v>
      </c>
      <c r="S55" s="20">
        <f t="shared" si="15"/>
        <v>0</v>
      </c>
      <c r="T55" s="24" t="e">
        <f>4 * '0_Preliminari'!$C$8 *'0_Preliminari'!$C$6^2 *R55 / (('0_Preliminari'!$C$6 + '0_Preliminari'!$C$7 -'0_Preliminari'!$C$8)*S55)</f>
        <v>#DIV/0!</v>
      </c>
      <c r="U55" s="25"/>
    </row>
    <row r="56" spans="1:21" x14ac:dyDescent="0.2">
      <c r="A56" s="5"/>
      <c r="B56" s="27">
        <v>-1500</v>
      </c>
      <c r="C56" s="19">
        <f t="shared" si="8"/>
        <v>-9424.7779607693792</v>
      </c>
      <c r="D56" s="31">
        <v>7.1</v>
      </c>
      <c r="E56" s="27">
        <v>1502</v>
      </c>
      <c r="F56" s="19">
        <f t="shared" si="9"/>
        <v>9437.3443313837379</v>
      </c>
      <c r="G56" s="31">
        <v>7.97</v>
      </c>
      <c r="H56" s="19">
        <f t="shared" si="10"/>
        <v>18862.122292153115</v>
      </c>
      <c r="I56" s="20">
        <f t="shared" si="11"/>
        <v>0.87000000000000011</v>
      </c>
      <c r="J56" s="23">
        <f>4 * '0_Preliminari'!$C$8 *'0_Preliminari'!$C$6^2 *H56 / (('0_Preliminari'!$C$6 + '0_Preliminari'!$C$7 -'0_Preliminari'!$C$8)*I56)</f>
        <v>287647.70198505657</v>
      </c>
      <c r="K56" s="25"/>
      <c r="L56" s="27"/>
      <c r="M56" s="19">
        <f t="shared" si="12"/>
        <v>0</v>
      </c>
      <c r="N56" s="31"/>
      <c r="O56" s="27"/>
      <c r="P56" s="19">
        <f t="shared" si="13"/>
        <v>0</v>
      </c>
      <c r="Q56" s="31"/>
      <c r="R56" s="19">
        <f t="shared" si="14"/>
        <v>0</v>
      </c>
      <c r="S56" s="20">
        <f t="shared" si="15"/>
        <v>0</v>
      </c>
      <c r="T56" s="23" t="e">
        <f>4 * '0_Preliminari'!$C$8 *'0_Preliminari'!$C$6^2 *R56 / (('0_Preliminari'!$C$6 + '0_Preliminari'!$C$7 -'0_Preliminari'!$C$8)*S56)</f>
        <v>#DIV/0!</v>
      </c>
      <c r="U56" s="25"/>
    </row>
    <row r="57" spans="1:21" x14ac:dyDescent="0.2">
      <c r="A57" s="5"/>
      <c r="B57" s="28">
        <v>-1499</v>
      </c>
      <c r="C57" s="19">
        <f t="shared" si="8"/>
        <v>-9418.494775462199</v>
      </c>
      <c r="D57" s="32">
        <v>7.11</v>
      </c>
      <c r="E57" s="28">
        <v>1502</v>
      </c>
      <c r="F57" s="19">
        <f t="shared" si="9"/>
        <v>9437.3443313837379</v>
      </c>
      <c r="G57" s="32">
        <v>7.95</v>
      </c>
      <c r="H57" s="19">
        <f t="shared" si="10"/>
        <v>18855.839106845939</v>
      </c>
      <c r="I57" s="20">
        <f t="shared" si="11"/>
        <v>0.83999999999999986</v>
      </c>
      <c r="J57" s="24">
        <f>4 * '0_Preliminari'!$C$8 *'0_Preliminari'!$C$6^2 *H57 / (('0_Preliminari'!$C$6 + '0_Preliminari'!$C$7 -'0_Preliminari'!$C$8)*I57)</f>
        <v>297821.59341459861</v>
      </c>
      <c r="K57" s="25"/>
      <c r="L57" s="28"/>
      <c r="M57" s="19">
        <f t="shared" si="12"/>
        <v>0</v>
      </c>
      <c r="N57" s="32"/>
      <c r="O57" s="28"/>
      <c r="P57" s="19">
        <f t="shared" si="13"/>
        <v>0</v>
      </c>
      <c r="Q57" s="32"/>
      <c r="R57" s="19">
        <f t="shared" si="14"/>
        <v>0</v>
      </c>
      <c r="S57" s="20">
        <f t="shared" si="15"/>
        <v>0</v>
      </c>
      <c r="T57" s="24" t="e">
        <f>4 * '0_Preliminari'!$C$8 *'0_Preliminari'!$C$6^2 *R57 / (('0_Preliminari'!$C$6 + '0_Preliminari'!$C$7 -'0_Preliminari'!$C$8)*S57)</f>
        <v>#DIV/0!</v>
      </c>
      <c r="U57" s="25"/>
    </row>
    <row r="58" spans="1:21" x14ac:dyDescent="0.2">
      <c r="A58" s="5"/>
      <c r="B58" s="27">
        <v>-1501</v>
      </c>
      <c r="C58" s="19">
        <f t="shared" si="8"/>
        <v>-9431.0611460765595</v>
      </c>
      <c r="D58" s="31">
        <v>7.11</v>
      </c>
      <c r="E58" s="27">
        <v>1502</v>
      </c>
      <c r="F58" s="19">
        <f t="shared" si="9"/>
        <v>9437.3443313837379</v>
      </c>
      <c r="G58" s="31">
        <v>7.94</v>
      </c>
      <c r="H58" s="19">
        <f t="shared" si="10"/>
        <v>18868.405477460299</v>
      </c>
      <c r="I58" s="20">
        <f t="shared" si="11"/>
        <v>0.83000000000000007</v>
      </c>
      <c r="J58" s="23">
        <f>4 * '0_Preliminari'!$C$8 *'0_Preliminari'!$C$6^2 *H58 / (('0_Preliminari'!$C$6 + '0_Preliminari'!$C$7 -'0_Preliminari'!$C$8)*I58)</f>
        <v>301610.67829606723</v>
      </c>
      <c r="K58" s="25"/>
      <c r="L58" s="27"/>
      <c r="M58" s="19">
        <f t="shared" si="12"/>
        <v>0</v>
      </c>
      <c r="N58" s="31"/>
      <c r="O58" s="27"/>
      <c r="P58" s="19">
        <f t="shared" si="13"/>
        <v>0</v>
      </c>
      <c r="Q58" s="31"/>
      <c r="R58" s="19">
        <f t="shared" si="14"/>
        <v>0</v>
      </c>
      <c r="S58" s="20">
        <f t="shared" si="15"/>
        <v>0</v>
      </c>
      <c r="T58" s="23" t="e">
        <f>4 * '0_Preliminari'!$C$8 *'0_Preliminari'!$C$6^2 *R58 / (('0_Preliminari'!$C$6 + '0_Preliminari'!$C$7 -'0_Preliminari'!$C$8)*S58)</f>
        <v>#DIV/0!</v>
      </c>
      <c r="U58" s="25"/>
    </row>
    <row r="59" spans="1:21" x14ac:dyDescent="0.2">
      <c r="A59" s="5"/>
      <c r="B59" s="28">
        <v>-1497</v>
      </c>
      <c r="C59" s="19">
        <f t="shared" si="8"/>
        <v>-9405.9284048478403</v>
      </c>
      <c r="D59" s="32">
        <v>7.11</v>
      </c>
      <c r="E59" s="28">
        <v>1500</v>
      </c>
      <c r="F59" s="19">
        <f t="shared" si="9"/>
        <v>9424.7779607693792</v>
      </c>
      <c r="G59" s="32">
        <v>7.95</v>
      </c>
      <c r="H59" s="19">
        <f t="shared" si="10"/>
        <v>18830.706365617218</v>
      </c>
      <c r="I59" s="20">
        <f t="shared" si="11"/>
        <v>0.83999999999999986</v>
      </c>
      <c r="J59" s="24">
        <f>4 * '0_Preliminari'!$C$8 *'0_Preliminari'!$C$6^2 *H59 / (('0_Preliminari'!$C$6 + '0_Preliminari'!$C$7 -'0_Preliminari'!$C$8)*I59)</f>
        <v>297424.63027775806</v>
      </c>
      <c r="K59" s="25"/>
      <c r="L59" s="28"/>
      <c r="M59" s="19">
        <f t="shared" si="12"/>
        <v>0</v>
      </c>
      <c r="N59" s="32"/>
      <c r="O59" s="28"/>
      <c r="P59" s="19">
        <f t="shared" si="13"/>
        <v>0</v>
      </c>
      <c r="Q59" s="32"/>
      <c r="R59" s="19">
        <f t="shared" si="14"/>
        <v>0</v>
      </c>
      <c r="S59" s="20">
        <f t="shared" si="15"/>
        <v>0</v>
      </c>
      <c r="T59" s="24" t="e">
        <f>4 * '0_Preliminari'!$C$8 *'0_Preliminari'!$C$6^2 *R59 / (('0_Preliminari'!$C$6 + '0_Preliminari'!$C$7 -'0_Preliminari'!$C$8)*S59)</f>
        <v>#DIV/0!</v>
      </c>
      <c r="U59" s="25"/>
    </row>
    <row r="60" spans="1:21" x14ac:dyDescent="0.2">
      <c r="A60" s="5"/>
      <c r="B60" s="27">
        <v>-1501</v>
      </c>
      <c r="C60" s="19">
        <f t="shared" si="8"/>
        <v>-9431.0611460765595</v>
      </c>
      <c r="D60" s="31">
        <v>7.11</v>
      </c>
      <c r="E60" s="27">
        <v>1503</v>
      </c>
      <c r="F60" s="19">
        <f t="shared" si="9"/>
        <v>9443.6275166909181</v>
      </c>
      <c r="G60" s="31">
        <v>7.95</v>
      </c>
      <c r="H60" s="19">
        <f t="shared" si="10"/>
        <v>18874.688662767476</v>
      </c>
      <c r="I60" s="20">
        <f t="shared" si="11"/>
        <v>0.83999999999999986</v>
      </c>
      <c r="J60" s="23">
        <f>4 * '0_Preliminari'!$C$8 *'0_Preliminari'!$C$6^2 *H60 / (('0_Preliminari'!$C$6 + '0_Preliminari'!$C$7 -'0_Preliminari'!$C$8)*I60)</f>
        <v>298119.31576722895</v>
      </c>
      <c r="K60" s="25"/>
      <c r="L60" s="27"/>
      <c r="M60" s="19">
        <f t="shared" si="12"/>
        <v>0</v>
      </c>
      <c r="N60" s="31"/>
      <c r="O60" s="27"/>
      <c r="P60" s="19">
        <f t="shared" si="13"/>
        <v>0</v>
      </c>
      <c r="Q60" s="31"/>
      <c r="R60" s="19">
        <f t="shared" si="14"/>
        <v>0</v>
      </c>
      <c r="S60" s="20">
        <f t="shared" si="15"/>
        <v>0</v>
      </c>
      <c r="T60" s="23" t="e">
        <f>4 * '0_Preliminari'!$C$8 *'0_Preliminari'!$C$6^2 *R60 / (('0_Preliminari'!$C$6 + '0_Preliminari'!$C$7 -'0_Preliminari'!$C$8)*S60)</f>
        <v>#DIV/0!</v>
      </c>
      <c r="U60" s="25"/>
    </row>
    <row r="61" spans="1:21" x14ac:dyDescent="0.2">
      <c r="A61" s="5"/>
      <c r="B61" s="28">
        <v>-1499</v>
      </c>
      <c r="C61" s="19">
        <f t="shared" si="8"/>
        <v>-9418.494775462199</v>
      </c>
      <c r="D61" s="32">
        <v>7.11</v>
      </c>
      <c r="E61" s="28">
        <v>1503</v>
      </c>
      <c r="F61" s="19">
        <f t="shared" si="9"/>
        <v>9443.6275166909181</v>
      </c>
      <c r="G61" s="32">
        <v>7.96</v>
      </c>
      <c r="H61" s="19">
        <f t="shared" si="10"/>
        <v>18862.122292153115</v>
      </c>
      <c r="I61" s="20">
        <f t="shared" si="11"/>
        <v>0.84999999999999964</v>
      </c>
      <c r="J61" s="24">
        <f>4 * '0_Preliminari'!$C$8 *'0_Preliminari'!$C$6^2 *H61 / (('0_Preliminari'!$C$6 + '0_Preliminari'!$C$7 -'0_Preliminari'!$C$8)*I61)</f>
        <v>294415.88320823456</v>
      </c>
      <c r="K61" s="25"/>
      <c r="L61" s="28"/>
      <c r="M61" s="19">
        <f t="shared" si="12"/>
        <v>0</v>
      </c>
      <c r="N61" s="32"/>
      <c r="O61" s="28"/>
      <c r="P61" s="19">
        <f t="shared" si="13"/>
        <v>0</v>
      </c>
      <c r="Q61" s="32"/>
      <c r="R61" s="19">
        <f t="shared" si="14"/>
        <v>0</v>
      </c>
      <c r="S61" s="20">
        <f t="shared" si="15"/>
        <v>0</v>
      </c>
      <c r="T61" s="24" t="e">
        <f>4 * '0_Preliminari'!$C$8 *'0_Preliminari'!$C$6^2 *R61 / (('0_Preliminari'!$C$6 + '0_Preliminari'!$C$7 -'0_Preliminari'!$C$8)*S61)</f>
        <v>#DIV/0!</v>
      </c>
      <c r="U61" s="25"/>
    </row>
    <row r="62" spans="1:21" x14ac:dyDescent="0.2">
      <c r="A62" s="5"/>
      <c r="B62" s="27">
        <v>-1500</v>
      </c>
      <c r="C62" s="19">
        <f t="shared" si="8"/>
        <v>-9424.7779607693792</v>
      </c>
      <c r="D62" s="31">
        <v>7.11</v>
      </c>
      <c r="E62" s="27">
        <v>1501</v>
      </c>
      <c r="F62" s="19">
        <f t="shared" si="9"/>
        <v>9431.0611460765595</v>
      </c>
      <c r="G62" s="31">
        <v>7.95</v>
      </c>
      <c r="H62" s="19">
        <f t="shared" si="10"/>
        <v>18855.839106845939</v>
      </c>
      <c r="I62" s="20">
        <f t="shared" si="11"/>
        <v>0.83999999999999986</v>
      </c>
      <c r="J62" s="23">
        <f>4 * '0_Preliminari'!$C$8 *'0_Preliminari'!$C$6^2 *H62 / (('0_Preliminari'!$C$6 + '0_Preliminari'!$C$7 -'0_Preliminari'!$C$8)*I62)</f>
        <v>297821.59341459861</v>
      </c>
      <c r="K62" s="25"/>
      <c r="L62" s="27"/>
      <c r="M62" s="19">
        <f t="shared" si="12"/>
        <v>0</v>
      </c>
      <c r="N62" s="31"/>
      <c r="O62" s="27"/>
      <c r="P62" s="19">
        <f t="shared" si="13"/>
        <v>0</v>
      </c>
      <c r="Q62" s="31"/>
      <c r="R62" s="19">
        <f t="shared" si="14"/>
        <v>0</v>
      </c>
      <c r="S62" s="20">
        <f t="shared" si="15"/>
        <v>0</v>
      </c>
      <c r="T62" s="23" t="e">
        <f>4 * '0_Preliminari'!$C$8 *'0_Preliminari'!$C$6^2 *R62 / (('0_Preliminari'!$C$6 + '0_Preliminari'!$C$7 -'0_Preliminari'!$C$8)*S62)</f>
        <v>#DIV/0!</v>
      </c>
      <c r="U62" s="25"/>
    </row>
    <row r="63" spans="1:21" x14ac:dyDescent="0.2">
      <c r="A63" s="5"/>
      <c r="B63" s="28">
        <v>-1502</v>
      </c>
      <c r="C63" s="19">
        <f t="shared" si="8"/>
        <v>-9437.3443313837379</v>
      </c>
      <c r="D63" s="32">
        <v>7.11</v>
      </c>
      <c r="E63" s="28">
        <v>1501</v>
      </c>
      <c r="F63" s="19">
        <f t="shared" si="9"/>
        <v>9431.0611460765595</v>
      </c>
      <c r="G63" s="32">
        <v>7.95</v>
      </c>
      <c r="H63" s="19">
        <f t="shared" si="10"/>
        <v>18868.405477460299</v>
      </c>
      <c r="I63" s="20">
        <f t="shared" si="11"/>
        <v>0.83999999999999986</v>
      </c>
      <c r="J63" s="24">
        <f>4 * '0_Preliminari'!$C$8 *'0_Preliminari'!$C$6^2 *H63 / (('0_Preliminari'!$C$6 + '0_Preliminari'!$C$7 -'0_Preliminari'!$C$8)*I63)</f>
        <v>298020.07498301886</v>
      </c>
      <c r="K63" s="25"/>
      <c r="L63" s="28"/>
      <c r="M63" s="19">
        <f t="shared" si="12"/>
        <v>0</v>
      </c>
      <c r="N63" s="32"/>
      <c r="O63" s="28"/>
      <c r="P63" s="19">
        <f t="shared" si="13"/>
        <v>0</v>
      </c>
      <c r="Q63" s="32"/>
      <c r="R63" s="19">
        <f t="shared" si="14"/>
        <v>0</v>
      </c>
      <c r="S63" s="20">
        <f t="shared" si="15"/>
        <v>0</v>
      </c>
      <c r="T63" s="24" t="e">
        <f>4 * '0_Preliminari'!$C$8 *'0_Preliminari'!$C$6^2 *R63 / (('0_Preliminari'!$C$6 + '0_Preliminari'!$C$7 -'0_Preliminari'!$C$8)*S63)</f>
        <v>#DIV/0!</v>
      </c>
      <c r="U63" s="25"/>
    </row>
    <row r="64" spans="1:21" x14ac:dyDescent="0.2">
      <c r="A64" s="5"/>
      <c r="B64" s="27">
        <v>-1501</v>
      </c>
      <c r="C64" s="19">
        <f t="shared" si="8"/>
        <v>-9431.0611460765595</v>
      </c>
      <c r="D64" s="31">
        <v>7.12</v>
      </c>
      <c r="E64" s="27">
        <v>1504</v>
      </c>
      <c r="F64" s="19">
        <f t="shared" si="9"/>
        <v>9449.9107019980984</v>
      </c>
      <c r="G64" s="31">
        <v>7.95</v>
      </c>
      <c r="H64" s="19">
        <f t="shared" si="10"/>
        <v>18880.97184807466</v>
      </c>
      <c r="I64" s="20">
        <f t="shared" si="11"/>
        <v>0.83000000000000007</v>
      </c>
      <c r="J64" s="23">
        <f>4 * '0_Preliminari'!$C$8 *'0_Preliminari'!$C$6^2 *H64 / (('0_Preliminari'!$C$6 + '0_Preliminari'!$C$7 -'0_Preliminari'!$C$8)*I64)</f>
        <v>301811.55120868539</v>
      </c>
      <c r="K64" s="25"/>
      <c r="L64" s="27"/>
      <c r="M64" s="19">
        <f t="shared" si="12"/>
        <v>0</v>
      </c>
      <c r="N64" s="31"/>
      <c r="O64" s="27"/>
      <c r="P64" s="19">
        <f t="shared" si="13"/>
        <v>0</v>
      </c>
      <c r="Q64" s="31"/>
      <c r="R64" s="19">
        <f t="shared" si="14"/>
        <v>0</v>
      </c>
      <c r="S64" s="20">
        <f t="shared" si="15"/>
        <v>0</v>
      </c>
      <c r="T64" s="23" t="e">
        <f>4 * '0_Preliminari'!$C$8 *'0_Preliminari'!$C$6^2 *R64 / (('0_Preliminari'!$C$6 + '0_Preliminari'!$C$7 -'0_Preliminari'!$C$8)*S64)</f>
        <v>#DIV/0!</v>
      </c>
      <c r="U64" s="25"/>
    </row>
    <row r="65" spans="1:21" x14ac:dyDescent="0.2">
      <c r="A65" s="5"/>
      <c r="B65" s="28">
        <v>-1501</v>
      </c>
      <c r="C65" s="19">
        <f t="shared" si="8"/>
        <v>-9431.0611460765595</v>
      </c>
      <c r="D65" s="32">
        <v>7.11</v>
      </c>
      <c r="E65" s="28">
        <v>1502</v>
      </c>
      <c r="F65" s="19">
        <f t="shared" si="9"/>
        <v>9437.3443313837379</v>
      </c>
      <c r="G65" s="32">
        <v>7.94</v>
      </c>
      <c r="H65" s="19">
        <f t="shared" si="10"/>
        <v>18868.405477460299</v>
      </c>
      <c r="I65" s="20">
        <f t="shared" si="11"/>
        <v>0.83000000000000007</v>
      </c>
      <c r="J65" s="24">
        <f>4 * '0_Preliminari'!$C$8 *'0_Preliminari'!$C$6^2 *H65 / (('0_Preliminari'!$C$6 + '0_Preliminari'!$C$7 -'0_Preliminari'!$C$8)*I65)</f>
        <v>301610.67829606723</v>
      </c>
      <c r="K65" s="25"/>
      <c r="L65" s="28"/>
      <c r="M65" s="19">
        <f t="shared" si="12"/>
        <v>0</v>
      </c>
      <c r="N65" s="32"/>
      <c r="O65" s="28"/>
      <c r="P65" s="19">
        <f t="shared" si="13"/>
        <v>0</v>
      </c>
      <c r="Q65" s="32"/>
      <c r="R65" s="19">
        <f t="shared" si="14"/>
        <v>0</v>
      </c>
      <c r="S65" s="20">
        <f t="shared" si="15"/>
        <v>0</v>
      </c>
      <c r="T65" s="24" t="e">
        <f>4 * '0_Preliminari'!$C$8 *'0_Preliminari'!$C$6^2 *R65 / (('0_Preliminari'!$C$6 + '0_Preliminari'!$C$7 -'0_Preliminari'!$C$8)*S65)</f>
        <v>#DIV/0!</v>
      </c>
      <c r="U65" s="25"/>
    </row>
    <row r="66" spans="1:21" x14ac:dyDescent="0.2">
      <c r="A66" s="5"/>
      <c r="B66" s="27">
        <v>-1502</v>
      </c>
      <c r="C66" s="19">
        <f t="shared" si="8"/>
        <v>-9437.3443313837379</v>
      </c>
      <c r="D66" s="31">
        <v>7.11</v>
      </c>
      <c r="E66" s="27">
        <v>1500</v>
      </c>
      <c r="F66" s="19">
        <f t="shared" si="9"/>
        <v>9424.7779607693792</v>
      </c>
      <c r="G66" s="31">
        <v>7.95</v>
      </c>
      <c r="H66" s="19">
        <f t="shared" si="10"/>
        <v>18862.122292153115</v>
      </c>
      <c r="I66" s="20">
        <f t="shared" si="11"/>
        <v>0.83999999999999986</v>
      </c>
      <c r="J66" s="23">
        <f>4 * '0_Preliminari'!$C$8 *'0_Preliminari'!$C$6^2 *H66 / (('0_Preliminari'!$C$6 + '0_Preliminari'!$C$7 -'0_Preliminari'!$C$8)*I66)</f>
        <v>297920.8341988087</v>
      </c>
      <c r="K66" s="25"/>
      <c r="L66" s="27"/>
      <c r="M66" s="19">
        <f t="shared" si="12"/>
        <v>0</v>
      </c>
      <c r="N66" s="31"/>
      <c r="O66" s="27"/>
      <c r="P66" s="19">
        <f t="shared" si="13"/>
        <v>0</v>
      </c>
      <c r="Q66" s="31"/>
      <c r="R66" s="19">
        <f t="shared" si="14"/>
        <v>0</v>
      </c>
      <c r="S66" s="20">
        <f t="shared" si="15"/>
        <v>0</v>
      </c>
      <c r="T66" s="23" t="e">
        <f>4 * '0_Preliminari'!$C$8 *'0_Preliminari'!$C$6^2 *R66 / (('0_Preliminari'!$C$6 + '0_Preliminari'!$C$7 -'0_Preliminari'!$C$8)*S66)</f>
        <v>#DIV/0!</v>
      </c>
      <c r="U66" s="25"/>
    </row>
    <row r="67" spans="1:21" x14ac:dyDescent="0.2">
      <c r="A67" s="5"/>
      <c r="B67" s="28">
        <v>-1503</v>
      </c>
      <c r="C67" s="19">
        <f t="shared" si="8"/>
        <v>-9443.6275166909181</v>
      </c>
      <c r="D67" s="32">
        <v>7.11</v>
      </c>
      <c r="E67" s="28">
        <v>1506</v>
      </c>
      <c r="F67" s="19">
        <f t="shared" si="9"/>
        <v>9462.4770726124571</v>
      </c>
      <c r="G67" s="32">
        <v>7.95</v>
      </c>
      <c r="H67" s="19">
        <f t="shared" si="10"/>
        <v>18906.104589303373</v>
      </c>
      <c r="I67" s="20">
        <f t="shared" si="11"/>
        <v>0.83999999999999986</v>
      </c>
      <c r="J67" s="24">
        <f>4 * '0_Preliminari'!$C$8 *'0_Preliminari'!$C$6^2 *H67 / (('0_Preliminari'!$C$6 + '0_Preliminari'!$C$7 -'0_Preliminari'!$C$8)*I67)</f>
        <v>298615.5196882796</v>
      </c>
      <c r="K67" s="25"/>
      <c r="L67" s="28"/>
      <c r="M67" s="19">
        <f t="shared" si="12"/>
        <v>0</v>
      </c>
      <c r="N67" s="32"/>
      <c r="O67" s="28"/>
      <c r="P67" s="19">
        <f t="shared" si="13"/>
        <v>0</v>
      </c>
      <c r="Q67" s="32"/>
      <c r="R67" s="19">
        <f t="shared" si="14"/>
        <v>0</v>
      </c>
      <c r="S67" s="20">
        <f t="shared" si="15"/>
        <v>0</v>
      </c>
      <c r="T67" s="24" t="e">
        <f>4 * '0_Preliminari'!$C$8 *'0_Preliminari'!$C$6^2 *R67 / (('0_Preliminari'!$C$6 + '0_Preliminari'!$C$7 -'0_Preliminari'!$C$8)*S67)</f>
        <v>#DIV/0!</v>
      </c>
      <c r="U67" s="25"/>
    </row>
    <row r="68" spans="1:21" x14ac:dyDescent="0.2">
      <c r="A68" s="5"/>
      <c r="B68" s="29"/>
      <c r="C68" s="29"/>
      <c r="D68" s="29"/>
      <c r="E68" s="29"/>
      <c r="F68" s="29"/>
      <c r="G68" s="30" t="s">
        <v>37</v>
      </c>
      <c r="H68" s="16">
        <f>AVERAGEIF(H38:H67, "&lt;&gt;0")</f>
        <v>16864.69768300073</v>
      </c>
      <c r="I68" s="17">
        <f>AVERAGEIF(I38:I67, "&lt;&gt;0")</f>
        <v>0.74966666666666648</v>
      </c>
      <c r="J68" s="21">
        <f>AVERAGEIF(J38:J67, "&gt;0")</f>
        <v>298944.19930571661</v>
      </c>
      <c r="K68" s="25"/>
      <c r="L68" s="29"/>
      <c r="M68" s="29"/>
      <c r="N68" s="29"/>
      <c r="O68" s="29"/>
      <c r="P68" s="29"/>
      <c r="Q68" s="30" t="s">
        <v>37</v>
      </c>
      <c r="R68" s="16">
        <f>AVERAGEIF(R38:R67, "&lt;&gt;0")</f>
        <v>-18771.644423729733</v>
      </c>
      <c r="S68" s="17">
        <f>AVERAGEIF(S38:S67, "&lt;&gt;0")</f>
        <v>-0.82533333333333359</v>
      </c>
      <c r="T68" s="21">
        <f>AVERAGEIF(T38:T67, "&gt;0")</f>
        <v>302078.52588206937</v>
      </c>
      <c r="U68" s="25"/>
    </row>
    <row r="69" spans="1:21" x14ac:dyDescent="0.2">
      <c r="A69" s="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</row>
  </sheetData>
  <mergeCells count="5">
    <mergeCell ref="L2:T2"/>
    <mergeCell ref="B36:J36"/>
    <mergeCell ref="L36:T36"/>
    <mergeCell ref="B2:J2"/>
    <mergeCell ref="K7:K18"/>
  </mergeCell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BD0D0-B27C-0849-8230-92BCF29A699C}">
  <dimension ref="A1:D30"/>
  <sheetViews>
    <sheetView workbookViewId="0">
      <selection activeCell="B1" sqref="B1"/>
    </sheetView>
  </sheetViews>
  <sheetFormatPr baseColWidth="10" defaultRowHeight="16" x14ac:dyDescent="0.2"/>
  <sheetData>
    <row r="1" spans="1:4" x14ac:dyDescent="0.2">
      <c r="A1" cm="1">
        <f t="array" ref="A1:A30">'1_Misure'!B4:B33</f>
        <v>-89</v>
      </c>
      <c r="B1" s="13" cm="1">
        <f t="array" ref="B1:C30">'1_Misure'!D4:E33</f>
        <v>7.5</v>
      </c>
      <c r="C1">
        <v>-1064</v>
      </c>
      <c r="D1" s="13" cm="1">
        <f t="array" ref="D1:D30">'1_Misure'!G4:G33</f>
        <v>7.23</v>
      </c>
    </row>
    <row r="2" spans="1:4" x14ac:dyDescent="0.2">
      <c r="A2">
        <v>-80</v>
      </c>
      <c r="B2">
        <v>7.5</v>
      </c>
      <c r="C2">
        <v>-1072</v>
      </c>
      <c r="D2">
        <v>7.2220000000000004</v>
      </c>
    </row>
    <row r="3" spans="1:4" x14ac:dyDescent="0.2">
      <c r="A3">
        <v>-78</v>
      </c>
      <c r="B3">
        <v>7.48</v>
      </c>
      <c r="C3">
        <v>-1070</v>
      </c>
      <c r="D3">
        <v>7.21</v>
      </c>
    </row>
    <row r="4" spans="1:4" x14ac:dyDescent="0.2">
      <c r="A4">
        <v>-74</v>
      </c>
      <c r="B4">
        <v>7.48</v>
      </c>
      <c r="C4">
        <v>-1482</v>
      </c>
      <c r="D4">
        <v>6.87</v>
      </c>
    </row>
    <row r="5" spans="1:4" x14ac:dyDescent="0.2">
      <c r="A5">
        <v>-74</v>
      </c>
      <c r="B5">
        <v>7.14</v>
      </c>
      <c r="C5">
        <v>-1052</v>
      </c>
      <c r="D5">
        <v>6.86</v>
      </c>
    </row>
    <row r="6" spans="1:4" x14ac:dyDescent="0.2">
      <c r="A6">
        <v>-103</v>
      </c>
      <c r="B6">
        <v>7.12</v>
      </c>
      <c r="C6">
        <v>-1053</v>
      </c>
      <c r="D6">
        <v>6.86</v>
      </c>
    </row>
    <row r="7" spans="1:4" x14ac:dyDescent="0.2">
      <c r="A7">
        <v>-107</v>
      </c>
      <c r="B7">
        <v>7.12</v>
      </c>
      <c r="C7">
        <v>-1480</v>
      </c>
      <c r="D7">
        <v>6.73</v>
      </c>
    </row>
    <row r="8" spans="1:4" x14ac:dyDescent="0.2">
      <c r="A8">
        <v>-103</v>
      </c>
      <c r="B8">
        <v>7.06</v>
      </c>
      <c r="C8">
        <v>-1481</v>
      </c>
      <c r="D8">
        <v>6.66</v>
      </c>
    </row>
    <row r="9" spans="1:4" x14ac:dyDescent="0.2">
      <c r="A9">
        <v>-82</v>
      </c>
      <c r="B9">
        <v>7.04</v>
      </c>
      <c r="C9">
        <v>-1482</v>
      </c>
      <c r="D9">
        <v>6.66</v>
      </c>
    </row>
    <row r="10" spans="1:4" x14ac:dyDescent="0.2">
      <c r="A10">
        <v>-130</v>
      </c>
      <c r="B10">
        <v>7.02</v>
      </c>
      <c r="C10">
        <v>-1485</v>
      </c>
      <c r="D10">
        <v>6.68</v>
      </c>
    </row>
    <row r="11" spans="1:4" x14ac:dyDescent="0.2">
      <c r="A11">
        <v>-88</v>
      </c>
      <c r="B11">
        <v>7.04</v>
      </c>
      <c r="C11">
        <v>-1479</v>
      </c>
      <c r="D11">
        <v>6.71</v>
      </c>
    </row>
    <row r="12" spans="1:4" x14ac:dyDescent="0.2">
      <c r="A12">
        <v>-88</v>
      </c>
      <c r="B12">
        <v>7.04</v>
      </c>
      <c r="C12">
        <v>-1481</v>
      </c>
      <c r="D12">
        <v>6.7</v>
      </c>
    </row>
    <row r="13" spans="1:4" x14ac:dyDescent="0.2">
      <c r="A13">
        <v>-149</v>
      </c>
      <c r="B13">
        <v>7.04</v>
      </c>
      <c r="C13">
        <v>-1484</v>
      </c>
      <c r="D13">
        <v>6.74</v>
      </c>
    </row>
    <row r="14" spans="1:4" x14ac:dyDescent="0.2">
      <c r="A14">
        <v>-57</v>
      </c>
      <c r="B14">
        <v>7.06</v>
      </c>
      <c r="C14">
        <v>-1490</v>
      </c>
      <c r="D14">
        <v>6.77</v>
      </c>
    </row>
    <row r="15" spans="1:4" x14ac:dyDescent="0.2">
      <c r="A15">
        <v>-76</v>
      </c>
      <c r="B15">
        <v>7.1</v>
      </c>
      <c r="C15">
        <v>-1488</v>
      </c>
      <c r="D15">
        <v>6.77</v>
      </c>
    </row>
    <row r="16" spans="1:4" x14ac:dyDescent="0.2">
      <c r="A16">
        <v>-109</v>
      </c>
      <c r="B16">
        <v>7.49</v>
      </c>
      <c r="C16">
        <v>-1053</v>
      </c>
      <c r="D16">
        <v>7.23</v>
      </c>
    </row>
    <row r="17" spans="1:4" x14ac:dyDescent="0.2">
      <c r="A17">
        <v>-113</v>
      </c>
      <c r="B17">
        <v>7.48</v>
      </c>
      <c r="C17">
        <v>-1047</v>
      </c>
      <c r="D17">
        <v>7.23</v>
      </c>
    </row>
    <row r="18" spans="1:4" x14ac:dyDescent="0.2">
      <c r="A18">
        <v>-95</v>
      </c>
      <c r="B18">
        <v>7.49</v>
      </c>
      <c r="C18">
        <v>-1038</v>
      </c>
      <c r="D18">
        <v>7.23</v>
      </c>
    </row>
    <row r="19" spans="1:4" x14ac:dyDescent="0.2">
      <c r="A19">
        <v>-118</v>
      </c>
      <c r="B19">
        <v>7.49</v>
      </c>
      <c r="C19">
        <v>-1033</v>
      </c>
      <c r="D19">
        <v>7.24</v>
      </c>
    </row>
    <row r="20" spans="1:4" x14ac:dyDescent="0.2">
      <c r="A20">
        <v>-116</v>
      </c>
      <c r="B20">
        <v>7.49</v>
      </c>
      <c r="C20">
        <v>-1047</v>
      </c>
      <c r="D20">
        <v>7.23</v>
      </c>
    </row>
    <row r="21" spans="1:4" x14ac:dyDescent="0.2">
      <c r="A21">
        <v>-113</v>
      </c>
      <c r="B21">
        <v>7.49</v>
      </c>
      <c r="C21">
        <v>-1040</v>
      </c>
      <c r="D21">
        <v>7.23</v>
      </c>
    </row>
    <row r="22" spans="1:4" x14ac:dyDescent="0.2">
      <c r="A22">
        <v>-116</v>
      </c>
      <c r="B22">
        <v>7.5</v>
      </c>
      <c r="C22">
        <v>-1031</v>
      </c>
      <c r="D22">
        <v>7.23</v>
      </c>
    </row>
    <row r="23" spans="1:4" x14ac:dyDescent="0.2">
      <c r="A23">
        <v>-121</v>
      </c>
      <c r="B23">
        <v>7.49</v>
      </c>
      <c r="C23">
        <v>-1032</v>
      </c>
      <c r="D23">
        <v>7.24</v>
      </c>
    </row>
    <row r="24" spans="1:4" x14ac:dyDescent="0.2">
      <c r="A24">
        <v>-91</v>
      </c>
      <c r="B24">
        <v>7.49</v>
      </c>
      <c r="C24">
        <v>-1047</v>
      </c>
      <c r="D24">
        <v>7.23</v>
      </c>
    </row>
    <row r="25" spans="1:4" x14ac:dyDescent="0.2">
      <c r="A25">
        <v>-135</v>
      </c>
      <c r="B25">
        <v>7.48</v>
      </c>
      <c r="C25">
        <v>-1051</v>
      </c>
      <c r="D25">
        <v>7.23</v>
      </c>
    </row>
    <row r="26" spans="1:4" x14ac:dyDescent="0.2">
      <c r="A26">
        <v>-82</v>
      </c>
      <c r="B26">
        <v>7.53</v>
      </c>
      <c r="C26">
        <v>-1486</v>
      </c>
      <c r="D26">
        <v>7.13</v>
      </c>
    </row>
    <row r="27" spans="1:4" x14ac:dyDescent="0.2">
      <c r="A27">
        <v>-137</v>
      </c>
      <c r="B27">
        <v>7.51</v>
      </c>
      <c r="C27">
        <v>-1490</v>
      </c>
      <c r="D27">
        <v>7.14</v>
      </c>
    </row>
    <row r="28" spans="1:4" x14ac:dyDescent="0.2">
      <c r="A28">
        <v>-85</v>
      </c>
      <c r="B28">
        <v>7.72</v>
      </c>
      <c r="C28">
        <v>-1493</v>
      </c>
      <c r="D28">
        <v>7.13</v>
      </c>
    </row>
    <row r="29" spans="1:4" x14ac:dyDescent="0.2">
      <c r="A29">
        <v>-110</v>
      </c>
      <c r="B29">
        <v>7.48</v>
      </c>
      <c r="C29">
        <v>-1489</v>
      </c>
      <c r="D29">
        <v>7.07</v>
      </c>
    </row>
    <row r="30" spans="1:4" x14ac:dyDescent="0.2">
      <c r="A30">
        <v>-150</v>
      </c>
      <c r="B30">
        <v>7.47</v>
      </c>
      <c r="C30">
        <v>-1487</v>
      </c>
      <c r="D30">
        <v>6.7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64042-30C6-5349-89F3-ABBFBC3FB900}">
  <dimension ref="A1:D30"/>
  <sheetViews>
    <sheetView workbookViewId="0">
      <selection activeCell="E2" sqref="E2"/>
    </sheetView>
  </sheetViews>
  <sheetFormatPr baseColWidth="10" defaultRowHeight="16" x14ac:dyDescent="0.2"/>
  <sheetData>
    <row r="1" spans="1:4" x14ac:dyDescent="0.2">
      <c r="A1" cm="1">
        <f t="array" ref="A1:A30">'1_Misure'!L4:L33</f>
        <v>109</v>
      </c>
      <c r="B1" s="13" cm="1">
        <f t="array" ref="B1:C30">'1_Misure'!N4:O33</f>
        <v>7.55</v>
      </c>
      <c r="C1">
        <v>1036</v>
      </c>
      <c r="D1" s="13" cm="1">
        <f t="array" ref="D1:D30">'1_Misure'!Q4:Q33</f>
        <v>7.8</v>
      </c>
    </row>
    <row r="2" spans="1:4" x14ac:dyDescent="0.2">
      <c r="A2">
        <v>100</v>
      </c>
      <c r="B2">
        <v>7.55</v>
      </c>
      <c r="C2">
        <v>1041</v>
      </c>
      <c r="D2">
        <v>7.8</v>
      </c>
    </row>
    <row r="3" spans="1:4" x14ac:dyDescent="0.2">
      <c r="A3">
        <v>114</v>
      </c>
      <c r="B3">
        <v>7.55</v>
      </c>
      <c r="C3">
        <v>1043</v>
      </c>
      <c r="D3">
        <v>7.81</v>
      </c>
    </row>
    <row r="4" spans="1:4" x14ac:dyDescent="0.2">
      <c r="A4">
        <v>119</v>
      </c>
      <c r="B4">
        <v>7.56</v>
      </c>
      <c r="C4">
        <v>1054</v>
      </c>
      <c r="D4">
        <v>7.81</v>
      </c>
    </row>
    <row r="5" spans="1:4" x14ac:dyDescent="0.2">
      <c r="A5">
        <v>136</v>
      </c>
      <c r="B5">
        <v>7.56</v>
      </c>
      <c r="C5">
        <v>1049</v>
      </c>
      <c r="D5">
        <v>7.82</v>
      </c>
    </row>
    <row r="6" spans="1:4" x14ac:dyDescent="0.2">
      <c r="A6">
        <v>114</v>
      </c>
      <c r="B6">
        <v>7.55</v>
      </c>
      <c r="C6">
        <v>1047</v>
      </c>
      <c r="D6">
        <v>7.81</v>
      </c>
    </row>
    <row r="7" spans="1:4" x14ac:dyDescent="0.2">
      <c r="A7">
        <v>119</v>
      </c>
      <c r="B7">
        <v>7.55</v>
      </c>
      <c r="C7">
        <v>1036</v>
      </c>
      <c r="D7">
        <v>7.81</v>
      </c>
    </row>
    <row r="8" spans="1:4" x14ac:dyDescent="0.2">
      <c r="A8">
        <v>115</v>
      </c>
      <c r="B8">
        <v>7.54</v>
      </c>
      <c r="C8">
        <v>1051</v>
      </c>
      <c r="D8">
        <v>7.81</v>
      </c>
    </row>
    <row r="9" spans="1:4" x14ac:dyDescent="0.2">
      <c r="A9">
        <v>120</v>
      </c>
      <c r="B9">
        <v>7.55</v>
      </c>
      <c r="C9">
        <v>1025</v>
      </c>
      <c r="D9">
        <v>7.79</v>
      </c>
    </row>
    <row r="10" spans="1:4" x14ac:dyDescent="0.2">
      <c r="A10">
        <v>96</v>
      </c>
      <c r="B10">
        <v>7.55</v>
      </c>
      <c r="C10">
        <v>1033</v>
      </c>
      <c r="D10">
        <v>7.8</v>
      </c>
    </row>
    <row r="11" spans="1:4" x14ac:dyDescent="0.2">
      <c r="A11">
        <v>87</v>
      </c>
      <c r="B11">
        <v>7.53</v>
      </c>
      <c r="C11">
        <v>1497</v>
      </c>
      <c r="D11">
        <v>7.94</v>
      </c>
    </row>
    <row r="12" spans="1:4" x14ac:dyDescent="0.2">
      <c r="A12">
        <v>102</v>
      </c>
      <c r="B12">
        <v>7.55</v>
      </c>
      <c r="C12">
        <v>1501</v>
      </c>
      <c r="D12">
        <v>7.94</v>
      </c>
    </row>
    <row r="13" spans="1:4" x14ac:dyDescent="0.2">
      <c r="A13">
        <v>123</v>
      </c>
      <c r="B13">
        <v>7.55</v>
      </c>
      <c r="C13">
        <v>1500</v>
      </c>
      <c r="D13">
        <v>7.94</v>
      </c>
    </row>
    <row r="14" spans="1:4" x14ac:dyDescent="0.2">
      <c r="A14">
        <v>129</v>
      </c>
      <c r="B14">
        <v>7.56</v>
      </c>
      <c r="C14">
        <v>1499</v>
      </c>
      <c r="D14">
        <v>7.93</v>
      </c>
    </row>
    <row r="15" spans="1:4" x14ac:dyDescent="0.2">
      <c r="A15">
        <v>84</v>
      </c>
      <c r="B15">
        <v>7.54</v>
      </c>
      <c r="C15">
        <v>1500</v>
      </c>
      <c r="D15">
        <v>7.93</v>
      </c>
    </row>
    <row r="16" spans="1:4" x14ac:dyDescent="0.2">
      <c r="A16">
        <v>128</v>
      </c>
      <c r="B16">
        <v>7.55</v>
      </c>
      <c r="C16">
        <v>1499</v>
      </c>
      <c r="D16">
        <v>7.93</v>
      </c>
    </row>
    <row r="17" spans="1:4" x14ac:dyDescent="0.2">
      <c r="A17">
        <v>148</v>
      </c>
      <c r="B17">
        <v>7.56</v>
      </c>
      <c r="C17">
        <v>1501</v>
      </c>
      <c r="D17">
        <v>7.94</v>
      </c>
    </row>
    <row r="18" spans="1:4" x14ac:dyDescent="0.2">
      <c r="A18">
        <v>96</v>
      </c>
      <c r="B18">
        <v>7.55</v>
      </c>
      <c r="C18">
        <v>1501</v>
      </c>
      <c r="D18">
        <v>7.93</v>
      </c>
    </row>
    <row r="19" spans="1:4" x14ac:dyDescent="0.2">
      <c r="A19">
        <v>96</v>
      </c>
      <c r="B19">
        <v>7.54</v>
      </c>
      <c r="C19">
        <v>1500</v>
      </c>
      <c r="D19">
        <v>7.97</v>
      </c>
    </row>
    <row r="20" spans="1:4" x14ac:dyDescent="0.2">
      <c r="A20">
        <v>114</v>
      </c>
      <c r="B20">
        <v>7.55</v>
      </c>
      <c r="C20">
        <v>1502</v>
      </c>
      <c r="D20">
        <v>7.94</v>
      </c>
    </row>
    <row r="21" spans="1:4" x14ac:dyDescent="0.2">
      <c r="A21">
        <v>127</v>
      </c>
      <c r="B21">
        <v>7.56</v>
      </c>
      <c r="C21">
        <v>1499</v>
      </c>
      <c r="D21">
        <v>7.93</v>
      </c>
    </row>
    <row r="22" spans="1:4" x14ac:dyDescent="0.2">
      <c r="A22">
        <v>94</v>
      </c>
      <c r="B22">
        <v>7.54</v>
      </c>
      <c r="C22">
        <v>1497</v>
      </c>
      <c r="D22">
        <v>7.93</v>
      </c>
    </row>
    <row r="23" spans="1:4" x14ac:dyDescent="0.2">
      <c r="A23">
        <v>126</v>
      </c>
      <c r="B23">
        <v>7.56</v>
      </c>
      <c r="C23">
        <v>1499</v>
      </c>
      <c r="D23">
        <v>7.94</v>
      </c>
    </row>
    <row r="24" spans="1:4" x14ac:dyDescent="0.2">
      <c r="A24">
        <v>98</v>
      </c>
      <c r="B24">
        <v>7.55</v>
      </c>
      <c r="C24">
        <v>1503</v>
      </c>
      <c r="D24">
        <v>7.93</v>
      </c>
    </row>
    <row r="25" spans="1:4" x14ac:dyDescent="0.2">
      <c r="A25">
        <v>94</v>
      </c>
      <c r="B25">
        <v>7.54</v>
      </c>
      <c r="C25">
        <v>1501</v>
      </c>
      <c r="D25">
        <v>7.94</v>
      </c>
    </row>
    <row r="26" spans="1:4" x14ac:dyDescent="0.2">
      <c r="A26">
        <v>118</v>
      </c>
      <c r="B26">
        <v>7.55</v>
      </c>
      <c r="C26">
        <v>1501</v>
      </c>
      <c r="D26">
        <v>7.93</v>
      </c>
    </row>
    <row r="27" spans="1:4" x14ac:dyDescent="0.2">
      <c r="A27">
        <v>95</v>
      </c>
      <c r="B27">
        <v>7.54</v>
      </c>
      <c r="C27">
        <v>1503</v>
      </c>
      <c r="D27">
        <v>7.93</v>
      </c>
    </row>
    <row r="28" spans="1:4" x14ac:dyDescent="0.2">
      <c r="A28">
        <v>85</v>
      </c>
      <c r="B28">
        <v>7.55</v>
      </c>
      <c r="C28">
        <v>1500</v>
      </c>
      <c r="D28">
        <v>7.93</v>
      </c>
    </row>
    <row r="29" spans="1:4" x14ac:dyDescent="0.2">
      <c r="A29">
        <v>114</v>
      </c>
      <c r="B29">
        <v>7.55</v>
      </c>
      <c r="C29">
        <v>1503</v>
      </c>
      <c r="D29">
        <v>7.94</v>
      </c>
    </row>
    <row r="30" spans="1:4" x14ac:dyDescent="0.2">
      <c r="A30">
        <v>108</v>
      </c>
      <c r="B30">
        <v>7.55</v>
      </c>
      <c r="C30">
        <v>1502</v>
      </c>
      <c r="D30">
        <v>7.94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24E31-3FA0-5049-B03F-51738DC17F2C}">
  <dimension ref="A1:D30"/>
  <sheetViews>
    <sheetView workbookViewId="0"/>
  </sheetViews>
  <sheetFormatPr baseColWidth="10" defaultRowHeight="16" x14ac:dyDescent="0.2"/>
  <sheetData>
    <row r="1" spans="1:4" x14ac:dyDescent="0.2">
      <c r="A1" cm="1">
        <f t="array" ref="A1:A30">'1_Misure'!B38:B67</f>
        <v>-1043</v>
      </c>
      <c r="B1" s="13" cm="1">
        <f t="array" ref="B1:C30">'1_Misure'!D38:E67</f>
        <v>7.23</v>
      </c>
      <c r="C1">
        <v>1032</v>
      </c>
      <c r="D1" s="13" cm="1">
        <f t="array" ref="D1:D30">'1_Misure'!G38:G67</f>
        <v>7.8</v>
      </c>
    </row>
    <row r="2" spans="1:4" x14ac:dyDescent="0.2">
      <c r="A2">
        <v>-1030</v>
      </c>
      <c r="B2">
        <v>7.24</v>
      </c>
      <c r="C2">
        <v>1032</v>
      </c>
      <c r="D2">
        <v>7.81</v>
      </c>
    </row>
    <row r="3" spans="1:4" x14ac:dyDescent="0.2">
      <c r="A3">
        <v>-1030</v>
      </c>
      <c r="B3">
        <v>7.24</v>
      </c>
      <c r="C3">
        <v>1031</v>
      </c>
      <c r="D3">
        <v>7.81</v>
      </c>
    </row>
    <row r="4" spans="1:4" x14ac:dyDescent="0.2">
      <c r="A4">
        <v>-1030</v>
      </c>
      <c r="B4">
        <v>7.23</v>
      </c>
      <c r="C4">
        <v>1031</v>
      </c>
      <c r="D4">
        <v>7.8</v>
      </c>
    </row>
    <row r="5" spans="1:4" x14ac:dyDescent="0.2">
      <c r="A5">
        <v>-1029</v>
      </c>
      <c r="B5">
        <v>7.23</v>
      </c>
      <c r="C5">
        <v>1028</v>
      </c>
      <c r="D5">
        <v>7.82</v>
      </c>
    </row>
    <row r="6" spans="1:4" x14ac:dyDescent="0.2">
      <c r="A6">
        <v>-1028</v>
      </c>
      <c r="B6">
        <v>7.24</v>
      </c>
      <c r="C6">
        <v>1028</v>
      </c>
      <c r="D6">
        <v>7.8</v>
      </c>
    </row>
    <row r="7" spans="1:4" x14ac:dyDescent="0.2">
      <c r="A7">
        <v>-1027</v>
      </c>
      <c r="B7">
        <v>7.24</v>
      </c>
      <c r="C7">
        <v>1029</v>
      </c>
      <c r="D7">
        <v>7.8</v>
      </c>
    </row>
    <row r="8" spans="1:4" x14ac:dyDescent="0.2">
      <c r="A8">
        <v>-1029</v>
      </c>
      <c r="B8">
        <v>7.23</v>
      </c>
      <c r="C8">
        <v>1028</v>
      </c>
      <c r="D8">
        <v>7.79</v>
      </c>
    </row>
    <row r="9" spans="1:4" x14ac:dyDescent="0.2">
      <c r="A9">
        <v>-1028</v>
      </c>
      <c r="B9">
        <v>7.23</v>
      </c>
      <c r="C9">
        <v>1027</v>
      </c>
      <c r="D9">
        <v>7.8</v>
      </c>
    </row>
    <row r="10" spans="1:4" x14ac:dyDescent="0.2">
      <c r="A10">
        <v>-1028</v>
      </c>
      <c r="B10">
        <v>7.23</v>
      </c>
      <c r="C10">
        <v>1029</v>
      </c>
      <c r="D10">
        <v>7.79</v>
      </c>
    </row>
    <row r="11" spans="1:4" x14ac:dyDescent="0.2">
      <c r="A11">
        <v>-1492</v>
      </c>
      <c r="B11">
        <v>7.09</v>
      </c>
      <c r="C11">
        <v>1493</v>
      </c>
      <c r="D11">
        <v>7.94</v>
      </c>
    </row>
    <row r="12" spans="1:4" x14ac:dyDescent="0.2">
      <c r="A12">
        <v>-1492</v>
      </c>
      <c r="B12">
        <v>7.09</v>
      </c>
      <c r="C12">
        <v>1495</v>
      </c>
      <c r="D12">
        <v>7.93</v>
      </c>
    </row>
    <row r="13" spans="1:4" x14ac:dyDescent="0.2">
      <c r="A13">
        <v>-1493</v>
      </c>
      <c r="B13">
        <v>7.1</v>
      </c>
      <c r="C13">
        <v>1494</v>
      </c>
      <c r="D13">
        <v>7.94</v>
      </c>
    </row>
    <row r="14" spans="1:4" x14ac:dyDescent="0.2">
      <c r="A14">
        <v>-1497</v>
      </c>
      <c r="B14">
        <v>7.1</v>
      </c>
      <c r="C14">
        <v>1494</v>
      </c>
      <c r="D14">
        <v>7.94</v>
      </c>
    </row>
    <row r="15" spans="1:4" x14ac:dyDescent="0.2">
      <c r="A15">
        <v>-1489</v>
      </c>
      <c r="B15">
        <v>7.11</v>
      </c>
      <c r="C15">
        <v>1491</v>
      </c>
      <c r="D15">
        <v>7.93</v>
      </c>
    </row>
    <row r="16" spans="1:4" x14ac:dyDescent="0.2">
      <c r="A16">
        <v>-1490</v>
      </c>
      <c r="B16">
        <v>7.11</v>
      </c>
      <c r="C16">
        <v>1494</v>
      </c>
      <c r="D16">
        <v>7.94</v>
      </c>
    </row>
    <row r="17" spans="1:4" x14ac:dyDescent="0.2">
      <c r="A17">
        <v>-1494</v>
      </c>
      <c r="B17">
        <v>7.1</v>
      </c>
      <c r="C17">
        <v>1496</v>
      </c>
      <c r="D17">
        <v>7.97</v>
      </c>
    </row>
    <row r="18" spans="1:4" x14ac:dyDescent="0.2">
      <c r="A18">
        <v>-1496</v>
      </c>
      <c r="B18">
        <v>7.11</v>
      </c>
      <c r="C18">
        <v>1494</v>
      </c>
      <c r="D18">
        <v>7.94</v>
      </c>
    </row>
    <row r="19" spans="1:4" x14ac:dyDescent="0.2">
      <c r="A19">
        <v>-1500</v>
      </c>
      <c r="B19">
        <v>7.1</v>
      </c>
      <c r="C19">
        <v>1502</v>
      </c>
      <c r="D19">
        <v>7.97</v>
      </c>
    </row>
    <row r="20" spans="1:4" x14ac:dyDescent="0.2">
      <c r="A20">
        <v>-1499</v>
      </c>
      <c r="B20">
        <v>7.11</v>
      </c>
      <c r="C20">
        <v>1502</v>
      </c>
      <c r="D20">
        <v>7.95</v>
      </c>
    </row>
    <row r="21" spans="1:4" x14ac:dyDescent="0.2">
      <c r="A21">
        <v>-1501</v>
      </c>
      <c r="B21">
        <v>7.11</v>
      </c>
      <c r="C21">
        <v>1502</v>
      </c>
      <c r="D21">
        <v>7.94</v>
      </c>
    </row>
    <row r="22" spans="1:4" x14ac:dyDescent="0.2">
      <c r="A22">
        <v>-1497</v>
      </c>
      <c r="B22">
        <v>7.11</v>
      </c>
      <c r="C22">
        <v>1500</v>
      </c>
      <c r="D22">
        <v>7.95</v>
      </c>
    </row>
    <row r="23" spans="1:4" x14ac:dyDescent="0.2">
      <c r="A23">
        <v>-1501</v>
      </c>
      <c r="B23">
        <v>7.11</v>
      </c>
      <c r="C23">
        <v>1503</v>
      </c>
      <c r="D23">
        <v>7.95</v>
      </c>
    </row>
    <row r="24" spans="1:4" x14ac:dyDescent="0.2">
      <c r="A24">
        <v>-1499</v>
      </c>
      <c r="B24">
        <v>7.11</v>
      </c>
      <c r="C24">
        <v>1503</v>
      </c>
      <c r="D24">
        <v>7.96</v>
      </c>
    </row>
    <row r="25" spans="1:4" x14ac:dyDescent="0.2">
      <c r="A25">
        <v>-1500</v>
      </c>
      <c r="B25">
        <v>7.11</v>
      </c>
      <c r="C25">
        <v>1501</v>
      </c>
      <c r="D25">
        <v>7.95</v>
      </c>
    </row>
    <row r="26" spans="1:4" x14ac:dyDescent="0.2">
      <c r="A26">
        <v>-1502</v>
      </c>
      <c r="B26">
        <v>7.11</v>
      </c>
      <c r="C26">
        <v>1501</v>
      </c>
      <c r="D26">
        <v>7.95</v>
      </c>
    </row>
    <row r="27" spans="1:4" x14ac:dyDescent="0.2">
      <c r="A27">
        <v>-1501</v>
      </c>
      <c r="B27">
        <v>7.12</v>
      </c>
      <c r="C27">
        <v>1504</v>
      </c>
      <c r="D27">
        <v>7.95</v>
      </c>
    </row>
    <row r="28" spans="1:4" x14ac:dyDescent="0.2">
      <c r="A28">
        <v>-1501</v>
      </c>
      <c r="B28">
        <v>7.11</v>
      </c>
      <c r="C28">
        <v>1502</v>
      </c>
      <c r="D28">
        <v>7.94</v>
      </c>
    </row>
    <row r="29" spans="1:4" x14ac:dyDescent="0.2">
      <c r="A29">
        <v>-1502</v>
      </c>
      <c r="B29">
        <v>7.11</v>
      </c>
      <c r="C29">
        <v>1500</v>
      </c>
      <c r="D29">
        <v>7.95</v>
      </c>
    </row>
    <row r="30" spans="1:4" x14ac:dyDescent="0.2">
      <c r="A30">
        <v>-1503</v>
      </c>
      <c r="B30">
        <v>7.11</v>
      </c>
      <c r="C30">
        <v>1506</v>
      </c>
      <c r="D30">
        <v>7.95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6D3E3-63AF-A54B-876B-47ACCF7AD110}">
  <dimension ref="A1:D30"/>
  <sheetViews>
    <sheetView workbookViewId="0">
      <selection activeCell="M31" sqref="M31"/>
    </sheetView>
  </sheetViews>
  <sheetFormatPr baseColWidth="10" defaultRowHeight="16" x14ac:dyDescent="0.2"/>
  <sheetData>
    <row r="1" spans="1:4" x14ac:dyDescent="0.2">
      <c r="A1" cm="1">
        <f t="array" ref="A1:A30">'1_Misure'!L38:L67</f>
        <v>1497</v>
      </c>
      <c r="B1" s="13" cm="1">
        <f t="array" ref="B1:C30">'1_Misure'!N38:O67</f>
        <v>7.91</v>
      </c>
      <c r="C1">
        <v>-1489</v>
      </c>
      <c r="D1" s="13" cm="1">
        <f t="array" ref="D1:D30">'1_Misure'!Q38:Q67</f>
        <v>7.1</v>
      </c>
    </row>
    <row r="2" spans="1:4" x14ac:dyDescent="0.2">
      <c r="A2">
        <v>1494</v>
      </c>
      <c r="B2">
        <v>7.93</v>
      </c>
      <c r="C2">
        <v>-1491</v>
      </c>
      <c r="D2">
        <v>7.02</v>
      </c>
    </row>
    <row r="3" spans="1:4" x14ac:dyDescent="0.2">
      <c r="A3">
        <v>1493</v>
      </c>
      <c r="B3">
        <v>7.91</v>
      </c>
      <c r="C3">
        <v>-1493</v>
      </c>
      <c r="D3">
        <v>7.14</v>
      </c>
    </row>
    <row r="4" spans="1:4" x14ac:dyDescent="0.2">
      <c r="A4">
        <v>1490</v>
      </c>
      <c r="B4">
        <v>7.97</v>
      </c>
      <c r="C4">
        <v>-1491</v>
      </c>
      <c r="D4">
        <v>7.13</v>
      </c>
    </row>
    <row r="5" spans="1:4" x14ac:dyDescent="0.2">
      <c r="A5">
        <v>1495</v>
      </c>
      <c r="B5">
        <v>7.94</v>
      </c>
      <c r="C5">
        <v>-1491</v>
      </c>
      <c r="D5">
        <v>7.12</v>
      </c>
    </row>
    <row r="6" spans="1:4" x14ac:dyDescent="0.2">
      <c r="A6">
        <v>1493</v>
      </c>
      <c r="B6">
        <v>7.94</v>
      </c>
      <c r="C6">
        <v>-1491</v>
      </c>
      <c r="D6">
        <v>7.13</v>
      </c>
    </row>
    <row r="7" spans="1:4" x14ac:dyDescent="0.2">
      <c r="A7">
        <v>1494</v>
      </c>
      <c r="B7">
        <v>7.95</v>
      </c>
      <c r="C7">
        <v>-1494</v>
      </c>
      <c r="D7">
        <v>7.13</v>
      </c>
    </row>
    <row r="8" spans="1:4" x14ac:dyDescent="0.2">
      <c r="A8">
        <v>1498</v>
      </c>
      <c r="B8">
        <v>7.94</v>
      </c>
      <c r="C8">
        <v>-1493</v>
      </c>
      <c r="D8">
        <v>7.12</v>
      </c>
    </row>
    <row r="9" spans="1:4" x14ac:dyDescent="0.2">
      <c r="A9">
        <v>1495</v>
      </c>
      <c r="B9">
        <v>7.94</v>
      </c>
      <c r="C9">
        <v>-1494</v>
      </c>
      <c r="D9">
        <v>7.11</v>
      </c>
    </row>
    <row r="10" spans="1:4" x14ac:dyDescent="0.2">
      <c r="A10">
        <v>1496</v>
      </c>
      <c r="B10">
        <v>7.94</v>
      </c>
      <c r="C10">
        <v>-1493</v>
      </c>
      <c r="D10">
        <v>7.12</v>
      </c>
    </row>
    <row r="11" spans="1:4" x14ac:dyDescent="0.2">
      <c r="A11">
        <v>1495</v>
      </c>
      <c r="B11">
        <v>7.95</v>
      </c>
      <c r="C11">
        <v>-1495</v>
      </c>
      <c r="D11">
        <v>7.13</v>
      </c>
    </row>
    <row r="12" spans="1:4" x14ac:dyDescent="0.2">
      <c r="A12">
        <v>1493</v>
      </c>
      <c r="B12">
        <v>7.95</v>
      </c>
      <c r="C12">
        <v>-1494</v>
      </c>
      <c r="D12">
        <v>7.12</v>
      </c>
    </row>
    <row r="13" spans="1:4" x14ac:dyDescent="0.2">
      <c r="A13">
        <v>1497</v>
      </c>
      <c r="B13">
        <v>7.95</v>
      </c>
      <c r="C13">
        <v>-1494</v>
      </c>
      <c r="D13">
        <v>7.12</v>
      </c>
    </row>
    <row r="14" spans="1:4" x14ac:dyDescent="0.2">
      <c r="A14">
        <v>1498</v>
      </c>
      <c r="B14">
        <v>7.95</v>
      </c>
      <c r="C14">
        <v>-1494</v>
      </c>
      <c r="D14">
        <v>7.12</v>
      </c>
    </row>
    <row r="15" spans="1:4" x14ac:dyDescent="0.2">
      <c r="A15">
        <v>1496</v>
      </c>
      <c r="B15">
        <v>7.94</v>
      </c>
      <c r="C15">
        <v>-1493</v>
      </c>
      <c r="D15">
        <v>7.12</v>
      </c>
    </row>
    <row r="16" spans="1:4" x14ac:dyDescent="0.2">
      <c r="A16">
        <v>0</v>
      </c>
      <c r="B16">
        <v>0</v>
      </c>
      <c r="C16">
        <v>0</v>
      </c>
      <c r="D16">
        <v>0</v>
      </c>
    </row>
    <row r="17" spans="1:4" x14ac:dyDescent="0.2">
      <c r="A17">
        <v>0</v>
      </c>
      <c r="B17">
        <v>0</v>
      </c>
      <c r="C17">
        <v>0</v>
      </c>
      <c r="D17">
        <v>0</v>
      </c>
    </row>
    <row r="18" spans="1:4" x14ac:dyDescent="0.2">
      <c r="A18">
        <v>0</v>
      </c>
      <c r="B18">
        <v>0</v>
      </c>
      <c r="C18">
        <v>0</v>
      </c>
      <c r="D18">
        <v>0</v>
      </c>
    </row>
    <row r="19" spans="1:4" x14ac:dyDescent="0.2">
      <c r="A19">
        <v>0</v>
      </c>
      <c r="B19">
        <v>0</v>
      </c>
      <c r="C19">
        <v>0</v>
      </c>
      <c r="D19">
        <v>0</v>
      </c>
    </row>
    <row r="20" spans="1:4" x14ac:dyDescent="0.2">
      <c r="A20">
        <v>0</v>
      </c>
      <c r="B20">
        <v>0</v>
      </c>
      <c r="C20">
        <v>0</v>
      </c>
      <c r="D20">
        <v>0</v>
      </c>
    </row>
    <row r="21" spans="1:4" x14ac:dyDescent="0.2">
      <c r="A21">
        <v>0</v>
      </c>
      <c r="B21">
        <v>0</v>
      </c>
      <c r="C21">
        <v>0</v>
      </c>
      <c r="D21">
        <v>0</v>
      </c>
    </row>
    <row r="22" spans="1:4" x14ac:dyDescent="0.2">
      <c r="A22">
        <v>0</v>
      </c>
      <c r="B22">
        <v>0</v>
      </c>
      <c r="C22">
        <v>0</v>
      </c>
      <c r="D22">
        <v>0</v>
      </c>
    </row>
    <row r="23" spans="1:4" x14ac:dyDescent="0.2">
      <c r="A23">
        <v>0</v>
      </c>
      <c r="B23">
        <v>0</v>
      </c>
      <c r="C23">
        <v>0</v>
      </c>
      <c r="D23">
        <v>0</v>
      </c>
    </row>
    <row r="24" spans="1:4" x14ac:dyDescent="0.2">
      <c r="A24">
        <v>0</v>
      </c>
      <c r="B24">
        <v>0</v>
      </c>
      <c r="C24">
        <v>0</v>
      </c>
      <c r="D24">
        <v>0</v>
      </c>
    </row>
    <row r="25" spans="1:4" x14ac:dyDescent="0.2">
      <c r="A25">
        <v>0</v>
      </c>
      <c r="B25">
        <v>0</v>
      </c>
      <c r="C25">
        <v>0</v>
      </c>
      <c r="D25">
        <v>0</v>
      </c>
    </row>
    <row r="26" spans="1:4" x14ac:dyDescent="0.2">
      <c r="A26">
        <v>0</v>
      </c>
      <c r="B26">
        <v>0</v>
      </c>
      <c r="C26">
        <v>0</v>
      </c>
      <c r="D26">
        <v>0</v>
      </c>
    </row>
    <row r="27" spans="1:4" x14ac:dyDescent="0.2">
      <c r="A27">
        <v>0</v>
      </c>
      <c r="B27">
        <v>0</v>
      </c>
      <c r="C27">
        <v>0</v>
      </c>
      <c r="D27">
        <v>0</v>
      </c>
    </row>
    <row r="28" spans="1:4" x14ac:dyDescent="0.2">
      <c r="A28">
        <v>0</v>
      </c>
      <c r="B28">
        <v>0</v>
      </c>
      <c r="C28">
        <v>0</v>
      </c>
      <c r="D28">
        <v>0</v>
      </c>
    </row>
    <row r="29" spans="1:4" x14ac:dyDescent="0.2">
      <c r="A29">
        <v>0</v>
      </c>
      <c r="B29">
        <v>0</v>
      </c>
      <c r="C29">
        <v>0</v>
      </c>
      <c r="D29">
        <v>0</v>
      </c>
    </row>
    <row r="30" spans="1:4" x14ac:dyDescent="0.2">
      <c r="A30">
        <v>0</v>
      </c>
      <c r="B30">
        <v>0</v>
      </c>
      <c r="C30">
        <v>0</v>
      </c>
      <c r="D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Cosa contiene questo file</vt:lpstr>
      <vt:lpstr>0_Preliminari</vt:lpstr>
      <vt:lpstr>1_Misure</vt:lpstr>
      <vt:lpstr>Exp_CW</vt:lpstr>
      <vt:lpstr>Exp_CCW</vt:lpstr>
      <vt:lpstr>Exp_CWCCW</vt:lpstr>
      <vt:lpstr>Exp_CCWCW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 Ballico</dc:creator>
  <cp:lastModifiedBy>Mattia Ballico</cp:lastModifiedBy>
  <dcterms:created xsi:type="dcterms:W3CDTF">2024-11-03T14:19:35Z</dcterms:created>
  <dcterms:modified xsi:type="dcterms:W3CDTF">2024-11-11T18:52:13Z</dcterms:modified>
</cp:coreProperties>
</file>