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Spettrometro_prisma/"/>
    </mc:Choice>
  </mc:AlternateContent>
  <xr:revisionPtr revIDLastSave="0" documentId="13_ncr:1_{ECFCAF68-5BBF-7045-A72E-E057227C01DC}" xr6:coauthVersionLast="47" xr6:coauthVersionMax="47" xr10:uidLastSave="{00000000-0000-0000-0000-000000000000}"/>
  <bookViews>
    <workbookView xWindow="160" yWindow="940" windowWidth="33880" windowHeight="21040" activeTab="2" xr2:uid="{13A0289E-937A-384B-81D3-B183C367BDC9}"/>
  </bookViews>
  <sheets>
    <sheet name="Cosa contiene questo file" sheetId="1" r:id="rId1"/>
    <sheet name="1_Alpha prisma" sheetId="2" r:id="rId2"/>
    <sheet name="2_delta min" sheetId="3" r:id="rId3"/>
    <sheet name="Export Alpha" sheetId="5" r:id="rId4"/>
    <sheet name="Export midpoint" sheetId="6" r:id="rId5"/>
    <sheet name="Export col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" i="3" l="1"/>
  <c r="O57" i="3"/>
  <c r="O56" i="3"/>
  <c r="O55" i="3"/>
  <c r="O54" i="3"/>
  <c r="O53" i="3"/>
  <c r="O52" i="3"/>
  <c r="O51" i="3"/>
  <c r="O50" i="3"/>
  <c r="O49" i="3"/>
  <c r="O34" i="3"/>
  <c r="O35" i="3"/>
  <c r="O36" i="3"/>
  <c r="O37" i="3"/>
  <c r="O38" i="3"/>
  <c r="O39" i="3"/>
  <c r="O40" i="3"/>
  <c r="O41" i="3"/>
  <c r="O42" i="3"/>
  <c r="O43" i="3"/>
  <c r="J49" i="3"/>
  <c r="J58" i="3"/>
  <c r="J57" i="3"/>
  <c r="J56" i="3"/>
  <c r="J55" i="3"/>
  <c r="J54" i="3"/>
  <c r="J53" i="3"/>
  <c r="J52" i="3"/>
  <c r="J51" i="3"/>
  <c r="J50" i="3"/>
  <c r="J43" i="3"/>
  <c r="J42" i="3"/>
  <c r="J41" i="3"/>
  <c r="J40" i="3"/>
  <c r="J39" i="3"/>
  <c r="J38" i="3"/>
  <c r="J37" i="3"/>
  <c r="J36" i="3"/>
  <c r="J35" i="3"/>
  <c r="J34" i="3"/>
  <c r="K34" i="3" s="1"/>
  <c r="O1" i="7" a="1"/>
  <c r="O1" i="7" s="1"/>
  <c r="M1" i="7" a="1"/>
  <c r="M1" i="7" s="1"/>
  <c r="K1" i="7" a="1"/>
  <c r="K1" i="7" s="1"/>
  <c r="I1" i="7" a="1"/>
  <c r="I1" i="7" s="1"/>
  <c r="G1" i="7" a="1"/>
  <c r="G1" i="7" s="1"/>
  <c r="E1" i="7" a="1"/>
  <c r="E1" i="7" s="1"/>
  <c r="C1" i="7" a="1"/>
  <c r="C1" i="7" s="1"/>
  <c r="A1" i="7" a="1"/>
  <c r="A1" i="7" s="1"/>
  <c r="A1" i="6" a="1"/>
  <c r="A1" i="6" s="1"/>
  <c r="C1" i="5" a="1"/>
  <c r="C1" i="5" s="1"/>
  <c r="A1" i="5" a="1"/>
  <c r="A1" i="5" s="1"/>
  <c r="O4" i="3"/>
  <c r="O5" i="3"/>
  <c r="O6" i="3"/>
  <c r="O7" i="3"/>
  <c r="O8" i="3"/>
  <c r="O9" i="3"/>
  <c r="O10" i="3"/>
  <c r="O11" i="3"/>
  <c r="O12" i="3"/>
  <c r="O13" i="3"/>
  <c r="O19" i="3"/>
  <c r="O20" i="3"/>
  <c r="O21" i="3"/>
  <c r="O22" i="3"/>
  <c r="O23" i="3"/>
  <c r="O24" i="3"/>
  <c r="O25" i="3"/>
  <c r="O26" i="3"/>
  <c r="O27" i="3"/>
  <c r="O28" i="3"/>
  <c r="J28" i="3"/>
  <c r="J27" i="3"/>
  <c r="J26" i="3"/>
  <c r="J25" i="3"/>
  <c r="J24" i="3"/>
  <c r="J23" i="3"/>
  <c r="J22" i="3"/>
  <c r="J21" i="3"/>
  <c r="J20" i="3"/>
  <c r="J19" i="3"/>
  <c r="J4" i="3"/>
  <c r="J13" i="3"/>
  <c r="K13" i="3" s="1"/>
  <c r="J12" i="3"/>
  <c r="J11" i="3"/>
  <c r="J10" i="3"/>
  <c r="K10" i="3" s="1"/>
  <c r="J9" i="3"/>
  <c r="K9" i="3" s="1"/>
  <c r="J8" i="3"/>
  <c r="K8" i="3" s="1"/>
  <c r="J7" i="3"/>
  <c r="J6" i="3"/>
  <c r="K6" i="3" s="1"/>
  <c r="J5" i="3"/>
  <c r="D5" i="3"/>
  <c r="D6" i="3"/>
  <c r="D7" i="3"/>
  <c r="D8" i="3"/>
  <c r="D9" i="3"/>
  <c r="D10" i="3"/>
  <c r="D11" i="3"/>
  <c r="D12" i="3"/>
  <c r="D13" i="3"/>
  <c r="D4" i="3"/>
  <c r="P36" i="3" s="1"/>
  <c r="G5" i="2"/>
  <c r="G6" i="2"/>
  <c r="G7" i="2"/>
  <c r="G8" i="2"/>
  <c r="G9" i="2"/>
  <c r="G10" i="2"/>
  <c r="G11" i="2"/>
  <c r="G12" i="2"/>
  <c r="G13" i="2"/>
  <c r="G4" i="2"/>
  <c r="D5" i="2"/>
  <c r="D6" i="2"/>
  <c r="D7" i="2"/>
  <c r="D8" i="2"/>
  <c r="D9" i="2"/>
  <c r="D10" i="2"/>
  <c r="I10" i="2" s="1"/>
  <c r="J10" i="2" s="1"/>
  <c r="D11" i="2"/>
  <c r="D12" i="2"/>
  <c r="D13" i="2"/>
  <c r="D4" i="2"/>
  <c r="K35" i="3" l="1"/>
  <c r="K43" i="3"/>
  <c r="K57" i="3"/>
  <c r="P52" i="3"/>
  <c r="K36" i="3"/>
  <c r="K50" i="3"/>
  <c r="K58" i="3"/>
  <c r="P53" i="3"/>
  <c r="K37" i="3"/>
  <c r="K51" i="3"/>
  <c r="P54" i="3"/>
  <c r="K11" i="3"/>
  <c r="K12" i="3"/>
  <c r="K38" i="3"/>
  <c r="K52" i="3"/>
  <c r="P35" i="3"/>
  <c r="P55" i="3"/>
  <c r="K39" i="3"/>
  <c r="K53" i="3"/>
  <c r="P56" i="3"/>
  <c r="K40" i="3"/>
  <c r="K54" i="3"/>
  <c r="P49" i="3"/>
  <c r="P57" i="3"/>
  <c r="K41" i="3"/>
  <c r="K55" i="3"/>
  <c r="P40" i="3"/>
  <c r="P50" i="3"/>
  <c r="P58" i="3"/>
  <c r="K42" i="3"/>
  <c r="K56" i="3"/>
  <c r="P51" i="3"/>
  <c r="P59" i="3"/>
  <c r="P61" i="3" s="1"/>
  <c r="K25" i="3"/>
  <c r="P24" i="3"/>
  <c r="P11" i="3"/>
  <c r="K26" i="3"/>
  <c r="P10" i="3"/>
  <c r="P39" i="3"/>
  <c r="P21" i="3"/>
  <c r="K49" i="3"/>
  <c r="K59" i="3" s="1"/>
  <c r="K61" i="3" s="1"/>
  <c r="P28" i="3"/>
  <c r="P7" i="3"/>
  <c r="P43" i="3"/>
  <c r="P34" i="3"/>
  <c r="K27" i="3"/>
  <c r="P9" i="3"/>
  <c r="K28" i="3"/>
  <c r="K44" i="3"/>
  <c r="K46" i="3" s="1"/>
  <c r="P38" i="3"/>
  <c r="P37" i="3"/>
  <c r="K22" i="3"/>
  <c r="P27" i="3"/>
  <c r="P6" i="3"/>
  <c r="P42" i="3"/>
  <c r="P26" i="3"/>
  <c r="P13" i="3"/>
  <c r="P5" i="3"/>
  <c r="P41" i="3"/>
  <c r="K24" i="3"/>
  <c r="P25" i="3"/>
  <c r="P12" i="3"/>
  <c r="P23" i="3"/>
  <c r="P44" i="3"/>
  <c r="P46" i="3" s="1"/>
  <c r="I8" i="2"/>
  <c r="J8" i="2" s="1"/>
  <c r="I13" i="2"/>
  <c r="J13" i="2" s="1"/>
  <c r="K19" i="3"/>
  <c r="P20" i="3"/>
  <c r="K5" i="3"/>
  <c r="K4" i="3"/>
  <c r="K14" i="3" s="1"/>
  <c r="K7" i="3"/>
  <c r="P22" i="3"/>
  <c r="P8" i="3"/>
  <c r="P19" i="3"/>
  <c r="I11" i="2"/>
  <c r="J11" i="2" s="1"/>
  <c r="K20" i="3"/>
  <c r="K21" i="3"/>
  <c r="K23" i="3"/>
  <c r="P4" i="3"/>
  <c r="I7" i="2"/>
  <c r="J7" i="2" s="1"/>
  <c r="I4" i="2"/>
  <c r="J4" i="2" s="1"/>
  <c r="I6" i="2"/>
  <c r="J6" i="2" s="1"/>
  <c r="D14" i="3"/>
  <c r="I5" i="2"/>
  <c r="J5" i="2" s="1"/>
  <c r="I12" i="2"/>
  <c r="J12" i="2" s="1"/>
  <c r="I9" i="2"/>
  <c r="J9" i="2" s="1"/>
  <c r="P14" i="3" l="1"/>
  <c r="K29" i="3"/>
  <c r="P29" i="3"/>
  <c r="I14" i="2"/>
  <c r="J14" i="2" s="1"/>
  <c r="P31" i="3" l="1"/>
  <c r="K31" i="3"/>
  <c r="P16" i="3"/>
  <c r="K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<sst xmlns="http://schemas.openxmlformats.org/spreadsheetml/2006/main" count="100" uniqueCount="39">
  <si>
    <t>Determinazione dell'angolo del prisma</t>
  </si>
  <si>
    <t>θ1</t>
  </si>
  <si>
    <t>θ2</t>
  </si>
  <si>
    <t>➜</t>
  </si>
  <si>
    <t>α [rad]</t>
  </si>
  <si>
    <t>α [°]</t>
  </si>
  <si>
    <t>mean α [rad]</t>
  </si>
  <si>
    <r>
      <t>θ1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[°]</t>
    </r>
  </si>
  <si>
    <r>
      <t>θ1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[']</t>
    </r>
  </si>
  <si>
    <r>
      <t>θ1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[rad]</t>
    </r>
  </si>
  <si>
    <r>
      <t>θ2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[°]</t>
    </r>
  </si>
  <si>
    <r>
      <t>θ2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[']</t>
    </r>
  </si>
  <si>
    <r>
      <t>θ2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[rad]</t>
    </r>
  </si>
  <si>
    <t>[°]</t>
  </si>
  <si>
    <t>Misura dell'angolo di deviazione minimo per ogni colore</t>
  </si>
  <si>
    <t>Misura della posizione iniziale</t>
  </si>
  <si>
    <r>
      <t>θ0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[°]</t>
    </r>
  </si>
  <si>
    <r>
      <t>θ0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[']</t>
    </r>
  </si>
  <si>
    <r>
      <t>θ0</t>
    </r>
    <r>
      <rPr>
        <b/>
        <sz val="8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[rad]</t>
    </r>
  </si>
  <si>
    <t>mean θ0 [rad]</t>
  </si>
  <si>
    <t>Viola 1</t>
  </si>
  <si>
    <t>ẟ min [rad]</t>
  </si>
  <si>
    <t>medio ẟ min [rad]</t>
  </si>
  <si>
    <t>n(λ)</t>
  </si>
  <si>
    <t>Viola 2</t>
  </si>
  <si>
    <t>Blu</t>
  </si>
  <si>
    <t>Azzurro</t>
  </si>
  <si>
    <t>Verde</t>
  </si>
  <si>
    <t>Giallo 1</t>
  </si>
  <si>
    <t>Giallo 2</t>
  </si>
  <si>
    <t>Rosso</t>
  </si>
  <si>
    <t>1: in cui sono contenute le misure per l'angolo del prisma</t>
  </si>
  <si>
    <t>2: in cui sono contenute le misure del punto medio e dell'angolo di deviazione minimo per ogni colore</t>
  </si>
  <si>
    <t>3 export:</t>
  </si>
  <si>
    <t>Che ricopiano le misure effettuate, servono solo per rendere più facile l'export dei dati in python</t>
  </si>
  <si>
    <t>2 numerati:</t>
  </si>
  <si>
    <t>Questo file è composto da 6 fogli di cui</t>
  </si>
  <si>
    <t>nel colore riportato a destra sono indicati i miglior valori per le misure effetuate</t>
  </si>
  <si>
    <t>λ_tabulato [Å]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</si>
</sst>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883FF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2F2F2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0432FF"/>
        <bgColor rgb="FF000000"/>
      </patternFill>
    </fill>
    <fill>
      <patternFill patternType="solid">
        <fgColor rgb="FF00FDFF"/>
        <bgColor rgb="FF000000"/>
      </patternFill>
    </fill>
    <fill>
      <patternFill patternType="solid">
        <fgColor rgb="FF00FB92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D579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0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0" fillId="6" borderId="0" xfId="0" applyNumberFormat="1" applyFill="1" applyAlignment="1">
      <alignment horizontal="right"/>
    </xf>
    <xf numFmtId="1" fontId="4" fillId="6" borderId="0" xfId="0" applyNumberFormat="1" applyFont="1" applyFill="1" applyAlignment="1">
      <alignment horizontal="right"/>
    </xf>
    <xf numFmtId="1" fontId="0" fillId="8" borderId="0" xfId="0" applyNumberFormat="1" applyFill="1" applyAlignment="1">
      <alignment horizontal="right"/>
    </xf>
    <xf numFmtId="1" fontId="4" fillId="8" borderId="0" xfId="0" applyNumberFormat="1" applyFont="1" applyFill="1" applyAlignment="1">
      <alignment horizontal="right"/>
    </xf>
    <xf numFmtId="165" fontId="0" fillId="0" borderId="0" xfId="0" applyNumberFormat="1"/>
    <xf numFmtId="2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4" fontId="0" fillId="7" borderId="0" xfId="0" applyNumberFormat="1" applyFill="1"/>
    <xf numFmtId="165" fontId="0" fillId="7" borderId="0" xfId="0" applyNumberFormat="1" applyFill="1"/>
    <xf numFmtId="2" fontId="0" fillId="7" borderId="0" xfId="0" applyNumberFormat="1" applyFill="1" applyAlignment="1">
      <alignment horizontal="right"/>
    </xf>
    <xf numFmtId="0" fontId="7" fillId="6" borderId="0" xfId="0" applyFont="1" applyFill="1"/>
    <xf numFmtId="165" fontId="7" fillId="6" borderId="0" xfId="0" applyNumberFormat="1" applyFont="1" applyFill="1"/>
    <xf numFmtId="0" fontId="7" fillId="8" borderId="0" xfId="0" applyFont="1" applyFill="1"/>
    <xf numFmtId="165" fontId="7" fillId="8" borderId="0" xfId="0" applyNumberFormat="1" applyFont="1" applyFill="1"/>
    <xf numFmtId="0" fontId="0" fillId="4" borderId="0" xfId="0" applyFill="1"/>
    <xf numFmtId="1" fontId="0" fillId="0" borderId="0" xfId="0" applyNumberFormat="1"/>
    <xf numFmtId="165" fontId="0" fillId="6" borderId="0" xfId="0" applyNumberFormat="1" applyFill="1" applyAlignment="1">
      <alignment horizontal="right"/>
    </xf>
    <xf numFmtId="165" fontId="0" fillId="8" borderId="0" xfId="0" applyNumberFormat="1" applyFill="1" applyAlignment="1">
      <alignment horizontal="right"/>
    </xf>
    <xf numFmtId="0" fontId="9" fillId="12" borderId="0" xfId="0" applyFont="1" applyFill="1"/>
    <xf numFmtId="0" fontId="5" fillId="13" borderId="0" xfId="0" applyFont="1" applyFill="1" applyAlignment="1">
      <alignment horizontal="center"/>
    </xf>
    <xf numFmtId="1" fontId="9" fillId="14" borderId="0" xfId="0" applyNumberFormat="1" applyFont="1" applyFill="1" applyAlignment="1">
      <alignment horizontal="right"/>
    </xf>
    <xf numFmtId="2" fontId="9" fillId="12" borderId="0" xfId="0" applyNumberFormat="1" applyFont="1" applyFill="1" applyAlignment="1">
      <alignment horizontal="right"/>
    </xf>
    <xf numFmtId="1" fontId="9" fillId="15" borderId="0" xfId="0" applyNumberFormat="1" applyFont="1" applyFill="1" applyAlignment="1">
      <alignment horizontal="right"/>
    </xf>
    <xf numFmtId="165" fontId="9" fillId="16" borderId="0" xfId="0" applyNumberFormat="1" applyFont="1" applyFill="1"/>
    <xf numFmtId="164" fontId="9" fillId="16" borderId="0" xfId="0" applyNumberFormat="1" applyFont="1" applyFill="1"/>
    <xf numFmtId="0" fontId="9" fillId="23" borderId="0" xfId="0" applyFont="1" applyFill="1"/>
    <xf numFmtId="0" fontId="0" fillId="7" borderId="0" xfId="0" applyFill="1"/>
    <xf numFmtId="0" fontId="0" fillId="3" borderId="0" xfId="0" applyFill="1" applyAlignment="1">
      <alignment horizontal="right"/>
    </xf>
    <xf numFmtId="0" fontId="9" fillId="12" borderId="0" xfId="0" applyFont="1" applyFill="1" applyAlignment="1">
      <alignment horizontal="right"/>
    </xf>
    <xf numFmtId="0" fontId="0" fillId="12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5" fillId="13" borderId="0" xfId="0" applyFont="1" applyFill="1" applyAlignment="1">
      <alignment horizontal="right"/>
    </xf>
    <xf numFmtId="0" fontId="2" fillId="19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0" fillId="22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D579"/>
      <color rgb="FFFFFC00"/>
      <color rgb="FF00FB92"/>
      <color rgb="FF00FA00"/>
      <color rgb="FF00FDFF"/>
      <color rgb="FF0432FF"/>
      <color rgb="FF9437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5771-4ACE-B942-A822-43776CED17E4}">
  <dimension ref="A1:C7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36</v>
      </c>
    </row>
    <row r="2" spans="1:3" x14ac:dyDescent="0.2">
      <c r="B2" t="s">
        <v>35</v>
      </c>
    </row>
    <row r="3" spans="1:3" x14ac:dyDescent="0.2">
      <c r="C3" t="s">
        <v>31</v>
      </c>
    </row>
    <row r="4" spans="1:3" x14ac:dyDescent="0.2">
      <c r="C4" t="s">
        <v>32</v>
      </c>
    </row>
    <row r="5" spans="1:3" x14ac:dyDescent="0.2">
      <c r="B5" s="34"/>
      <c r="C5" t="s">
        <v>37</v>
      </c>
    </row>
    <row r="6" spans="1:3" x14ac:dyDescent="0.2">
      <c r="B6" t="s">
        <v>33</v>
      </c>
    </row>
    <row r="7" spans="1:3" x14ac:dyDescent="0.2"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5453-1C74-4E47-AC06-E27DB3FCF323}">
  <dimension ref="A1:K17"/>
  <sheetViews>
    <sheetView zoomScale="150" workbookViewId="0">
      <selection activeCell="E23" sqref="E23"/>
    </sheetView>
  </sheetViews>
  <sheetFormatPr baseColWidth="10" defaultRowHeight="16" x14ac:dyDescent="0.2"/>
  <cols>
    <col min="1" max="1" width="3.33203125" customWidth="1"/>
    <col min="8" max="8" width="4.1640625" customWidth="1"/>
    <col min="11" max="11" width="3.33203125" customWidth="1"/>
  </cols>
  <sheetData>
    <row r="1" spans="1:1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">
      <c r="A2" s="3"/>
      <c r="B2" s="38" t="s">
        <v>1</v>
      </c>
      <c r="C2" s="38"/>
      <c r="D2" s="38"/>
      <c r="E2" s="39" t="s">
        <v>2</v>
      </c>
      <c r="F2" s="39"/>
      <c r="G2" s="39"/>
      <c r="H2" s="4"/>
      <c r="I2" s="4"/>
      <c r="J2" s="4"/>
      <c r="K2" s="3"/>
    </row>
    <row r="3" spans="1:11" x14ac:dyDescent="0.2">
      <c r="A3" s="3"/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7"/>
      <c r="I3" s="4" t="s">
        <v>4</v>
      </c>
      <c r="J3" s="5" t="s">
        <v>5</v>
      </c>
      <c r="K3" s="3"/>
    </row>
    <row r="4" spans="1:11" x14ac:dyDescent="0.2">
      <c r="A4" s="3"/>
      <c r="B4" s="8">
        <v>85</v>
      </c>
      <c r="C4" s="8">
        <v>49</v>
      </c>
      <c r="D4" s="13">
        <f>RADIANS(B4 + C4/60)</f>
        <v>1.4977833864198005</v>
      </c>
      <c r="E4" s="8">
        <v>325</v>
      </c>
      <c r="F4" s="9">
        <v>51</v>
      </c>
      <c r="G4" s="13">
        <f>RADIANS(E4 + F4/60)</f>
        <v>5.6871553676235234</v>
      </c>
      <c r="H4" s="6" t="s">
        <v>3</v>
      </c>
      <c r="I4" s="13">
        <f>ABS(PI() -ABS(G4 -D4))</f>
        <v>1.04777932761393</v>
      </c>
      <c r="J4" s="14">
        <f>DEGREES(I4)</f>
        <v>60.033333333333381</v>
      </c>
      <c r="K4" s="3"/>
    </row>
    <row r="5" spans="1:11" x14ac:dyDescent="0.2">
      <c r="A5" s="3"/>
      <c r="B5" s="10">
        <v>85</v>
      </c>
      <c r="C5" s="10">
        <v>49</v>
      </c>
      <c r="D5" s="13">
        <f t="shared" ref="D5:D13" si="0">RADIANS(B5 + C5/60)</f>
        <v>1.4977833864198005</v>
      </c>
      <c r="E5" s="10">
        <v>325</v>
      </c>
      <c r="F5" s="11">
        <v>50</v>
      </c>
      <c r="G5" s="13">
        <f t="shared" ref="G5:G13" si="1">RADIANS(E5 + F5/60)</f>
        <v>5.6868644794148571</v>
      </c>
      <c r="H5" s="6" t="s">
        <v>3</v>
      </c>
      <c r="I5" s="13">
        <f t="shared" ref="I5:I13" si="2">ABS(PI() -ABS(G5 -D5))</f>
        <v>1.0474884394052637</v>
      </c>
      <c r="J5" s="14">
        <f t="shared" ref="J5:J14" si="3">DEGREES(I5)</f>
        <v>60.01666666666668</v>
      </c>
      <c r="K5" s="3"/>
    </row>
    <row r="6" spans="1:11" x14ac:dyDescent="0.2">
      <c r="A6" s="3"/>
      <c r="B6" s="8">
        <v>85</v>
      </c>
      <c r="C6" s="8">
        <v>48</v>
      </c>
      <c r="D6" s="13">
        <f t="shared" si="0"/>
        <v>1.4974924982111346</v>
      </c>
      <c r="E6" s="8">
        <v>325</v>
      </c>
      <c r="F6" s="9">
        <v>51</v>
      </c>
      <c r="G6" s="13">
        <f t="shared" si="1"/>
        <v>5.6871553676235234</v>
      </c>
      <c r="H6" s="6" t="s">
        <v>3</v>
      </c>
      <c r="I6" s="13">
        <f t="shared" si="2"/>
        <v>1.0480702158225954</v>
      </c>
      <c r="J6" s="14">
        <f t="shared" si="3"/>
        <v>60.050000000000033</v>
      </c>
      <c r="K6" s="3"/>
    </row>
    <row r="7" spans="1:11" x14ac:dyDescent="0.2">
      <c r="A7" s="3"/>
      <c r="B7" s="10">
        <v>317</v>
      </c>
      <c r="C7" s="10">
        <v>54</v>
      </c>
      <c r="D7" s="13">
        <f t="shared" si="0"/>
        <v>5.548401692089973</v>
      </c>
      <c r="E7" s="10">
        <v>77</v>
      </c>
      <c r="F7" s="11">
        <v>51</v>
      </c>
      <c r="G7" s="13">
        <f t="shared" si="1"/>
        <v>1.3587388226775854</v>
      </c>
      <c r="H7" s="6" t="s">
        <v>3</v>
      </c>
      <c r="I7" s="13">
        <f t="shared" si="2"/>
        <v>1.0480702158225945</v>
      </c>
      <c r="J7" s="14">
        <f t="shared" si="3"/>
        <v>60.049999999999983</v>
      </c>
      <c r="K7" s="3"/>
    </row>
    <row r="8" spans="1:11" x14ac:dyDescent="0.2">
      <c r="A8" s="3"/>
      <c r="B8" s="8">
        <v>317</v>
      </c>
      <c r="C8" s="8">
        <v>52</v>
      </c>
      <c r="D8" s="13">
        <f t="shared" si="0"/>
        <v>5.5478199156726422</v>
      </c>
      <c r="E8" s="8">
        <v>77</v>
      </c>
      <c r="F8" s="9">
        <v>51</v>
      </c>
      <c r="G8" s="13">
        <f t="shared" si="1"/>
        <v>1.3587388226775854</v>
      </c>
      <c r="H8" s="6" t="s">
        <v>3</v>
      </c>
      <c r="I8" s="13">
        <f t="shared" si="2"/>
        <v>1.0474884394052637</v>
      </c>
      <c r="J8" s="14">
        <f t="shared" si="3"/>
        <v>60.01666666666668</v>
      </c>
      <c r="K8" s="3"/>
    </row>
    <row r="9" spans="1:11" x14ac:dyDescent="0.2">
      <c r="A9" s="3"/>
      <c r="B9" s="10">
        <v>317</v>
      </c>
      <c r="C9" s="10">
        <v>54</v>
      </c>
      <c r="D9" s="13">
        <f t="shared" si="0"/>
        <v>5.548401692089973</v>
      </c>
      <c r="E9" s="10">
        <v>77</v>
      </c>
      <c r="F9" s="11">
        <v>51</v>
      </c>
      <c r="G9" s="13">
        <f t="shared" si="1"/>
        <v>1.3587388226775854</v>
      </c>
      <c r="H9" s="6" t="s">
        <v>3</v>
      </c>
      <c r="I9" s="13">
        <f t="shared" si="2"/>
        <v>1.0480702158225945</v>
      </c>
      <c r="J9" s="14">
        <f t="shared" si="3"/>
        <v>60.049999999999983</v>
      </c>
      <c r="K9" s="3"/>
    </row>
    <row r="10" spans="1:11" x14ac:dyDescent="0.2">
      <c r="A10" s="3"/>
      <c r="B10" s="8">
        <v>97</v>
      </c>
      <c r="C10" s="8">
        <v>37</v>
      </c>
      <c r="D10" s="13">
        <f t="shared" si="0"/>
        <v>1.7037322381551312</v>
      </c>
      <c r="E10" s="8">
        <v>337</v>
      </c>
      <c r="F10" s="9">
        <v>39</v>
      </c>
      <c r="G10" s="13">
        <f t="shared" si="1"/>
        <v>5.893104219358853</v>
      </c>
      <c r="H10" s="6" t="s">
        <v>3</v>
      </c>
      <c r="I10" s="13">
        <f t="shared" si="2"/>
        <v>1.0477793276139291</v>
      </c>
      <c r="J10" s="14">
        <f t="shared" si="3"/>
        <v>60.033333333333331</v>
      </c>
      <c r="K10" s="3"/>
    </row>
    <row r="11" spans="1:11" x14ac:dyDescent="0.2">
      <c r="A11" s="3"/>
      <c r="B11" s="10">
        <v>97</v>
      </c>
      <c r="C11" s="10">
        <v>33</v>
      </c>
      <c r="D11" s="13">
        <f t="shared" si="0"/>
        <v>1.7025686853204685</v>
      </c>
      <c r="E11" s="10">
        <v>337</v>
      </c>
      <c r="F11" s="11">
        <v>35</v>
      </c>
      <c r="G11" s="13">
        <f t="shared" si="1"/>
        <v>5.8919406665241905</v>
      </c>
      <c r="H11" s="6" t="s">
        <v>3</v>
      </c>
      <c r="I11" s="13">
        <f t="shared" si="2"/>
        <v>1.0477793276139291</v>
      </c>
      <c r="J11" s="14">
        <f t="shared" si="3"/>
        <v>60.033333333333331</v>
      </c>
      <c r="K11" s="3"/>
    </row>
    <row r="12" spans="1:11" x14ac:dyDescent="0.2">
      <c r="A12" s="3"/>
      <c r="B12" s="8">
        <v>97</v>
      </c>
      <c r="C12" s="8">
        <v>35</v>
      </c>
      <c r="D12" s="13">
        <f t="shared" si="0"/>
        <v>1.7031504617377999</v>
      </c>
      <c r="E12" s="8">
        <v>337</v>
      </c>
      <c r="F12" s="9">
        <v>39</v>
      </c>
      <c r="G12" s="13">
        <f t="shared" si="1"/>
        <v>5.893104219358853</v>
      </c>
      <c r="H12" s="6" t="s">
        <v>3</v>
      </c>
      <c r="I12" s="13">
        <f t="shared" si="2"/>
        <v>1.0483611040312599</v>
      </c>
      <c r="J12" s="14">
        <f t="shared" si="3"/>
        <v>60.066666666666627</v>
      </c>
      <c r="K12" s="3"/>
    </row>
    <row r="13" spans="1:11" x14ac:dyDescent="0.2">
      <c r="A13" s="3"/>
      <c r="B13" s="10">
        <v>97</v>
      </c>
      <c r="C13" s="10">
        <v>39</v>
      </c>
      <c r="D13" s="13">
        <f t="shared" si="0"/>
        <v>1.7043140145724629</v>
      </c>
      <c r="E13" s="10">
        <v>337</v>
      </c>
      <c r="F13" s="11">
        <v>39</v>
      </c>
      <c r="G13" s="13">
        <f t="shared" si="1"/>
        <v>5.893104219358853</v>
      </c>
      <c r="H13" s="6" t="s">
        <v>3</v>
      </c>
      <c r="I13" s="13">
        <f t="shared" si="2"/>
        <v>1.0471975511965965</v>
      </c>
      <c r="J13" s="14">
        <f t="shared" si="3"/>
        <v>59.999999999999929</v>
      </c>
      <c r="K13" s="3"/>
    </row>
    <row r="14" spans="1:11" x14ac:dyDescent="0.2">
      <c r="A14" s="3"/>
      <c r="B14" s="3"/>
      <c r="C14" s="3"/>
      <c r="D14" s="3"/>
      <c r="E14" s="3"/>
      <c r="F14" s="3"/>
      <c r="G14" s="40" t="s">
        <v>6</v>
      </c>
      <c r="H14" s="40"/>
      <c r="I14" s="16">
        <f>AVERAGE(I4:I13)</f>
        <v>1.0478084164347956</v>
      </c>
      <c r="J14" s="17">
        <f t="shared" si="3"/>
        <v>60.034999999999997</v>
      </c>
      <c r="K14" s="2" t="s">
        <v>13</v>
      </c>
    </row>
    <row r="17" spans="5:5" x14ac:dyDescent="0.2">
      <c r="E17" s="12"/>
    </row>
  </sheetData>
  <mergeCells count="4">
    <mergeCell ref="B2:D2"/>
    <mergeCell ref="E2:G2"/>
    <mergeCell ref="G14:H14"/>
    <mergeCell ref="A1:K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63B6-95EE-0C42-B835-18E1B96C5029}">
  <dimension ref="A1:Q62"/>
  <sheetViews>
    <sheetView tabSelected="1" zoomScaleNormal="100" workbookViewId="0">
      <selection activeCell="D16" sqref="D16"/>
    </sheetView>
  </sheetViews>
  <sheetFormatPr baseColWidth="10" defaultRowHeight="16" x14ac:dyDescent="0.2"/>
  <cols>
    <col min="1" max="1" width="4.33203125" customWidth="1"/>
    <col min="2" max="4" width="10.6640625" customWidth="1"/>
    <col min="5" max="5" width="4.33203125" customWidth="1"/>
    <col min="7" max="7" width="4.1640625" customWidth="1"/>
    <col min="12" max="12" width="4.1640625" customWidth="1"/>
    <col min="17" max="17" width="4.1640625" customWidth="1"/>
  </cols>
  <sheetData>
    <row r="1" spans="1:17" x14ac:dyDescent="0.2">
      <c r="A1" s="1" t="s">
        <v>14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">
      <c r="A2" s="3"/>
      <c r="B2" s="51" t="s">
        <v>15</v>
      </c>
      <c r="C2" s="51"/>
      <c r="D2" s="51"/>
      <c r="E2" s="3"/>
      <c r="G2" s="22"/>
      <c r="H2" s="48" t="s">
        <v>20</v>
      </c>
      <c r="I2" s="48"/>
      <c r="J2" s="48"/>
      <c r="K2" s="48"/>
      <c r="L2" s="3"/>
      <c r="M2" s="43" t="s">
        <v>27</v>
      </c>
      <c r="N2" s="43"/>
      <c r="O2" s="43"/>
      <c r="P2" s="43"/>
      <c r="Q2" s="22"/>
    </row>
    <row r="3" spans="1:17" x14ac:dyDescent="0.2">
      <c r="A3" s="3"/>
      <c r="B3" s="5" t="s">
        <v>16</v>
      </c>
      <c r="C3" s="5" t="s">
        <v>17</v>
      </c>
      <c r="D3" s="5" t="s">
        <v>18</v>
      </c>
      <c r="E3" s="3"/>
      <c r="G3" s="22"/>
      <c r="H3" s="5" t="s">
        <v>7</v>
      </c>
      <c r="I3" s="5" t="s">
        <v>8</v>
      </c>
      <c r="J3" s="5" t="s">
        <v>9</v>
      </c>
      <c r="K3" s="5" t="s">
        <v>21</v>
      </c>
      <c r="L3" s="3"/>
      <c r="M3" s="5" t="s">
        <v>7</v>
      </c>
      <c r="N3" s="5" t="s">
        <v>8</v>
      </c>
      <c r="O3" s="5" t="s">
        <v>9</v>
      </c>
      <c r="P3" s="5" t="s">
        <v>21</v>
      </c>
      <c r="Q3" s="22"/>
    </row>
    <row r="4" spans="1:17" x14ac:dyDescent="0.2">
      <c r="A4" s="3"/>
      <c r="B4" s="18">
        <v>178</v>
      </c>
      <c r="C4" s="18">
        <v>37</v>
      </c>
      <c r="D4" s="19">
        <f>RADIANS(B4+C4/60)</f>
        <v>3.1174489322705385</v>
      </c>
      <c r="E4" s="3"/>
      <c r="G4" s="22"/>
      <c r="H4" s="8">
        <v>252</v>
      </c>
      <c r="I4" s="8">
        <v>51</v>
      </c>
      <c r="J4" s="13">
        <f>RADIANS(H4 + I4/60)</f>
        <v>4.4130650136676621</v>
      </c>
      <c r="K4" s="24">
        <f t="shared" ref="K4:K13" si="0">IF(H4&lt;&gt;0, ABS(J4-$D$4),0)</f>
        <v>1.2956160813971236</v>
      </c>
      <c r="L4" s="3"/>
      <c r="M4" s="8">
        <v>111</v>
      </c>
      <c r="N4" s="8">
        <v>23</v>
      </c>
      <c r="O4" s="13">
        <f>RADIANS(M4 + N4/60)</f>
        <v>1.9440058985130175</v>
      </c>
      <c r="P4" s="24">
        <f t="shared" ref="P4:P8" si="1">IF(M4&lt;&gt;0, ABS(O4-$D$4),0)</f>
        <v>1.173443033757521</v>
      </c>
      <c r="Q4" s="22"/>
    </row>
    <row r="5" spans="1:17" x14ac:dyDescent="0.2">
      <c r="A5" s="3"/>
      <c r="B5" s="20">
        <v>178</v>
      </c>
      <c r="C5" s="20">
        <v>38</v>
      </c>
      <c r="D5" s="21">
        <f t="shared" ref="D5:D13" si="2">RADIANS(B5+C5/60)</f>
        <v>3.1177398204792039</v>
      </c>
      <c r="E5" s="3"/>
      <c r="G5" s="22"/>
      <c r="H5" s="10">
        <v>252</v>
      </c>
      <c r="I5" s="10">
        <v>49</v>
      </c>
      <c r="J5" s="13">
        <f t="shared" ref="J5:J13" si="3">RADIANS(H5 + I5/60)</f>
        <v>4.4124832372503304</v>
      </c>
      <c r="K5" s="25">
        <f t="shared" si="0"/>
        <v>1.2950343049797919</v>
      </c>
      <c r="L5" s="3"/>
      <c r="M5" s="10">
        <v>111</v>
      </c>
      <c r="N5" s="10">
        <v>23</v>
      </c>
      <c r="O5" s="13">
        <f t="shared" ref="O5:O13" si="4">RADIANS(M5 + N5/60)</f>
        <v>1.9440058985130175</v>
      </c>
      <c r="P5" s="25">
        <f t="shared" si="1"/>
        <v>1.173443033757521</v>
      </c>
      <c r="Q5" s="22"/>
    </row>
    <row r="6" spans="1:17" x14ac:dyDescent="0.2">
      <c r="A6" s="3"/>
      <c r="B6" s="18">
        <v>178</v>
      </c>
      <c r="C6" s="18">
        <v>39</v>
      </c>
      <c r="D6" s="19">
        <f t="shared" si="2"/>
        <v>3.1180307086878698</v>
      </c>
      <c r="E6" s="3"/>
      <c r="G6" s="22"/>
      <c r="H6" s="8">
        <v>252</v>
      </c>
      <c r="I6" s="8">
        <v>50</v>
      </c>
      <c r="J6" s="13">
        <f t="shared" si="3"/>
        <v>4.4127741254589967</v>
      </c>
      <c r="K6" s="24">
        <f t="shared" si="0"/>
        <v>1.2953251931884582</v>
      </c>
      <c r="L6" s="3"/>
      <c r="M6" s="8">
        <v>111</v>
      </c>
      <c r="N6" s="8">
        <v>23</v>
      </c>
      <c r="O6" s="13">
        <f t="shared" si="4"/>
        <v>1.9440058985130175</v>
      </c>
      <c r="P6" s="24">
        <f t="shared" si="1"/>
        <v>1.173443033757521</v>
      </c>
      <c r="Q6" s="22"/>
    </row>
    <row r="7" spans="1:17" x14ac:dyDescent="0.2">
      <c r="A7" s="3"/>
      <c r="B7" s="20">
        <v>178</v>
      </c>
      <c r="C7" s="20">
        <v>38</v>
      </c>
      <c r="D7" s="21">
        <f t="shared" si="2"/>
        <v>3.1177398204792039</v>
      </c>
      <c r="E7" s="3"/>
      <c r="G7" s="22"/>
      <c r="H7" s="10">
        <v>252</v>
      </c>
      <c r="I7" s="10">
        <v>49</v>
      </c>
      <c r="J7" s="13">
        <f t="shared" si="3"/>
        <v>4.4124832372503304</v>
      </c>
      <c r="K7" s="25">
        <f t="shared" si="0"/>
        <v>1.2950343049797919</v>
      </c>
      <c r="L7" s="3"/>
      <c r="M7" s="10">
        <v>111</v>
      </c>
      <c r="N7" s="10">
        <v>23</v>
      </c>
      <c r="O7" s="13">
        <f t="shared" si="4"/>
        <v>1.9440058985130175</v>
      </c>
      <c r="P7" s="25">
        <f t="shared" si="1"/>
        <v>1.173443033757521</v>
      </c>
      <c r="Q7" s="22"/>
    </row>
    <row r="8" spans="1:17" x14ac:dyDescent="0.2">
      <c r="A8" s="3"/>
      <c r="B8" s="18">
        <v>178</v>
      </c>
      <c r="C8" s="18">
        <v>40</v>
      </c>
      <c r="D8" s="19">
        <f t="shared" si="2"/>
        <v>3.1183215968965352</v>
      </c>
      <c r="E8" s="3"/>
      <c r="G8" s="22"/>
      <c r="H8" s="8">
        <v>252</v>
      </c>
      <c r="I8" s="8">
        <v>49</v>
      </c>
      <c r="J8" s="13">
        <f t="shared" si="3"/>
        <v>4.4124832372503304</v>
      </c>
      <c r="K8" s="24">
        <f t="shared" si="0"/>
        <v>1.2950343049797919</v>
      </c>
      <c r="L8" s="3"/>
      <c r="M8" s="8">
        <v>111</v>
      </c>
      <c r="N8" s="8">
        <v>22</v>
      </c>
      <c r="O8" s="13">
        <f t="shared" si="4"/>
        <v>1.9437150103043515</v>
      </c>
      <c r="P8" s="24">
        <f t="shared" si="1"/>
        <v>1.1737339219661871</v>
      </c>
      <c r="Q8" s="22"/>
    </row>
    <row r="9" spans="1:17" x14ac:dyDescent="0.2">
      <c r="A9" s="3"/>
      <c r="B9" s="20">
        <v>178</v>
      </c>
      <c r="C9" s="20">
        <v>38</v>
      </c>
      <c r="D9" s="21">
        <f t="shared" si="2"/>
        <v>3.1177398204792039</v>
      </c>
      <c r="E9" s="3"/>
      <c r="G9" s="22"/>
      <c r="H9" s="10">
        <v>252</v>
      </c>
      <c r="I9" s="10">
        <v>49</v>
      </c>
      <c r="J9" s="13">
        <f t="shared" si="3"/>
        <v>4.4124832372503304</v>
      </c>
      <c r="K9" s="25">
        <f>IF(H9&lt;&gt;0, ABS(J9-$D$4),0)</f>
        <v>1.2950343049797919</v>
      </c>
      <c r="L9" s="3"/>
      <c r="M9" s="10">
        <v>111</v>
      </c>
      <c r="N9" s="10">
        <v>22</v>
      </c>
      <c r="O9" s="13">
        <f t="shared" si="4"/>
        <v>1.9437150103043515</v>
      </c>
      <c r="P9" s="25">
        <f>IF(M9&lt;&gt;0, ABS(O9-$D$4),0)</f>
        <v>1.1737339219661871</v>
      </c>
      <c r="Q9" s="22"/>
    </row>
    <row r="10" spans="1:17" x14ac:dyDescent="0.2">
      <c r="A10" s="3"/>
      <c r="B10" s="18">
        <v>178</v>
      </c>
      <c r="C10" s="18">
        <v>39</v>
      </c>
      <c r="D10" s="19">
        <f t="shared" si="2"/>
        <v>3.1180307086878698</v>
      </c>
      <c r="E10" s="3"/>
      <c r="G10" s="22"/>
      <c r="H10" s="8">
        <v>252</v>
      </c>
      <c r="I10" s="8">
        <v>51</v>
      </c>
      <c r="J10" s="13">
        <f t="shared" si="3"/>
        <v>4.4130650136676621</v>
      </c>
      <c r="K10" s="24">
        <f t="shared" si="0"/>
        <v>1.2956160813971236</v>
      </c>
      <c r="L10" s="3"/>
      <c r="M10" s="8">
        <v>111</v>
      </c>
      <c r="N10" s="8">
        <v>21</v>
      </c>
      <c r="O10" s="13">
        <f t="shared" si="4"/>
        <v>1.9434241220956858</v>
      </c>
      <c r="P10" s="24">
        <f t="shared" ref="P10:P13" si="5">IF(M10&lt;&gt;0, ABS(O10-$D$4),0)</f>
        <v>1.1740248101748527</v>
      </c>
      <c r="Q10" s="22"/>
    </row>
    <row r="11" spans="1:17" x14ac:dyDescent="0.2">
      <c r="A11" s="3"/>
      <c r="B11" s="20">
        <v>178</v>
      </c>
      <c r="C11" s="20">
        <v>38</v>
      </c>
      <c r="D11" s="21">
        <f t="shared" si="2"/>
        <v>3.1177398204792039</v>
      </c>
      <c r="E11" s="3"/>
      <c r="G11" s="22"/>
      <c r="H11" s="10">
        <v>252</v>
      </c>
      <c r="I11" s="10">
        <v>50</v>
      </c>
      <c r="J11" s="13">
        <f t="shared" si="3"/>
        <v>4.4127741254589967</v>
      </c>
      <c r="K11" s="25">
        <f t="shared" si="0"/>
        <v>1.2953251931884582</v>
      </c>
      <c r="L11" s="3"/>
      <c r="M11" s="10">
        <v>111</v>
      </c>
      <c r="N11" s="10">
        <v>23</v>
      </c>
      <c r="O11" s="13">
        <f t="shared" si="4"/>
        <v>1.9440058985130175</v>
      </c>
      <c r="P11" s="25">
        <f t="shared" si="5"/>
        <v>1.173443033757521</v>
      </c>
      <c r="Q11" s="22"/>
    </row>
    <row r="12" spans="1:17" x14ac:dyDescent="0.2">
      <c r="A12" s="3"/>
      <c r="B12" s="18">
        <v>178</v>
      </c>
      <c r="C12" s="18">
        <v>39</v>
      </c>
      <c r="D12" s="19">
        <f t="shared" si="2"/>
        <v>3.1180307086878698</v>
      </c>
      <c r="E12" s="3"/>
      <c r="G12" s="22"/>
      <c r="H12" s="8">
        <v>252</v>
      </c>
      <c r="I12" s="8">
        <v>51</v>
      </c>
      <c r="J12" s="13">
        <f t="shared" si="3"/>
        <v>4.4130650136676621</v>
      </c>
      <c r="K12" s="24">
        <f t="shared" si="0"/>
        <v>1.2956160813971236</v>
      </c>
      <c r="L12" s="3"/>
      <c r="M12" s="8">
        <v>111</v>
      </c>
      <c r="N12" s="8">
        <v>23</v>
      </c>
      <c r="O12" s="13">
        <f t="shared" si="4"/>
        <v>1.9440058985130175</v>
      </c>
      <c r="P12" s="24">
        <f t="shared" si="5"/>
        <v>1.173443033757521</v>
      </c>
      <c r="Q12" s="22"/>
    </row>
    <row r="13" spans="1:17" x14ac:dyDescent="0.2">
      <c r="A13" s="3"/>
      <c r="B13" s="20">
        <v>178</v>
      </c>
      <c r="C13" s="20">
        <v>38</v>
      </c>
      <c r="D13" s="21">
        <f t="shared" si="2"/>
        <v>3.1177398204792039</v>
      </c>
      <c r="E13" s="3"/>
      <c r="G13" s="22"/>
      <c r="H13" s="10">
        <v>252</v>
      </c>
      <c r="I13" s="10">
        <v>51</v>
      </c>
      <c r="J13" s="13">
        <f t="shared" si="3"/>
        <v>4.4130650136676621</v>
      </c>
      <c r="K13" s="25">
        <f t="shared" si="0"/>
        <v>1.2956160813971236</v>
      </c>
      <c r="L13" s="3"/>
      <c r="M13" s="10">
        <v>111</v>
      </c>
      <c r="N13" s="10">
        <v>22</v>
      </c>
      <c r="O13" s="13">
        <f t="shared" si="4"/>
        <v>1.9437150103043515</v>
      </c>
      <c r="P13" s="25">
        <f t="shared" si="5"/>
        <v>1.1737339219661871</v>
      </c>
      <c r="Q13" s="22"/>
    </row>
    <row r="14" spans="1:17" x14ac:dyDescent="0.2">
      <c r="A14" s="3"/>
      <c r="B14" s="40" t="s">
        <v>19</v>
      </c>
      <c r="C14" s="40"/>
      <c r="D14" s="16">
        <f>AVERAGE(D4:D13)</f>
        <v>3.1178561757626704</v>
      </c>
      <c r="E14" s="3"/>
      <c r="G14" s="22"/>
      <c r="H14" s="3"/>
      <c r="I14" s="44" t="s">
        <v>22</v>
      </c>
      <c r="J14" s="44"/>
      <c r="K14" s="16">
        <f>AVERAGEIF(K4:K13,"&lt;&gt;0")</f>
        <v>1.295325193188458</v>
      </c>
      <c r="L14" s="3"/>
      <c r="M14" s="3"/>
      <c r="N14" s="44" t="s">
        <v>22</v>
      </c>
      <c r="O14" s="44"/>
      <c r="P14" s="16">
        <f>AVERAGEIF(P4:P13,"&lt;&gt;0")</f>
        <v>1.1735884778618542</v>
      </c>
      <c r="Q14" s="22"/>
    </row>
    <row r="15" spans="1:17" x14ac:dyDescent="0.2">
      <c r="G15" s="22"/>
      <c r="H15" s="3"/>
      <c r="I15" s="3"/>
      <c r="J15" s="35" t="s">
        <v>38</v>
      </c>
      <c r="K15" s="3">
        <v>4047</v>
      </c>
      <c r="L15" s="3"/>
      <c r="M15" s="3"/>
      <c r="N15" s="3"/>
      <c r="O15" s="35" t="s">
        <v>38</v>
      </c>
      <c r="P15" s="3">
        <v>5461</v>
      </c>
      <c r="Q15" s="22"/>
    </row>
    <row r="16" spans="1:17" x14ac:dyDescent="0.2">
      <c r="G16" s="22"/>
      <c r="H16" s="3"/>
      <c r="I16" s="3"/>
      <c r="J16" s="35" t="s">
        <v>23</v>
      </c>
      <c r="K16" s="15">
        <f>SIN(('1_Alpha prisma'!$I$14 +K14)/2)/SIN('1_Alpha prisma'!$I$14/2)</f>
        <v>1.8417472736279323</v>
      </c>
      <c r="L16" s="3"/>
      <c r="M16" s="3"/>
      <c r="N16" s="3"/>
      <c r="O16" s="35" t="s">
        <v>23</v>
      </c>
      <c r="P16" s="15">
        <f>SIN(('1_Alpha prisma'!$I$14 +P14)/2)/SIN('1_Alpha prisma'!$I$14/2)</f>
        <v>1.7910706422430243</v>
      </c>
      <c r="Q16" s="22"/>
    </row>
    <row r="17" spans="7:17" x14ac:dyDescent="0.2">
      <c r="G17" s="22"/>
      <c r="H17" s="49" t="s">
        <v>24</v>
      </c>
      <c r="I17" s="49"/>
      <c r="J17" s="49"/>
      <c r="K17" s="49"/>
      <c r="L17" s="3"/>
      <c r="M17" s="47" t="s">
        <v>28</v>
      </c>
      <c r="N17" s="47"/>
      <c r="O17" s="47"/>
      <c r="P17" s="47"/>
      <c r="Q17" s="22"/>
    </row>
    <row r="18" spans="7:17" x14ac:dyDescent="0.2">
      <c r="G18" s="22"/>
      <c r="H18" s="5" t="s">
        <v>7</v>
      </c>
      <c r="I18" s="5" t="s">
        <v>8</v>
      </c>
      <c r="J18" s="5" t="s">
        <v>9</v>
      </c>
      <c r="K18" s="5" t="s">
        <v>21</v>
      </c>
      <c r="L18" s="3"/>
      <c r="M18" s="5" t="s">
        <v>7</v>
      </c>
      <c r="N18" s="5" t="s">
        <v>8</v>
      </c>
      <c r="O18" s="5" t="s">
        <v>9</v>
      </c>
      <c r="P18" s="5" t="s">
        <v>21</v>
      </c>
      <c r="Q18" s="22"/>
    </row>
    <row r="19" spans="7:17" x14ac:dyDescent="0.2">
      <c r="G19" s="22"/>
      <c r="H19" s="8">
        <v>252</v>
      </c>
      <c r="I19" s="8">
        <v>32</v>
      </c>
      <c r="J19" s="13">
        <f t="shared" ref="J19:J28" si="6">RADIANS(H19 + I19/60)</f>
        <v>4.4075381377030132</v>
      </c>
      <c r="K19" s="24">
        <f t="shared" ref="K19:K28" si="7">IF(H19&lt;&gt;0, ABS(J19-$D$4),0)</f>
        <v>1.2900892054324746</v>
      </c>
      <c r="L19" s="3"/>
      <c r="M19" s="8">
        <v>112</v>
      </c>
      <c r="N19" s="8">
        <v>5</v>
      </c>
      <c r="O19" s="13">
        <f>RADIANS(M19 + N19/60)</f>
        <v>1.9562232032769775</v>
      </c>
      <c r="P19" s="24">
        <f t="shared" ref="P19:P23" si="8">IF(M19&lt;&gt;0, ABS(O19-$D$4),0)</f>
        <v>1.161225728993561</v>
      </c>
      <c r="Q19" s="22"/>
    </row>
    <row r="20" spans="7:17" x14ac:dyDescent="0.2">
      <c r="G20" s="22"/>
      <c r="H20" s="10">
        <v>252</v>
      </c>
      <c r="I20" s="10">
        <v>28</v>
      </c>
      <c r="J20" s="13">
        <f t="shared" si="6"/>
        <v>4.4063745848683507</v>
      </c>
      <c r="K20" s="25">
        <f t="shared" si="7"/>
        <v>1.2889256525978121</v>
      </c>
      <c r="L20" s="3"/>
      <c r="M20" s="10">
        <v>112</v>
      </c>
      <c r="N20" s="10">
        <v>5</v>
      </c>
      <c r="O20" s="13">
        <f t="shared" ref="O20:O28" si="9">RADIANS(M20 + N20/60)</f>
        <v>1.9562232032769775</v>
      </c>
      <c r="P20" s="25">
        <f t="shared" si="8"/>
        <v>1.161225728993561</v>
      </c>
      <c r="Q20" s="22"/>
    </row>
    <row r="21" spans="7:17" x14ac:dyDescent="0.2">
      <c r="G21" s="22"/>
      <c r="H21" s="8">
        <v>252</v>
      </c>
      <c r="I21" s="8">
        <v>31</v>
      </c>
      <c r="J21" s="13">
        <f t="shared" si="6"/>
        <v>4.4072472494943478</v>
      </c>
      <c r="K21" s="24">
        <f t="shared" si="7"/>
        <v>1.2897983172238092</v>
      </c>
      <c r="L21" s="3"/>
      <c r="M21" s="8">
        <v>112</v>
      </c>
      <c r="N21" s="8">
        <v>6</v>
      </c>
      <c r="O21" s="13">
        <f t="shared" si="9"/>
        <v>1.9565140914856434</v>
      </c>
      <c r="P21" s="24">
        <f t="shared" si="8"/>
        <v>1.1609348407848952</v>
      </c>
      <c r="Q21" s="22"/>
    </row>
    <row r="22" spans="7:17" x14ac:dyDescent="0.2">
      <c r="G22" s="22"/>
      <c r="H22" s="10">
        <v>252</v>
      </c>
      <c r="I22" s="10">
        <v>30</v>
      </c>
      <c r="J22" s="13">
        <f t="shared" si="6"/>
        <v>4.4069563612856824</v>
      </c>
      <c r="K22" s="25">
        <f t="shared" si="7"/>
        <v>1.2895074290151438</v>
      </c>
      <c r="L22" s="3"/>
      <c r="M22" s="10">
        <v>112</v>
      </c>
      <c r="N22" s="10">
        <v>4</v>
      </c>
      <c r="O22" s="13">
        <f t="shared" si="9"/>
        <v>1.9559323150683119</v>
      </c>
      <c r="P22" s="25">
        <f t="shared" si="8"/>
        <v>1.1615166172022267</v>
      </c>
      <c r="Q22" s="22"/>
    </row>
    <row r="23" spans="7:17" x14ac:dyDescent="0.2">
      <c r="G23" s="22"/>
      <c r="H23" s="8">
        <v>252</v>
      </c>
      <c r="I23" s="8">
        <v>28</v>
      </c>
      <c r="J23" s="13">
        <f t="shared" si="6"/>
        <v>4.4063745848683507</v>
      </c>
      <c r="K23" s="24">
        <f t="shared" si="7"/>
        <v>1.2889256525978121</v>
      </c>
      <c r="L23" s="3"/>
      <c r="M23" s="8">
        <v>112</v>
      </c>
      <c r="N23" s="8">
        <v>4</v>
      </c>
      <c r="O23" s="13">
        <f t="shared" si="9"/>
        <v>1.9559323150683119</v>
      </c>
      <c r="P23" s="24">
        <f t="shared" si="8"/>
        <v>1.1615166172022267</v>
      </c>
      <c r="Q23" s="22"/>
    </row>
    <row r="24" spans="7:17" x14ac:dyDescent="0.2">
      <c r="G24" s="22"/>
      <c r="H24" s="10">
        <v>252</v>
      </c>
      <c r="I24" s="10">
        <v>31</v>
      </c>
      <c r="J24" s="13">
        <f t="shared" si="6"/>
        <v>4.4072472494943478</v>
      </c>
      <c r="K24" s="25">
        <f t="shared" si="7"/>
        <v>1.2897983172238092</v>
      </c>
      <c r="L24" s="3"/>
      <c r="M24" s="10">
        <v>112</v>
      </c>
      <c r="N24" s="10">
        <v>5</v>
      </c>
      <c r="O24" s="13">
        <f t="shared" si="9"/>
        <v>1.9562232032769775</v>
      </c>
      <c r="P24" s="25">
        <f>IF(M24&lt;&gt;0, ABS(O24-$D$4),0)</f>
        <v>1.161225728993561</v>
      </c>
      <c r="Q24" s="22"/>
    </row>
    <row r="25" spans="7:17" x14ac:dyDescent="0.2">
      <c r="G25" s="22"/>
      <c r="H25" s="8">
        <v>252</v>
      </c>
      <c r="I25" s="8">
        <v>32</v>
      </c>
      <c r="J25" s="13">
        <f t="shared" si="6"/>
        <v>4.4075381377030132</v>
      </c>
      <c r="K25" s="24">
        <f t="shared" si="7"/>
        <v>1.2900892054324746</v>
      </c>
      <c r="L25" s="3"/>
      <c r="M25" s="8">
        <v>112</v>
      </c>
      <c r="N25" s="8">
        <v>4</v>
      </c>
      <c r="O25" s="13">
        <f t="shared" si="9"/>
        <v>1.9559323150683119</v>
      </c>
      <c r="P25" s="24">
        <f t="shared" ref="P25:P28" si="10">IF(M25&lt;&gt;0, ABS(O25-$D$4),0)</f>
        <v>1.1615166172022267</v>
      </c>
      <c r="Q25" s="22"/>
    </row>
    <row r="26" spans="7:17" x14ac:dyDescent="0.2">
      <c r="G26" s="22"/>
      <c r="H26" s="10">
        <v>252</v>
      </c>
      <c r="I26" s="10">
        <v>33</v>
      </c>
      <c r="J26" s="13">
        <f t="shared" si="6"/>
        <v>4.4078290259116795</v>
      </c>
      <c r="K26" s="25">
        <f t="shared" si="7"/>
        <v>1.2903800936411409</v>
      </c>
      <c r="L26" s="3"/>
      <c r="M26" s="10">
        <v>112</v>
      </c>
      <c r="N26" s="10">
        <v>6</v>
      </c>
      <c r="O26" s="13">
        <f t="shared" si="9"/>
        <v>1.9565140914856434</v>
      </c>
      <c r="P26" s="25">
        <f t="shared" si="10"/>
        <v>1.1609348407848952</v>
      </c>
      <c r="Q26" s="22"/>
    </row>
    <row r="27" spans="7:17" x14ac:dyDescent="0.2">
      <c r="G27" s="22"/>
      <c r="H27" s="8">
        <v>252</v>
      </c>
      <c r="I27" s="8">
        <v>33</v>
      </c>
      <c r="J27" s="13">
        <f t="shared" si="6"/>
        <v>4.4078290259116795</v>
      </c>
      <c r="K27" s="24">
        <f t="shared" si="7"/>
        <v>1.2903800936411409</v>
      </c>
      <c r="L27" s="3"/>
      <c r="M27" s="8">
        <v>112</v>
      </c>
      <c r="N27" s="8">
        <v>4</v>
      </c>
      <c r="O27" s="13">
        <f t="shared" si="9"/>
        <v>1.9559323150683119</v>
      </c>
      <c r="P27" s="24">
        <f t="shared" si="10"/>
        <v>1.1615166172022267</v>
      </c>
      <c r="Q27" s="22"/>
    </row>
    <row r="28" spans="7:17" x14ac:dyDescent="0.2">
      <c r="G28" s="22"/>
      <c r="H28" s="10">
        <v>252</v>
      </c>
      <c r="I28" s="10">
        <v>32</v>
      </c>
      <c r="J28" s="13">
        <f t="shared" si="6"/>
        <v>4.4075381377030132</v>
      </c>
      <c r="K28" s="25">
        <f t="shared" si="7"/>
        <v>1.2900892054324746</v>
      </c>
      <c r="L28" s="3"/>
      <c r="M28" s="10">
        <v>112</v>
      </c>
      <c r="N28" s="10">
        <v>4</v>
      </c>
      <c r="O28" s="13">
        <f t="shared" si="9"/>
        <v>1.9559323150683119</v>
      </c>
      <c r="P28" s="25">
        <f t="shared" si="10"/>
        <v>1.1615166172022267</v>
      </c>
      <c r="Q28" s="22"/>
    </row>
    <row r="29" spans="7:17" x14ac:dyDescent="0.2">
      <c r="G29" s="22"/>
      <c r="H29" s="3"/>
      <c r="I29" s="44" t="s">
        <v>22</v>
      </c>
      <c r="J29" s="44"/>
      <c r="K29" s="16">
        <f>AVERAGEIF(K19:K28,"&lt;&gt;0")</f>
        <v>1.289798317223809</v>
      </c>
      <c r="L29" s="3"/>
      <c r="M29" s="3"/>
      <c r="N29" s="44" t="s">
        <v>22</v>
      </c>
      <c r="O29" s="44"/>
      <c r="P29" s="16">
        <f>AVERAGEIF(P19:P28,"&lt;&gt;0")</f>
        <v>1.1613129954561605</v>
      </c>
      <c r="Q29" s="22"/>
    </row>
    <row r="30" spans="7:17" x14ac:dyDescent="0.2">
      <c r="G30" s="22"/>
      <c r="H30" s="3"/>
      <c r="I30" s="3"/>
      <c r="J30" s="35" t="s">
        <v>38</v>
      </c>
      <c r="K30" s="3">
        <v>4077</v>
      </c>
      <c r="L30" s="3"/>
      <c r="M30" s="3"/>
      <c r="N30" s="3"/>
      <c r="O30" s="35" t="s">
        <v>38</v>
      </c>
      <c r="P30" s="3">
        <v>5770</v>
      </c>
      <c r="Q30" s="22"/>
    </row>
    <row r="31" spans="7:17" x14ac:dyDescent="0.2">
      <c r="G31" s="22"/>
      <c r="H31" s="3"/>
      <c r="I31" s="3"/>
      <c r="J31" s="35" t="s">
        <v>23</v>
      </c>
      <c r="K31" s="15">
        <f>SIN(('1_Alpha prisma'!$I$14 +K29)/2)/SIN('1_Alpha prisma'!$I$14/2)</f>
        <v>1.8395930358073596</v>
      </c>
      <c r="L31" s="3"/>
      <c r="M31" s="3"/>
      <c r="N31" s="3"/>
      <c r="O31" s="35" t="s">
        <v>23</v>
      </c>
      <c r="P31" s="15">
        <f>SIN(('1_Alpha prisma'!$I$14 +P29)/2)/SIN('1_Alpha prisma'!$I$14/2)</f>
        <v>1.7855890680969664</v>
      </c>
      <c r="Q31" s="22"/>
    </row>
    <row r="32" spans="7:17" x14ac:dyDescent="0.2">
      <c r="G32" s="33"/>
      <c r="H32" s="50" t="s">
        <v>25</v>
      </c>
      <c r="I32" s="50"/>
      <c r="J32" s="50"/>
      <c r="K32" s="50"/>
      <c r="L32" s="26"/>
      <c r="M32" s="46" t="s">
        <v>29</v>
      </c>
      <c r="N32" s="46"/>
      <c r="O32" s="46"/>
      <c r="P32" s="46"/>
      <c r="Q32" s="33"/>
    </row>
    <row r="33" spans="7:17" x14ac:dyDescent="0.2">
      <c r="G33" s="33"/>
      <c r="H33" s="27" t="s">
        <v>7</v>
      </c>
      <c r="I33" s="27" t="s">
        <v>8</v>
      </c>
      <c r="J33" s="27" t="s">
        <v>9</v>
      </c>
      <c r="K33" s="27" t="s">
        <v>21</v>
      </c>
      <c r="L33" s="26"/>
      <c r="M33" s="27" t="s">
        <v>7</v>
      </c>
      <c r="N33" s="27" t="s">
        <v>8</v>
      </c>
      <c r="O33" s="27" t="s">
        <v>9</v>
      </c>
      <c r="P33" s="27" t="s">
        <v>21</v>
      </c>
      <c r="Q33" s="33"/>
    </row>
    <row r="34" spans="7:17" x14ac:dyDescent="0.2">
      <c r="G34" s="33"/>
      <c r="H34" s="28">
        <v>106</v>
      </c>
      <c r="I34" s="28">
        <v>55</v>
      </c>
      <c r="J34" s="29">
        <f t="shared" ref="J34:J43" si="11">RADIANS(H34 + I34/60)</f>
        <v>1.8660478585906042</v>
      </c>
      <c r="K34" s="24">
        <f t="shared" ref="K34:K43" si="12">IF(H34&lt;&gt;0, ABS(J34-$D$4),0)</f>
        <v>1.2514010736799344</v>
      </c>
      <c r="L34" s="26"/>
      <c r="M34" s="28">
        <v>112</v>
      </c>
      <c r="N34" s="28">
        <v>8</v>
      </c>
      <c r="O34" s="29">
        <f>RADIANS(M34 + N34/60)</f>
        <v>1.9570958679029751</v>
      </c>
      <c r="P34" s="24">
        <f>IF(M34&lt;&gt;0, ABS(O34-$D$4),0)</f>
        <v>1.1603530643675635</v>
      </c>
      <c r="Q34" s="33"/>
    </row>
    <row r="35" spans="7:17" x14ac:dyDescent="0.2">
      <c r="G35" s="33"/>
      <c r="H35" s="30">
        <v>106</v>
      </c>
      <c r="I35" s="30">
        <v>54</v>
      </c>
      <c r="J35" s="29">
        <f t="shared" si="11"/>
        <v>1.8657569703819383</v>
      </c>
      <c r="K35" s="25">
        <f t="shared" si="12"/>
        <v>1.2516919618886002</v>
      </c>
      <c r="L35" s="26"/>
      <c r="M35" s="30">
        <v>112</v>
      </c>
      <c r="N35" s="30">
        <v>8</v>
      </c>
      <c r="O35" s="29">
        <f t="shared" ref="O35:O43" si="13">RADIANS(M35 + N35/60)</f>
        <v>1.9570958679029751</v>
      </c>
      <c r="P35" s="25">
        <f t="shared" ref="P35:P43" si="14">IF(M35&lt;&gt;0, ABS(O35-$D$4),0)</f>
        <v>1.1603530643675635</v>
      </c>
      <c r="Q35" s="33"/>
    </row>
    <row r="36" spans="7:17" x14ac:dyDescent="0.2">
      <c r="G36" s="33"/>
      <c r="H36" s="28">
        <v>106</v>
      </c>
      <c r="I36" s="28">
        <v>55</v>
      </c>
      <c r="J36" s="29">
        <f t="shared" si="11"/>
        <v>1.8660478585906042</v>
      </c>
      <c r="K36" s="24">
        <f t="shared" si="12"/>
        <v>1.2514010736799344</v>
      </c>
      <c r="L36" s="26"/>
      <c r="M36" s="28">
        <v>112</v>
      </c>
      <c r="N36" s="28">
        <v>9</v>
      </c>
      <c r="O36" s="29">
        <f t="shared" si="13"/>
        <v>1.9573867561116407</v>
      </c>
      <c r="P36" s="24">
        <f t="shared" si="14"/>
        <v>1.1600621761588978</v>
      </c>
      <c r="Q36" s="33"/>
    </row>
    <row r="37" spans="7:17" x14ac:dyDescent="0.2">
      <c r="G37" s="33"/>
      <c r="H37" s="30">
        <v>106</v>
      </c>
      <c r="I37" s="30">
        <v>53</v>
      </c>
      <c r="J37" s="29">
        <f t="shared" si="11"/>
        <v>1.8654660821732727</v>
      </c>
      <c r="K37" s="25">
        <f t="shared" si="12"/>
        <v>1.2519828500972658</v>
      </c>
      <c r="L37" s="26"/>
      <c r="M37" s="30">
        <v>112</v>
      </c>
      <c r="N37" s="30">
        <v>7</v>
      </c>
      <c r="O37" s="29">
        <f t="shared" si="13"/>
        <v>1.956804979694309</v>
      </c>
      <c r="P37" s="25">
        <f t="shared" si="14"/>
        <v>1.1606439525762295</v>
      </c>
      <c r="Q37" s="33"/>
    </row>
    <row r="38" spans="7:17" x14ac:dyDescent="0.2">
      <c r="G38" s="33"/>
      <c r="H38" s="28">
        <v>106</v>
      </c>
      <c r="I38" s="28">
        <v>54</v>
      </c>
      <c r="J38" s="29">
        <f t="shared" si="11"/>
        <v>1.8657569703819383</v>
      </c>
      <c r="K38" s="24">
        <f t="shared" si="12"/>
        <v>1.2516919618886002</v>
      </c>
      <c r="L38" s="26"/>
      <c r="M38" s="28">
        <v>112</v>
      </c>
      <c r="N38" s="28">
        <v>8</v>
      </c>
      <c r="O38" s="29">
        <f t="shared" si="13"/>
        <v>1.9570958679029751</v>
      </c>
      <c r="P38" s="24">
        <f t="shared" si="14"/>
        <v>1.1603530643675635</v>
      </c>
      <c r="Q38" s="33"/>
    </row>
    <row r="39" spans="7:17" x14ac:dyDescent="0.2">
      <c r="G39" s="33"/>
      <c r="H39" s="30">
        <v>106</v>
      </c>
      <c r="I39" s="30">
        <v>53</v>
      </c>
      <c r="J39" s="29">
        <f t="shared" si="11"/>
        <v>1.8654660821732727</v>
      </c>
      <c r="K39" s="25">
        <f t="shared" si="12"/>
        <v>1.2519828500972658</v>
      </c>
      <c r="L39" s="26"/>
      <c r="M39" s="30">
        <v>112</v>
      </c>
      <c r="N39" s="30">
        <v>7</v>
      </c>
      <c r="O39" s="29">
        <f t="shared" si="13"/>
        <v>1.956804979694309</v>
      </c>
      <c r="P39" s="25">
        <f t="shared" si="14"/>
        <v>1.1606439525762295</v>
      </c>
      <c r="Q39" s="33"/>
    </row>
    <row r="40" spans="7:17" x14ac:dyDescent="0.2">
      <c r="G40" s="33"/>
      <c r="H40" s="28">
        <v>106</v>
      </c>
      <c r="I40" s="28">
        <v>54</v>
      </c>
      <c r="J40" s="29">
        <f t="shared" si="11"/>
        <v>1.8657569703819383</v>
      </c>
      <c r="K40" s="24">
        <f t="shared" si="12"/>
        <v>1.2516919618886002</v>
      </c>
      <c r="L40" s="26"/>
      <c r="M40" s="28">
        <v>112</v>
      </c>
      <c r="N40" s="28">
        <v>7</v>
      </c>
      <c r="O40" s="29">
        <f t="shared" si="13"/>
        <v>1.956804979694309</v>
      </c>
      <c r="P40" s="24">
        <f t="shared" si="14"/>
        <v>1.1606439525762295</v>
      </c>
      <c r="Q40" s="33"/>
    </row>
    <row r="41" spans="7:17" x14ac:dyDescent="0.2">
      <c r="G41" s="33"/>
      <c r="H41" s="30">
        <v>106</v>
      </c>
      <c r="I41" s="30">
        <v>57</v>
      </c>
      <c r="J41" s="29">
        <f t="shared" si="11"/>
        <v>1.8666296350079354</v>
      </c>
      <c r="K41" s="25">
        <f t="shared" si="12"/>
        <v>1.2508192972626031</v>
      </c>
      <c r="L41" s="26"/>
      <c r="M41" s="30">
        <v>112</v>
      </c>
      <c r="N41" s="30">
        <v>7</v>
      </c>
      <c r="O41" s="29">
        <f t="shared" si="13"/>
        <v>1.956804979694309</v>
      </c>
      <c r="P41" s="25">
        <f t="shared" si="14"/>
        <v>1.1606439525762295</v>
      </c>
      <c r="Q41" s="33"/>
    </row>
    <row r="42" spans="7:17" x14ac:dyDescent="0.2">
      <c r="G42" s="33"/>
      <c r="H42" s="28">
        <v>106</v>
      </c>
      <c r="I42" s="28">
        <v>54</v>
      </c>
      <c r="J42" s="29">
        <f t="shared" si="11"/>
        <v>1.8657569703819383</v>
      </c>
      <c r="K42" s="24">
        <f t="shared" si="12"/>
        <v>1.2516919618886002</v>
      </c>
      <c r="L42" s="26"/>
      <c r="M42" s="28">
        <v>112</v>
      </c>
      <c r="N42" s="28">
        <v>7</v>
      </c>
      <c r="O42" s="29">
        <f t="shared" si="13"/>
        <v>1.956804979694309</v>
      </c>
      <c r="P42" s="24">
        <f t="shared" si="14"/>
        <v>1.1606439525762295</v>
      </c>
      <c r="Q42" s="33"/>
    </row>
    <row r="43" spans="7:17" x14ac:dyDescent="0.2">
      <c r="G43" s="33"/>
      <c r="H43" s="30">
        <v>106</v>
      </c>
      <c r="I43" s="30">
        <v>54</v>
      </c>
      <c r="J43" s="29">
        <f t="shared" si="11"/>
        <v>1.8657569703819383</v>
      </c>
      <c r="K43" s="25">
        <f t="shared" si="12"/>
        <v>1.2516919618886002</v>
      </c>
      <c r="L43" s="26"/>
      <c r="M43" s="30">
        <v>112</v>
      </c>
      <c r="N43" s="30">
        <v>8</v>
      </c>
      <c r="O43" s="29">
        <f t="shared" si="13"/>
        <v>1.9570958679029751</v>
      </c>
      <c r="P43" s="25">
        <f t="shared" si="14"/>
        <v>1.1603530643675635</v>
      </c>
      <c r="Q43" s="33"/>
    </row>
    <row r="44" spans="7:17" x14ac:dyDescent="0.2">
      <c r="G44" s="33"/>
      <c r="H44" s="26"/>
      <c r="I44" s="42" t="s">
        <v>22</v>
      </c>
      <c r="J44" s="42"/>
      <c r="K44" s="31">
        <f>AVERAGEIF(K34:K43,"&lt;&gt;0")</f>
        <v>1.2516046954260003</v>
      </c>
      <c r="L44" s="26"/>
      <c r="M44" s="26"/>
      <c r="N44" s="42" t="s">
        <v>22</v>
      </c>
      <c r="O44" s="42"/>
      <c r="P44" s="31">
        <f>AVERAGEIF(P34:P43,"&lt;&gt;0")</f>
        <v>1.1604694196510301</v>
      </c>
      <c r="Q44" s="33"/>
    </row>
    <row r="45" spans="7:17" x14ac:dyDescent="0.2">
      <c r="G45" s="33"/>
      <c r="H45" s="26"/>
      <c r="I45" s="26"/>
      <c r="J45" s="35" t="s">
        <v>38</v>
      </c>
      <c r="K45" s="26">
        <v>4358</v>
      </c>
      <c r="L45" s="26"/>
      <c r="M45" s="26"/>
      <c r="N45" s="26"/>
      <c r="O45" s="35" t="s">
        <v>38</v>
      </c>
      <c r="P45" s="37">
        <v>5790</v>
      </c>
      <c r="Q45" s="33"/>
    </row>
    <row r="46" spans="7:17" x14ac:dyDescent="0.2">
      <c r="G46" s="33"/>
      <c r="H46" s="26"/>
      <c r="I46" s="26"/>
      <c r="J46" s="36" t="s">
        <v>23</v>
      </c>
      <c r="K46" s="32">
        <f>SIN(('1_Alpha prisma'!$I$14 +K44)/2)/SIN('1_Alpha prisma'!$I$14/2)</f>
        <v>1.8243230384454316</v>
      </c>
      <c r="L46" s="26"/>
      <c r="M46" s="26"/>
      <c r="N46" s="26"/>
      <c r="O46" s="36" t="s">
        <v>23</v>
      </c>
      <c r="P46" s="32">
        <f>SIN(('1_Alpha prisma'!$I$14 +P44)/2)/SIN('1_Alpha prisma'!$I$14/2)</f>
        <v>1.7852098997607202</v>
      </c>
      <c r="Q46" s="33"/>
    </row>
    <row r="47" spans="7:17" x14ac:dyDescent="0.2">
      <c r="G47" s="33"/>
      <c r="H47" s="52" t="s">
        <v>26</v>
      </c>
      <c r="I47" s="52"/>
      <c r="J47" s="52"/>
      <c r="K47" s="52"/>
      <c r="L47" s="26"/>
      <c r="M47" s="45" t="s">
        <v>30</v>
      </c>
      <c r="N47" s="45"/>
      <c r="O47" s="45"/>
      <c r="P47" s="45"/>
      <c r="Q47" s="33"/>
    </row>
    <row r="48" spans="7:17" x14ac:dyDescent="0.2">
      <c r="G48" s="33"/>
      <c r="H48" s="27" t="s">
        <v>7</v>
      </c>
      <c r="I48" s="27" t="s">
        <v>8</v>
      </c>
      <c r="J48" s="27" t="s">
        <v>9</v>
      </c>
      <c r="K48" s="27" t="s">
        <v>21</v>
      </c>
      <c r="L48" s="26"/>
      <c r="M48" s="27" t="s">
        <v>7</v>
      </c>
      <c r="N48" s="27" t="s">
        <v>8</v>
      </c>
      <c r="O48" s="27" t="s">
        <v>9</v>
      </c>
      <c r="P48" s="27" t="s">
        <v>21</v>
      </c>
      <c r="Q48" s="33"/>
    </row>
    <row r="49" spans="7:17" x14ac:dyDescent="0.2">
      <c r="G49" s="33"/>
      <c r="H49" s="28">
        <v>247</v>
      </c>
      <c r="I49" s="28">
        <v>35</v>
      </c>
      <c r="J49" s="29">
        <f>RADIANS(H49 + I49/60)</f>
        <v>4.3211443397292948</v>
      </c>
      <c r="K49" s="24">
        <f>IF(H49&lt;&gt;0, ABS(J49-$D$4),0)</f>
        <v>1.2036954074587563</v>
      </c>
      <c r="L49" s="26"/>
      <c r="M49" s="28">
        <v>243</v>
      </c>
      <c r="N49" s="28">
        <v>28</v>
      </c>
      <c r="O49" s="29">
        <f>RADIANS(M49 + N49/60)</f>
        <v>4.249294952188861</v>
      </c>
      <c r="P49" s="24">
        <f>IF(M49&lt;&gt;0, ABS(O49-$D$4),0)</f>
        <v>1.1318460199183225</v>
      </c>
      <c r="Q49" s="33"/>
    </row>
    <row r="50" spans="7:17" x14ac:dyDescent="0.2">
      <c r="G50" s="33"/>
      <c r="H50" s="30">
        <v>247</v>
      </c>
      <c r="I50" s="30">
        <v>38</v>
      </c>
      <c r="J50" s="29">
        <f t="shared" ref="J50:J58" si="15">RADIANS(H50 + I50/60)</f>
        <v>4.322017004355291</v>
      </c>
      <c r="K50" s="25">
        <f t="shared" ref="K50:K58" si="16">IF(H50&lt;&gt;0, ABS(J50-$D$4),0)</f>
        <v>1.2045680720847525</v>
      </c>
      <c r="L50" s="26"/>
      <c r="M50" s="30">
        <v>243</v>
      </c>
      <c r="N50" s="30">
        <v>26</v>
      </c>
      <c r="O50" s="29">
        <f t="shared" ref="O50:O58" si="17">RADIANS(M50 + N50/60)</f>
        <v>4.2487131757715293</v>
      </c>
      <c r="P50" s="25">
        <f t="shared" ref="P50:P58" si="18">IF(M50&lt;&gt;0, ABS(O50-$D$4),0)</f>
        <v>1.1312642435009908</v>
      </c>
      <c r="Q50" s="33"/>
    </row>
    <row r="51" spans="7:17" x14ac:dyDescent="0.2">
      <c r="G51" s="33"/>
      <c r="H51" s="28">
        <v>247</v>
      </c>
      <c r="I51" s="28">
        <v>35</v>
      </c>
      <c r="J51" s="29">
        <f t="shared" si="15"/>
        <v>4.3211443397292948</v>
      </c>
      <c r="K51" s="24">
        <f t="shared" si="16"/>
        <v>1.2036954074587563</v>
      </c>
      <c r="L51" s="26"/>
      <c r="M51" s="28">
        <v>243</v>
      </c>
      <c r="N51" s="28">
        <v>26</v>
      </c>
      <c r="O51" s="29">
        <f t="shared" si="17"/>
        <v>4.2487131757715293</v>
      </c>
      <c r="P51" s="24">
        <f t="shared" si="18"/>
        <v>1.1312642435009908</v>
      </c>
      <c r="Q51" s="33"/>
    </row>
    <row r="52" spans="7:17" x14ac:dyDescent="0.2">
      <c r="G52" s="33"/>
      <c r="H52" s="30">
        <v>247</v>
      </c>
      <c r="I52" s="30">
        <v>38</v>
      </c>
      <c r="J52" s="29">
        <f t="shared" si="15"/>
        <v>4.322017004355291</v>
      </c>
      <c r="K52" s="25">
        <f t="shared" si="16"/>
        <v>1.2045680720847525</v>
      </c>
      <c r="L52" s="26"/>
      <c r="M52" s="30">
        <v>243</v>
      </c>
      <c r="N52" s="30">
        <v>25</v>
      </c>
      <c r="O52" s="29">
        <f t="shared" si="17"/>
        <v>4.2484222875628639</v>
      </c>
      <c r="P52" s="25">
        <f t="shared" si="18"/>
        <v>1.1309733552923253</v>
      </c>
      <c r="Q52" s="33"/>
    </row>
    <row r="53" spans="7:17" x14ac:dyDescent="0.2">
      <c r="G53" s="33"/>
      <c r="H53" s="28">
        <v>247</v>
      </c>
      <c r="I53" s="28">
        <v>37</v>
      </c>
      <c r="J53" s="29">
        <f t="shared" si="15"/>
        <v>4.3217261161466256</v>
      </c>
      <c r="K53" s="24">
        <f t="shared" si="16"/>
        <v>1.2042771838760871</v>
      </c>
      <c r="L53" s="26"/>
      <c r="M53" s="28">
        <v>243</v>
      </c>
      <c r="N53" s="28">
        <v>28</v>
      </c>
      <c r="O53" s="29">
        <f t="shared" si="17"/>
        <v>4.249294952188861</v>
      </c>
      <c r="P53" s="24">
        <f t="shared" si="18"/>
        <v>1.1318460199183225</v>
      </c>
      <c r="Q53" s="33"/>
    </row>
    <row r="54" spans="7:17" x14ac:dyDescent="0.2">
      <c r="G54" s="33"/>
      <c r="H54" s="30">
        <v>247</v>
      </c>
      <c r="I54" s="30">
        <v>37</v>
      </c>
      <c r="J54" s="29">
        <f t="shared" si="15"/>
        <v>4.3217261161466256</v>
      </c>
      <c r="K54" s="25">
        <f t="shared" si="16"/>
        <v>1.2042771838760871</v>
      </c>
      <c r="L54" s="26"/>
      <c r="M54" s="30">
        <v>243</v>
      </c>
      <c r="N54" s="30">
        <v>27</v>
      </c>
      <c r="O54" s="29">
        <f t="shared" si="17"/>
        <v>4.2490040639801947</v>
      </c>
      <c r="P54" s="25">
        <f t="shared" si="18"/>
        <v>1.1315551317096562</v>
      </c>
      <c r="Q54" s="33"/>
    </row>
    <row r="55" spans="7:17" x14ac:dyDescent="0.2">
      <c r="G55" s="33"/>
      <c r="H55" s="28">
        <v>247</v>
      </c>
      <c r="I55" s="28">
        <v>36</v>
      </c>
      <c r="J55" s="29">
        <f t="shared" si="15"/>
        <v>4.3214352279379602</v>
      </c>
      <c r="K55" s="24">
        <f t="shared" si="16"/>
        <v>1.2039862956674217</v>
      </c>
      <c r="L55" s="26"/>
      <c r="M55" s="28">
        <v>243</v>
      </c>
      <c r="N55" s="28">
        <v>25</v>
      </c>
      <c r="O55" s="29">
        <f t="shared" si="17"/>
        <v>4.2484222875628639</v>
      </c>
      <c r="P55" s="24">
        <f t="shared" si="18"/>
        <v>1.1309733552923253</v>
      </c>
      <c r="Q55" s="33"/>
    </row>
    <row r="56" spans="7:17" x14ac:dyDescent="0.2">
      <c r="G56" s="33"/>
      <c r="H56" s="30">
        <v>247</v>
      </c>
      <c r="I56" s="30">
        <v>35</v>
      </c>
      <c r="J56" s="29">
        <f t="shared" si="15"/>
        <v>4.3211443397292948</v>
      </c>
      <c r="K56" s="25">
        <f t="shared" si="16"/>
        <v>1.2036954074587563</v>
      </c>
      <c r="L56" s="26"/>
      <c r="M56" s="30">
        <v>243</v>
      </c>
      <c r="N56" s="30">
        <v>26</v>
      </c>
      <c r="O56" s="29">
        <f t="shared" si="17"/>
        <v>4.2487131757715293</v>
      </c>
      <c r="P56" s="25">
        <f t="shared" si="18"/>
        <v>1.1312642435009908</v>
      </c>
      <c r="Q56" s="33"/>
    </row>
    <row r="57" spans="7:17" x14ac:dyDescent="0.2">
      <c r="G57" s="33"/>
      <c r="H57" s="28">
        <v>247</v>
      </c>
      <c r="I57" s="28">
        <v>37</v>
      </c>
      <c r="J57" s="29">
        <f t="shared" si="15"/>
        <v>4.3217261161466256</v>
      </c>
      <c r="K57" s="24">
        <f t="shared" si="16"/>
        <v>1.2042771838760871</v>
      </c>
      <c r="L57" s="26"/>
      <c r="M57" s="28">
        <v>243</v>
      </c>
      <c r="N57" s="28">
        <v>26</v>
      </c>
      <c r="O57" s="29">
        <f t="shared" si="17"/>
        <v>4.2487131757715293</v>
      </c>
      <c r="P57" s="24">
        <f t="shared" si="18"/>
        <v>1.1312642435009908</v>
      </c>
      <c r="Q57" s="33"/>
    </row>
    <row r="58" spans="7:17" x14ac:dyDescent="0.2">
      <c r="G58" s="33"/>
      <c r="H58" s="30">
        <v>247</v>
      </c>
      <c r="I58" s="30">
        <v>36</v>
      </c>
      <c r="J58" s="29">
        <f t="shared" si="15"/>
        <v>4.3214352279379602</v>
      </c>
      <c r="K58" s="25">
        <f t="shared" si="16"/>
        <v>1.2039862956674217</v>
      </c>
      <c r="L58" s="26"/>
      <c r="M58" s="30">
        <v>243</v>
      </c>
      <c r="N58" s="30">
        <v>25</v>
      </c>
      <c r="O58" s="29">
        <f t="shared" si="17"/>
        <v>4.2484222875628639</v>
      </c>
      <c r="P58" s="25">
        <f t="shared" si="18"/>
        <v>1.1309733552923253</v>
      </c>
      <c r="Q58" s="33"/>
    </row>
    <row r="59" spans="7:17" x14ac:dyDescent="0.2">
      <c r="G59" s="33"/>
      <c r="H59" s="26"/>
      <c r="I59" s="42" t="s">
        <v>22</v>
      </c>
      <c r="J59" s="42"/>
      <c r="K59" s="31">
        <f>AVERAGEIF(K49:K58,"&lt;&gt;0")</f>
        <v>1.2041026509508879</v>
      </c>
      <c r="L59" s="26"/>
      <c r="M59" s="26"/>
      <c r="N59" s="42" t="s">
        <v>22</v>
      </c>
      <c r="O59" s="42"/>
      <c r="P59" s="31">
        <f>AVERAGEIF(P49:P58,"&lt;&gt;0")</f>
        <v>1.131322421142724</v>
      </c>
      <c r="Q59" s="33"/>
    </row>
    <row r="60" spans="7:17" x14ac:dyDescent="0.2">
      <c r="G60" s="33"/>
      <c r="H60" s="26"/>
      <c r="I60" s="26"/>
      <c r="J60" s="35" t="s">
        <v>38</v>
      </c>
      <c r="K60" s="26">
        <v>4960</v>
      </c>
      <c r="L60" s="26"/>
      <c r="M60" s="26"/>
      <c r="N60" s="26"/>
      <c r="O60" s="35" t="s">
        <v>38</v>
      </c>
      <c r="P60" s="37">
        <v>6150</v>
      </c>
      <c r="Q60" s="33"/>
    </row>
    <row r="61" spans="7:17" x14ac:dyDescent="0.2">
      <c r="G61" s="33"/>
      <c r="H61" s="26"/>
      <c r="I61" s="26"/>
      <c r="J61" s="36" t="s">
        <v>23</v>
      </c>
      <c r="K61" s="32">
        <f>SIN(('1_Alpha prisma'!$I$14 +K59)/2)/SIN('1_Alpha prisma'!$I$14/2)</f>
        <v>1.8044038813926728</v>
      </c>
      <c r="L61" s="26"/>
      <c r="M61" s="26"/>
      <c r="N61" s="26"/>
      <c r="O61" s="36" t="s">
        <v>23</v>
      </c>
      <c r="P61" s="32">
        <f>SIN(('1_Alpha prisma'!$I$14 +P59)/2)/SIN('1_Alpha prisma'!$I$14/2)</f>
        <v>1.7719143825477524</v>
      </c>
      <c r="Q61" s="33"/>
    </row>
    <row r="62" spans="7:17" x14ac:dyDescent="0.2"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</sheetData>
  <mergeCells count="18">
    <mergeCell ref="B2:D2"/>
    <mergeCell ref="B14:C14"/>
    <mergeCell ref="H47:K47"/>
    <mergeCell ref="I59:J59"/>
    <mergeCell ref="M2:P2"/>
    <mergeCell ref="N14:O14"/>
    <mergeCell ref="N59:O59"/>
    <mergeCell ref="M47:P47"/>
    <mergeCell ref="N44:O44"/>
    <mergeCell ref="M32:P32"/>
    <mergeCell ref="N29:O29"/>
    <mergeCell ref="M17:P17"/>
    <mergeCell ref="I14:J14"/>
    <mergeCell ref="H2:K2"/>
    <mergeCell ref="H17:K17"/>
    <mergeCell ref="I29:J29"/>
    <mergeCell ref="H32:K32"/>
    <mergeCell ref="I44:J4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E706-6EAC-7448-8AC6-EF84C105EA5B}">
  <dimension ref="A1:D10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23" cm="1">
        <f t="array" ref="A1:B10">'1_Alpha prisma'!B4:C13</f>
        <v>85</v>
      </c>
      <c r="B1">
        <v>49</v>
      </c>
      <c r="C1" s="23" cm="1">
        <f t="array" ref="C1:D10">'1_Alpha prisma'!E4:F13</f>
        <v>325</v>
      </c>
      <c r="D1">
        <v>51</v>
      </c>
    </row>
    <row r="2" spans="1:4" x14ac:dyDescent="0.2">
      <c r="A2">
        <v>85</v>
      </c>
      <c r="B2">
        <v>49</v>
      </c>
      <c r="C2">
        <v>325</v>
      </c>
      <c r="D2">
        <v>50</v>
      </c>
    </row>
    <row r="3" spans="1:4" x14ac:dyDescent="0.2">
      <c r="A3">
        <v>85</v>
      </c>
      <c r="B3">
        <v>48</v>
      </c>
      <c r="C3">
        <v>325</v>
      </c>
      <c r="D3">
        <v>51</v>
      </c>
    </row>
    <row r="4" spans="1:4" x14ac:dyDescent="0.2">
      <c r="A4">
        <v>317</v>
      </c>
      <c r="B4">
        <v>54</v>
      </c>
      <c r="C4">
        <v>77</v>
      </c>
      <c r="D4">
        <v>51</v>
      </c>
    </row>
    <row r="5" spans="1:4" x14ac:dyDescent="0.2">
      <c r="A5">
        <v>317</v>
      </c>
      <c r="B5">
        <v>52</v>
      </c>
      <c r="C5">
        <v>77</v>
      </c>
      <c r="D5">
        <v>51</v>
      </c>
    </row>
    <row r="6" spans="1:4" x14ac:dyDescent="0.2">
      <c r="A6">
        <v>317</v>
      </c>
      <c r="B6">
        <v>54</v>
      </c>
      <c r="C6">
        <v>77</v>
      </c>
      <c r="D6">
        <v>51</v>
      </c>
    </row>
    <row r="7" spans="1:4" x14ac:dyDescent="0.2">
      <c r="A7">
        <v>97</v>
      </c>
      <c r="B7">
        <v>37</v>
      </c>
      <c r="C7">
        <v>337</v>
      </c>
      <c r="D7">
        <v>39</v>
      </c>
    </row>
    <row r="8" spans="1:4" x14ac:dyDescent="0.2">
      <c r="A8">
        <v>97</v>
      </c>
      <c r="B8">
        <v>33</v>
      </c>
      <c r="C8">
        <v>337</v>
      </c>
      <c r="D8">
        <v>35</v>
      </c>
    </row>
    <row r="9" spans="1:4" x14ac:dyDescent="0.2">
      <c r="A9">
        <v>97</v>
      </c>
      <c r="B9">
        <v>35</v>
      </c>
      <c r="C9">
        <v>337</v>
      </c>
      <c r="D9">
        <v>39</v>
      </c>
    </row>
    <row r="10" spans="1:4" x14ac:dyDescent="0.2">
      <c r="A10">
        <v>97</v>
      </c>
      <c r="B10">
        <v>39</v>
      </c>
      <c r="C10">
        <v>337</v>
      </c>
      <c r="D10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6F84-B940-4441-B781-E84BE37E3019}">
  <dimension ref="A1:B10"/>
  <sheetViews>
    <sheetView workbookViewId="0">
      <selection activeCell="K39" sqref="K39"/>
    </sheetView>
  </sheetViews>
  <sheetFormatPr baseColWidth="10" defaultRowHeight="16" x14ac:dyDescent="0.2"/>
  <sheetData>
    <row r="1" spans="1:2" x14ac:dyDescent="0.2">
      <c r="A1" cm="1">
        <f t="array" ref="A1:B10">'2_delta min'!B4:C13</f>
        <v>178</v>
      </c>
      <c r="B1">
        <v>37</v>
      </c>
    </row>
    <row r="2" spans="1:2" x14ac:dyDescent="0.2">
      <c r="A2">
        <v>178</v>
      </c>
      <c r="B2">
        <v>38</v>
      </c>
    </row>
    <row r="3" spans="1:2" x14ac:dyDescent="0.2">
      <c r="A3">
        <v>178</v>
      </c>
      <c r="B3">
        <v>39</v>
      </c>
    </row>
    <row r="4" spans="1:2" x14ac:dyDescent="0.2">
      <c r="A4">
        <v>178</v>
      </c>
      <c r="B4">
        <v>38</v>
      </c>
    </row>
    <row r="5" spans="1:2" x14ac:dyDescent="0.2">
      <c r="A5">
        <v>178</v>
      </c>
      <c r="B5">
        <v>40</v>
      </c>
    </row>
    <row r="6" spans="1:2" x14ac:dyDescent="0.2">
      <c r="A6">
        <v>178</v>
      </c>
      <c r="B6">
        <v>38</v>
      </c>
    </row>
    <row r="7" spans="1:2" x14ac:dyDescent="0.2">
      <c r="A7">
        <v>178</v>
      </c>
      <c r="B7">
        <v>39</v>
      </c>
    </row>
    <row r="8" spans="1:2" x14ac:dyDescent="0.2">
      <c r="A8">
        <v>178</v>
      </c>
      <c r="B8">
        <v>38</v>
      </c>
    </row>
    <row r="9" spans="1:2" x14ac:dyDescent="0.2">
      <c r="A9">
        <v>178</v>
      </c>
      <c r="B9">
        <v>39</v>
      </c>
    </row>
    <row r="10" spans="1:2" x14ac:dyDescent="0.2">
      <c r="A10">
        <v>178</v>
      </c>
      <c r="B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BF14-CE79-9943-BEF0-E1251FD00A62}">
  <dimension ref="A1:P10"/>
  <sheetViews>
    <sheetView workbookViewId="0">
      <selection activeCell="M46" sqref="M46"/>
    </sheetView>
  </sheetViews>
  <sheetFormatPr baseColWidth="10" defaultRowHeight="16" x14ac:dyDescent="0.2"/>
  <sheetData>
    <row r="1" spans="1:16" x14ac:dyDescent="0.2">
      <c r="A1" s="23" cm="1">
        <f t="array" ref="A1:B10">'2_delta min'!H4:I13</f>
        <v>252</v>
      </c>
      <c r="B1">
        <v>51</v>
      </c>
      <c r="C1" s="23" cm="1">
        <f t="array" ref="C1:D10">'2_delta min'!H19:I28</f>
        <v>252</v>
      </c>
      <c r="D1">
        <v>32</v>
      </c>
      <c r="E1" s="23" cm="1">
        <f t="array" ref="E1:F10">'2_delta min'!H34:I43</f>
        <v>106</v>
      </c>
      <c r="F1">
        <v>55</v>
      </c>
      <c r="G1" s="23" cm="1">
        <f t="array" ref="G1:H10">'2_delta min'!H49:I58</f>
        <v>247</v>
      </c>
      <c r="H1">
        <v>35</v>
      </c>
      <c r="I1" s="23" cm="1">
        <f t="array" ref="I1:J10">'2_delta min'!M4:N13</f>
        <v>111</v>
      </c>
      <c r="J1">
        <v>23</v>
      </c>
      <c r="K1" s="23" cm="1">
        <f t="array" ref="K1:L10">'2_delta min'!M19:N28</f>
        <v>112</v>
      </c>
      <c r="L1">
        <v>5</v>
      </c>
      <c r="M1" s="23" cm="1">
        <f t="array" ref="M1:N10">'2_delta min'!M34:N43</f>
        <v>112</v>
      </c>
      <c r="N1">
        <v>8</v>
      </c>
      <c r="O1" s="23" cm="1">
        <f t="array" ref="O1:P10">'2_delta min'!M49:N58</f>
        <v>243</v>
      </c>
      <c r="P1">
        <v>28</v>
      </c>
    </row>
    <row r="2" spans="1:16" x14ac:dyDescent="0.2">
      <c r="A2">
        <v>252</v>
      </c>
      <c r="B2">
        <v>49</v>
      </c>
      <c r="C2">
        <v>252</v>
      </c>
      <c r="D2">
        <v>28</v>
      </c>
      <c r="E2">
        <v>106</v>
      </c>
      <c r="F2">
        <v>54</v>
      </c>
      <c r="G2">
        <v>247</v>
      </c>
      <c r="H2">
        <v>38</v>
      </c>
      <c r="I2">
        <v>111</v>
      </c>
      <c r="J2">
        <v>23</v>
      </c>
      <c r="K2">
        <v>112</v>
      </c>
      <c r="L2">
        <v>5</v>
      </c>
      <c r="M2">
        <v>112</v>
      </c>
      <c r="N2">
        <v>8</v>
      </c>
      <c r="O2">
        <v>243</v>
      </c>
      <c r="P2">
        <v>26</v>
      </c>
    </row>
    <row r="3" spans="1:16" x14ac:dyDescent="0.2">
      <c r="A3">
        <v>252</v>
      </c>
      <c r="B3">
        <v>50</v>
      </c>
      <c r="C3">
        <v>252</v>
      </c>
      <c r="D3">
        <v>31</v>
      </c>
      <c r="E3">
        <v>106</v>
      </c>
      <c r="F3">
        <v>55</v>
      </c>
      <c r="G3">
        <v>247</v>
      </c>
      <c r="H3">
        <v>35</v>
      </c>
      <c r="I3">
        <v>111</v>
      </c>
      <c r="J3">
        <v>23</v>
      </c>
      <c r="K3">
        <v>112</v>
      </c>
      <c r="L3">
        <v>6</v>
      </c>
      <c r="M3">
        <v>112</v>
      </c>
      <c r="N3">
        <v>9</v>
      </c>
      <c r="O3">
        <v>243</v>
      </c>
      <c r="P3">
        <v>26</v>
      </c>
    </row>
    <row r="4" spans="1:16" x14ac:dyDescent="0.2">
      <c r="A4">
        <v>252</v>
      </c>
      <c r="B4">
        <v>49</v>
      </c>
      <c r="C4">
        <v>252</v>
      </c>
      <c r="D4">
        <v>30</v>
      </c>
      <c r="E4">
        <v>106</v>
      </c>
      <c r="F4">
        <v>53</v>
      </c>
      <c r="G4">
        <v>247</v>
      </c>
      <c r="H4">
        <v>38</v>
      </c>
      <c r="I4">
        <v>111</v>
      </c>
      <c r="J4">
        <v>23</v>
      </c>
      <c r="K4">
        <v>112</v>
      </c>
      <c r="L4">
        <v>4</v>
      </c>
      <c r="M4">
        <v>112</v>
      </c>
      <c r="N4">
        <v>7</v>
      </c>
      <c r="O4">
        <v>243</v>
      </c>
      <c r="P4">
        <v>25</v>
      </c>
    </row>
    <row r="5" spans="1:16" x14ac:dyDescent="0.2">
      <c r="A5">
        <v>252</v>
      </c>
      <c r="B5">
        <v>49</v>
      </c>
      <c r="C5">
        <v>252</v>
      </c>
      <c r="D5">
        <v>28</v>
      </c>
      <c r="E5">
        <v>106</v>
      </c>
      <c r="F5">
        <v>54</v>
      </c>
      <c r="G5">
        <v>247</v>
      </c>
      <c r="H5">
        <v>37</v>
      </c>
      <c r="I5">
        <v>111</v>
      </c>
      <c r="J5">
        <v>22</v>
      </c>
      <c r="K5">
        <v>112</v>
      </c>
      <c r="L5">
        <v>4</v>
      </c>
      <c r="M5">
        <v>112</v>
      </c>
      <c r="N5">
        <v>8</v>
      </c>
      <c r="O5">
        <v>243</v>
      </c>
      <c r="P5">
        <v>28</v>
      </c>
    </row>
    <row r="6" spans="1:16" x14ac:dyDescent="0.2">
      <c r="A6">
        <v>252</v>
      </c>
      <c r="B6">
        <v>49</v>
      </c>
      <c r="C6">
        <v>252</v>
      </c>
      <c r="D6">
        <v>31</v>
      </c>
      <c r="E6">
        <v>106</v>
      </c>
      <c r="F6">
        <v>53</v>
      </c>
      <c r="G6">
        <v>247</v>
      </c>
      <c r="H6">
        <v>37</v>
      </c>
      <c r="I6">
        <v>111</v>
      </c>
      <c r="J6">
        <v>22</v>
      </c>
      <c r="K6">
        <v>112</v>
      </c>
      <c r="L6">
        <v>5</v>
      </c>
      <c r="M6">
        <v>112</v>
      </c>
      <c r="N6">
        <v>7</v>
      </c>
      <c r="O6">
        <v>243</v>
      </c>
      <c r="P6">
        <v>27</v>
      </c>
    </row>
    <row r="7" spans="1:16" x14ac:dyDescent="0.2">
      <c r="A7">
        <v>252</v>
      </c>
      <c r="B7">
        <v>51</v>
      </c>
      <c r="C7">
        <v>252</v>
      </c>
      <c r="D7">
        <v>32</v>
      </c>
      <c r="E7">
        <v>106</v>
      </c>
      <c r="F7">
        <v>54</v>
      </c>
      <c r="G7">
        <v>247</v>
      </c>
      <c r="H7">
        <v>36</v>
      </c>
      <c r="I7">
        <v>111</v>
      </c>
      <c r="J7">
        <v>21</v>
      </c>
      <c r="K7">
        <v>112</v>
      </c>
      <c r="L7">
        <v>4</v>
      </c>
      <c r="M7">
        <v>112</v>
      </c>
      <c r="N7">
        <v>7</v>
      </c>
      <c r="O7">
        <v>243</v>
      </c>
      <c r="P7">
        <v>25</v>
      </c>
    </row>
    <row r="8" spans="1:16" x14ac:dyDescent="0.2">
      <c r="A8">
        <v>252</v>
      </c>
      <c r="B8">
        <v>50</v>
      </c>
      <c r="C8">
        <v>252</v>
      </c>
      <c r="D8">
        <v>33</v>
      </c>
      <c r="E8">
        <v>106</v>
      </c>
      <c r="F8">
        <v>57</v>
      </c>
      <c r="G8">
        <v>247</v>
      </c>
      <c r="H8">
        <v>35</v>
      </c>
      <c r="I8">
        <v>111</v>
      </c>
      <c r="J8">
        <v>23</v>
      </c>
      <c r="K8">
        <v>112</v>
      </c>
      <c r="L8">
        <v>6</v>
      </c>
      <c r="M8">
        <v>112</v>
      </c>
      <c r="N8">
        <v>7</v>
      </c>
      <c r="O8">
        <v>243</v>
      </c>
      <c r="P8">
        <v>26</v>
      </c>
    </row>
    <row r="9" spans="1:16" x14ac:dyDescent="0.2">
      <c r="A9">
        <v>252</v>
      </c>
      <c r="B9">
        <v>51</v>
      </c>
      <c r="C9">
        <v>252</v>
      </c>
      <c r="D9">
        <v>33</v>
      </c>
      <c r="E9">
        <v>106</v>
      </c>
      <c r="F9">
        <v>54</v>
      </c>
      <c r="G9">
        <v>247</v>
      </c>
      <c r="H9">
        <v>37</v>
      </c>
      <c r="I9">
        <v>111</v>
      </c>
      <c r="J9">
        <v>23</v>
      </c>
      <c r="K9">
        <v>112</v>
      </c>
      <c r="L9">
        <v>4</v>
      </c>
      <c r="M9">
        <v>112</v>
      </c>
      <c r="N9">
        <v>7</v>
      </c>
      <c r="O9">
        <v>243</v>
      </c>
      <c r="P9">
        <v>26</v>
      </c>
    </row>
    <row r="10" spans="1:16" x14ac:dyDescent="0.2">
      <c r="A10">
        <v>252</v>
      </c>
      <c r="B10">
        <v>51</v>
      </c>
      <c r="C10">
        <v>252</v>
      </c>
      <c r="D10">
        <v>32</v>
      </c>
      <c r="E10">
        <v>106</v>
      </c>
      <c r="F10">
        <v>54</v>
      </c>
      <c r="G10">
        <v>247</v>
      </c>
      <c r="H10">
        <v>36</v>
      </c>
      <c r="I10">
        <v>111</v>
      </c>
      <c r="J10">
        <v>22</v>
      </c>
      <c r="K10">
        <v>112</v>
      </c>
      <c r="L10">
        <v>4</v>
      </c>
      <c r="M10">
        <v>112</v>
      </c>
      <c r="N10">
        <v>8</v>
      </c>
      <c r="O10">
        <v>243</v>
      </c>
      <c r="P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Cosa contiene questo file</vt:lpstr>
      <vt:lpstr>1_Alpha prisma</vt:lpstr>
      <vt:lpstr>2_delta min</vt:lpstr>
      <vt:lpstr>Export Alpha</vt:lpstr>
      <vt:lpstr>Export midpoint</vt:lpstr>
      <vt:lpstr>Export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2024-10-27T10:51:42Z</dcterms:created>
  <dcterms:modified xsi:type="dcterms:W3CDTF">2024-10-29T18:24:28Z</dcterms:modified>
</cp:coreProperties>
</file>