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3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9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1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drawings/drawing11.xml" ContentType="application/vnd.openxmlformats-officedocument.drawing+xml"/>
  <Override PartName="/xl/ctrlProps/ctrlProp56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drawings/drawing12.xml" ContentType="application/vnd.openxmlformats-officedocument.drawing+xml"/>
  <Override PartName="/xl/ctrlProps/ctrlProp57.xml" ContentType="application/vnd.ms-excel.controlpropertie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13.xml" ContentType="application/vnd.openxmlformats-officedocument.drawing+xml"/>
  <Override PartName="/xl/ctrlProps/ctrlProp58.xml" ContentType="application/vnd.ms-excel.controlproperties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14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5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16.xml" ContentType="application/vnd.openxmlformats-officedocument.drawing+xml"/>
  <Override PartName="/xl/ctrlProps/ctrlProp63.xml" ContentType="application/vnd.ms-excel.controlproperties+xml"/>
  <Override PartName="/xl/drawings/drawing17.xml" ContentType="application/vnd.openxmlformats-officedocument.drawing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19.xml" ContentType="application/vnd.openxmlformats-officedocument.drawing+xml"/>
  <Override PartName="/xl/ctrlProps/ctrlProp68.xml" ContentType="application/vnd.ms-excel.controlproperties+xml"/>
  <Override PartName="/xl/drawings/drawing20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1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showInkAnnotation="0" codeName="Questa_cartella_di_lavoro"/>
  <mc:AlternateContent xmlns:mc="http://schemas.openxmlformats.org/markup-compatibility/2006">
    <mc:Choice Requires="x15">
      <x15ac:absPath xmlns:x15ac="http://schemas.microsoft.com/office/spreadsheetml/2010/11/ac" url="/Users/mattiagugole/Desktop/Work/Nardi/"/>
    </mc:Choice>
  </mc:AlternateContent>
  <xr:revisionPtr revIDLastSave="0" documentId="13_ncr:1_{CC4A67B1-76C4-5E4A-AE3C-DA19DF3509D5}" xr6:coauthVersionLast="47" xr6:coauthVersionMax="47" xr10:uidLastSave="{00000000-0000-0000-0000-000000000000}"/>
  <bookViews>
    <workbookView xWindow="0" yWindow="500" windowWidth="28800" windowHeight="11740" xr2:uid="{00000000-000D-0000-FFFF-FFFF00000000}"/>
  </bookViews>
  <sheets>
    <sheet name="COPERTINA" sheetId="11" r:id="rId1"/>
    <sheet name="FORM" sheetId="10" r:id="rId2"/>
    <sheet name="ASSISTENZE" sheetId="1" r:id="rId3"/>
    <sheet name="RIPARAZIONI" sheetId="2" r:id="rId4"/>
    <sheet name="LISTINO COMPLETO" sheetId="12" r:id="rId5"/>
    <sheet name="STORICO PREZZI" sheetId="16" r:id="rId6"/>
    <sheet name="CLIENTI" sheetId="7" r:id="rId7"/>
    <sheet name="NUOVI ARTICOLI RICAMBI" sheetId="13" r:id="rId8"/>
    <sheet name="NUOVI ARTICOLI GIRANTI" sheetId="18" r:id="rId9"/>
    <sheet name="NUOVI ARTICOLI MOTORI" sheetId="17" r:id="rId10"/>
    <sheet name="Motori" sheetId="4" r:id="rId11"/>
    <sheet name="Ricambi Generici" sheetId="3" r:id="rId12"/>
    <sheet name="Giranti" sheetId="5" r:id="rId13"/>
    <sheet name="Potenza Riscaldamento - A" sheetId="19" r:id="rId14"/>
    <sheet name="Potenza Riscaldamento - B" sheetId="20" r:id="rId15"/>
    <sheet name="Calorie Essicazione" sheetId="21" r:id="rId16"/>
    <sheet name="Calcolo Consumi" sheetId="22" r:id="rId17"/>
    <sheet name="Pesi Secchi" sheetId="23" r:id="rId18"/>
    <sheet name="Calcoli Volumetrici" sheetId="24" r:id="rId19"/>
    <sheet name="DashBoard Assistenze" sheetId="25" state="hidden" r:id="rId20"/>
    <sheet name="Foglio2" sheetId="29" state="hidden" r:id="rId21"/>
    <sheet name="Country_Widget" sheetId="27" state="hidden" r:id="rId22"/>
    <sheet name="Customer_Widget" sheetId="28" state="hidden" r:id="rId23"/>
  </sheets>
  <functionGroups builtInGroupCount="19"/>
  <definedNames>
    <definedName name="_xlnm._FilterDatabase" localSheetId="6" hidden="1">CLIENTI!$B$1:$B$1823</definedName>
    <definedName name="_xlnm._FilterDatabase" localSheetId="12" hidden="1">Giranti!$A$1:$F$37</definedName>
    <definedName name="_xlnm._FilterDatabase" localSheetId="4" hidden="1">'LISTINO COMPLETO'!$A$7:$E$259</definedName>
    <definedName name="_xlnm._FilterDatabase" localSheetId="10" hidden="1">Motori!$B$2:$J$62</definedName>
    <definedName name="_xlnm._FilterDatabase" localSheetId="11" hidden="1">'Ricambi Generici'!$A$1:$E$1</definedName>
    <definedName name="FiltroDati_Data">#N/A</definedName>
    <definedName name="_xlnm.Print_Area" localSheetId="1">FORM!$A$1:$G$75</definedName>
    <definedName name="prodotto">Listino[Descrizione]</definedName>
  </definedNames>
  <calcPr calcId="191029"/>
  <pivotCaches>
    <pivotCache cacheId="0" r:id="rId24"/>
  </pivotCaches>
  <extLst>
    <ext xmlns:x14="http://schemas.microsoft.com/office/spreadsheetml/2009/9/main" uri="{BBE1A952-AA13-448e-AADC-164F8A28A991}">
      <x14:slicerCaches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22" i="10" l="1"/>
  <c r="M22" i="10"/>
  <c r="D4" i="29" l="1"/>
  <c r="C5" i="28" l="1"/>
  <c r="J74" i="1"/>
  <c r="M74" i="1"/>
  <c r="J73" i="1"/>
  <c r="M73" i="1"/>
  <c r="J72" i="1" l="1"/>
  <c r="M72" i="1"/>
  <c r="J71" i="1"/>
  <c r="M71" i="1"/>
  <c r="J70" i="1"/>
  <c r="M70" i="1"/>
  <c r="J69" i="1"/>
  <c r="M69" i="1"/>
  <c r="J68" i="1"/>
  <c r="M68" i="1"/>
  <c r="J67" i="1"/>
  <c r="M67" i="1"/>
  <c r="J66" i="1"/>
  <c r="M66" i="1"/>
  <c r="J65" i="1"/>
  <c r="M65" i="1"/>
  <c r="J64" i="1"/>
  <c r="M64" i="1"/>
  <c r="J63" i="1"/>
  <c r="M63" i="1"/>
  <c r="J62" i="1"/>
  <c r="M62" i="1"/>
  <c r="J61" i="1"/>
  <c r="M61" i="1"/>
  <c r="J60" i="1"/>
  <c r="M60" i="1"/>
  <c r="J59" i="1"/>
  <c r="M59" i="1"/>
  <c r="J58" i="1"/>
  <c r="M58" i="1"/>
  <c r="J57" i="1"/>
  <c r="M57" i="1"/>
  <c r="J56" i="1"/>
  <c r="M56" i="1"/>
  <c r="J55" i="1"/>
  <c r="M55" i="1"/>
  <c r="J54" i="1"/>
  <c r="M54" i="1"/>
  <c r="J53" i="1"/>
  <c r="M53" i="1"/>
  <c r="J52" i="1"/>
  <c r="M52" i="1"/>
  <c r="J51" i="1"/>
  <c r="M51" i="1"/>
  <c r="J50" i="1"/>
  <c r="M50" i="1"/>
  <c r="J49" i="1"/>
  <c r="M49" i="1"/>
  <c r="J48" i="1"/>
  <c r="M48" i="1"/>
  <c r="J47" i="1"/>
  <c r="M47" i="1"/>
  <c r="J46" i="1"/>
  <c r="M46" i="1"/>
  <c r="J45" i="1"/>
  <c r="M45" i="1"/>
  <c r="J44" i="1"/>
  <c r="M44" i="1"/>
  <c r="J43" i="1"/>
  <c r="M43" i="1"/>
  <c r="J42" i="1"/>
  <c r="M42" i="1"/>
  <c r="J41" i="1"/>
  <c r="M41" i="1"/>
  <c r="J40" i="1"/>
  <c r="M40" i="1"/>
  <c r="J39" i="1"/>
  <c r="M39" i="1"/>
  <c r="J38" i="1"/>
  <c r="M38" i="1"/>
  <c r="J37" i="1"/>
  <c r="M37" i="1"/>
  <c r="J36" i="1"/>
  <c r="M36" i="1"/>
  <c r="J35" i="1"/>
  <c r="M35" i="1"/>
  <c r="J34" i="1"/>
  <c r="M34" i="1"/>
  <c r="J33" i="1"/>
  <c r="M33" i="1"/>
  <c r="J32" i="1"/>
  <c r="M32" i="1"/>
  <c r="J31" i="1"/>
  <c r="M31" i="1"/>
  <c r="J9" i="2" l="1"/>
  <c r="M9" i="2"/>
  <c r="J8" i="2"/>
  <c r="M8" i="2"/>
  <c r="R33" i="10" l="1"/>
  <c r="R54" i="10" l="1"/>
  <c r="S50" i="10"/>
  <c r="Q50" i="10"/>
  <c r="O50" i="10"/>
  <c r="M50" i="10"/>
  <c r="R8" i="16" l="1"/>
  <c r="J8" i="16"/>
  <c r="A8" i="16"/>
  <c r="U8" i="16" l="1"/>
  <c r="D8" i="16"/>
  <c r="M8" i="16"/>
  <c r="X8" i="16"/>
  <c r="P8" i="16"/>
  <c r="G8" i="16"/>
  <c r="J3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P52" i="10" l="1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M35" i="10" s="1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2" i="5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" i="3"/>
  <c r="E4" i="3"/>
  <c r="M24" i="10" s="1"/>
  <c r="E5" i="3"/>
  <c r="E2" i="3"/>
  <c r="C23" i="24" l="1"/>
  <c r="C14" i="24"/>
  <c r="C25" i="24" l="1"/>
  <c r="H13" i="22"/>
  <c r="M17" i="22" s="1"/>
  <c r="K8" i="22"/>
  <c r="M13" i="22" s="1"/>
  <c r="I6" i="22"/>
  <c r="H5" i="22"/>
  <c r="H16" i="22" s="1"/>
  <c r="L22" i="22" s="1"/>
  <c r="M22" i="22" s="1"/>
  <c r="L4" i="22"/>
  <c r="G33" i="21"/>
  <c r="E33" i="21"/>
  <c r="G32" i="21"/>
  <c r="E32" i="21"/>
  <c r="I29" i="21"/>
  <c r="G29" i="21"/>
  <c r="G30" i="21" s="1"/>
  <c r="E29" i="21"/>
  <c r="E30" i="21" s="1"/>
  <c r="G27" i="21"/>
  <c r="E27" i="21"/>
  <c r="G26" i="21"/>
  <c r="E26" i="21"/>
  <c r="G25" i="21"/>
  <c r="E25" i="21"/>
  <c r="H22" i="20"/>
  <c r="H21" i="20"/>
  <c r="H19" i="20"/>
  <c r="H19" i="19"/>
  <c r="H21" i="19" s="1"/>
  <c r="E14" i="17"/>
  <c r="P18" i="2"/>
  <c r="L4" i="2"/>
  <c r="L3" i="2"/>
  <c r="C4" i="2"/>
  <c r="C3" i="2"/>
  <c r="N2" i="2"/>
  <c r="M30" i="1"/>
  <c r="J30" i="1"/>
  <c r="M29" i="1"/>
  <c r="J29" i="1"/>
  <c r="M28" i="1"/>
  <c r="J28" i="1"/>
  <c r="M27" i="1"/>
  <c r="J27" i="1"/>
  <c r="M26" i="1"/>
  <c r="J26" i="1"/>
  <c r="M25" i="1"/>
  <c r="J25" i="1"/>
  <c r="M24" i="1"/>
  <c r="J24" i="1"/>
  <c r="P23" i="1"/>
  <c r="M23" i="1"/>
  <c r="J23" i="1"/>
  <c r="M22" i="1"/>
  <c r="J22" i="1"/>
  <c r="M21" i="1"/>
  <c r="J21" i="1"/>
  <c r="M20" i="1"/>
  <c r="J20" i="1"/>
  <c r="M19" i="1"/>
  <c r="J19" i="1"/>
  <c r="M18" i="1"/>
  <c r="J18" i="1"/>
  <c r="M17" i="1"/>
  <c r="J17" i="1"/>
  <c r="M16" i="1"/>
  <c r="J16" i="1"/>
  <c r="M15" i="1"/>
  <c r="J15" i="1"/>
  <c r="M14" i="1"/>
  <c r="J14" i="1"/>
  <c r="M13" i="1"/>
  <c r="J13" i="1"/>
  <c r="M12" i="1"/>
  <c r="J12" i="1"/>
  <c r="M11" i="1"/>
  <c r="J11" i="1"/>
  <c r="M10" i="1"/>
  <c r="J10" i="1"/>
  <c r="M9" i="1"/>
  <c r="J9" i="1"/>
  <c r="M8" i="1"/>
  <c r="J8" i="1"/>
  <c r="C4" i="1"/>
  <c r="C3" i="1"/>
  <c r="N2" i="1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58" i="10" s="1"/>
  <c r="E8" i="10"/>
  <c r="B8" i="10"/>
  <c r="E6" i="10"/>
  <c r="B6" i="10"/>
  <c r="E4" i="10"/>
  <c r="B4" i="10"/>
  <c r="B1" i="10"/>
  <c r="H22" i="19" l="1"/>
  <c r="L3" i="1"/>
  <c r="L8" i="22"/>
  <c r="H23" i="20"/>
  <c r="I9" i="22"/>
  <c r="E35" i="21"/>
  <c r="M11" i="22"/>
  <c r="G35" i="21"/>
  <c r="H23" i="19"/>
  <c r="H25" i="19" s="1"/>
  <c r="H25" i="20"/>
  <c r="I12" i="22"/>
  <c r="M9" i="22"/>
  <c r="L23" i="22"/>
  <c r="M23" i="22" s="1"/>
  <c r="L24" i="22"/>
  <c r="M24" i="22" s="1"/>
  <c r="L25" i="22"/>
  <c r="M25" i="22" s="1"/>
  <c r="H17" i="22"/>
  <c r="L26" i="22"/>
  <c r="M26" i="22" s="1"/>
  <c r="H18" i="22"/>
  <c r="L27" i="22"/>
  <c r="M27" i="22" s="1"/>
  <c r="L4" i="1"/>
  <c r="G59" i="10"/>
  <c r="G60" i="10" s="1"/>
  <c r="M15" i="22" l="1"/>
  <c r="M19" i="22" s="1"/>
</calcChain>
</file>

<file path=xl/sharedStrings.xml><?xml version="1.0" encoding="utf-8"?>
<sst xmlns="http://schemas.openxmlformats.org/spreadsheetml/2006/main" count="9811" uniqueCount="5779">
  <si>
    <t>ASSISTENZE 2021</t>
  </si>
  <si>
    <t>Date</t>
  </si>
  <si>
    <t>Author</t>
  </si>
  <si>
    <t>Customer</t>
  </si>
  <si>
    <t>Referent</t>
  </si>
  <si>
    <t>Country</t>
  </si>
  <si>
    <t>Description</t>
  </si>
  <si>
    <t xml:space="preserve">€ Amount </t>
  </si>
  <si>
    <t>€Shipping</t>
  </si>
  <si>
    <t>Method of Payment</t>
  </si>
  <si>
    <t>Shipping Date</t>
  </si>
  <si>
    <t>Processing time (Days)</t>
  </si>
  <si>
    <t>Comments</t>
  </si>
  <si>
    <t>Canada</t>
  </si>
  <si>
    <t>Romania</t>
  </si>
  <si>
    <t>Austria</t>
  </si>
  <si>
    <t>Average processing time</t>
  </si>
  <si>
    <t>Status</t>
  </si>
  <si>
    <t>In progress</t>
  </si>
  <si>
    <t>Completed</t>
  </si>
  <si>
    <t>Italia</t>
  </si>
  <si>
    <t>To be processed</t>
  </si>
  <si>
    <t>Livio</t>
  </si>
  <si>
    <t>EDOP</t>
  </si>
  <si>
    <t>AEBI</t>
  </si>
  <si>
    <t>SEGHERIA FONTI</t>
  </si>
  <si>
    <t>PHIL ELECTRONIQUE</t>
  </si>
  <si>
    <t>DESPOND</t>
  </si>
  <si>
    <t>BIOCAL</t>
  </si>
  <si>
    <t>UNICOM</t>
  </si>
  <si>
    <t>SCIERIE CARLES</t>
  </si>
  <si>
    <t>SBLV</t>
  </si>
  <si>
    <t>H&amp;D HOLZTEC</t>
  </si>
  <si>
    <t>ALFRED KEMPTNER</t>
  </si>
  <si>
    <t>SAS POULET</t>
  </si>
  <si>
    <t>JAMES JONES</t>
  </si>
  <si>
    <t>HOLZTEC</t>
  </si>
  <si>
    <t>HENRI MILLET</t>
  </si>
  <si>
    <t>EXCELLENT</t>
  </si>
  <si>
    <t>SCIERIES DE GARDES</t>
  </si>
  <si>
    <t>NOLTING</t>
  </si>
  <si>
    <t>BARLINEK</t>
  </si>
  <si>
    <t>HURSON</t>
  </si>
  <si>
    <t>De Backer</t>
  </si>
  <si>
    <t>Badger Pallet</t>
  </si>
  <si>
    <t>Pour Demain</t>
  </si>
  <si>
    <t>Belgio</t>
  </si>
  <si>
    <t>Svizzera</t>
  </si>
  <si>
    <t>Croazia</t>
  </si>
  <si>
    <t>Francia</t>
  </si>
  <si>
    <t>Germania</t>
  </si>
  <si>
    <t>Regno Unito</t>
  </si>
  <si>
    <t>Slovacchia</t>
  </si>
  <si>
    <t>Accessori</t>
  </si>
  <si>
    <t>Guarnizione</t>
  </si>
  <si>
    <t>Spinotti banana</t>
  </si>
  <si>
    <t>Placchette cellulosa</t>
  </si>
  <si>
    <t>Motori + giranti</t>
  </si>
  <si>
    <t>Belimo</t>
  </si>
  <si>
    <t>RCU completo</t>
  </si>
  <si>
    <t>Scheda RCU</t>
  </si>
  <si>
    <t>Sonde PT100 legno</t>
  </si>
  <si>
    <t>Virola</t>
  </si>
  <si>
    <t>Bandelle</t>
  </si>
  <si>
    <t>Placchette</t>
  </si>
  <si>
    <t>Chiodi</t>
  </si>
  <si>
    <t>Sonde PT100</t>
  </si>
  <si>
    <t>Accessori spray</t>
  </si>
  <si>
    <t>Giranti 800mm</t>
  </si>
  <si>
    <t>Anticipato</t>
  </si>
  <si>
    <t>Bonifico</t>
  </si>
  <si>
    <t xml:space="preserve">Avvenuto </t>
  </si>
  <si>
    <t>Bonifico o compens.</t>
  </si>
  <si>
    <t>avvenuto anticipato</t>
  </si>
  <si>
    <t>Fronte documenti</t>
  </si>
  <si>
    <t>Avvenuto anticipato</t>
  </si>
  <si>
    <t>RIPARAZIONI 2021</t>
  </si>
  <si>
    <t>ROMANIA</t>
  </si>
  <si>
    <t>*Grand Total</t>
  </si>
  <si>
    <t xml:space="preserve">€ *Total </t>
  </si>
  <si>
    <t>Offer Pending</t>
  </si>
  <si>
    <t>Payment Pending</t>
  </si>
  <si>
    <t>Maniglia “Cremonese” destra</t>
  </si>
  <si>
    <t>Codice</t>
  </si>
  <si>
    <t>Descrizione</t>
  </si>
  <si>
    <t>Peso</t>
  </si>
  <si>
    <t>Maniglia “Cremonese” sinistra</t>
  </si>
  <si>
    <t>Guarnizione Dutral per portoni</t>
  </si>
  <si>
    <t>Unit</t>
  </si>
  <si>
    <t>Pz</t>
  </si>
  <si>
    <t>Guarnizione gomma/silicone per portoni vaporizzatori</t>
  </si>
  <si>
    <t>Mt</t>
  </si>
  <si>
    <t>Termostato Jumo L=4m inox +50..+200 autoreset</t>
  </si>
  <si>
    <t>Termostato Jumo L=4m inox +50..+300 reset manuale</t>
  </si>
  <si>
    <t>Termostato Jumo L=2m inox +20..+150 reset manuale</t>
  </si>
  <si>
    <t>Attuatore Honeywell ML6420A3072 24V STD</t>
  </si>
  <si>
    <t>Attuatore Honeywell ML6420A3007 24V STD</t>
  </si>
  <si>
    <t>Honeywell ML6425A3006 24V MOL</t>
  </si>
  <si>
    <t>Honeywell ML6484D1000 30/60 24</t>
  </si>
  <si>
    <t>Honeywell ML6421A3005 24V</t>
  </si>
  <si>
    <t>Honeywell M6421B3004 24 VOLT</t>
  </si>
  <si>
    <t>Honeywell M6061A1021X VALV &lt;=DN65 24V</t>
  </si>
  <si>
    <t>Honeywell M6061A1039X VALV &gt;=DN65 24V</t>
  </si>
  <si>
    <t>Honeywell M6063A1003X VALV &lt;=2” 24V</t>
  </si>
  <si>
    <t>Honeywell ML7420A3006</t>
  </si>
  <si>
    <t>Honeywell M7421A3004(B3N)</t>
  </si>
  <si>
    <t>Honeywell ML7421B3003</t>
  </si>
  <si>
    <t>Honeywell ML7425A3005</t>
  </si>
  <si>
    <t>Packing R43176754-002</t>
  </si>
  <si>
    <t>Packing R43176754-001</t>
  </si>
  <si>
    <t>Packing R43176754-003</t>
  </si>
  <si>
    <t>Packing R43176754-004</t>
  </si>
  <si>
    <t>Packing R43176754-005</t>
  </si>
  <si>
    <t>Packing R43176755-001</t>
  </si>
  <si>
    <t>Packing R43176755-002</t>
  </si>
  <si>
    <t>Packing R43176755-003</t>
  </si>
  <si>
    <t>Packing R43176755-004</t>
  </si>
  <si>
    <t>Price</t>
  </si>
  <si>
    <t>VALV.3V HON.V5013A8059 PN10 DN1-1/2</t>
  </si>
  <si>
    <t>VALV.3V HON.V5013A8067 PN10 DN 2"</t>
  </si>
  <si>
    <t>VALV.3V HON.V5013R1073 PN10 DN1-1/4</t>
  </si>
  <si>
    <t>VALV.3V HON.V5015A1151 PN6 DN100</t>
  </si>
  <si>
    <t>VALV.3V HON.V5329C1026 PN 6 DN 20</t>
  </si>
  <si>
    <t>VALV.3V HON.V5329C1034 PN 6 DN 25</t>
  </si>
  <si>
    <t>VALV.3V HON.V5329C1059 PN 6 DN 40</t>
  </si>
  <si>
    <t>VALV.3V HON.V5329C1067 PN 6 DN 50</t>
  </si>
  <si>
    <t>VALV.3V HON.V5329C1075 PN 6 DN 65</t>
  </si>
  <si>
    <t>VALV.3V HON.V5329C1083 PN 6 DN 80</t>
  </si>
  <si>
    <t>VALV.3V HON.V5329A1038 PN16 DN25</t>
  </si>
  <si>
    <t>VALV.3V HON.V5329A1053 PN16 DN40</t>
  </si>
  <si>
    <t>VALV.3V HON.V5329A1061 PN16 DN50</t>
  </si>
  <si>
    <t>VALV.3V HON.V5329A1079 PN16 DN65</t>
  </si>
  <si>
    <t>VALV.3V GLOBO HON.V5433A1056 1 ¼”</t>
  </si>
  <si>
    <t>VALV.3V GLOBO HON.V5433A1064 1 ½”</t>
  </si>
  <si>
    <t>VALV.3V GLOBO HON.V5433A1072 2”</t>
  </si>
  <si>
    <t>VALV.3V GLOBO V5431F1081 PN6 DN65</t>
  </si>
  <si>
    <t>VALV.3V GLOBO V5431F1099 PN6 DN80</t>
  </si>
  <si>
    <t>VALV.3V GLOBO V5431F1107 PN6 DN100</t>
  </si>
  <si>
    <t>VALV.2V HON.V176B5104 PN16DN20 K5</t>
  </si>
  <si>
    <t>VALV.2V HON.V176B5158 PN16DN25 K9</t>
  </si>
  <si>
    <t>VALV.2V HON.V176B5257 PN16DN40 K14</t>
  </si>
  <si>
    <t>VALV.2V HON.V176B5259 PN16DN40 K20</t>
  </si>
  <si>
    <t>VALV.2V HON.V176B5302 PN16DN50 K34</t>
  </si>
  <si>
    <t>VALV.2V HON.V176B5353 PN16DN65 K63</t>
  </si>
  <si>
    <t>VALV.2V HON.V176B5405 PN16DN80 K100</t>
  </si>
  <si>
    <t>VALV.2V HON.V176B5457 PN16DN100K160</t>
  </si>
  <si>
    <t>VALV.2V HON.V5049A1425 PN40DN15 K1</t>
  </si>
  <si>
    <t>VALV.2V HON.V5049A1565 PN40DN25 K10</t>
  </si>
  <si>
    <t>VALV.2V HON.V5049A1581 PN40DN40 K25</t>
  </si>
  <si>
    <t>VAL.2V HON.V5011F1170 PN10DN40 K21</t>
  </si>
  <si>
    <t>VALV.3V HON.V5050A1157 PN25 DN 25</t>
  </si>
  <si>
    <t>VALV.3V HON.V5050A1181 PN25 DN 50</t>
  </si>
  <si>
    <t>VALV.3V HON.V5050A1199 PN25 DN 65</t>
  </si>
  <si>
    <t>VALV.3V HON.V5050A1207 PN25 DN 80</t>
  </si>
  <si>
    <t>Attuatore per camini SM24A 24Volt</t>
  </si>
  <si>
    <t>Attuatore per camini AM 24 SR 24Volt</t>
  </si>
  <si>
    <t xml:space="preserve">Scatola AL morsettiera per SM24A </t>
  </si>
  <si>
    <t>Fascetta spray per ugelli ZPB 0075</t>
  </si>
  <si>
    <t>Ghiera per ugelli spray 3/8"VAA0038</t>
  </si>
  <si>
    <t>Ugello spray GXV 0590 T1</t>
  </si>
  <si>
    <t>ElettrovalvolaCASTEL A787 D1/2" 24Volt</t>
  </si>
  <si>
    <t>Scheda base "RCU”</t>
  </si>
  <si>
    <t>Scheda base "LOG GALILEO"</t>
  </si>
  <si>
    <t>Frontale completo "R.C.U."</t>
  </si>
  <si>
    <t xml:space="preserve">Scheda inverter L-OUTINA </t>
  </si>
  <si>
    <t>Scheda acquisizione dati LZXA08B2DH18</t>
  </si>
  <si>
    <t>Scheda sonde L-MULTAN</t>
  </si>
  <si>
    <t>Scheda relè  L-MULTIO</t>
  </si>
  <si>
    <t>Scheda seriale  L-422A</t>
  </si>
  <si>
    <t>Connettore 37 poli</t>
  </si>
  <si>
    <t>Custodia per connettore a 37 poli</t>
  </si>
  <si>
    <t>Simulatore sonde SIM 01</t>
  </si>
  <si>
    <t>Certificato per simulatore SIM 01</t>
  </si>
  <si>
    <t>410900102 (103)</t>
  </si>
  <si>
    <t>Convertitore RS232-RS422</t>
  </si>
  <si>
    <t xml:space="preserve">Pannello    L-PANEL </t>
  </si>
  <si>
    <t>Scheda interfaccia con relè</t>
  </si>
  <si>
    <t>0,350 Kg</t>
  </si>
  <si>
    <t>Chiodo inox 4 X 15</t>
  </si>
  <si>
    <t>Chiodo inox 4 X 25</t>
  </si>
  <si>
    <t>Chiodo inox 4 X 40</t>
  </si>
  <si>
    <t>0,010 Kg</t>
  </si>
  <si>
    <t>Piastrina di cellulosa (confezioni da 50 pezzi)</t>
  </si>
  <si>
    <t>Confezione 1  sonda  "UGL" L=8m</t>
  </si>
  <si>
    <t>Sonda  PT 100 inox 8m</t>
  </si>
  <si>
    <t>Sonda  PT 100 inox 16m</t>
  </si>
  <si>
    <t>Sonda  PT 100 inox 32m</t>
  </si>
  <si>
    <t>Sonda PT 100 inox, cavo teflon 8m</t>
  </si>
  <si>
    <t>Sonda PT 100 inox, cavo teflon 16m</t>
  </si>
  <si>
    <t>Sonda PT 100 inox, cavo teflon 32m</t>
  </si>
  <si>
    <t>Sonda Temperatura legno (HTR) 8 m</t>
  </si>
  <si>
    <t>Sonda Temperatura legno (HTR) 16 m</t>
  </si>
  <si>
    <t>Sonda Temperatura legno (HTR) 32 m</t>
  </si>
  <si>
    <t>Confezione 6 sonde "UL" tipo corto 10/20m</t>
  </si>
  <si>
    <t>Confezione 6 sonde "UL" tipo lungo 18/28m</t>
  </si>
  <si>
    <t>Sonda "UL" 6m</t>
  </si>
  <si>
    <t>Sonda "UL"  8m</t>
  </si>
  <si>
    <t>Sonda "UL" 10m</t>
  </si>
  <si>
    <t>Sonda "UL" 12m</t>
  </si>
  <si>
    <t>Sonda "UL"  14m</t>
  </si>
  <si>
    <t>Sonda "UL" 16m</t>
  </si>
  <si>
    <t>Sonda "UL"  18m</t>
  </si>
  <si>
    <t>Sonda "UL" 20m</t>
  </si>
  <si>
    <t>Sonda "UL" 22m</t>
  </si>
  <si>
    <t>Sonda "UL" 24m</t>
  </si>
  <si>
    <t>Sonda "UL" 26m</t>
  </si>
  <si>
    <t>Sonda "UL" 28m</t>
  </si>
  <si>
    <t>Sonda "UL" 6 mt banana M/F</t>
  </si>
  <si>
    <t>Sonda "UL" 8 mt banana M/F</t>
  </si>
  <si>
    <t>Sonda "UL"  10 mt banana M/F</t>
  </si>
  <si>
    <t>Sonda "UL"  12 mt banana M/F</t>
  </si>
  <si>
    <t>1.050 Kg</t>
  </si>
  <si>
    <t>1.200 Kg</t>
  </si>
  <si>
    <t xml:space="preserve">0.300 Kg/m </t>
  </si>
  <si>
    <t>0.600 Kg</t>
  </si>
  <si>
    <t>1.400 Kg</t>
  </si>
  <si>
    <t>1.500 Kg</t>
  </si>
  <si>
    <t>1.300 Kg</t>
  </si>
  <si>
    <t>0.020 Kg</t>
  </si>
  <si>
    <t>0.003 Kg</t>
  </si>
  <si>
    <t>0.008 Kg</t>
  </si>
  <si>
    <t>0.700 Kg</t>
  </si>
  <si>
    <t>1.000 Kg</t>
  </si>
  <si>
    <t>0.072 Kg</t>
  </si>
  <si>
    <t>0.120 Kg</t>
  </si>
  <si>
    <t>0.021 Kg</t>
  </si>
  <si>
    <t>0.035 Kg</t>
  </si>
  <si>
    <t>0.350 Kg</t>
  </si>
  <si>
    <t>0.009 Kg</t>
  </si>
  <si>
    <t>0.010 Kg</t>
  </si>
  <si>
    <t>0.430 Kg</t>
  </si>
  <si>
    <t>0.280 Kg</t>
  </si>
  <si>
    <t>0.550 Kg</t>
  </si>
  <si>
    <t>1.070 Kg</t>
  </si>
  <si>
    <t>0.250 Kg</t>
  </si>
  <si>
    <t>0.450 Kg</t>
  </si>
  <si>
    <t>0.400 Kg</t>
  </si>
  <si>
    <t>0.530 Kg</t>
  </si>
  <si>
    <t>0.660 Kg</t>
  </si>
  <si>
    <t>0.790 Kg</t>
  </si>
  <si>
    <t>0.920 Kg</t>
  </si>
  <si>
    <t>1.180 Kg</t>
  </si>
  <si>
    <t>1.310 Kg</t>
  </si>
  <si>
    <t>1.450 Kg</t>
  </si>
  <si>
    <t>1.580 Kg</t>
  </si>
  <si>
    <t>1.710 Kg</t>
  </si>
  <si>
    <t>1.840 Kg</t>
  </si>
  <si>
    <t>1.420 Kg</t>
  </si>
  <si>
    <t>1.550 Kg</t>
  </si>
  <si>
    <t>1.810 Kg</t>
  </si>
  <si>
    <t>1.680 Kg</t>
  </si>
  <si>
    <t>Sonda "UL" 14 mt banana M/F</t>
  </si>
  <si>
    <t>Sonda "UL" 16 mt banana M/F</t>
  </si>
  <si>
    <t>Sonda "UL" 18 mt banana M/F</t>
  </si>
  <si>
    <t>Sonda "UL" 20 mt banana M/F</t>
  </si>
  <si>
    <t>Sonda "UL" 6 mt banana M/M</t>
  </si>
  <si>
    <t xml:space="preserve">Sonda "UL" 8 mt banana M/M </t>
  </si>
  <si>
    <t>Sonda "UL" 10 mt banana M/M</t>
  </si>
  <si>
    <t>Sonda "UL" 16 mt banana M/M</t>
  </si>
  <si>
    <t>Sonda "UL" 18 mt banana M/M</t>
  </si>
  <si>
    <t>Sonda "UL" 20 mt banana M/M</t>
  </si>
  <si>
    <t>0,940 Kg</t>
  </si>
  <si>
    <t>1.330 Kg</t>
  </si>
  <si>
    <t>0.420 Kg</t>
  </si>
  <si>
    <t>0.680 Kg</t>
  </si>
  <si>
    <t>0.810 Kg</t>
  </si>
  <si>
    <t>0.940 Kg</t>
  </si>
  <si>
    <t>Spinotto banana maschio</t>
  </si>
  <si>
    <t>0,007 Kg</t>
  </si>
  <si>
    <t>Spinotto banana femmina</t>
  </si>
  <si>
    <t>Supporto UGL+PT100</t>
  </si>
  <si>
    <t>0,220 Kg</t>
  </si>
  <si>
    <t>Quadrotto in teflon vergine sp. 4mm</t>
  </si>
  <si>
    <t>0,060 Kg</t>
  </si>
  <si>
    <t>Cavo sonde 26 fili 13X2XAWG24</t>
  </si>
  <si>
    <t>Cavo sonda UGL "FEP" 2X0,35 tipo M</t>
  </si>
  <si>
    <t>Cavo sonde U.L. G/S 2X1</t>
  </si>
  <si>
    <t>0,065 Kg/m</t>
  </si>
  <si>
    <t>Cavo seriale</t>
  </si>
  <si>
    <t>Chiodo per "HUMITEST" L= 16mm</t>
  </si>
  <si>
    <t>0,001 Kg</t>
  </si>
  <si>
    <t>Chiodo per "HUMITEST" L= 23mm</t>
  </si>
  <si>
    <t>Chiodo per "HUMITEST" L= 40mm</t>
  </si>
  <si>
    <t>Confezione chiodi Humitest</t>
  </si>
  <si>
    <t>0,040 Kg</t>
  </si>
  <si>
    <t>Martello grande per "HUMITEST"</t>
  </si>
  <si>
    <t>1,700 Kg</t>
  </si>
  <si>
    <t>Martello piccolo per "HUMITEST"</t>
  </si>
  <si>
    <t>0,380 Kg</t>
  </si>
  <si>
    <t>Supporto chiodi completo per martello “HUMITEST”</t>
  </si>
  <si>
    <t>0,160 Kg</t>
  </si>
  <si>
    <t>Cavo per "HUMITEST 200"</t>
  </si>
  <si>
    <t>0,050 Kg</t>
  </si>
  <si>
    <t>0,240 Kg</t>
  </si>
  <si>
    <t>Cod.</t>
  </si>
  <si>
    <t xml:space="preserve">KW </t>
  </si>
  <si>
    <t>RPM</t>
  </si>
  <si>
    <t>Volts</t>
  </si>
  <si>
    <t>Hz</t>
  </si>
  <si>
    <t>Kg</t>
  </si>
  <si>
    <t>€</t>
  </si>
  <si>
    <t>272x215x163</t>
  </si>
  <si>
    <t>B3 AES 90 S4</t>
  </si>
  <si>
    <t>298x235x185</t>
  </si>
  <si>
    <t>B3 AES 90 L4</t>
  </si>
  <si>
    <t>323x235x185</t>
  </si>
  <si>
    <t>B3 AES 100 LB4</t>
  </si>
  <si>
    <t>367x273x208</t>
  </si>
  <si>
    <t>45021012A</t>
  </si>
  <si>
    <t>B3 AES 112 M4</t>
  </si>
  <si>
    <t>388x299x232</t>
  </si>
  <si>
    <t>45021013A</t>
  </si>
  <si>
    <t>B3 AES 132 S4</t>
  </si>
  <si>
    <t>448x338x266</t>
  </si>
  <si>
    <t>B3 **************</t>
  </si>
  <si>
    <t>B3 AES 90 L6</t>
  </si>
  <si>
    <t>B3 AES 100 L6</t>
  </si>
  <si>
    <t>B3 AES 112 M6</t>
  </si>
  <si>
    <t>B3 AES 132 S6</t>
  </si>
  <si>
    <t>B3 AES 80 B6</t>
  </si>
  <si>
    <t>3 / 0,88</t>
  </si>
  <si>
    <t>1400 / 900</t>
  </si>
  <si>
    <t>B3 AES 112 M4-6</t>
  </si>
  <si>
    <t>4 / 1,1</t>
  </si>
  <si>
    <t>B3 AES 132 MA4/6</t>
  </si>
  <si>
    <t>486x338x266</t>
  </si>
  <si>
    <t>5,5 / 1,5</t>
  </si>
  <si>
    <t>B3 AES 132 MB4/6</t>
  </si>
  <si>
    <t>1200 / 800</t>
  </si>
  <si>
    <t>B3 AES 132 MB6/8</t>
  </si>
  <si>
    <t>B3 ******************</t>
  </si>
  <si>
    <t>B3 AES 100  L6</t>
  </si>
  <si>
    <t>B3 AES 132 MA6</t>
  </si>
  <si>
    <t>B3 AES 132  MB6</t>
  </si>
  <si>
    <t>B3 AES 160 L6</t>
  </si>
  <si>
    <t>640x406x322</t>
  </si>
  <si>
    <t>B3 AES 132 MB4</t>
  </si>
  <si>
    <t>B14 (alb. Inox)</t>
  </si>
  <si>
    <t>(AT) B3 AES 80 B4</t>
  </si>
  <si>
    <t>(AT) B3 AES 132 S4</t>
  </si>
  <si>
    <t>(AT) B3 AES 132 MA4</t>
  </si>
  <si>
    <t>(AT) B3 AES 160 M6</t>
  </si>
  <si>
    <t>596x406x322</t>
  </si>
  <si>
    <t>(AT) B3 AES 160 MB6</t>
  </si>
  <si>
    <t>(AT) B3 AES 132 MB6</t>
  </si>
  <si>
    <t>B3 AES 90  L6</t>
  </si>
  <si>
    <t>B3 AES 132 MB6</t>
  </si>
  <si>
    <t>1200 / 900</t>
  </si>
  <si>
    <t>(AT) AES 132 MB6-8</t>
  </si>
  <si>
    <t>AES 100 LB4 (alb. Inox)</t>
  </si>
  <si>
    <t>B3 AES 112  M4-6</t>
  </si>
  <si>
    <t>B3 AES  90 L4</t>
  </si>
  <si>
    <t>AES 132  M6-8</t>
  </si>
  <si>
    <t>B3 AES 160 MB6</t>
  </si>
  <si>
    <t>B3 AES  90 S4</t>
  </si>
  <si>
    <t>B14 112 M4 INOX</t>
  </si>
  <si>
    <t>MM</t>
  </si>
  <si>
    <t>Kit lubrificante per motori</t>
  </si>
  <si>
    <t>2,000 Kg</t>
  </si>
  <si>
    <t>Cartuccia grasso Polygrease CC400</t>
  </si>
  <si>
    <t>0,480 Kg</t>
  </si>
  <si>
    <t xml:space="preserve">Muffola 3M 92A1 </t>
  </si>
  <si>
    <t>0,360 Kg</t>
  </si>
  <si>
    <t>Teleinvertitore 4 KW Telemecanique LC2K0901B7</t>
  </si>
  <si>
    <t>Contatto Ausiliare NO+NC GV-AE11 (frontale)</t>
  </si>
  <si>
    <t>Sonda K Fumi Caldaia 920°C TC6B</t>
  </si>
  <si>
    <t>Cavo per Termocoppia K</t>
  </si>
  <si>
    <t>Dimensioni</t>
  </si>
  <si>
    <t>800x800x100 mm</t>
  </si>
  <si>
    <t>16.00 kg</t>
  </si>
  <si>
    <t>1200x1200x100 mm</t>
  </si>
  <si>
    <t>19.00 kg</t>
  </si>
  <si>
    <t>5.40 kg</t>
  </si>
  <si>
    <t>500x500x100 mm</t>
  </si>
  <si>
    <t>Cliente</t>
  </si>
  <si>
    <t>Cliente:</t>
  </si>
  <si>
    <t>Data:</t>
  </si>
  <si>
    <t>FRANCE</t>
  </si>
  <si>
    <t>LAOUET</t>
  </si>
  <si>
    <t>ITALY</t>
  </si>
  <si>
    <t>KARL PICHLER SPA</t>
  </si>
  <si>
    <t>CHINA</t>
  </si>
  <si>
    <t>HOMAG CHINA GOLDEN FIELD</t>
  </si>
  <si>
    <t>CILEAM</t>
  </si>
  <si>
    <t>IVORY COAST</t>
  </si>
  <si>
    <t>MARIN</t>
  </si>
  <si>
    <t>GILARDI</t>
  </si>
  <si>
    <t>ZARO</t>
  </si>
  <si>
    <t>SWITZERLAND</t>
  </si>
  <si>
    <t>SCHMIEDGER</t>
  </si>
  <si>
    <t>SWEDEN</t>
  </si>
  <si>
    <t>JONI LEKSAKER</t>
  </si>
  <si>
    <t>GROSSO</t>
  </si>
  <si>
    <t>TRAETEAM</t>
  </si>
  <si>
    <t>EGG</t>
  </si>
  <si>
    <t>SCANDOLA</t>
  </si>
  <si>
    <t>PLAZZOTTA</t>
  </si>
  <si>
    <t>SCAPIN</t>
  </si>
  <si>
    <t>EFFEBI</t>
  </si>
  <si>
    <t>JULIA LEGNO</t>
  </si>
  <si>
    <t>CARLSSON</t>
  </si>
  <si>
    <t>SCIERIE DE CHALLANS</t>
  </si>
  <si>
    <t>FALCON</t>
  </si>
  <si>
    <t>PAJUSCO</t>
  </si>
  <si>
    <t>VENTURA CAV. LEONARDO</t>
  </si>
  <si>
    <t>DELTA</t>
  </si>
  <si>
    <t>SHENYANG YULONG</t>
  </si>
  <si>
    <t>PANOBOIS</t>
  </si>
  <si>
    <t>BARBIERI</t>
  </si>
  <si>
    <t>GHANA</t>
  </si>
  <si>
    <t>KUMASI FURNITURE</t>
  </si>
  <si>
    <t>AUSTRIA</t>
  </si>
  <si>
    <t>KEMPTNER ALFRED</t>
  </si>
  <si>
    <t>GAMBA</t>
  </si>
  <si>
    <t>MOSIMANN</t>
  </si>
  <si>
    <t>BULLERI EZIO LEGNAMI SPA</t>
  </si>
  <si>
    <t>MARUCA</t>
  </si>
  <si>
    <t>RAUBER</t>
  </si>
  <si>
    <t>GOBBI</t>
  </si>
  <si>
    <t>BRAGA</t>
  </si>
  <si>
    <t>POZZI ALBINO</t>
  </si>
  <si>
    <t>LEDERER</t>
  </si>
  <si>
    <t>MENCHINELLI</t>
  </si>
  <si>
    <t>RUSSO</t>
  </si>
  <si>
    <t>FERRARI</t>
  </si>
  <si>
    <t>RAINOLDI</t>
  </si>
  <si>
    <t>C.T.C.</t>
  </si>
  <si>
    <t>TREERRE</t>
  </si>
  <si>
    <t>MARTY</t>
  </si>
  <si>
    <t>SPAIN</t>
  </si>
  <si>
    <t>PERALTA HERMANOS</t>
  </si>
  <si>
    <t>PADANA LEGNO</t>
  </si>
  <si>
    <t>CHILE</t>
  </si>
  <si>
    <t>BOSQUES DE CHILE</t>
  </si>
  <si>
    <t>CONGO</t>
  </si>
  <si>
    <t>IMPEX</t>
  </si>
  <si>
    <t>CHARPENTIERS DES ALPES</t>
  </si>
  <si>
    <t>CORA' DOMENICO &amp; FIGLI SPA</t>
  </si>
  <si>
    <t>DURRER</t>
  </si>
  <si>
    <t>GERBER</t>
  </si>
  <si>
    <t>BERTI SILVANO</t>
  </si>
  <si>
    <t>ARGENTINA</t>
  </si>
  <si>
    <t>MBM</t>
  </si>
  <si>
    <t>SICHUAN WU HUA</t>
  </si>
  <si>
    <t>GUANG MING FURNITURE GROUP LTD</t>
  </si>
  <si>
    <t>GALLASTEGUI</t>
  </si>
  <si>
    <t>MOLISANA</t>
  </si>
  <si>
    <t>POZIELLO</t>
  </si>
  <si>
    <t>RUSSIA</t>
  </si>
  <si>
    <t>JEISKEMEBE</t>
  </si>
  <si>
    <t>DERIVADOS FORESTALES S.A.</t>
  </si>
  <si>
    <t>MARGARITELLI</t>
  </si>
  <si>
    <t>UNOPIÙ</t>
  </si>
  <si>
    <t>BELGIUM</t>
  </si>
  <si>
    <t>HOVETA</t>
  </si>
  <si>
    <t>GERARD CASTAGNÉ</t>
  </si>
  <si>
    <t>KRUMMEMACHER</t>
  </si>
  <si>
    <t>BIZZARRI</t>
  </si>
  <si>
    <t>TECNOPROFILI</t>
  </si>
  <si>
    <t>SLOVENIA</t>
  </si>
  <si>
    <t>PODGORJE</t>
  </si>
  <si>
    <t>BERTARELLI SAVINO &amp; C. SNC</t>
  </si>
  <si>
    <t>IBL</t>
  </si>
  <si>
    <t>ALBANIA</t>
  </si>
  <si>
    <t>NETTIS</t>
  </si>
  <si>
    <t>MARIANO HERVAS SA</t>
  </si>
  <si>
    <t>HECHER ULRICH</t>
  </si>
  <si>
    <t>SANCHAZI</t>
  </si>
  <si>
    <t>XUZHOU RUIPENG WOODWORK CO LTD</t>
  </si>
  <si>
    <t>SALSMANN</t>
  </si>
  <si>
    <t>WICKI HOLZ</t>
  </si>
  <si>
    <t>FRANC COMTOISE DE TOURNERIE</t>
  </si>
  <si>
    <t>OMAN</t>
  </si>
  <si>
    <t>SERVICES &amp; TRADE</t>
  </si>
  <si>
    <t>SCIERIE PERRACHON &amp; FILS</t>
  </si>
  <si>
    <t>CANADA</t>
  </si>
  <si>
    <t>RICHARD PELLETIER ET FILS INC.</t>
  </si>
  <si>
    <t>CÈDRE RESTIGOUCHE LTÉE</t>
  </si>
  <si>
    <t>ASERRADEROS ARAUCO S.A.</t>
  </si>
  <si>
    <t>BESSARD</t>
  </si>
  <si>
    <t>LUSSER</t>
  </si>
  <si>
    <t>STÖCKL ANTON</t>
  </si>
  <si>
    <t>BOZZETTI</t>
  </si>
  <si>
    <t>ROYER</t>
  </si>
  <si>
    <t>POLAND</t>
  </si>
  <si>
    <t>STEFFEN</t>
  </si>
  <si>
    <t>BOLDINI</t>
  </si>
  <si>
    <t>VENEZUELA</t>
  </si>
  <si>
    <t>ORINOCO</t>
  </si>
  <si>
    <t>GERMANY</t>
  </si>
  <si>
    <t>ARBOR HOLZ</t>
  </si>
  <si>
    <t>GANTERT</t>
  </si>
  <si>
    <t>VAIA</t>
  </si>
  <si>
    <t>CENTRO PROCESADOR  DE MADERAS</t>
  </si>
  <si>
    <t>THAILAND</t>
  </si>
  <si>
    <t>SHUN THAI CO. LTD.</t>
  </si>
  <si>
    <t>EVOLUBOIS</t>
  </si>
  <si>
    <t>SUFOREM</t>
  </si>
  <si>
    <t>FORESTAL DEL RIO BUENO</t>
  </si>
  <si>
    <t>THÜRINGER HOLZWERK</t>
  </si>
  <si>
    <t>HOLZINDUSTRIE TEMPLIN GmbH</t>
  </si>
  <si>
    <t>SIDER LEGNO</t>
  </si>
  <si>
    <t>C.B.R. S.p.A.</t>
  </si>
  <si>
    <t>BRAZIL</t>
  </si>
  <si>
    <t>WOSGRAU PARTIÇIPACÕES</t>
  </si>
  <si>
    <t>PANAROTTO LEGNAMI SPA</t>
  </si>
  <si>
    <t>POSARATOVNEFTGAZ</t>
  </si>
  <si>
    <t>HONGTAI TIMBER INDUSTRY</t>
  </si>
  <si>
    <t>BARRA</t>
  </si>
  <si>
    <t>ICLA</t>
  </si>
  <si>
    <t xml:space="preserve">JON STENBERG AB </t>
  </si>
  <si>
    <t>FORBO PARQUET</t>
  </si>
  <si>
    <t>DUCROS</t>
  </si>
  <si>
    <t>CHENES DE L'EST</t>
  </si>
  <si>
    <t>DAVIDSON INC.</t>
  </si>
  <si>
    <t>J.K. - TRAE AB</t>
  </si>
  <si>
    <t>UZBEKISTAN</t>
  </si>
  <si>
    <t>ANDIAN</t>
  </si>
  <si>
    <t>INTERCENTRASIA</t>
  </si>
  <si>
    <t>GRUPPO LEGNO SRL</t>
  </si>
  <si>
    <t>HARBIN GOLDEN RICH FURNIT. AND DECORAT. CO., LTD.</t>
  </si>
  <si>
    <t>BLANCO MADERAS</t>
  </si>
  <si>
    <t>MADERAS BLANCO</t>
  </si>
  <si>
    <t>BJ BIGGVAROR</t>
  </si>
  <si>
    <t>IRUARRIZZAGA</t>
  </si>
  <si>
    <t>COSTA RICA</t>
  </si>
  <si>
    <t>TECNOMADERAS DEL CARIBE</t>
  </si>
  <si>
    <t>LANZ ANTON</t>
  </si>
  <si>
    <t>COSMO</t>
  </si>
  <si>
    <t>COFFINS</t>
  </si>
  <si>
    <t>INNTAL</t>
  </si>
  <si>
    <t>KARL NÖLKE GmbH</t>
  </si>
  <si>
    <t>BORDINI SERGIO</t>
  </si>
  <si>
    <t>MALAYSIA</t>
  </si>
  <si>
    <t>ASIATIC SAWMILLING ENTERPRISE</t>
  </si>
  <si>
    <t>CZECH REPUBLIC</t>
  </si>
  <si>
    <t>VUZ</t>
  </si>
  <si>
    <t>NTL</t>
  </si>
  <si>
    <t>SEEBER</t>
  </si>
  <si>
    <t>ACKERMANN SCIERIE</t>
  </si>
  <si>
    <t>JACQUELINE</t>
  </si>
  <si>
    <t>BAYERL FRANZ</t>
  </si>
  <si>
    <t>NORWAY</t>
  </si>
  <si>
    <t>T-KOMPONENT</t>
  </si>
  <si>
    <t>LES SECHOIRS ST. FRANCOIS</t>
  </si>
  <si>
    <t>CAVALIERI UTENSILEGNO</t>
  </si>
  <si>
    <t>UNIVERSIDAD DE TALCA</t>
  </si>
  <si>
    <t>QIQIHAR WOODEN FURN. FACT.</t>
  </si>
  <si>
    <t>ALA</t>
  </si>
  <si>
    <t>SLOVAKIA</t>
  </si>
  <si>
    <t>TENOMAC</t>
  </si>
  <si>
    <t>POLTRONIERI</t>
  </si>
  <si>
    <t>WIELKOPOLSKIE FABRYKI MEBLI</t>
  </si>
  <si>
    <t>FINLAND</t>
  </si>
  <si>
    <t>SAHA TAPIO</t>
  </si>
  <si>
    <t>CHUNG LICK</t>
  </si>
  <si>
    <t>SUN BRIGHT</t>
  </si>
  <si>
    <t>CAMEROON</t>
  </si>
  <si>
    <t>GROUPE ROUGIER</t>
  </si>
  <si>
    <t>MAROCCO</t>
  </si>
  <si>
    <t>ITALEGNO</t>
  </si>
  <si>
    <t>MEXICO</t>
  </si>
  <si>
    <t>DIREC. FORESTAL DE MICHOACAN</t>
  </si>
  <si>
    <t>CROATIA</t>
  </si>
  <si>
    <t>DI CESMA</t>
  </si>
  <si>
    <t>VOSGESBOIS</t>
  </si>
  <si>
    <t>COMMONWEALTH PLYWOOD</t>
  </si>
  <si>
    <t>DEVON LUMBER CO. LTD.</t>
  </si>
  <si>
    <t>STANDUL FIRMEI COSTA</t>
  </si>
  <si>
    <t>WINDISCH FRANZ HOLZHANDEL</t>
  </si>
  <si>
    <t>SC. ELITE INDUSTRIES SA</t>
  </si>
  <si>
    <t>PIAROTTO LEGNO SPA</t>
  </si>
  <si>
    <t>SHANGHAI PIANO CO.</t>
  </si>
  <si>
    <t>CARMINATI</t>
  </si>
  <si>
    <t>MOLL SÄGEWERK</t>
  </si>
  <si>
    <t>PRIANT</t>
  </si>
  <si>
    <t>FAQUIBRAS</t>
  </si>
  <si>
    <t>PLAYA NEGRA</t>
  </si>
  <si>
    <t>BT FURNITURE IND. SDN. BHO.</t>
  </si>
  <si>
    <t>USA</t>
  </si>
  <si>
    <t>BUDRES LUMBER CO.</t>
  </si>
  <si>
    <t>BOIS PRODUCTIQUE</t>
  </si>
  <si>
    <t>AUSTRALIA</t>
  </si>
  <si>
    <t>BORAL TIMBER DIVISION</t>
  </si>
  <si>
    <t>MANUCERE</t>
  </si>
  <si>
    <t>ARCOSAL</t>
  </si>
  <si>
    <t>BORDIGA</t>
  </si>
  <si>
    <t>CASTROMA</t>
  </si>
  <si>
    <t>HASSEL &amp; HUGHES LUMBER CO.</t>
  </si>
  <si>
    <t>DELVINCOURT LIMITED</t>
  </si>
  <si>
    <t>MINELLI SPA</t>
  </si>
  <si>
    <t>MERLE ET FILS</t>
  </si>
  <si>
    <t>ANTULEMU AGRICOLA FOR. E IND.</t>
  </si>
  <si>
    <t>JIE MIN WOODWORKING CO. LTD.</t>
  </si>
  <si>
    <t>GRUBER KONRAD</t>
  </si>
  <si>
    <t>INDUSTRIA LEGNO RESINOSI</t>
  </si>
  <si>
    <t>LESMART ZAGREB</t>
  </si>
  <si>
    <t>LUTZ EDMOND ET FILS</t>
  </si>
  <si>
    <t>MMM</t>
  </si>
  <si>
    <t>YUNNAN BAO SHAN</t>
  </si>
  <si>
    <t>LATVIA</t>
  </si>
  <si>
    <t>SIMEKS</t>
  </si>
  <si>
    <t>STADLER - GRAF -AMBIT</t>
  </si>
  <si>
    <t>TERCIADOS Y ELAB. DE MADERA</t>
  </si>
  <si>
    <t>DALIAN LONGHUA</t>
  </si>
  <si>
    <t>HEBEI JIN FENG</t>
  </si>
  <si>
    <t>CHINA HARVEST</t>
  </si>
  <si>
    <t>URUGUAY</t>
  </si>
  <si>
    <t>DANK</t>
  </si>
  <si>
    <t>URSHULT</t>
  </si>
  <si>
    <t>GENET</t>
  </si>
  <si>
    <t>ZUERCHER</t>
  </si>
  <si>
    <t>RUBI HOLZBAU</t>
  </si>
  <si>
    <t>ESPERANZA</t>
  </si>
  <si>
    <t>KORTBUS GmbH &amp; CO.</t>
  </si>
  <si>
    <t>PSS</t>
  </si>
  <si>
    <t>PATERLINI LEGNAMI</t>
  </si>
  <si>
    <t>ALPIN MOBEL</t>
  </si>
  <si>
    <t>ROUX</t>
  </si>
  <si>
    <t>SANTA CATARINA IN. DE MOLDURAS</t>
  </si>
  <si>
    <t>LIGNA</t>
  </si>
  <si>
    <t>DENMARK</t>
  </si>
  <si>
    <t>DOSTRUP SORENSEN</t>
  </si>
  <si>
    <t>RENKOR</t>
  </si>
  <si>
    <t>SCIERIE BUBEL</t>
  </si>
  <si>
    <t>THIAM BEE</t>
  </si>
  <si>
    <t>MORAVIA - EPIMEX</t>
  </si>
  <si>
    <t>LEGNO NORD SPA</t>
  </si>
  <si>
    <t>S.C. FORESTSIB S.A. SIBIU</t>
  </si>
  <si>
    <t>V3 VICHI MASSIMO &amp; F.LLI SNC</t>
  </si>
  <si>
    <t>FARSTRUP SAVVAERK A/S</t>
  </si>
  <si>
    <t>ZAIRE</t>
  </si>
  <si>
    <t>PRIMEX SRL</t>
  </si>
  <si>
    <t>PRIMEX</t>
  </si>
  <si>
    <t>FOREST SIBIU</t>
  </si>
  <si>
    <t>UKRAINE</t>
  </si>
  <si>
    <t>DRAGOPLAST</t>
  </si>
  <si>
    <t>N. WATSCHINGER &amp; CO. SAS</t>
  </si>
  <si>
    <t>NOVALEGNO SNC</t>
  </si>
  <si>
    <t>TIMBERMASTER IND.BERHAD</t>
  </si>
  <si>
    <t>MYANMAR</t>
  </si>
  <si>
    <t>DAGON INTERNATIONAL LTD</t>
  </si>
  <si>
    <t>FINNART</t>
  </si>
  <si>
    <t>G.I.B.</t>
  </si>
  <si>
    <t>OUEST PRODUCTION</t>
  </si>
  <si>
    <t>COMAS</t>
  </si>
  <si>
    <t>DESPOND SA</t>
  </si>
  <si>
    <t>EGYPT</t>
  </si>
  <si>
    <t>ABDEL EL KARIM  M. EL TAGOURY</t>
  </si>
  <si>
    <t>S.I.S. SYSTEM</t>
  </si>
  <si>
    <t>MENUISERIE DU CENTRE</t>
  </si>
  <si>
    <t>LORANDI SPA</t>
  </si>
  <si>
    <t>CANCIO SA</t>
  </si>
  <si>
    <t>ARDU SERGIO</t>
  </si>
  <si>
    <t>TOSCOPROFILI SNC</t>
  </si>
  <si>
    <t>HOVEDGAARD SAVVAERK A/S</t>
  </si>
  <si>
    <t>VALLERAY ET FILS</t>
  </si>
  <si>
    <t>SLIBAIL/SCIERIE GIRONDINE</t>
  </si>
  <si>
    <t>JAPAN</t>
  </si>
  <si>
    <t>CHUGOKU TRADING INC.</t>
  </si>
  <si>
    <t>FUA HUA</t>
  </si>
  <si>
    <t>JUNCKERS INDUSTRIES A/S</t>
  </si>
  <si>
    <t>BRAZZAROLA</t>
  </si>
  <si>
    <t>ZEN SNC</t>
  </si>
  <si>
    <t>LESKAREL</t>
  </si>
  <si>
    <t>ITALBRICO SRL</t>
  </si>
  <si>
    <t>SILANI SNC</t>
  </si>
  <si>
    <t>DELTA VECTOR</t>
  </si>
  <si>
    <t>THURN-VALVASSINA SÄGEWERK</t>
  </si>
  <si>
    <t>GOLENIOWSKIE FABRYKI MEBLI-KOLLEKTIONU/IM SP. z.o.o.</t>
  </si>
  <si>
    <t>F.I.P.</t>
  </si>
  <si>
    <t>FORESTAL NELTUME CARRANCO S.A.</t>
  </si>
  <si>
    <t>FINAG</t>
  </si>
  <si>
    <t>VEYRIERE</t>
  </si>
  <si>
    <t>VKR - FRANCE</t>
  </si>
  <si>
    <t>S.C. ELITE INDUSTRES S.A.</t>
  </si>
  <si>
    <t>S.C. ELMOBEROM S.A. BEIUS</t>
  </si>
  <si>
    <t>MIZARSTVO JAKIC</t>
  </si>
  <si>
    <t>PADANA SEDIE SNC</t>
  </si>
  <si>
    <t>CALLER MÜHLE</t>
  </si>
  <si>
    <t>QUALITY HARDWOODS LTD.</t>
  </si>
  <si>
    <t>ADMINISTRAZIUN DA LA RESGIA</t>
  </si>
  <si>
    <t>JEPSENS TRAELAST A/S</t>
  </si>
  <si>
    <t>COMMUNAUTE DE COMMUNES</t>
  </si>
  <si>
    <t>BERGER BOIS</t>
  </si>
  <si>
    <t>LIEBENBERGER JOSEF KG</t>
  </si>
  <si>
    <t>PIANETTI - MILESI</t>
  </si>
  <si>
    <t>XINJIANG PROJECT</t>
  </si>
  <si>
    <t>KUNMING HONGFAT F. M. CO. LTD.</t>
  </si>
  <si>
    <t>SAGEMI SRL</t>
  </si>
  <si>
    <t>ANDRIGHETTI LEGNAMI SPA</t>
  </si>
  <si>
    <t>FORJASUL ENCRUZILHADA IND. MAD. LTDA</t>
  </si>
  <si>
    <t>CARITAS</t>
  </si>
  <si>
    <t>SAJEB</t>
  </si>
  <si>
    <t>LESDOK/GAMBICO</t>
  </si>
  <si>
    <t>SICHUAN SHEN FA</t>
  </si>
  <si>
    <t>MARTIN SA</t>
  </si>
  <si>
    <t>WALDGENOSSENSCHAFT ISELTAL reg. GenmbH</t>
  </si>
  <si>
    <t>SICHUAN YA HUNG CHENDU RENTAI</t>
  </si>
  <si>
    <t>SVOBODA</t>
  </si>
  <si>
    <t>INTER 6</t>
  </si>
  <si>
    <t>ROMEA LEGNAMI SPA</t>
  </si>
  <si>
    <t>DAUGAV PILS</t>
  </si>
  <si>
    <t>HONDURAS</t>
  </si>
  <si>
    <t>MADINSA</t>
  </si>
  <si>
    <t>ARTHUR CASTAGNE'</t>
  </si>
  <si>
    <t>ITALDRURI</t>
  </si>
  <si>
    <t>S.C.MOBIMPEX S.A.</t>
  </si>
  <si>
    <t>TARKETT</t>
  </si>
  <si>
    <t>PARQUETERIE DU LIMOUSIN</t>
  </si>
  <si>
    <t>T.B.O. BOIS</t>
  </si>
  <si>
    <t>MENUISERIE ISOFEL S.A.</t>
  </si>
  <si>
    <t>PARQUETERIE KLEIN</t>
  </si>
  <si>
    <t>HUNGARY</t>
  </si>
  <si>
    <t>CSURGOI FAIPARI KFT</t>
  </si>
  <si>
    <t>FIJI</t>
  </si>
  <si>
    <t>SOUTH SEAS TIMBER TRADERS</t>
  </si>
  <si>
    <t>NEW ZEALAND</t>
  </si>
  <si>
    <t xml:space="preserve">NEW ZEALAND HARDW. TIMBER </t>
  </si>
  <si>
    <t>GLIMAKRA TRAE</t>
  </si>
  <si>
    <t>PELES d.o.o.</t>
  </si>
  <si>
    <t>CAZZARO IVO &amp; C. SNC</t>
  </si>
  <si>
    <t>ZKZ-HORNI BRIZA</t>
  </si>
  <si>
    <t>HOLZ PICHLER</t>
  </si>
  <si>
    <t>GARDINO SPA</t>
  </si>
  <si>
    <t>KENYA</t>
  </si>
  <si>
    <t>RAI PLYWOOD K LTD</t>
  </si>
  <si>
    <t>STALDER</t>
  </si>
  <si>
    <t>HAEFLIGER</t>
  </si>
  <si>
    <t>SHANGHAI LICHENG DECORATIVE MATERIAL CO., LTD.</t>
  </si>
  <si>
    <t>ROSSANA LEGNO</t>
  </si>
  <si>
    <t>MADERAS MARTIN LTDA.</t>
  </si>
  <si>
    <t>JINXIANG WOODEN FACTORY</t>
  </si>
  <si>
    <t>MAVIZA IND. E COM. DE MADEIRAS LTDA.</t>
  </si>
  <si>
    <t>TRIEL-M</t>
  </si>
  <si>
    <t>S.B.A.-SECH. A BOIS-ATLANTIQUE</t>
  </si>
  <si>
    <t>CENCI</t>
  </si>
  <si>
    <t>POLLMEIER MASSIVHOLZ GmbH</t>
  </si>
  <si>
    <t>ROANE HARDWOODS</t>
  </si>
  <si>
    <t>DOMINI LEGNAMI SRL</t>
  </si>
  <si>
    <t>SAVIO PARCHETTI SRL</t>
  </si>
  <si>
    <t>GEGASAN SDN. BHD.</t>
  </si>
  <si>
    <t>MILLET</t>
  </si>
  <si>
    <t>SOC. FORESTAL EL CIPRES LTDA.</t>
  </si>
  <si>
    <t>BHV HEMES d.o.o.</t>
  </si>
  <si>
    <t>NOVOLES d.o.o.</t>
  </si>
  <si>
    <t>PEDRO LOZANO B.</t>
  </si>
  <si>
    <t>SOLOR TRAEIMPREGNERING</t>
  </si>
  <si>
    <t xml:space="preserve">SMCI - SCIAGE ET MOULURE DE COTE D'IVOIRE </t>
  </si>
  <si>
    <t>HEIHE</t>
  </si>
  <si>
    <t>TRABEX-ANDRIGHETTI</t>
  </si>
  <si>
    <t>F.LLI TULISSI SRL</t>
  </si>
  <si>
    <t>HOCK MEW SAWMILL SND BHD</t>
  </si>
  <si>
    <t>KUNMING JUSILY - HUANGPU SILVER WOOD</t>
  </si>
  <si>
    <t>KUNMING JUSILY - HUANGPU MASTERHERO</t>
  </si>
  <si>
    <t>GUYANA</t>
  </si>
  <si>
    <t>GUYANA FURNIT. MANUFACT. LTD.</t>
  </si>
  <si>
    <t>HILDING ANDERS</t>
  </si>
  <si>
    <t>KUITULAN</t>
  </si>
  <si>
    <t>C-WOOD</t>
  </si>
  <si>
    <t>TOWNSEND LUMBER INC.</t>
  </si>
  <si>
    <t>KALLEBACKENS TRAE</t>
  </si>
  <si>
    <t>CARLSDAL</t>
  </si>
  <si>
    <t>TORNERIA VENETA SNC</t>
  </si>
  <si>
    <t>FERRARI SRL</t>
  </si>
  <si>
    <t>HERMITAGE HARDWOODS</t>
  </si>
  <si>
    <t>LES PRODUITS FORESTIERS TEMBEC</t>
  </si>
  <si>
    <t xml:space="preserve">YE TAI DALIAN </t>
  </si>
  <si>
    <t>NUOVA ELMAS LEGNAMI SRL</t>
  </si>
  <si>
    <t xml:space="preserve">TRIEL-M </t>
  </si>
  <si>
    <t>PANAMA</t>
  </si>
  <si>
    <t>IND. NACIONAL DE MADERAS, S.A. EDIF. GRUPO MELO</t>
  </si>
  <si>
    <t>SCIERIE JOURDAN S.A.</t>
  </si>
  <si>
    <t>BJ LöSVIRKESHUS</t>
  </si>
  <si>
    <t>DUCOURNEAU</t>
  </si>
  <si>
    <t>ECUADOR</t>
  </si>
  <si>
    <t>MADEL MADERAS ELABORADAS</t>
  </si>
  <si>
    <t>EASTWOOD S.R.O.</t>
  </si>
  <si>
    <t>GROUND</t>
  </si>
  <si>
    <t xml:space="preserve">TIAN CHENG FURNITURE </t>
  </si>
  <si>
    <t>MARCATI SNC</t>
  </si>
  <si>
    <t>I. BERECIARTUA</t>
  </si>
  <si>
    <t>MADEMAX S.A.</t>
  </si>
  <si>
    <t>ZEN EXPORT SRL</t>
  </si>
  <si>
    <t xml:space="preserve">ZHONG YA PIANO </t>
  </si>
  <si>
    <t>TRAMONTINA GARIBALDI S/A</t>
  </si>
  <si>
    <t>HOLZINDUSTRIE FEUERSTEIN</t>
  </si>
  <si>
    <t>NARCISO ROTTA &amp; CIA LTDA</t>
  </si>
  <si>
    <t>DECCA LTD</t>
  </si>
  <si>
    <t>RONG BEIJING</t>
  </si>
  <si>
    <t>DONG FENG-TUNG FUNG</t>
  </si>
  <si>
    <t>BOISSELLERIE FERTOISE</t>
  </si>
  <si>
    <t>WEBER INDUSTRIES</t>
  </si>
  <si>
    <t>LAMEL LEGNO SRL</t>
  </si>
  <si>
    <t>LESBATS ET FILS S.A.</t>
  </si>
  <si>
    <t>GABRIEL</t>
  </si>
  <si>
    <t>KARL PICHLER GmbH</t>
  </si>
  <si>
    <t>FIORE SRL</t>
  </si>
  <si>
    <t>GRIONE</t>
  </si>
  <si>
    <t>LESDOK/GAMBIKO</t>
  </si>
  <si>
    <t>DOLZANSIJ LESOKOMBINAT</t>
  </si>
  <si>
    <t>SUBTIL ET FILS</t>
  </si>
  <si>
    <t>UGANDA</t>
  </si>
  <si>
    <t>ALAM GROUP</t>
  </si>
  <si>
    <t>SHAN YAN - SICHUAN</t>
  </si>
  <si>
    <t>PIGUET</t>
  </si>
  <si>
    <t>NARDI LEGNAMI SNC</t>
  </si>
  <si>
    <t>GUIZHIUGUI-SHENG</t>
  </si>
  <si>
    <t>GRAF &amp; GRAF</t>
  </si>
  <si>
    <t>KUNMING IMPORT &amp; EXPORT CO.</t>
  </si>
  <si>
    <t>ERDERT TUZSER KFT.</t>
  </si>
  <si>
    <t>JIANGXI</t>
  </si>
  <si>
    <t>XINTAI HOIMAI - FURNIT. MADING</t>
  </si>
  <si>
    <t>SINGAPORE</t>
  </si>
  <si>
    <t>HOCK HUAT SAWMILL CO PTE LTD</t>
  </si>
  <si>
    <t>F.LLI BISOFFI SNC</t>
  </si>
  <si>
    <t>S.C. MOBILKIT SRL</t>
  </si>
  <si>
    <t>AMMU (FOR ROMANIA)</t>
  </si>
  <si>
    <t>SHAOYUEN DALIAN</t>
  </si>
  <si>
    <t>MOLDUBRAS MOLDURAS BRASIL LTDA</t>
  </si>
  <si>
    <t>MADERAS F. IRIZAR S.A.</t>
  </si>
  <si>
    <t>ANTICA DESIGN CREATION S.R.L.</t>
  </si>
  <si>
    <t>HOLZWERKE RAHNER</t>
  </si>
  <si>
    <t>NOR PLATE</t>
  </si>
  <si>
    <t xml:space="preserve">JING MEI </t>
  </si>
  <si>
    <t>COMMERCIAL ELEMENTI</t>
  </si>
  <si>
    <t>EWALD BECKMANN GmbH &amp; Co.</t>
  </si>
  <si>
    <t>ALBERT GAMPER</t>
  </si>
  <si>
    <t>DRAGAN PRODSILV SNC</t>
  </si>
  <si>
    <t>MENDOZA</t>
  </si>
  <si>
    <t>T.T.B.DI BERGNACH LODOVICO</t>
  </si>
  <si>
    <t>PINAULT</t>
  </si>
  <si>
    <t>FITTS INDUSTRIES</t>
  </si>
  <si>
    <t>LES PRODUITS FORESTIERS D.G. INC.</t>
  </si>
  <si>
    <t>TERMINAL BOIS NORD 19</t>
  </si>
  <si>
    <t>HOLZINDUSTRIE NENTERSHAUSEN</t>
  </si>
  <si>
    <t>TOLAZZI</t>
  </si>
  <si>
    <t>ODORIZZI LUMBER CO. LTD.</t>
  </si>
  <si>
    <t>CHUAN SOON HUAT</t>
  </si>
  <si>
    <t>CENTRE DE PREPARATION G.D.S. INC.</t>
  </si>
  <si>
    <t>FENG LING</t>
  </si>
  <si>
    <t>HEGENG</t>
  </si>
  <si>
    <t>UKRKANLUX</t>
  </si>
  <si>
    <t>GIACHETTA MAURO LEGNAMI</t>
  </si>
  <si>
    <t>SC. FORESTA SA</t>
  </si>
  <si>
    <t>S.C. RELAXA</t>
  </si>
  <si>
    <t>MADERAS DEL DELTA/SAMA'</t>
  </si>
  <si>
    <t>LIJIANG SEN LONG</t>
  </si>
  <si>
    <t>UNITED ARAB EMIRATES</t>
  </si>
  <si>
    <t>HAKIM TRADERS</t>
  </si>
  <si>
    <t xml:space="preserve">LONG FENG </t>
  </si>
  <si>
    <t>TORSASWERKEN</t>
  </si>
  <si>
    <t>SCIERIE MITIS INC.</t>
  </si>
  <si>
    <t>TOMSKI INSTRUM.</t>
  </si>
  <si>
    <t>PICCIOCCHI MARIO SNC</t>
  </si>
  <si>
    <t>S.C. CILDRO DROBETA S.A.</t>
  </si>
  <si>
    <t>SIMEX S.A.</t>
  </si>
  <si>
    <t>SITRAWOOD CO. SDN BHD</t>
  </si>
  <si>
    <t>PAPUA NEW GUINEA</t>
  </si>
  <si>
    <t>SENG SAWMILL-SUNSHINE INVESTMENTS</t>
  </si>
  <si>
    <t>TIGERTON LUMBER C.O.</t>
  </si>
  <si>
    <t>LOGIC FOREST INC.</t>
  </si>
  <si>
    <t>KODA WOODCRAFT F. IND.</t>
  </si>
  <si>
    <t>BAU ANGELO</t>
  </si>
  <si>
    <t>SALANDIN MARIO</t>
  </si>
  <si>
    <t>CALLIGARIS D.O.O.</t>
  </si>
  <si>
    <t>LESLIE BROS. LUMBER CO.</t>
  </si>
  <si>
    <t>SERBIA</t>
  </si>
  <si>
    <t>BLAGOJEVIC</t>
  </si>
  <si>
    <t>MACEDONIA</t>
  </si>
  <si>
    <t>JELAK</t>
  </si>
  <si>
    <t>HOVEZAK - EPIMEX</t>
  </si>
  <si>
    <t>WESTVLAAMS HOUTBEDRIJF N.V.</t>
  </si>
  <si>
    <t>ANTEY LTD</t>
  </si>
  <si>
    <t>STOLARIJA CICEK</t>
  </si>
  <si>
    <t>CASELLI GROUP SPA</t>
  </si>
  <si>
    <t>NYÍRERDÓ RT.</t>
  </si>
  <si>
    <t>PILANA d.o.o.</t>
  </si>
  <si>
    <t>HUILI (GROUP) CO., SHANGHAI</t>
  </si>
  <si>
    <t>PIKE LUMBER COMPANY INC.</t>
  </si>
  <si>
    <t>PADRE STEFAN VACARU</t>
  </si>
  <si>
    <t>BULGARIA</t>
  </si>
  <si>
    <t>BUL WOOD LTD</t>
  </si>
  <si>
    <t>DIANA FOREST S.A.</t>
  </si>
  <si>
    <t xml:space="preserve">TENNECO PACKAGING ROMANIA </t>
  </si>
  <si>
    <t>DALIAN HUAFENG</t>
  </si>
  <si>
    <t>LEE SING TRADING</t>
  </si>
  <si>
    <t>WILFRID PAQUET &amp; FILS LTEE</t>
  </si>
  <si>
    <t>ZAMBIA</t>
  </si>
  <si>
    <t>SUPERSONIC INTERNATIONAL CROWN AGENTS</t>
  </si>
  <si>
    <t xml:space="preserve">MILLVILLE LUMBER </t>
  </si>
  <si>
    <t>MADISON WOOD PRESERVERS INC.</t>
  </si>
  <si>
    <t>SINO STATE IND. (EX-EVERBRIGHT)</t>
  </si>
  <si>
    <t>MUEBLES ARTESANALES S.A.</t>
  </si>
  <si>
    <t>ROSSETTI LEGNAMI SNC</t>
  </si>
  <si>
    <t>EURO COMPONENTS SRL</t>
  </si>
  <si>
    <t xml:space="preserve">JILIN HUN CHUN </t>
  </si>
  <si>
    <t>JILIN FUSON</t>
  </si>
  <si>
    <t>SOC. EXPL. SUCCESSEURS A. ROUSSELET</t>
  </si>
  <si>
    <t>S.C. MOBIL TILEAGD S.A.</t>
  </si>
  <si>
    <t>MAI SHAN GOLD HORSE</t>
  </si>
  <si>
    <t xml:space="preserve">ELBAC </t>
  </si>
  <si>
    <t>YUNNAN - LIJIANG SENLONG</t>
  </si>
  <si>
    <t>FORESTAL JUNQUILLAR LTDA.</t>
  </si>
  <si>
    <t>BIELORUSSIA</t>
  </si>
  <si>
    <t>PROMSTROJINDUSTRIA</t>
  </si>
  <si>
    <t>FORTUNE</t>
  </si>
  <si>
    <t>HUAN LIN DALIAN</t>
  </si>
  <si>
    <t>SHANGHAI TAI HAN</t>
  </si>
  <si>
    <t>KAMARAERDEI TÜZEP KFT</t>
  </si>
  <si>
    <t>S.I.M. SARMAS INTERNATIONAL MOBILA SRL</t>
  </si>
  <si>
    <t>BAOTOU</t>
  </si>
  <si>
    <t>LA SCIERIE JACQUES BEAULIEU LTEE</t>
  </si>
  <si>
    <t>PREMDOR INC.</t>
  </si>
  <si>
    <t>ANNIKA ROTAN SDN BHD</t>
  </si>
  <si>
    <t>BINI SPA</t>
  </si>
  <si>
    <t>LINEA ESSICC. LEGNO</t>
  </si>
  <si>
    <t>WALKER WILLIAMS LUMBER</t>
  </si>
  <si>
    <t>HERDER SITZMÖBEL GmbH</t>
  </si>
  <si>
    <t>DELCO FOREST PRODUCTS LTD.</t>
  </si>
  <si>
    <t>ASERRADEROS Y ALMACEN DE MAD.GARCIA VARONA</t>
  </si>
  <si>
    <t>ANGELO CARMINATI SNC</t>
  </si>
  <si>
    <t>ETS. BOTTAREL</t>
  </si>
  <si>
    <t>BJ TREVARU</t>
  </si>
  <si>
    <t xml:space="preserve">FLOSUL IND. E COM. DE MADEIRAS </t>
  </si>
  <si>
    <t>BRYANT CHURCH HARDWOODS</t>
  </si>
  <si>
    <t>VAPORLEGNO SNC</t>
  </si>
  <si>
    <t>HAROLD WHITE LTD</t>
  </si>
  <si>
    <t>FORTIS CO. SRL</t>
  </si>
  <si>
    <t>C.C.I. RODEZ CENTRE DE SECHAGE D'ARSAC</t>
  </si>
  <si>
    <t>EL TRAPAL</t>
  </si>
  <si>
    <t>LA PALMINA S.A.I.C.I. y A.</t>
  </si>
  <si>
    <t>SENYUAN</t>
  </si>
  <si>
    <t>BEDOUET</t>
  </si>
  <si>
    <t>COLMAN</t>
  </si>
  <si>
    <t xml:space="preserve">XIZANG </t>
  </si>
  <si>
    <t>J.C. HAMER LUMBER - KENOVA</t>
  </si>
  <si>
    <t>J.C. HAMER LUMBER - CURTIN</t>
  </si>
  <si>
    <t>LILLERØNNING SNEKKERIFABR.</t>
  </si>
  <si>
    <t>KUNMING SHENG SHU</t>
  </si>
  <si>
    <t>PHILIPPINES</t>
  </si>
  <si>
    <t>NEW CENTURY TRADING &amp; LUMBER CO.</t>
  </si>
  <si>
    <t>ETS. FAUCHERON</t>
  </si>
  <si>
    <t>A&amp;V d.o.o.</t>
  </si>
  <si>
    <t>OMEGAWOOD</t>
  </si>
  <si>
    <t>FRIULI SRL</t>
  </si>
  <si>
    <t>WILLIAMS BROTHERS LTD.</t>
  </si>
  <si>
    <t>RUEGSEGGER</t>
  </si>
  <si>
    <t>BFC HARDWOODS</t>
  </si>
  <si>
    <t>J. L. GOULD SAWMILLS PTY. LTD.</t>
  </si>
  <si>
    <t>COUTURIER</t>
  </si>
  <si>
    <t>WARM SPRINGS FOREST</t>
  </si>
  <si>
    <t>WTD</t>
  </si>
  <si>
    <t>BOSNIA-HERZEGOV.</t>
  </si>
  <si>
    <t>KONTINENTAL</t>
  </si>
  <si>
    <t>EUROHOLZ  SRL</t>
  </si>
  <si>
    <t>FERRETTO PAOLO</t>
  </si>
  <si>
    <t>BALHADERE</t>
  </si>
  <si>
    <t>TROY LUMBER COMPANY</t>
  </si>
  <si>
    <t>MAR-DREW A&amp;G</t>
  </si>
  <si>
    <t>PARMENTOLA LEGNAMI SRL</t>
  </si>
  <si>
    <t>MARUSIC d.o.o.</t>
  </si>
  <si>
    <t>GUATEMALA</t>
  </si>
  <si>
    <t>PROCINSA</t>
  </si>
  <si>
    <t>LESKO MEX d.o.o.</t>
  </si>
  <si>
    <t>AG TIMBERS</t>
  </si>
  <si>
    <t>FOREST PRODUCTS</t>
  </si>
  <si>
    <t>FEIX</t>
  </si>
  <si>
    <t>DECK-SÄGEWERK UND HOLZ-FACH MARKT GmbH</t>
  </si>
  <si>
    <t xml:space="preserve">PLAYWELL </t>
  </si>
  <si>
    <t xml:space="preserve">BI SHIU </t>
  </si>
  <si>
    <t>SAVREMENI DOM</t>
  </si>
  <si>
    <t xml:space="preserve">RUSSIA </t>
  </si>
  <si>
    <t>PIK 89</t>
  </si>
  <si>
    <t>GRUPO SILVICOLA DEL PACIFICO</t>
  </si>
  <si>
    <t>QIQIHAR HUAHE WOODWORKING CO. LTD.</t>
  </si>
  <si>
    <t>CALVER LUMBER LTD</t>
  </si>
  <si>
    <t>COLELLA INDUSTRIA S.p.A.</t>
  </si>
  <si>
    <t>J. BRUCE BARNES INC.</t>
  </si>
  <si>
    <t>HONEST HEART DEVELOPMENT LTD.</t>
  </si>
  <si>
    <t>ATA-TIMBER</t>
  </si>
  <si>
    <t>CAT. "LA FRETA" ORSAC</t>
  </si>
  <si>
    <t>PARDELLER VALENTIN</t>
  </si>
  <si>
    <t>SALIMOB S.R.L.</t>
  </si>
  <si>
    <t xml:space="preserve">WAI TAT </t>
  </si>
  <si>
    <t>MID-LAND</t>
  </si>
  <si>
    <t>PIERRE ROBERT &amp; CIE</t>
  </si>
  <si>
    <t>GLOBE HARDWOODS</t>
  </si>
  <si>
    <t>LITHUANIA</t>
  </si>
  <si>
    <t>SAKIU AGROSERVISAS</t>
  </si>
  <si>
    <t>SOKOLK</t>
  </si>
  <si>
    <t>BUILDING</t>
  </si>
  <si>
    <t>FJORDTRE PRODUKTER A/S</t>
  </si>
  <si>
    <t xml:space="preserve">D.D. "IMPREGNACIJA" </t>
  </si>
  <si>
    <t>AGROMADERA S.A.</t>
  </si>
  <si>
    <t>HERB SHAW &amp; SONS LTD</t>
  </si>
  <si>
    <t>GEORG FEHRENSEN GmbH</t>
  </si>
  <si>
    <t>SC. PRODPLUS S.R.L.</t>
  </si>
  <si>
    <t>GROUPE SAVOIE INC.</t>
  </si>
  <si>
    <t>ETS. S.I.B.C.</t>
  </si>
  <si>
    <t>ICELAND</t>
  </si>
  <si>
    <t>ADILN H.F.</t>
  </si>
  <si>
    <t>SAMARREDA SRL</t>
  </si>
  <si>
    <t>J. NOTARAS &amp; SONS PTY LTD</t>
  </si>
  <si>
    <t>NORTH PACIFIC LUMBER</t>
  </si>
  <si>
    <t>FORESTADORA TABEBICUA'</t>
  </si>
  <si>
    <t>STILL</t>
  </si>
  <si>
    <t>SCIERIE GIRARD</t>
  </si>
  <si>
    <t>LIEBENBERGER RUPERT</t>
  </si>
  <si>
    <t>OZOLI</t>
  </si>
  <si>
    <t>OLSZTYNSKIE PPD</t>
  </si>
  <si>
    <t>PALETTERIES FRANCOIS</t>
  </si>
  <si>
    <t>A.R. BOIS</t>
  </si>
  <si>
    <t>CRESPANO PARCHETTI SRL</t>
  </si>
  <si>
    <t>MARBUT PTY LTD.</t>
  </si>
  <si>
    <t>LIUHUI</t>
  </si>
  <si>
    <t>FANNIN INDUSTRIES INC.</t>
  </si>
  <si>
    <t>AB BITUS</t>
  </si>
  <si>
    <t>SCIERIE BARNIER</t>
  </si>
  <si>
    <t>COMPAÑIA MADERERA DEL NORTE</t>
  </si>
  <si>
    <t>PKP NOVOLES (NIS-VIK)</t>
  </si>
  <si>
    <t>WOLFGANG SCHULZ</t>
  </si>
  <si>
    <t>ZPD BIALOGRAD</t>
  </si>
  <si>
    <t>ZPD WIERZCHOWO</t>
  </si>
  <si>
    <t>S.C. TEHNOLEMN</t>
  </si>
  <si>
    <t>VIRGINIA-CAROLINA FOREST PRODUCTS</t>
  </si>
  <si>
    <t>FORESTAL MAGASA</t>
  </si>
  <si>
    <t>VIVET BOIS</t>
  </si>
  <si>
    <t>LZD</t>
  </si>
  <si>
    <t>DPPD</t>
  </si>
  <si>
    <t>KONTUR</t>
  </si>
  <si>
    <t>SELLORO S.A.</t>
  </si>
  <si>
    <t>SCHMITT ET SES FILS</t>
  </si>
  <si>
    <t>MAGNUM PARKET A.S.</t>
  </si>
  <si>
    <t>DROUIN WEST TIMBER SALES P/L</t>
  </si>
  <si>
    <t>ENERYDA</t>
  </si>
  <si>
    <t>CALISTA SDN BHD</t>
  </si>
  <si>
    <t>WAVERLY HARDWOODS</t>
  </si>
  <si>
    <t>ISRAELE</t>
  </si>
  <si>
    <t>VIRAN INDUSTRIES LTD</t>
  </si>
  <si>
    <t>ERDERT FAKER</t>
  </si>
  <si>
    <t>JASIENICA F.M.</t>
  </si>
  <si>
    <t>USS GIZYCKO</t>
  </si>
  <si>
    <t>WITAR POZNAN</t>
  </si>
  <si>
    <t>SEGNA LIVIO LEGNAMI SEGHERIA</t>
  </si>
  <si>
    <t>SIA TATKOLAT</t>
  </si>
  <si>
    <t>BEIJING</t>
  </si>
  <si>
    <t>T.I.B.</t>
  </si>
  <si>
    <t>DESCHASEAUX</t>
  </si>
  <si>
    <t>LESNOIE TECHNOLOGIES</t>
  </si>
  <si>
    <t>GABON</t>
  </si>
  <si>
    <t>SOMIVAB</t>
  </si>
  <si>
    <t>DREVO MACELJ PILANA</t>
  </si>
  <si>
    <t>KEYSTONE</t>
  </si>
  <si>
    <t>SAN SEBASTIAN</t>
  </si>
  <si>
    <t>FORESTAL SANTA BLANCA</t>
  </si>
  <si>
    <t>FAGUS LINE d.o.o.</t>
  </si>
  <si>
    <t>MILEA IMPEX</t>
  </si>
  <si>
    <t>FURLAN ANDREJ</t>
  </si>
  <si>
    <t>GAZKOMPLEXIMPEX (PMK-4)</t>
  </si>
  <si>
    <t>SCHMIDLIN</t>
  </si>
  <si>
    <t>HURFORD</t>
  </si>
  <si>
    <t>EMBALLAGE MAQUET</t>
  </si>
  <si>
    <t>McCLOUD LUMBER COMPANY</t>
  </si>
  <si>
    <t>ALL WEATHER WOOD TREATERS I.</t>
  </si>
  <si>
    <t>AMISA S.A. de C.V.</t>
  </si>
  <si>
    <t>T.B.T.</t>
  </si>
  <si>
    <t>INTERPLAST</t>
  </si>
  <si>
    <t>PAPETERIE MATUSSIERE</t>
  </si>
  <si>
    <t xml:space="preserve">SCHAEFERWERK W. GODEKE </t>
  </si>
  <si>
    <t>MEDIA TRADE</t>
  </si>
  <si>
    <t>CERIBA</t>
  </si>
  <si>
    <t>COX INTERIOR INC.</t>
  </si>
  <si>
    <t>ETS. PERRU'</t>
  </si>
  <si>
    <t>LAIOLO FRERES</t>
  </si>
  <si>
    <t>LACCY</t>
  </si>
  <si>
    <t xml:space="preserve">LEGNOTEK </t>
  </si>
  <si>
    <t>VERMAN</t>
  </si>
  <si>
    <t>AUSTRAL SOFTWOODS</t>
  </si>
  <si>
    <t>ROMITAL MOB</t>
  </si>
  <si>
    <t xml:space="preserve">KURLANDE </t>
  </si>
  <si>
    <t>MOBILIFICIO FOGLIENSE S.R.L.</t>
  </si>
  <si>
    <t>MARKO</t>
  </si>
  <si>
    <t>ERDERT RT.</t>
  </si>
  <si>
    <t>A.A.C. COMPANY TRADE OBREJA</t>
  </si>
  <si>
    <t>ESTONIA</t>
  </si>
  <si>
    <t>ENSO MÖBEL</t>
  </si>
  <si>
    <t>DRY WOOD</t>
  </si>
  <si>
    <t>AUGUSTA LUMBER COMPANY</t>
  </si>
  <si>
    <t>GORZA ATTILIO LEGNAMI</t>
  </si>
  <si>
    <t>T. &amp; D. THOMPSON INC.</t>
  </si>
  <si>
    <t xml:space="preserve">C.H.E. </t>
  </si>
  <si>
    <t>MAQUINADOS DE LA SIERRA</t>
  </si>
  <si>
    <t>FERGUSON LAND &amp; LUMBER</t>
  </si>
  <si>
    <t>JENKINS WHOLESALE INC.</t>
  </si>
  <si>
    <t>CRAWFORD FURNITURE</t>
  </si>
  <si>
    <t>REP. OF GEORGIA</t>
  </si>
  <si>
    <t>WOOD &amp; TIMBER</t>
  </si>
  <si>
    <t>CHIPS INC.</t>
  </si>
  <si>
    <t>BRZOST</t>
  </si>
  <si>
    <t>PORTICO S.A.</t>
  </si>
  <si>
    <t>SEIGNOL</t>
  </si>
  <si>
    <t>SCHLACHTER</t>
  </si>
  <si>
    <t>MUEBLES Y DIVERSIDADES</t>
  </si>
  <si>
    <t>SC. NEOMOB SRL</t>
  </si>
  <si>
    <t>ROSLEPRODUCT</t>
  </si>
  <si>
    <t>A.J. SECHOIRS INC.</t>
  </si>
  <si>
    <t xml:space="preserve">MASCHINEN UND TECHNOLOGIE </t>
  </si>
  <si>
    <t>ROTURIER</t>
  </si>
  <si>
    <t>LIELEZERS SIA</t>
  </si>
  <si>
    <t>FALISELLI</t>
  </si>
  <si>
    <t>M.W. HUNTER LUMBER LTD.</t>
  </si>
  <si>
    <t>GRAND</t>
  </si>
  <si>
    <t xml:space="preserve">SALDUS </t>
  </si>
  <si>
    <t xml:space="preserve">GLUCHOLASKA FABRYKA MEBLI </t>
  </si>
  <si>
    <t>ZAKLAD PRZECIERANIA SZAROTA</t>
  </si>
  <si>
    <t>SCIERIE MORIN</t>
  </si>
  <si>
    <t>SATOM</t>
  </si>
  <si>
    <t>ADANIM WOOD INDUSTRIES</t>
  </si>
  <si>
    <t>DOMOSTROITEL</t>
  </si>
  <si>
    <t>BOLIVIA</t>
  </si>
  <si>
    <t>MABET</t>
  </si>
  <si>
    <t>NILMA UAB - KODAMA</t>
  </si>
  <si>
    <t>GIREZES</t>
  </si>
  <si>
    <t>BENIN</t>
  </si>
  <si>
    <t>COMPAGNIE DU GOLFE</t>
  </si>
  <si>
    <t>NETHERLAND</t>
  </si>
  <si>
    <t>FABER PALLETS</t>
  </si>
  <si>
    <t>BLUEGRASS SPECIAL. FLOORING I.</t>
  </si>
  <si>
    <t>LEMRAT AS</t>
  </si>
  <si>
    <t>CONSTRUCTORA COSTA BRAVA</t>
  </si>
  <si>
    <t>ETHAN ALLEN INC.</t>
  </si>
  <si>
    <t>GRABO</t>
  </si>
  <si>
    <t>KERESZTES KFT</t>
  </si>
  <si>
    <t xml:space="preserve">MUEBLES PARIS </t>
  </si>
  <si>
    <t>PROMEX TV</t>
  </si>
  <si>
    <t>SZR SAND</t>
  </si>
  <si>
    <t>P. VARKOZIS</t>
  </si>
  <si>
    <t>GREEN SKY IMP. &amp; EXP. CORP.</t>
  </si>
  <si>
    <t>TRAMONTINA FERRAMENTAS S.A.</t>
  </si>
  <si>
    <t>LUNDE VG SKOLE</t>
  </si>
  <si>
    <t>STEINFELD LAUBHOLZSAGEWERK</t>
  </si>
  <si>
    <t>PREZTIZS SIA</t>
  </si>
  <si>
    <t>L.I.C.</t>
  </si>
  <si>
    <t>RUSKJI PARKET</t>
  </si>
  <si>
    <t>BINDALSBRUKET A/S</t>
  </si>
  <si>
    <t>M.D.I.</t>
  </si>
  <si>
    <t>L.D.M.</t>
  </si>
  <si>
    <t>SILVA LEMNTEX SRL</t>
  </si>
  <si>
    <t>WOODLINE INTERNATIONAL</t>
  </si>
  <si>
    <t>ZANINI</t>
  </si>
  <si>
    <t>RUFFOLO ORESTE LEGNAMI</t>
  </si>
  <si>
    <t>PRODREW</t>
  </si>
  <si>
    <t>CIPA</t>
  </si>
  <si>
    <t>ERES</t>
  </si>
  <si>
    <t>FORST FIDERIS</t>
  </si>
  <si>
    <t>OPUS TRADING</t>
  </si>
  <si>
    <t>SCIERIE VUITTON</t>
  </si>
  <si>
    <t>NEWELLS CREEK</t>
  </si>
  <si>
    <t>Ets. RADERMECKER</t>
  </si>
  <si>
    <t>GORLICKIE PRZEDSIEBIORSTWO P. DRZEWNWGO FOREST</t>
  </si>
  <si>
    <t>EUROLEMN</t>
  </si>
  <si>
    <t>GREAT BRITAIN</t>
  </si>
  <si>
    <t>TEIFI TIMBER</t>
  </si>
  <si>
    <t>OVO DESIGN</t>
  </si>
  <si>
    <t>RULLIER INDUSTRIES</t>
  </si>
  <si>
    <t>WOODWELL</t>
  </si>
  <si>
    <t>COLLI &amp; SONS</t>
  </si>
  <si>
    <t>C.C.I. DE LA DROME E VALENCE</t>
  </si>
  <si>
    <t xml:space="preserve">UNIDAD COMUNAL FORESTAL AGROPECUARIA </t>
  </si>
  <si>
    <t>ROLAKE RESOURCES LTD.</t>
  </si>
  <si>
    <t>KROCELI</t>
  </si>
  <si>
    <t>ESOL</t>
  </si>
  <si>
    <t>NOWY STYL</t>
  </si>
  <si>
    <t>ZPD KACZKAN</t>
  </si>
  <si>
    <t>DE PINO PARQUET</t>
  </si>
  <si>
    <t>LEON</t>
  </si>
  <si>
    <t>SLIBAIL/SODEBI</t>
  </si>
  <si>
    <t>CIEDRA</t>
  </si>
  <si>
    <t>TECK CHING TIMBER PTE LTD</t>
  </si>
  <si>
    <t>IVE</t>
  </si>
  <si>
    <t>BRALI</t>
  </si>
  <si>
    <t>ABS - JH WOOD PRODUCTS</t>
  </si>
  <si>
    <t>MESTRE</t>
  </si>
  <si>
    <t>GOLINELLI MACCHINE</t>
  </si>
  <si>
    <t xml:space="preserve">WITAR </t>
  </si>
  <si>
    <t>GLOBAL SINPRO L.L.C.</t>
  </si>
  <si>
    <t>CASASOLA ANTONIO &amp; C. SNC</t>
  </si>
  <si>
    <t>GARCIA VARONA</t>
  </si>
  <si>
    <t>LAGERGREN</t>
  </si>
  <si>
    <t>NIGERIA</t>
  </si>
  <si>
    <t>OMO WOOD INDUSTRY LTD.</t>
  </si>
  <si>
    <t>KPPD ZAKLAD P.D.</t>
  </si>
  <si>
    <t>STYLEDECOR NIGERIA LTD.</t>
  </si>
  <si>
    <t>REFORESTADORA BUEN PRECIO</t>
  </si>
  <si>
    <t>PARCHETTIFICIO SUD</t>
  </si>
  <si>
    <t>SITEX SRL</t>
  </si>
  <si>
    <t>WIEDERMAIR JOHANN</t>
  </si>
  <si>
    <t>ATELIER JEAN REGNIERS</t>
  </si>
  <si>
    <t>SAULE 5</t>
  </si>
  <si>
    <t>SEGHERIA FABBRO</t>
  </si>
  <si>
    <t>SEIL ora CM</t>
  </si>
  <si>
    <t>GIESELER CHR.</t>
  </si>
  <si>
    <t>WIRGLAUER GOTTFRIED</t>
  </si>
  <si>
    <t>LUSSEMBURGO</t>
  </si>
  <si>
    <t>STROTZ NICOLAS</t>
  </si>
  <si>
    <t>AUTO SERVICE</t>
  </si>
  <si>
    <t>BIGNON S.A. MENUISERIE INDUSTR.</t>
  </si>
  <si>
    <t>OGUEY FREDDY</t>
  </si>
  <si>
    <t>VAN GAVEREN</t>
  </si>
  <si>
    <t>ETS. RENE CHAPON</t>
  </si>
  <si>
    <t>AL MANZEL FURNITURE CO.</t>
  </si>
  <si>
    <t>PRIMA</t>
  </si>
  <si>
    <t>GRAVOUIL</t>
  </si>
  <si>
    <t>LACROIX &amp; CIE</t>
  </si>
  <si>
    <t>PYKA</t>
  </si>
  <si>
    <t>FACCIOLO GRAZIANO</t>
  </si>
  <si>
    <t>CIS</t>
  </si>
  <si>
    <t>TRAK</t>
  </si>
  <si>
    <t>STOLASIJA RAPIC</t>
  </si>
  <si>
    <t>ZAKLAD DRZEWNY "MADEX"</t>
  </si>
  <si>
    <t>KOMETA</t>
  </si>
  <si>
    <t>POST EMBALLAGEFABRIEK</t>
  </si>
  <si>
    <t>SEGHERIA 3B</t>
  </si>
  <si>
    <t>CECCON LEGNAMI SRL</t>
  </si>
  <si>
    <t>TOSCOLEGNO</t>
  </si>
  <si>
    <t>IMPORT LEGNO</t>
  </si>
  <si>
    <t>FENNING</t>
  </si>
  <si>
    <t>I.CO.L.</t>
  </si>
  <si>
    <t>MICROTRI</t>
  </si>
  <si>
    <t>DEPOUE SCIERIE</t>
  </si>
  <si>
    <t>BARG</t>
  </si>
  <si>
    <t>LENOIR</t>
  </si>
  <si>
    <t>ROM</t>
  </si>
  <si>
    <t>ADI</t>
  </si>
  <si>
    <t>ARR. DE BODEGAS Y MAQUINARIAS</t>
  </si>
  <si>
    <t>MEBLE DEBOWE Ludwich &amp; Olech</t>
  </si>
  <si>
    <t>MADERAS Y TARIMAS LA ESPERANZA</t>
  </si>
  <si>
    <t>KANGASLAHDEN LAATUHIRSI</t>
  </si>
  <si>
    <t>SIMCO IND. MACH. TRD. CO.</t>
  </si>
  <si>
    <t>PATRICE BOIS SARL</t>
  </si>
  <si>
    <t>SIBLUX</t>
  </si>
  <si>
    <t>AIR - ECO Import-Export .</t>
  </si>
  <si>
    <t>INDONESIA</t>
  </si>
  <si>
    <t>PT RAMINDO SUKSES PERKASA</t>
  </si>
  <si>
    <t>SAKARNIEKS</t>
  </si>
  <si>
    <t>MOBI ROM SA</t>
  </si>
  <si>
    <t>LTA LEGNAMI</t>
  </si>
  <si>
    <t>PERU'</t>
  </si>
  <si>
    <t>PRELATURA DI HUARI</t>
  </si>
  <si>
    <t>CUBA</t>
  </si>
  <si>
    <t>CUBA PARQUET S.A.</t>
  </si>
  <si>
    <t>J.P.M. BOIS</t>
  </si>
  <si>
    <t>HAPAK</t>
  </si>
  <si>
    <t>S.C. PARIZIANA</t>
  </si>
  <si>
    <t>MÜLLER ELISABETH</t>
  </si>
  <si>
    <t>HARTMANN THEO</t>
  </si>
  <si>
    <t>GOLDEN FIELD</t>
  </si>
  <si>
    <t>JÄRVAKANDI PUIDUTEHAS OÜ</t>
  </si>
  <si>
    <t>PILANA HRUST</t>
  </si>
  <si>
    <t>PIELAVEDEN</t>
  </si>
  <si>
    <t>LAVORANTI IN LEGNO</t>
  </si>
  <si>
    <t>SHS WOOD PRD.</t>
  </si>
  <si>
    <t>SECHOIRS CHARANTAIS</t>
  </si>
  <si>
    <t>DUBOIS MATERIAUX</t>
  </si>
  <si>
    <t>PHOENIX PALLETS</t>
  </si>
  <si>
    <t>IVAR</t>
  </si>
  <si>
    <t>AZERBAJIAN</t>
  </si>
  <si>
    <t>BAKU</t>
  </si>
  <si>
    <t>IMOB SRL</t>
  </si>
  <si>
    <t>IND. DE LA MADERA KIDER</t>
  </si>
  <si>
    <t>MADERAS ZABALA</t>
  </si>
  <si>
    <t>FOREX</t>
  </si>
  <si>
    <t>BALT SIA</t>
  </si>
  <si>
    <t xml:space="preserve">ABT PREVADA SL. </t>
  </si>
  <si>
    <t>AGRAF</t>
  </si>
  <si>
    <t>NEDELKO</t>
  </si>
  <si>
    <t>TERNEYLES</t>
  </si>
  <si>
    <t>FISHER PALLETS</t>
  </si>
  <si>
    <t>MOBIMPEX</t>
  </si>
  <si>
    <t>SERRET BONET E HIJOS</t>
  </si>
  <si>
    <t>ERDERT MATESZALKA</t>
  </si>
  <si>
    <t>MULAT ET FILS</t>
  </si>
  <si>
    <t>ARMI PERAZZI</t>
  </si>
  <si>
    <t>VICA BOIS</t>
  </si>
  <si>
    <t>EDERRA</t>
  </si>
  <si>
    <t>INDUSTRIAL SANGUESINA</t>
  </si>
  <si>
    <t>ETS. HUBERLANT</t>
  </si>
  <si>
    <t>SEGHERIA BERNARDI</t>
  </si>
  <si>
    <t>TIMB-MAK EXPORT</t>
  </si>
  <si>
    <t>DLH-NORDISK</t>
  </si>
  <si>
    <t>MUE. ORIENT. DE OCCIDENTE</t>
  </si>
  <si>
    <t>VION DURY</t>
  </si>
  <si>
    <t>PPHU LIMBA</t>
  </si>
  <si>
    <t>DIP KOZARA</t>
  </si>
  <si>
    <t>PROGETTO LEGNO</t>
  </si>
  <si>
    <t xml:space="preserve">SARMEX </t>
  </si>
  <si>
    <t>PLANTA MAULE</t>
  </si>
  <si>
    <t>PLANTA TEMUCO</t>
  </si>
  <si>
    <t>SCIERIE DE BEAUVOIR</t>
  </si>
  <si>
    <t>MARIE di G. Garzitto</t>
  </si>
  <si>
    <t>LA PRIMULA</t>
  </si>
  <si>
    <t>DREVOX</t>
  </si>
  <si>
    <t>PLANET PRODUCTS</t>
  </si>
  <si>
    <t>PALROM</t>
  </si>
  <si>
    <t>HOBYSAGEN</t>
  </si>
  <si>
    <t>GHILOTTI</t>
  </si>
  <si>
    <t>MAD. Y MATER. DE CONSTRUCTION</t>
  </si>
  <si>
    <t>GLORIA FURNITURE</t>
  </si>
  <si>
    <t>TECNOTELAI</t>
  </si>
  <si>
    <t>BAKONYEVO</t>
  </si>
  <si>
    <t>PILANA PUKANIC</t>
  </si>
  <si>
    <t>TUNISIA</t>
  </si>
  <si>
    <t>LES HER. DE MUSTAPHA NASRA</t>
  </si>
  <si>
    <t>TKE GRUPP AS</t>
  </si>
  <si>
    <t>VIGA-S</t>
  </si>
  <si>
    <t>NORTE</t>
  </si>
  <si>
    <t>VALMIERAS MEBELES</t>
  </si>
  <si>
    <t>PROFILEGNO</t>
  </si>
  <si>
    <t>RUDOLF KIRCHNER SÄGEWERK</t>
  </si>
  <si>
    <t>VIRUTEX</t>
  </si>
  <si>
    <t>SCIERIE FEIDT</t>
  </si>
  <si>
    <t>KERAMIKA</t>
  </si>
  <si>
    <t>C.A.A.M.</t>
  </si>
  <si>
    <t>BABR</t>
  </si>
  <si>
    <t>LO CASTRO</t>
  </si>
  <si>
    <t>REINDL</t>
  </si>
  <si>
    <t>HALLANDERS</t>
  </si>
  <si>
    <t>PILADZI</t>
  </si>
  <si>
    <t>ZPD TARTAK SUPRASL</t>
  </si>
  <si>
    <t>GEORG SCHARDT</t>
  </si>
  <si>
    <t>PALM PARAWOOD LTD PARTNER.</t>
  </si>
  <si>
    <t>BAIBAS Z/S</t>
  </si>
  <si>
    <t>DREVOVYROBA ROJIC</t>
  </si>
  <si>
    <t>PT BERKATBERSAMA WANALESTRI</t>
  </si>
  <si>
    <t>BALLINGSLOV</t>
  </si>
  <si>
    <t>SEC. DE MADERAS CORONEL</t>
  </si>
  <si>
    <t>ILLEBOLLE SAVVAERK</t>
  </si>
  <si>
    <t>MAKAROV</t>
  </si>
  <si>
    <t>COMAIN</t>
  </si>
  <si>
    <t>LAMELLIER HOLZ</t>
  </si>
  <si>
    <t>JAUDA KOKS</t>
  </si>
  <si>
    <t>VEA</t>
  </si>
  <si>
    <t>SCHWÖRER HAUS KG</t>
  </si>
  <si>
    <t>SC. CONTEC</t>
  </si>
  <si>
    <t>ALFANO LEGNAMI SPA</t>
  </si>
  <si>
    <t>S.C. CIBEIT SRL</t>
  </si>
  <si>
    <t>UNIVERSIDAD DE LA REPUBLICA</t>
  </si>
  <si>
    <t>REVAULT S.A.</t>
  </si>
  <si>
    <t>POUPELAIN FRERES</t>
  </si>
  <si>
    <t>FREEMAN</t>
  </si>
  <si>
    <t>BALDO SANTE</t>
  </si>
  <si>
    <t>TRE EMME</t>
  </si>
  <si>
    <t>KUNKEL</t>
  </si>
  <si>
    <t>MADERAS CARVAL</t>
  </si>
  <si>
    <t>AUSEKLIS Z/S</t>
  </si>
  <si>
    <t>ARDESIA</t>
  </si>
  <si>
    <t>KONRAD GRUBER</t>
  </si>
  <si>
    <t>SICOB</t>
  </si>
  <si>
    <t>JELENC</t>
  </si>
  <si>
    <t>POMERANIAN TIMBER</t>
  </si>
  <si>
    <t>SD SLUPSK "PAGED"</t>
  </si>
  <si>
    <t>BAF SIA</t>
  </si>
  <si>
    <t>YERLY</t>
  </si>
  <si>
    <t>VALFURNITURE</t>
  </si>
  <si>
    <t>F.LLI FELTRINELLI</t>
  </si>
  <si>
    <t>BRD LEGNO SRL</t>
  </si>
  <si>
    <t>FRANZ JOSEF BERNING</t>
  </si>
  <si>
    <t>JORO</t>
  </si>
  <si>
    <t>HBB Holzbearbeitung BRALITZ</t>
  </si>
  <si>
    <t>FYRAS TRÄ</t>
  </si>
  <si>
    <t>FLAMINIO MARIN</t>
  </si>
  <si>
    <t>WERNER BÜRGBACHER</t>
  </si>
  <si>
    <t>Gebr. PATT Holzindustrie</t>
  </si>
  <si>
    <t>FICHTNER AMBROS</t>
  </si>
  <si>
    <t xml:space="preserve">VELTE </t>
  </si>
  <si>
    <t>TAMEX</t>
  </si>
  <si>
    <t>VOLOGDA</t>
  </si>
  <si>
    <t>DREVOMASIV</t>
  </si>
  <si>
    <t>L.E. HASLETT</t>
  </si>
  <si>
    <t>JACOB FOREST</t>
  </si>
  <si>
    <t>BOCMEN</t>
  </si>
  <si>
    <t>URALRADIO</t>
  </si>
  <si>
    <t>MONTANARI</t>
  </si>
  <si>
    <t>VATTER WILHELM</t>
  </si>
  <si>
    <t>HEINRICH LUEFFE BAAK</t>
  </si>
  <si>
    <t>ES NG PEMBINAAN SDN BHD</t>
  </si>
  <si>
    <t>LIAN WOOD ENTERPRISE</t>
  </si>
  <si>
    <t>ORABONA GERARDO</t>
  </si>
  <si>
    <t>LEGNOSISTEMI</t>
  </si>
  <si>
    <t xml:space="preserve">F.LLI MENOSSI </t>
  </si>
  <si>
    <t>SIECO</t>
  </si>
  <si>
    <t>NEW WOOD STAR SYSTEM</t>
  </si>
  <si>
    <t>PAKAVS</t>
  </si>
  <si>
    <t>WITAR - Biadki</t>
  </si>
  <si>
    <t>ALNI AS</t>
  </si>
  <si>
    <t>OSUKALNS</t>
  </si>
  <si>
    <t>ELKA HOLZWERKE</t>
  </si>
  <si>
    <t>WOKOMEX</t>
  </si>
  <si>
    <t>AGRICOLA SANTA CARMEN</t>
  </si>
  <si>
    <t>SANI LEGNO</t>
  </si>
  <si>
    <t>STROJTEKHNOMASH</t>
  </si>
  <si>
    <t>MADONAS MEZS</t>
  </si>
  <si>
    <t>TOFRADO</t>
  </si>
  <si>
    <t>MÜLLER AUGUST</t>
  </si>
  <si>
    <t>ROMAN</t>
  </si>
  <si>
    <t>ANDRIES</t>
  </si>
  <si>
    <t>LIGNOS SIA</t>
  </si>
  <si>
    <t>NICOLETTA PANTALEONE</t>
  </si>
  <si>
    <t>BUCINA a.s. ZVOLEN</t>
  </si>
  <si>
    <t>GUTMANN SÄGEWERK</t>
  </si>
  <si>
    <t>ANTIQUE  Pracownia Antikizacji</t>
  </si>
  <si>
    <t>COM. DE MADERA REFORESTADAS</t>
  </si>
  <si>
    <t>VARO TRADE</t>
  </si>
  <si>
    <t>MERKUR</t>
  </si>
  <si>
    <t>TD KBF</t>
  </si>
  <si>
    <t>PIERSPIEKTIWA</t>
  </si>
  <si>
    <t>SCIAGES ET GRUMES</t>
  </si>
  <si>
    <t>JSC HARDWOOD</t>
  </si>
  <si>
    <t>WITAR - Tyble</t>
  </si>
  <si>
    <t>WITAR - Rawicz</t>
  </si>
  <si>
    <t>WITAR - Zbiersk</t>
  </si>
  <si>
    <t>WITAR - Porazyn</t>
  </si>
  <si>
    <t>SOTO JORGE GUILLEN</t>
  </si>
  <si>
    <t>BOIMAT</t>
  </si>
  <si>
    <t>INDIA</t>
  </si>
  <si>
    <t>SOBHA INTERIORS</t>
  </si>
  <si>
    <t>DZERVE, SIA</t>
  </si>
  <si>
    <t>TECHTRANSSTROY LTD.</t>
  </si>
  <si>
    <t>LIGNOVAR</t>
  </si>
  <si>
    <t>VIBOR - AKVA</t>
  </si>
  <si>
    <t xml:space="preserve">KÄHRS </t>
  </si>
  <si>
    <t>IFA PROD LEM</t>
  </si>
  <si>
    <t>BREN EST TIMBER OÜ</t>
  </si>
  <si>
    <t>Z.A.O. PROM. TEXIN. PRED</t>
  </si>
  <si>
    <t>HENLEY MARKETING ASSOC. LLC</t>
  </si>
  <si>
    <t>DE BACKER</t>
  </si>
  <si>
    <t xml:space="preserve">CMC SP. Z.O.O. </t>
  </si>
  <si>
    <t>MORIN PARQUETS</t>
  </si>
  <si>
    <t>HTOO TRADING</t>
  </si>
  <si>
    <t>FUSONG</t>
  </si>
  <si>
    <t>KULHUSE SAVVAERK</t>
  </si>
  <si>
    <t>MADERERIA SARRE</t>
  </si>
  <si>
    <t>LEGNAMI GIOVANNINI</t>
  </si>
  <si>
    <t>ALPENEST</t>
  </si>
  <si>
    <t>SONGJIANG</t>
  </si>
  <si>
    <t>TRADER-PLUS</t>
  </si>
  <si>
    <t>DREWEX</t>
  </si>
  <si>
    <t>REANTA Company</t>
  </si>
  <si>
    <t>ZAO "DONENERGOREMONT"</t>
  </si>
  <si>
    <t>ES NG BUILDING PRD.  SDN BHD</t>
  </si>
  <si>
    <t>KOCH TRANSPORTTECHNIK</t>
  </si>
  <si>
    <t>ROSSIN &amp; BRAGGION</t>
  </si>
  <si>
    <t>KELTS un KO</t>
  </si>
  <si>
    <t>NEGRET TARCAU FOREST</t>
  </si>
  <si>
    <t>BRANDSTÄTTER Sägewerk</t>
  </si>
  <si>
    <t>F.LLI GALANTE S.R.L.</t>
  </si>
  <si>
    <t>F.LLI DE DANIELI</t>
  </si>
  <si>
    <t>BARBIERI LEGNAMI</t>
  </si>
  <si>
    <t>SARMISMOB S.A.</t>
  </si>
  <si>
    <t>LIKOUALA TIMBER</t>
  </si>
  <si>
    <t>TISLERAJ SALKANOVIC</t>
  </si>
  <si>
    <t>PORTA KMI</t>
  </si>
  <si>
    <t>PORTUGAL</t>
  </si>
  <si>
    <t>MADEISECA</t>
  </si>
  <si>
    <t>DJULOVAC</t>
  </si>
  <si>
    <t>DRVO IMPEX</t>
  </si>
  <si>
    <t>LESDORSTROJ</t>
  </si>
  <si>
    <t>NST HEYFIELD</t>
  </si>
  <si>
    <t>SEPROMEXSA</t>
  </si>
  <si>
    <t xml:space="preserve">GRUPO CONSTR. PEJE DE ORO </t>
  </si>
  <si>
    <t>GIACOMET MADEIRERA</t>
  </si>
  <si>
    <t>VOCIN</t>
  </si>
  <si>
    <t>SLATINA</t>
  </si>
  <si>
    <t>SCIERIE BOISSAC</t>
  </si>
  <si>
    <t xml:space="preserve">4 M B di Buia Raviso &amp; C. </t>
  </si>
  <si>
    <t>MEBLOFORN</t>
  </si>
  <si>
    <t>STILL SRL</t>
  </si>
  <si>
    <t>BALTIC WOOD</t>
  </si>
  <si>
    <t>TOUZE' HERMANOS</t>
  </si>
  <si>
    <t>MINCOT</t>
  </si>
  <si>
    <t>POLE BOIS</t>
  </si>
  <si>
    <t>DREWCORP</t>
  </si>
  <si>
    <t>RADIN</t>
  </si>
  <si>
    <t>ERGIO PROD</t>
  </si>
  <si>
    <t>S.C. NATURAL EST S.A.</t>
  </si>
  <si>
    <t>IVIGO</t>
  </si>
  <si>
    <t>FASCINATIA LOCUINTEI</t>
  </si>
  <si>
    <t>JELGAVAS MEZS</t>
  </si>
  <si>
    <t>LA PALMINA S.A.</t>
  </si>
  <si>
    <t>BEFAG RT</t>
  </si>
  <si>
    <t>RADIONA OBRADY DRVETA</t>
  </si>
  <si>
    <t>NEW LEN OIL</t>
  </si>
  <si>
    <t>SEQUEIRA</t>
  </si>
  <si>
    <t>KLIFTON PUIT OÜ</t>
  </si>
  <si>
    <t>MILGRAVIS UN KO</t>
  </si>
  <si>
    <t>TIMSALES LTD.</t>
  </si>
  <si>
    <t>TEOHAROVI OOD</t>
  </si>
  <si>
    <t>S.C. EURO FOREST S.A.</t>
  </si>
  <si>
    <t>MOST</t>
  </si>
  <si>
    <t>BELPARQUET</t>
  </si>
  <si>
    <t>MIKLEUS</t>
  </si>
  <si>
    <t>HAINAN PROJECT</t>
  </si>
  <si>
    <t>LDK, SIA</t>
  </si>
  <si>
    <t>4 PLUS, SIA</t>
  </si>
  <si>
    <t>COMERA HOLDING</t>
  </si>
  <si>
    <t>CR LEGNAMI</t>
  </si>
  <si>
    <t>NAROVA PINE</t>
  </si>
  <si>
    <t>ZAKLAD DRZEWNY "PAN BAH"</t>
  </si>
  <si>
    <t>KULA PROMET</t>
  </si>
  <si>
    <t>SOKIBO</t>
  </si>
  <si>
    <t>GARSDALO MEDIENOS TECH.</t>
  </si>
  <si>
    <t>PRZ. TR. DRZ. LUDWIK OLCZYK</t>
  </si>
  <si>
    <t>BEDZERS, SIA</t>
  </si>
  <si>
    <t>FABIANO LEGNAMI</t>
  </si>
  <si>
    <t>IRKUTSKLESPROM</t>
  </si>
  <si>
    <t>TOSCANA PALLETS SAS</t>
  </si>
  <si>
    <t>HA-SERV</t>
  </si>
  <si>
    <t>CHERRY FOREST</t>
  </si>
  <si>
    <t>OZOLKROGS</t>
  </si>
  <si>
    <t>JAUSNIK d.o.o.</t>
  </si>
  <si>
    <t>FLOORS Zenon Zielke</t>
  </si>
  <si>
    <t>ANHUI PROJECT</t>
  </si>
  <si>
    <t>MK COMPANY</t>
  </si>
  <si>
    <t>SESO-Spol s.r.o.</t>
  </si>
  <si>
    <t>EUROMERCADO</t>
  </si>
  <si>
    <t>TOMMERUP</t>
  </si>
  <si>
    <t>PATUSSET</t>
  </si>
  <si>
    <t>TRANSILVANIA PRD.</t>
  </si>
  <si>
    <t>MPO</t>
  </si>
  <si>
    <t>CRB Comercial Roberto Becerra</t>
  </si>
  <si>
    <t>INDUSTRIA REUNIDAS</t>
  </si>
  <si>
    <t>SOR-TRAE BRUCK -BERGLSI</t>
  </si>
  <si>
    <t>PROD. FOR. EL MEZON</t>
  </si>
  <si>
    <t>ZENO CIRO E PASQUALE SNC</t>
  </si>
  <si>
    <t>RIVES &amp; REYNOLDS</t>
  </si>
  <si>
    <t>FORWARD</t>
  </si>
  <si>
    <t>S.C. ENY COM SRL</t>
  </si>
  <si>
    <t>GERHARD GERDES SAEGEWERK</t>
  </si>
  <si>
    <t>HANTECH PTY LTD</t>
  </si>
  <si>
    <t>SCIERIE PREMAND</t>
  </si>
  <si>
    <t>UZMOJAI SU GARANTIJOMIS UAB</t>
  </si>
  <si>
    <t>WAYNE DRY KILN</t>
  </si>
  <si>
    <t>PACIFIC RIM TONEWOODS</t>
  </si>
  <si>
    <t>SCIERIE PONCELET</t>
  </si>
  <si>
    <t>SOC. DE BOIS NATUR. &amp; PLACAGES</t>
  </si>
  <si>
    <t>SALINAS &amp; SALINAS</t>
  </si>
  <si>
    <t>DRINJACA d.o.o.</t>
  </si>
  <si>
    <t>OOO MAGMA</t>
  </si>
  <si>
    <t>BIECZ-DREW</t>
  </si>
  <si>
    <t>ATLASWOOD d.o.o.</t>
  </si>
  <si>
    <t>H-SZARVAS INTERNATIONAL</t>
  </si>
  <si>
    <t>TROPICAL FURNITURE</t>
  </si>
  <si>
    <t>PLAYWOOD OROZCO</t>
  </si>
  <si>
    <t>FIOCCHI IMPORTLEGNO SRL</t>
  </si>
  <si>
    <t>INTER-KASHTAN</t>
  </si>
  <si>
    <t>GRAND BANKS YACHTS</t>
  </si>
  <si>
    <t>S.C. HORTICOLA S.A.</t>
  </si>
  <si>
    <t>IRAMEX SRL</t>
  </si>
  <si>
    <t>KAPITALL NN</t>
  </si>
  <si>
    <t>HAWKEYE  FOREST PRODUCTS</t>
  </si>
  <si>
    <t>AEBI HOLZ</t>
  </si>
  <si>
    <t>COMINS LUMBER SALES</t>
  </si>
  <si>
    <t>STILL SIA</t>
  </si>
  <si>
    <t>DELTA EXPORT</t>
  </si>
  <si>
    <t>MECANO ELECTRIC</t>
  </si>
  <si>
    <t>PPS GALEKOVIC</t>
  </si>
  <si>
    <t>LATVERNEGO</t>
  </si>
  <si>
    <t>DAILRADE KOKS SIA</t>
  </si>
  <si>
    <t>SANDREW</t>
  </si>
  <si>
    <t>AMS  ENTREPRISE</t>
  </si>
  <si>
    <t>WISNIA</t>
  </si>
  <si>
    <t>DARVOOBRATVANE-VT</t>
  </si>
  <si>
    <t>MALLARINI</t>
  </si>
  <si>
    <t>TURKEY</t>
  </si>
  <si>
    <t>YUCE INSAAT SANAYI TIC. LTD.SIR.</t>
  </si>
  <si>
    <t>AYUM FOREST PRD. LTD.</t>
  </si>
  <si>
    <t>AGRICOLA SAN IGNACIO</t>
  </si>
  <si>
    <t>VARA SAEVESKI</t>
  </si>
  <si>
    <t>MAMAYEV</t>
  </si>
  <si>
    <t>DOLBIKOV</t>
  </si>
  <si>
    <t>S.C. EUROFOREST S.R.L.</t>
  </si>
  <si>
    <t>MOISSONIER FRERES</t>
  </si>
  <si>
    <t>CAMPI LEGNAMI SNC</t>
  </si>
  <si>
    <t>KONSBUD</t>
  </si>
  <si>
    <t xml:space="preserve">THIES </t>
  </si>
  <si>
    <t>ROWO SRL</t>
  </si>
  <si>
    <t>CHALETS BARBIER</t>
  </si>
  <si>
    <t>GLIJAS UAB</t>
  </si>
  <si>
    <t>TOKUR AgacSan Tic Ltd. Sti.</t>
  </si>
  <si>
    <t>VARKOJIS, UAB</t>
  </si>
  <si>
    <t>PAVASARS, SIA</t>
  </si>
  <si>
    <t>MASSON COUASNON</t>
  </si>
  <si>
    <t>DIUMAM-M</t>
  </si>
  <si>
    <t>DJUKIC GORAN</t>
  </si>
  <si>
    <t>LAMPARKIET</t>
  </si>
  <si>
    <t>ROSS UST ILIMNSK</t>
  </si>
  <si>
    <t>MARINO FA' MERCATO</t>
  </si>
  <si>
    <t>ADRIA</t>
  </si>
  <si>
    <t>DARIAUS BECONIO IMONE</t>
  </si>
  <si>
    <t>SEGHERIA VARESCO F.LLI SRL</t>
  </si>
  <si>
    <t>BLUE RIDGE WOOD PRD.</t>
  </si>
  <si>
    <t>DEXTER</t>
  </si>
  <si>
    <t>INVESTSPEZPROJECT</t>
  </si>
  <si>
    <t>WOOD ENERGY COOP. SOC.</t>
  </si>
  <si>
    <t>ITALSOFA ROMANIA SRL</t>
  </si>
  <si>
    <t>REP. DOMENICANA</t>
  </si>
  <si>
    <t>IMDOMACA</t>
  </si>
  <si>
    <t>PIERGIORGIO LTD. (PIGIEMME)</t>
  </si>
  <si>
    <t>PRIEDAINE SIA</t>
  </si>
  <si>
    <t>PECSAVARADI EPITO ES K. KFT</t>
  </si>
  <si>
    <t>GUERRIERI &amp; VOLPI SNC</t>
  </si>
  <si>
    <t>MORANDINI LEGNAMI</t>
  </si>
  <si>
    <t>SCHIFINO LEGNAMI SNC</t>
  </si>
  <si>
    <t>JAMET S.A.</t>
  </si>
  <si>
    <t>ZAK Ltd.</t>
  </si>
  <si>
    <t>KHOMLSKI LPH</t>
  </si>
  <si>
    <t>WIREX</t>
  </si>
  <si>
    <t>REP. CENTR AFRICA</t>
  </si>
  <si>
    <t>SESAM</t>
  </si>
  <si>
    <t>ASOC. DE VOLUN. OPER. MATO GR.</t>
  </si>
  <si>
    <t>BELLEMIN</t>
  </si>
  <si>
    <t>PPHU DREWTUR</t>
  </si>
  <si>
    <t>ECOMASTER PROJECTS SPA</t>
  </si>
  <si>
    <t>LOO GROUP</t>
  </si>
  <si>
    <t>SCOTTISH WOODLANDS SLOVAKIA</t>
  </si>
  <si>
    <t>STL IMBALLAGGI SRL</t>
  </si>
  <si>
    <t>IM-PLUS</t>
  </si>
  <si>
    <t>RING-POL</t>
  </si>
  <si>
    <t>FELLIN EGIDIO SEGHER. LEGN.</t>
  </si>
  <si>
    <t>SECO BOIS S.A.</t>
  </si>
  <si>
    <t>BAS INVEST SRL</t>
  </si>
  <si>
    <t>FIDES</t>
  </si>
  <si>
    <t>COMPAGNIE FORESTIERE PROVVEDI</t>
  </si>
  <si>
    <t>CENTRE DE SECHAGE DU BOIS DE CHARTR</t>
  </si>
  <si>
    <t>IST. TECNOLOGICO COSTARICA</t>
  </si>
  <si>
    <t>SC. INCO srl</t>
  </si>
  <si>
    <t>BOROVI RT</t>
  </si>
  <si>
    <t>LESKRO d.o.o.</t>
  </si>
  <si>
    <t>FIBET d.o.o.</t>
  </si>
  <si>
    <t>MADERTEC</t>
  </si>
  <si>
    <t>WOOTECH MACHINERY LTD</t>
  </si>
  <si>
    <t>SHILDON PALLETS</t>
  </si>
  <si>
    <t>DA PRADA GIOSUE'</t>
  </si>
  <si>
    <t>SOJUZ</t>
  </si>
  <si>
    <t>KADANI SA DE CV</t>
  </si>
  <si>
    <t>POGY P.O.</t>
  </si>
  <si>
    <t>TRONCO Ltd</t>
  </si>
  <si>
    <t>HUA RI</t>
  </si>
  <si>
    <t>PIGIEMME SRL (destinaz. Georgia)</t>
  </si>
  <si>
    <t>COROM EXPORT SRL</t>
  </si>
  <si>
    <t>MC MOBILI</t>
  </si>
  <si>
    <t>BLANCHET S.A.</t>
  </si>
  <si>
    <t>SLAWODRZEW</t>
  </si>
  <si>
    <t>PRZEDSIEBIORSTWO DRZEWNE "JAWOR"</t>
  </si>
  <si>
    <t>DALES PRODUCTION OU</t>
  </si>
  <si>
    <t>ACE PROJEKT</t>
  </si>
  <si>
    <t>AGROKURPROM</t>
  </si>
  <si>
    <t>LA BOUCHARDIERIE ROUTE DE CHALOU</t>
  </si>
  <si>
    <t>CONTINENTAL WOOD</t>
  </si>
  <si>
    <t>FRANCEPAL S.A.</t>
  </si>
  <si>
    <t>TARIMAS LA SUERTE</t>
  </si>
  <si>
    <t>COMPLEX</t>
  </si>
  <si>
    <t>INFLEKS SIA</t>
  </si>
  <si>
    <t>RIVAS-M</t>
  </si>
  <si>
    <t>UNICOM HOLDING</t>
  </si>
  <si>
    <t>TYNE &amp; WEAR</t>
  </si>
  <si>
    <t>SHIPOVLES</t>
  </si>
  <si>
    <t>AS KALMAR &amp; POJAD</t>
  </si>
  <si>
    <t>BERTRAND P.P.H.U</t>
  </si>
  <si>
    <t>SI MAKS</t>
  </si>
  <si>
    <t>KAPITAL M</t>
  </si>
  <si>
    <t>NANTAISE DE MACHINES A BOIS</t>
  </si>
  <si>
    <t xml:space="preserve">BLACK RED WHITE S.A. </t>
  </si>
  <si>
    <t>OU ESTONIAN WOOD</t>
  </si>
  <si>
    <t>VIETNAM</t>
  </si>
  <si>
    <t>M&amp;H INDUSTRIES COMPANY LTD</t>
  </si>
  <si>
    <t>LUDVIG M. LARSEN AS</t>
  </si>
  <si>
    <t>BITUS A/B</t>
  </si>
  <si>
    <t>ENVACO FORESTAL</t>
  </si>
  <si>
    <t>MARGARITELLI ITALIA SPA</t>
  </si>
  <si>
    <t>BOREZKIJ</t>
  </si>
  <si>
    <t>ROLD SKOV</t>
  </si>
  <si>
    <t>LIMAQ</t>
  </si>
  <si>
    <t>CHIAPPO S.p.A</t>
  </si>
  <si>
    <t>COCIF SOC.COOP A.R.L</t>
  </si>
  <si>
    <t>REFORESTACIONES EL JARDIN S.A.</t>
  </si>
  <si>
    <t>RUBICO</t>
  </si>
  <si>
    <t>KRISTENSEN</t>
  </si>
  <si>
    <t>EXCELLENT CD. SPOL.SRO</t>
  </si>
  <si>
    <t>FANTA &amp; DRESSLER GMBH</t>
  </si>
  <si>
    <t>F.LLI BARINDELLI S.R.L</t>
  </si>
  <si>
    <t>McGINNIS WOOD PRODUCTS</t>
  </si>
  <si>
    <t>MADERAS EDERRA S.L</t>
  </si>
  <si>
    <t>SMRECINA HOLDING</t>
  </si>
  <si>
    <t>BALTWOOD</t>
  </si>
  <si>
    <t>ANATOLES</t>
  </si>
  <si>
    <t>FREZZA LEGNAMI SPA</t>
  </si>
  <si>
    <t>AS TECHNOMAR &amp; ADREM LTD</t>
  </si>
  <si>
    <t>PLASTUN</t>
  </si>
  <si>
    <t>LATKARGO SIA CUSTOMS WAREHOUSE</t>
  </si>
  <si>
    <t>POLYMARK</t>
  </si>
  <si>
    <t>OHNO TIMBER</t>
  </si>
  <si>
    <t>SIC SA</t>
  </si>
  <si>
    <t>EUROCOMACO srl</t>
  </si>
  <si>
    <t>NILE PLYWOODS LTD</t>
  </si>
  <si>
    <t>GETAZ ROMANG</t>
  </si>
  <si>
    <t>LIPA</t>
  </si>
  <si>
    <t>CORPORACION TARA CR S.A</t>
  </si>
  <si>
    <t>PILVUD</t>
  </si>
  <si>
    <t>TARIMAS Y DERIVADOS DE MADERA</t>
  </si>
  <si>
    <t>MADERERA FLORENCIA</t>
  </si>
  <si>
    <t xml:space="preserve">TRANSFORESTAL CCC S.A.C    </t>
  </si>
  <si>
    <t>NARDI SPA C/O FIERA FIMMA</t>
  </si>
  <si>
    <t>SD EL-MA 13</t>
  </si>
  <si>
    <t>ELASKA</t>
  </si>
  <si>
    <t>LIGNA INTERNACIONAL SA DE CV</t>
  </si>
  <si>
    <t>UDAVA A.S</t>
  </si>
  <si>
    <t>SHINING DIAMOND BUILDING MATERIALS</t>
  </si>
  <si>
    <t>GEHLSEN HOLZHANDEL</t>
  </si>
  <si>
    <t>PKF/POST</t>
  </si>
  <si>
    <t>GLIERE PHILIPPE</t>
  </si>
  <si>
    <t>BALTIC CONNECXIONS</t>
  </si>
  <si>
    <t>A. ZIMMERMANN AG SAEGEREI</t>
  </si>
  <si>
    <t>TARCAU FOREST SRL</t>
  </si>
  <si>
    <t>VENTRIGLIA PAVIMENTI IN LEGNO SRL</t>
  </si>
  <si>
    <t>BARONNIER PALLETS DU LYONNAIS</t>
  </si>
  <si>
    <t>GLF BOIS</t>
  </si>
  <si>
    <t>SHAW PALLET</t>
  </si>
  <si>
    <t>INDUSTRIA LEGNAMI TIRANO</t>
  </si>
  <si>
    <t>PALETCO NV</t>
  </si>
  <si>
    <t>IMBAL LEGNO</t>
  </si>
  <si>
    <t>LESTI PALLETS SRL</t>
  </si>
  <si>
    <t>S.G.M. srl</t>
  </si>
  <si>
    <t>S.G.M. di Roma</t>
  </si>
  <si>
    <t>FOLLINGEGOLV AB</t>
  </si>
  <si>
    <t>LES SECHOIRS DE VALENCE</t>
  </si>
  <si>
    <t>IB-WOOD KFT</t>
  </si>
  <si>
    <t>UNAL PERE ET FILS</t>
  </si>
  <si>
    <t>E.B.M.</t>
  </si>
  <si>
    <t>TERMOX</t>
  </si>
  <si>
    <t>PROSYLVA LTDA</t>
  </si>
  <si>
    <t>ARMADA GROUP LLC</t>
  </si>
  <si>
    <t>ASERRADERO EJIDAL XONOCUAUTLA</t>
  </si>
  <si>
    <t xml:space="preserve">TOUZE' HERMANOS </t>
  </si>
  <si>
    <t>MADERERIA NASA SA DE CV</t>
  </si>
  <si>
    <t>KACZKAN</t>
  </si>
  <si>
    <t>MAGNIFICA COMUNITÀ DI FIEMME</t>
  </si>
  <si>
    <t>SIREMBALLAGE</t>
  </si>
  <si>
    <t>TEKNIKA SP. Z.O.O.</t>
  </si>
  <si>
    <t>MADERERIA CONSOLIDADA SA DE CV</t>
  </si>
  <si>
    <t>OLGA CASTANEDA RAMOS</t>
  </si>
  <si>
    <t>QUERCUS</t>
  </si>
  <si>
    <t>BARILETT</t>
  </si>
  <si>
    <t>INDUSTRIE DU BOIS J.PERISSET</t>
  </si>
  <si>
    <t>MIVELAZ BOIS SA</t>
  </si>
  <si>
    <t>PATRICE BOIS SA</t>
  </si>
  <si>
    <t>PACYGA IMPORT EXPORT</t>
  </si>
  <si>
    <t>ROS</t>
  </si>
  <si>
    <t>BALKANLES</t>
  </si>
  <si>
    <t>MESCHINI &amp; GRASSI</t>
  </si>
  <si>
    <t>NOUVELLE GASSER</t>
  </si>
  <si>
    <t>BALZ-MASCHINEN AG</t>
  </si>
  <si>
    <t>MASTER WOOD SRL</t>
  </si>
  <si>
    <t>RAINOLDI LEGNAMI SRL</t>
  </si>
  <si>
    <t>LEGNOPACK SRL</t>
  </si>
  <si>
    <t>AS TIKSOJA PUIDGRUPP</t>
  </si>
  <si>
    <t>MADERAS Y LAMINAS DEL NORTE</t>
  </si>
  <si>
    <t>PROMOCIONES FORESTALES SA DE CV</t>
  </si>
  <si>
    <t>CHISHOLM FOREST CORP.</t>
  </si>
  <si>
    <t>MAZTER MADERAS SA DE CV</t>
  </si>
  <si>
    <t>MADERAS Y EMPAQUES DE PARRAL</t>
  </si>
  <si>
    <t>RICARDO ANAYA VILLAVINCENCIO</t>
  </si>
  <si>
    <t>GRIMALDI SRL</t>
  </si>
  <si>
    <t>JADIK</t>
  </si>
  <si>
    <t>SEGHERIA VENETA</t>
  </si>
  <si>
    <t>AMPILHAC S.A.</t>
  </si>
  <si>
    <t>TAGLIABOSCHI S.r.l.</t>
  </si>
  <si>
    <t>BERTPOL</t>
  </si>
  <si>
    <t>STILE PAVIMENTI LEGNO SPA</t>
  </si>
  <si>
    <t>KOVAL</t>
  </si>
  <si>
    <t>ZUBAVICIUS</t>
  </si>
  <si>
    <t>T.S.C.P. NV</t>
  </si>
  <si>
    <t>DEMETER KFT</t>
  </si>
  <si>
    <t>TENDER</t>
  </si>
  <si>
    <t>ALPIN HOLZ S.A.S.</t>
  </si>
  <si>
    <t>INTERIOR KFT</t>
  </si>
  <si>
    <t>WULF GMBH</t>
  </si>
  <si>
    <t>HAMBROOK PALLETS</t>
  </si>
  <si>
    <t>POLYTADER</t>
  </si>
  <si>
    <t>COMELLO GIOBATTA PARCHETTI SRL</t>
  </si>
  <si>
    <t>MOV</t>
  </si>
  <si>
    <t>BEKY</t>
  </si>
  <si>
    <t>IBALEX NIGERIA LTD</t>
  </si>
  <si>
    <t>COLOMBIA</t>
  </si>
  <si>
    <t>COLESTIBAS</t>
  </si>
  <si>
    <t>TEKNOLOGIKA</t>
  </si>
  <si>
    <t>LEGNO SERVIZIO</t>
  </si>
  <si>
    <t>C.I.M.I. S.p.A.</t>
  </si>
  <si>
    <t>CHAPMAN LUMBER</t>
  </si>
  <si>
    <t>DOKTOR</t>
  </si>
  <si>
    <t>RINTAL</t>
  </si>
  <si>
    <t>IMW COMPANY</t>
  </si>
  <si>
    <t>SARTORI LEGNO SNC</t>
  </si>
  <si>
    <t>DP "MP UKRAINA"</t>
  </si>
  <si>
    <t>EL PEUMO</t>
  </si>
  <si>
    <t>L.P.C. Scierie/Parquet</t>
  </si>
  <si>
    <t>GRANDSTROYMARKET</t>
  </si>
  <si>
    <t>DONADEI IMBALLAGGI</t>
  </si>
  <si>
    <t>DREVOP</t>
  </si>
  <si>
    <t>KEBONY PRODUCTS</t>
  </si>
  <si>
    <t>VERMANDE</t>
  </si>
  <si>
    <t>SCANTRADE CO. LTD</t>
  </si>
  <si>
    <t>GASPAROTTO PIO</t>
  </si>
  <si>
    <t>HANS HOFER AG</t>
  </si>
  <si>
    <t>MADERAS SAN CRISTOBAL</t>
  </si>
  <si>
    <t>JOSSO S.A.</t>
  </si>
  <si>
    <t xml:space="preserve">CUVELIER FRES S.A. </t>
  </si>
  <si>
    <t>CAISSERIE BELLEVUE</t>
  </si>
  <si>
    <t>KIMOS</t>
  </si>
  <si>
    <t>PPH SAGAN</t>
  </si>
  <si>
    <t>ELLIOT - B.V.A.</t>
  </si>
  <si>
    <t>BUILDMARK LIMITED</t>
  </si>
  <si>
    <t>PEINETTI EMBALLAGES</t>
  </si>
  <si>
    <t>FRANCE BOIS PRODUCTION</t>
  </si>
  <si>
    <t>TARMAC</t>
  </si>
  <si>
    <t>TECNOLEGNO SA DE CV (Ureblock)</t>
  </si>
  <si>
    <t xml:space="preserve">COTELSA </t>
  </si>
  <si>
    <t>DELMA LTDA</t>
  </si>
  <si>
    <t>INVERSIONES EL ROBLE</t>
  </si>
  <si>
    <t>TARIMERA DE ZACATECAS</t>
  </si>
  <si>
    <t>MUEBLES JOUANNET</t>
  </si>
  <si>
    <t>FAGUS</t>
  </si>
  <si>
    <t>TECNOLEGNO SA DE CV</t>
  </si>
  <si>
    <t xml:space="preserve">BETIS CRAFTS INC. </t>
  </si>
  <si>
    <t>TEMSA</t>
  </si>
  <si>
    <t>DESTEVE JEAN SCIERIE/PALLETS</t>
  </si>
  <si>
    <t>CEDAR RIVER LUMBER</t>
  </si>
  <si>
    <t>ROLLE BOIS</t>
  </si>
  <si>
    <t>NOVI DOM EXPORT-IMPORT</t>
  </si>
  <si>
    <t>MUEBLIVER</t>
  </si>
  <si>
    <t>SCIAF</t>
  </si>
  <si>
    <t>ZEIMIU BALDAI</t>
  </si>
  <si>
    <t>F.I.S. SPA</t>
  </si>
  <si>
    <t>PARISI FRANCO SAS</t>
  </si>
  <si>
    <t>LA CASA DEL PINO</t>
  </si>
  <si>
    <t>BALDENIS</t>
  </si>
  <si>
    <t>DULINEX d.o.o.</t>
  </si>
  <si>
    <t>DEMIRAGLAR ORMAN URUNLERI</t>
  </si>
  <si>
    <t>CELTA S.A.</t>
  </si>
  <si>
    <t>ROSE WOOD d.o.o.</t>
  </si>
  <si>
    <t xml:space="preserve">ANADOLU FINANS </t>
  </si>
  <si>
    <t>TECNO PALLETS S.N.C.</t>
  </si>
  <si>
    <t>SC BEYLER</t>
  </si>
  <si>
    <t>MAD. LA CRUZ</t>
  </si>
  <si>
    <t>TECSA</t>
  </si>
  <si>
    <t>OLZA</t>
  </si>
  <si>
    <t>LOGISTICA MADERERA</t>
  </si>
  <si>
    <t>EMPORIO D'ORIENTE</t>
  </si>
  <si>
    <t>PPHU MEBLE PYKA</t>
  </si>
  <si>
    <t>MEUBLE PYKA</t>
  </si>
  <si>
    <t>ZAKLAD WYROBOW DRZEWNYCH</t>
  </si>
  <si>
    <t>WOODHAVEN</t>
  </si>
  <si>
    <t>ECOSYSTEM SRL</t>
  </si>
  <si>
    <t>FERRARI MECCHINE LEGNO SRL</t>
  </si>
  <si>
    <t>TIMSAN LTD</t>
  </si>
  <si>
    <t>EL MARTILLO</t>
  </si>
  <si>
    <t>MADERAS BLANCO LOPEZ S.A.</t>
  </si>
  <si>
    <t>THYSSEN KRUPP</t>
  </si>
  <si>
    <t>IMPREGNACIJA-HOLZ d.o.o.</t>
  </si>
  <si>
    <t>DELTA GROUP SRL</t>
  </si>
  <si>
    <t>TDC-TAECKE DE CANNIERE S.A.</t>
  </si>
  <si>
    <t>Z.P.H. PINUS</t>
  </si>
  <si>
    <t>REP. LIMAQSUR LTDA</t>
  </si>
  <si>
    <t>VISEVICAKOMP d.o.o.</t>
  </si>
  <si>
    <t>COGACO SA DE CV</t>
  </si>
  <si>
    <t>LUXOR d.o.o.</t>
  </si>
  <si>
    <t>NORTHWOOD FORESTRY</t>
  </si>
  <si>
    <t>SUPER FILM AMBALAJ AS</t>
  </si>
  <si>
    <t>DREVOVYROBA PLUS</t>
  </si>
  <si>
    <t>PALET AS</t>
  </si>
  <si>
    <t>DELLI CARPINI ANTONIO</t>
  </si>
  <si>
    <t>MARCATI SAS</t>
  </si>
  <si>
    <t>HHP INC.</t>
  </si>
  <si>
    <t>TRI STATE HARDWOODS</t>
  </si>
  <si>
    <t>LAMINAS DEL NORTE</t>
  </si>
  <si>
    <t>CAST srl</t>
  </si>
  <si>
    <t>HANGZHOU NARDI MACHINERY</t>
  </si>
  <si>
    <t>BARBERA LEGNAMI</t>
  </si>
  <si>
    <t>PARMEGGIANI PALLETS SAS</t>
  </si>
  <si>
    <t>WTP</t>
  </si>
  <si>
    <t>DREVOREZ</t>
  </si>
  <si>
    <t>A.K.A. PIAN</t>
  </si>
  <si>
    <t>ADIBOIS S.A.S.</t>
  </si>
  <si>
    <t>BAYRAMOGLU</t>
  </si>
  <si>
    <t>GIRU BIZONAS</t>
  </si>
  <si>
    <t>SEB S.A.</t>
  </si>
  <si>
    <t>CENTRAL MICHIGAN</t>
  </si>
  <si>
    <t>LUGANSKI</t>
  </si>
  <si>
    <t>PPS MAJUR D.O.O.</t>
  </si>
  <si>
    <t>KOKSNE</t>
  </si>
  <si>
    <t>EUROLEGNAMI snc</t>
  </si>
  <si>
    <t>EKLA</t>
  </si>
  <si>
    <t>DREWLAS</t>
  </si>
  <si>
    <t xml:space="preserve">REP. LIMAQSUR LTDA </t>
  </si>
  <si>
    <t>GREECE</t>
  </si>
  <si>
    <t>DIRXALIDOU MARIA</t>
  </si>
  <si>
    <t>MASUKAWA SAWMILL CORPORATION</t>
  </si>
  <si>
    <t xml:space="preserve">B.V.A. </t>
  </si>
  <si>
    <t>I.P. KASCIZIN</t>
  </si>
  <si>
    <t>I.P. SVIDERSKIJ KOMPLEX (SUMIN)</t>
  </si>
  <si>
    <t>LOSIFRA</t>
  </si>
  <si>
    <t>SERV. INTERG. PARA.</t>
  </si>
  <si>
    <t>NEIMONDAS</t>
  </si>
  <si>
    <t>HRAST EXPORT PUKLAVEC</t>
  </si>
  <si>
    <t>IND. RESER</t>
  </si>
  <si>
    <t>EJIDO TEJADA</t>
  </si>
  <si>
    <t>FRANZ  LUSSER HOLZINDUSTRIE</t>
  </si>
  <si>
    <t>MADERA SAN ANTONIO</t>
  </si>
  <si>
    <t>LEASING  COLOMBIA (Aserr.Cimitarra)</t>
  </si>
  <si>
    <t>PORCELANITE SONORA</t>
  </si>
  <si>
    <t>PORCELANITE TLAXCLA</t>
  </si>
  <si>
    <t>PORCELANITE QUERETARO</t>
  </si>
  <si>
    <t>GUIDOTTI LEGNAMI</t>
  </si>
  <si>
    <t>ERMOLLI LEGNAMI</t>
  </si>
  <si>
    <t>CO.MO.LAS</t>
  </si>
  <si>
    <t xml:space="preserve">TECNOLEGNO SA DE CV </t>
  </si>
  <si>
    <t>PROFIMAD</t>
  </si>
  <si>
    <t>SCURI PERE ET FILS S.A.</t>
  </si>
  <si>
    <t>FYRAS TRAE &amp; IMPREGNERING</t>
  </si>
  <si>
    <t>MADERAS Y TARIMAS</t>
  </si>
  <si>
    <t>FANT EXPERT INT. LLC</t>
  </si>
  <si>
    <t>BERTOLANI SRL</t>
  </si>
  <si>
    <t>LE SAUPONT</t>
  </si>
  <si>
    <t>BAILLIE LUMBER - BBDK</t>
  </si>
  <si>
    <t>ALNI SIA</t>
  </si>
  <si>
    <t>SIMEGA</t>
  </si>
  <si>
    <t>A.Z. IMPEX</t>
  </si>
  <si>
    <t>EHP European Hardwood</t>
  </si>
  <si>
    <t>ASERRADERO LA MARINA</t>
  </si>
  <si>
    <t>MARS</t>
  </si>
  <si>
    <t>MALAWI</t>
  </si>
  <si>
    <t>RAIPLY MALAWI LIMITED</t>
  </si>
  <si>
    <t xml:space="preserve">STATUTI IMBALLAGGI </t>
  </si>
  <si>
    <t>IMBALLAGGI F.LLI FANELLI</t>
  </si>
  <si>
    <t>PERRACHON ET FILS</t>
  </si>
  <si>
    <t>DRVPROMET</t>
  </si>
  <si>
    <t>LIEPAJAS OSTA</t>
  </si>
  <si>
    <t>GAZTECH</t>
  </si>
  <si>
    <t>GOLDSTREAM</t>
  </si>
  <si>
    <t>INNOVATIA</t>
  </si>
  <si>
    <t>SIERRA MOVEIS  LTDA</t>
  </si>
  <si>
    <t>SCIERIE DE ST-JULIEN</t>
  </si>
  <si>
    <t>CRNOMELJ</t>
  </si>
  <si>
    <t>BILLET</t>
  </si>
  <si>
    <t>WINDSOR - CARTER HOLT</t>
  </si>
  <si>
    <t>RELIANT HARDWOODS</t>
  </si>
  <si>
    <t>GAL PALLETS</t>
  </si>
  <si>
    <t>DRVENJACA DD FUZINE</t>
  </si>
  <si>
    <t>LESAGRO</t>
  </si>
  <si>
    <t>ALFIO FORELLI</t>
  </si>
  <si>
    <t>VISKUM A/S</t>
  </si>
  <si>
    <t xml:space="preserve">MAZZUCCHELLI </t>
  </si>
  <si>
    <t>FRANZ JANK - IMPEX</t>
  </si>
  <si>
    <t>MAGNATS</t>
  </si>
  <si>
    <t>MASTER KLASS</t>
  </si>
  <si>
    <t xml:space="preserve">INFLEKS UAB </t>
  </si>
  <si>
    <t>DELTEC - CASWOOD</t>
  </si>
  <si>
    <t xml:space="preserve">CEBECO </t>
  </si>
  <si>
    <t>AKOTEX GROUP</t>
  </si>
  <si>
    <t>TECNOPRIMAF SRL</t>
  </si>
  <si>
    <t>LEGNOFORM SPA</t>
  </si>
  <si>
    <t>AKDENIZ</t>
  </si>
  <si>
    <t>BERTINI GIUSEPPE</t>
  </si>
  <si>
    <t>PALLET IND.</t>
  </si>
  <si>
    <t>FORESTAL TOLUCA</t>
  </si>
  <si>
    <t>DRAWEX SP. Z.o.o. Zaklad Pracy</t>
  </si>
  <si>
    <t>TOSCO IMBALLAGGI</t>
  </si>
  <si>
    <t>PRIMDEX</t>
  </si>
  <si>
    <t>GRAF BROTHERS FLOORING</t>
  </si>
  <si>
    <t>MADERALIA ARGENTINAS SA</t>
  </si>
  <si>
    <t>HRONSTAV</t>
  </si>
  <si>
    <t>POLYMER PALLETIZING</t>
  </si>
  <si>
    <t>AFRIMEX - CONGOFUTUR</t>
  </si>
  <si>
    <t>LEBANON</t>
  </si>
  <si>
    <t>GROUP CONGO FUTUR</t>
  </si>
  <si>
    <t>ACMA LTDA</t>
  </si>
  <si>
    <t>SULEASING (ACMA)</t>
  </si>
  <si>
    <t>TECNOLEGNO SA DE CV (Macopisa )</t>
  </si>
  <si>
    <t>FRUGALMEX</t>
  </si>
  <si>
    <t>ANDRIES PALETTEN NV</t>
  </si>
  <si>
    <t>I.I.F. SRL</t>
  </si>
  <si>
    <t>CO.RI.PA. E C. snc</t>
  </si>
  <si>
    <t>EUROPAL SRL</t>
  </si>
  <si>
    <t>TECNOLEGNO SA DE CV (Ureblock )</t>
  </si>
  <si>
    <t>SC EXPLOIT IMPORT-EXPORT</t>
  </si>
  <si>
    <t>INDELAMA</t>
  </si>
  <si>
    <t>S.C. EXPLOIT IMPORT-EXPORT</t>
  </si>
  <si>
    <t>VILLEGNO snc (Consorzio Legnami Val di Cembra)</t>
  </si>
  <si>
    <t>OOO KASTI</t>
  </si>
  <si>
    <t xml:space="preserve">FONTI SALVATORE </t>
  </si>
  <si>
    <t>OLD FLOOR ITALY</t>
  </si>
  <si>
    <t>DO.VI.GA LEGNAMI</t>
  </si>
  <si>
    <t xml:space="preserve">OOO FORTUNA </t>
  </si>
  <si>
    <t>SC KOKS</t>
  </si>
  <si>
    <t>IW TREND</t>
  </si>
  <si>
    <t>BADGER</t>
  </si>
  <si>
    <t>TRIO LEGNO - STABILIMENTO DI MOTTA DI LIVENZA (TV)</t>
  </si>
  <si>
    <t>PLAZA SRL</t>
  </si>
  <si>
    <t>WAAL Holzwerke</t>
  </si>
  <si>
    <t>WOODCRAFT INDUSTRIES</t>
  </si>
  <si>
    <t>EJIDO LA SELVA</t>
  </si>
  <si>
    <t>SKA PALLET</t>
  </si>
  <si>
    <t>ERICK JASSO</t>
  </si>
  <si>
    <t>MUTELET &amp; CIE SCIERIE</t>
  </si>
  <si>
    <t>PRIMAL</t>
  </si>
  <si>
    <t>CORMAQ</t>
  </si>
  <si>
    <t>NOTO SRL</t>
  </si>
  <si>
    <t xml:space="preserve">EAGLE HARDWOODS </t>
  </si>
  <si>
    <t>NINOMIYA</t>
  </si>
  <si>
    <t>PENETRON</t>
  </si>
  <si>
    <t>TECNOLEGNO SA DE CV (Mupallet )</t>
  </si>
  <si>
    <t>PAJURO MEDIANA</t>
  </si>
  <si>
    <t>ELKA LUD. KUNTZ GmbH</t>
  </si>
  <si>
    <t>SCARAMELLA LEGNAMI SRL</t>
  </si>
  <si>
    <t>FERRARI MACCHINE LEGNO SRL  - SCARAMELLA LEGNAMI Srl</t>
  </si>
  <si>
    <t>BENNSATER SAGVERK</t>
  </si>
  <si>
    <t>FANYUVO BT.</t>
  </si>
  <si>
    <t>ERRA</t>
  </si>
  <si>
    <t>SUJETA</t>
  </si>
  <si>
    <t>SHEBA S.A.</t>
  </si>
  <si>
    <t>PIPTA</t>
  </si>
  <si>
    <t>NOVA ROTORS DE BRASIL-CASWOOD</t>
  </si>
  <si>
    <t>ECOMADERAS DEL SUR RC, S.A.</t>
  </si>
  <si>
    <t>SODELEM S.A. - STE POUPIN</t>
  </si>
  <si>
    <t>SCHUWEY &amp; SOEHNE AG</t>
  </si>
  <si>
    <t>MARIANA FRANCO SNC</t>
  </si>
  <si>
    <t>PROMATI(PRODUCTORA MADERERA TILLERIA)</t>
  </si>
  <si>
    <t>ROMAN-POL</t>
  </si>
  <si>
    <t>JT SHANNON LUMBER</t>
  </si>
  <si>
    <t>VECTOR</t>
  </si>
  <si>
    <t>BOIS DE 3 PORTS</t>
  </si>
  <si>
    <t>LESHIPO</t>
  </si>
  <si>
    <t>JUT</t>
  </si>
  <si>
    <t>RIKANDA</t>
  </si>
  <si>
    <t xml:space="preserve">HANGZHOU NARDI CO.LTD </t>
  </si>
  <si>
    <t>ENTRACO</t>
  </si>
  <si>
    <t>PAKISTAN</t>
  </si>
  <si>
    <t>PESHAWAR LTD</t>
  </si>
  <si>
    <t>EMPR.DE CITRICOS VICTORIA DE GIRON</t>
  </si>
  <si>
    <t>MAKWUDS INDIA</t>
  </si>
  <si>
    <t xml:space="preserve">GANCHEV S.P.A. </t>
  </si>
  <si>
    <t xml:space="preserve">SERTAS LTD IND. SERVICES </t>
  </si>
  <si>
    <t>WOOD DEPOT</t>
  </si>
  <si>
    <t>LEGNARREDO</t>
  </si>
  <si>
    <t>DREVOMONT</t>
  </si>
  <si>
    <t>UNIKA SP. ZOO</t>
  </si>
  <si>
    <t>MONTI SPA</t>
  </si>
  <si>
    <t xml:space="preserve">FEHRENSEN </t>
  </si>
  <si>
    <t xml:space="preserve">INFLEKS SIA </t>
  </si>
  <si>
    <t>MARIA PRODUCTION</t>
  </si>
  <si>
    <t>DREWTUR</t>
  </si>
  <si>
    <t>DTH</t>
  </si>
  <si>
    <t>USG</t>
  </si>
  <si>
    <t>ECONOMIC OU</t>
  </si>
  <si>
    <t xml:space="preserve">TDC-TAECKE DE CANNIERE S.A. </t>
  </si>
  <si>
    <t>ATELIERS DU MONCEAU</t>
  </si>
  <si>
    <t>UNILES</t>
  </si>
  <si>
    <t xml:space="preserve">GIOTAS S.A. </t>
  </si>
  <si>
    <t>FELIX O.H.G.</t>
  </si>
  <si>
    <t>GALIACY ET FILS-EXPLOIT FORESTIERE</t>
  </si>
  <si>
    <t>I-LES</t>
  </si>
  <si>
    <t>JULISA</t>
  </si>
  <si>
    <t>LA TAPATIA</t>
  </si>
  <si>
    <t>S.C. LUCA DA MILANO</t>
  </si>
  <si>
    <t>PROMADERAS</t>
  </si>
  <si>
    <t>SWEDWOOD KTF</t>
  </si>
  <si>
    <t>EUROFA</t>
  </si>
  <si>
    <t>HIGHLIFE</t>
  </si>
  <si>
    <t>MONTENEGRO</t>
  </si>
  <si>
    <t>RADOVIC PLUS</t>
  </si>
  <si>
    <t>KURT LAGERGRENS TREVARU</t>
  </si>
  <si>
    <t>NOVA ROTORS DE BRASIL-BERNECK ALGLOMERADOS S/A</t>
  </si>
  <si>
    <t>TEIKO</t>
  </si>
  <si>
    <t>DREWUP</t>
  </si>
  <si>
    <t>ASERRADERO CIUDAD GUZMAN</t>
  </si>
  <si>
    <t xml:space="preserve">POLIFLOR SP. Z.O.O. </t>
  </si>
  <si>
    <t>C.I.S.A. S.p.a.</t>
  </si>
  <si>
    <t>WOODART</t>
  </si>
  <si>
    <t>S.C. UNILEM SRL</t>
  </si>
  <si>
    <t>KRUGER -Magasin HCN (Raboteuse L.Riva)</t>
  </si>
  <si>
    <t xml:space="preserve">ALI S.A. </t>
  </si>
  <si>
    <t>CASE PASSERINI - QUADRIFOGLIO S.A.</t>
  </si>
  <si>
    <t>S&amp;P - Stabilimento TERNISERVIZI TIESSE s.r.l.</t>
  </si>
  <si>
    <t>JUNDOS</t>
  </si>
  <si>
    <t xml:space="preserve">SAKALA SAEVESKI AS </t>
  </si>
  <si>
    <t>PAZ SHIVUK</t>
  </si>
  <si>
    <t>FUNDACION ARCOIRIS (MABET)</t>
  </si>
  <si>
    <t>VEREIN ZUR FORD - FUNDACION ARCOIRIS (BOLIVIA)</t>
  </si>
  <si>
    <t>MADERAS ELAB. ACOPIOMADEL CIA LTDA</t>
  </si>
  <si>
    <t>MARKET-E LIMITED COMPANY CORP.</t>
  </si>
  <si>
    <t xml:space="preserve">FRANCE </t>
  </si>
  <si>
    <t>SCIECO SRL</t>
  </si>
  <si>
    <t>KALINKA</t>
  </si>
  <si>
    <t>OBAL SERVICE</t>
  </si>
  <si>
    <t>RAHNER</t>
  </si>
  <si>
    <t xml:space="preserve">TRAX-BRW Sp z o. o. </t>
  </si>
  <si>
    <t>PESHAWAR PARTICLEBOARD IND. LTD</t>
  </si>
  <si>
    <t>MERX</t>
  </si>
  <si>
    <t xml:space="preserve">QUOTEWOOD - MERX </t>
  </si>
  <si>
    <t xml:space="preserve">FREIRE SERVICIOS INTEGRALES </t>
  </si>
  <si>
    <t xml:space="preserve">DESTAMPES EMBALLAGES S.A. </t>
  </si>
  <si>
    <t>LACROIX EMBALLAGES</t>
  </si>
  <si>
    <t>ALMEXA</t>
  </si>
  <si>
    <t>ASERRADERO MICHOACAN</t>
  </si>
  <si>
    <t xml:space="preserve">SWEDWOOD SOPRON BUTOR KFT. </t>
  </si>
  <si>
    <t>SAGEWERK JOHANN WIEDERMAIR</t>
  </si>
  <si>
    <t>FI.MA.</t>
  </si>
  <si>
    <t xml:space="preserve">PERONI LEGNAMI </t>
  </si>
  <si>
    <t xml:space="preserve">INCHEBA PRAHA </t>
  </si>
  <si>
    <t xml:space="preserve">ASERRADERO DEL SUR </t>
  </si>
  <si>
    <t xml:space="preserve">BETTER BUILT DRY KILNS, INC. </t>
  </si>
  <si>
    <t xml:space="preserve">VIMERCATI ERNESTO </t>
  </si>
  <si>
    <t>FRATELLI TECNA SAS di Tenca G.R.&amp;C</t>
  </si>
  <si>
    <t>SILVESTRI MADERAS SRL</t>
  </si>
  <si>
    <t xml:space="preserve">ADIBOIS - TTC OU </t>
  </si>
  <si>
    <t>ALAC SAS</t>
  </si>
  <si>
    <t>HG TIMBER LTD - WOODTECH</t>
  </si>
  <si>
    <t>SCALABRINI FRATELLI S.N.C.</t>
  </si>
  <si>
    <t xml:space="preserve">ZAO BRIANSK-PARKET </t>
  </si>
  <si>
    <t xml:space="preserve">MADERAS Y FERRETERIA BUEN PRECIO </t>
  </si>
  <si>
    <t>ZIMBAWE</t>
  </si>
  <si>
    <t>NEW CENTURY SAWMILL SOLUTIONS LTD</t>
  </si>
  <si>
    <t>GUDE</t>
  </si>
  <si>
    <t>GERLEY</t>
  </si>
  <si>
    <t>SILUMA</t>
  </si>
  <si>
    <t xml:space="preserve">ANGEL CUSTODIO ALFARO SOTO </t>
  </si>
  <si>
    <t>ASERRADERO SAN JOSE</t>
  </si>
  <si>
    <t>STOYNIC D.o.o.</t>
  </si>
  <si>
    <t>J.P.BEURIER</t>
  </si>
  <si>
    <t xml:space="preserve">INDUSTRIA FORESTALES ORO VERDE S.A. </t>
  </si>
  <si>
    <t xml:space="preserve">MOVEIS PONZONI LTDA </t>
  </si>
  <si>
    <t>NANSI D.o.o.</t>
  </si>
  <si>
    <t>A&amp;B HIGH, LTD</t>
  </si>
  <si>
    <t>DUCHY TIMBER - WOODTECH</t>
  </si>
  <si>
    <t>EBS EMBALLAGES</t>
  </si>
  <si>
    <t xml:space="preserve">JAEGER SAS </t>
  </si>
  <si>
    <t>VARKOJIS</t>
  </si>
  <si>
    <t>IND. XALOSTOC</t>
  </si>
  <si>
    <t>MAQUIMPORT</t>
  </si>
  <si>
    <t>HOLZWERKE WAAL</t>
  </si>
  <si>
    <t xml:space="preserve">TONNELLERIE VICARD S.A. </t>
  </si>
  <si>
    <t xml:space="preserve">ROUGIER GABON SA </t>
  </si>
  <si>
    <t>TAUBER</t>
  </si>
  <si>
    <t>AALBORG TRAE OG FINER A/S</t>
  </si>
  <si>
    <t>AMBERWOOD</t>
  </si>
  <si>
    <t>ZVZ</t>
  </si>
  <si>
    <t>STE. PARQUETS MARTY</t>
  </si>
  <si>
    <t>SIDER HOLZ SUD SRL</t>
  </si>
  <si>
    <t xml:space="preserve">GARANTI FINANSAL KIRALAMA - SEAS LTD STI PLANT </t>
  </si>
  <si>
    <t xml:space="preserve">DIZMEZ </t>
  </si>
  <si>
    <t xml:space="preserve">MV - TARA </t>
  </si>
  <si>
    <t>MADERERIA NASA</t>
  </si>
  <si>
    <t>AKA PIAN</t>
  </si>
  <si>
    <t xml:space="preserve">GIRONDINE SCIERIE </t>
  </si>
  <si>
    <t>TIMES MACHINERY</t>
  </si>
  <si>
    <t>RAFAEL PASQUEL</t>
  </si>
  <si>
    <t xml:space="preserve">AZIM KOMERC </t>
  </si>
  <si>
    <t>ASERRADERO XALOSTOCK</t>
  </si>
  <si>
    <t>PRO-DREWEX</t>
  </si>
  <si>
    <t>YAPI KREDI FINANSAL KIRALAMA-AKDENIZ</t>
  </si>
  <si>
    <t xml:space="preserve">ALF SRL </t>
  </si>
  <si>
    <t>TARIMAS Y EMBALAJES DE MAD. CERT.</t>
  </si>
  <si>
    <t>HOKO-SAEGEN MOECKELNGRUPP</t>
  </si>
  <si>
    <t>EXTRANS</t>
  </si>
  <si>
    <t>ELKIN</t>
  </si>
  <si>
    <t>CHESAMA</t>
  </si>
  <si>
    <t xml:space="preserve">MADERAS Y TARIMAS </t>
  </si>
  <si>
    <t xml:space="preserve">INDIA </t>
  </si>
  <si>
    <t xml:space="preserve">HBR CONSULTANTS </t>
  </si>
  <si>
    <t>PAGURAS</t>
  </si>
  <si>
    <t>NOERLUND-VISKUM</t>
  </si>
  <si>
    <t xml:space="preserve">NOERLUND-VISKUM </t>
  </si>
  <si>
    <t xml:space="preserve">CELEBIA </t>
  </si>
  <si>
    <t>KORNERS</t>
  </si>
  <si>
    <t xml:space="preserve">TIMES MACHINERY </t>
  </si>
  <si>
    <t xml:space="preserve">MEBELSTIL </t>
  </si>
  <si>
    <t>BAHAR ORMAN URUNLERI</t>
  </si>
  <si>
    <t>NAVA A.S. - BOXER</t>
  </si>
  <si>
    <t>ALFA STRJ</t>
  </si>
  <si>
    <t>SECOM</t>
  </si>
  <si>
    <t>EL MEZON</t>
  </si>
  <si>
    <t xml:space="preserve">FELIX O.H.G.  </t>
  </si>
  <si>
    <t xml:space="preserve">TILLAUT BOIS </t>
  </si>
  <si>
    <t>UNIPALLETS</t>
  </si>
  <si>
    <t>SAKAI</t>
  </si>
  <si>
    <t xml:space="preserve">CONTINENTAL WOOD </t>
  </si>
  <si>
    <t>HANGZHOU NARDI CO.LTD</t>
  </si>
  <si>
    <t>NORDICA</t>
  </si>
  <si>
    <t>LITLINA</t>
  </si>
  <si>
    <t>ERIGAL</t>
  </si>
  <si>
    <t>TRAPPEN VERSCHAEVRE</t>
  </si>
  <si>
    <t>S.T.P.M.</t>
  </si>
  <si>
    <t>BENTRANS LAVRINCIK</t>
  </si>
  <si>
    <t>HOUTINDUSTRIE PELZER BV</t>
  </si>
  <si>
    <t>MENETREY</t>
  </si>
  <si>
    <t>NEKTO</t>
  </si>
  <si>
    <t>COMBELLE S.A.</t>
  </si>
  <si>
    <t>SCIERIE DU BELLOY</t>
  </si>
  <si>
    <t>CLAUDIO ALEJANDRO MUNOZ</t>
  </si>
  <si>
    <t>BEGLEY LUMBER CO</t>
  </si>
  <si>
    <t>SAN MARTIN INDUSTRIA E COMERCIO LTDA</t>
  </si>
  <si>
    <t>TRETEKNIKK A/S - BERGSLI</t>
  </si>
  <si>
    <t>CAISSERIE MATON</t>
  </si>
  <si>
    <t>JÖRG HERDER GMBH</t>
  </si>
  <si>
    <t>LESCOT DANIEL S.A.</t>
  </si>
  <si>
    <t>GAUDELAS</t>
  </si>
  <si>
    <t>KRALIK</t>
  </si>
  <si>
    <t xml:space="preserve">NOERLUNDFONDEN </t>
  </si>
  <si>
    <t>B&amp;B LUMBER &amp; CO INC</t>
  </si>
  <si>
    <t>DeNOON LUMBER</t>
  </si>
  <si>
    <t>KAMPS HARDWOOD INC</t>
  </si>
  <si>
    <t>HARDWOOD MERCHANTS LLC</t>
  </si>
  <si>
    <t>SIBLUX-CENTER</t>
  </si>
  <si>
    <t>IP MAMAEV</t>
  </si>
  <si>
    <t>PRIANGARSKIJ LPK</t>
  </si>
  <si>
    <t>MAUGARD BOIS SARL</t>
  </si>
  <si>
    <t>MATEC-TRAILER OÜ</t>
  </si>
  <si>
    <t>EMBALLAGES MV</t>
  </si>
  <si>
    <t>ATLAX</t>
  </si>
  <si>
    <t>YAT GUAN</t>
  </si>
  <si>
    <t>SPEYSIDE COOPERAGE</t>
  </si>
  <si>
    <t>LACOSSE EMBALLAGES</t>
  </si>
  <si>
    <t>NARDI VOSTOK</t>
  </si>
  <si>
    <t>MAGNOLIA INVESTMENTS</t>
  </si>
  <si>
    <t>LE TOUZE</t>
  </si>
  <si>
    <t>INDEPENDENT STAVES CO.</t>
  </si>
  <si>
    <t>ARKHANGELSK</t>
  </si>
  <si>
    <t>INSTAL - ICF WOOD</t>
  </si>
  <si>
    <t>EPIMEX</t>
  </si>
  <si>
    <t>LACROIX</t>
  </si>
  <si>
    <t>PALFRANCE</t>
  </si>
  <si>
    <t>EUROCHENE</t>
  </si>
  <si>
    <t>LES SCIERIES D'AQUITAINE</t>
  </si>
  <si>
    <t>SCIERE DES GARDES</t>
  </si>
  <si>
    <t>KRUG</t>
  </si>
  <si>
    <t>POTAPOV</t>
  </si>
  <si>
    <t>RHONALPAL</t>
  </si>
  <si>
    <t>BOIS BUCHE ATLANTIQUE</t>
  </si>
  <si>
    <t>COTREFORE</t>
  </si>
  <si>
    <t>ETL LTD</t>
  </si>
  <si>
    <t>SCIERIE REDON</t>
  </si>
  <si>
    <t>MAKTECH</t>
  </si>
  <si>
    <t>BOIS FACTORY 36</t>
  </si>
  <si>
    <t>SCIERIE MOTARD</t>
  </si>
  <si>
    <t>EUROTECNICA</t>
  </si>
  <si>
    <t>BRUGGEMAN LUMBER</t>
  </si>
  <si>
    <t>TWEDDLE</t>
  </si>
  <si>
    <t>JAMES JONS &amp; SONS</t>
  </si>
  <si>
    <t>AVIVES DE L'EST</t>
  </si>
  <si>
    <t>SCIERIE RAHUEL</t>
  </si>
  <si>
    <t>ROBINSON STAVE CO</t>
  </si>
  <si>
    <t>HARTZELL HARDWOODS</t>
  </si>
  <si>
    <t>SCIERIE BEAL</t>
  </si>
  <si>
    <t>MORAVIA LUMBER</t>
  </si>
  <si>
    <t>SNEZNIK</t>
  </si>
  <si>
    <t>BOIS TROPICAUX DU MIDI</t>
  </si>
  <si>
    <t>PILLETTE</t>
  </si>
  <si>
    <t>ZABALA</t>
  </si>
  <si>
    <t>TRAMONTINA</t>
  </si>
  <si>
    <t>JOBO</t>
  </si>
  <si>
    <t>SAN PATRIGNANO</t>
  </si>
  <si>
    <t>STEFFEN PIONKI</t>
  </si>
  <si>
    <t>SINCOL</t>
  </si>
  <si>
    <t>DELLA VALENTINA AMEDEO</t>
  </si>
  <si>
    <t>EDLINGER PETER</t>
  </si>
  <si>
    <t>NIEMEN TEHTAAT</t>
  </si>
  <si>
    <t>RÖTHENMUND</t>
  </si>
  <si>
    <t>SCA TAMBURATI</t>
  </si>
  <si>
    <t>SCHWEIGL</t>
  </si>
  <si>
    <t>EL CHARK</t>
  </si>
  <si>
    <t>GARBELLOTTO</t>
  </si>
  <si>
    <t>HUBLET</t>
  </si>
  <si>
    <t>LAXUN</t>
  </si>
  <si>
    <t>MATEC</t>
  </si>
  <si>
    <t>SOFIM</t>
  </si>
  <si>
    <t xml:space="preserve">Country </t>
  </si>
  <si>
    <t>Quantità</t>
  </si>
  <si>
    <t>Prezzo Unitario</t>
  </si>
  <si>
    <t>Unità</t>
  </si>
  <si>
    <t>Prezzo Totale</t>
  </si>
  <si>
    <t>GOODS OF ITALIAN ORIGIN</t>
  </si>
  <si>
    <t>Di cui (iva (22%)</t>
  </si>
  <si>
    <t>Totale Documento</t>
  </si>
  <si>
    <t>Tipologia</t>
  </si>
  <si>
    <t>Referente</t>
  </si>
  <si>
    <t>RIPARAZIONE</t>
  </si>
  <si>
    <t>ASSISTENZA</t>
  </si>
  <si>
    <t>Giranti</t>
  </si>
  <si>
    <t>Ricambi Generici</t>
  </si>
  <si>
    <t xml:space="preserve">Motori </t>
  </si>
  <si>
    <t>Tipo</t>
  </si>
  <si>
    <t>Motori</t>
  </si>
  <si>
    <t xml:space="preserve"> </t>
  </si>
  <si>
    <t>Totale</t>
  </si>
  <si>
    <t>Sonda "UL" 14 mt banana M/M</t>
  </si>
  <si>
    <t>Sonda "UL" 12 mt banana M/M</t>
  </si>
  <si>
    <t>HUMITEST 200 solo strumento</t>
  </si>
  <si>
    <t>Country:</t>
  </si>
  <si>
    <t>Email:</t>
  </si>
  <si>
    <t>d800_Ø</t>
  </si>
  <si>
    <t>d1200_Ø</t>
  </si>
  <si>
    <t>d795_9P</t>
  </si>
  <si>
    <t>d795_12P</t>
  </si>
  <si>
    <t>d500_7P</t>
  </si>
  <si>
    <t>d490_8P</t>
  </si>
  <si>
    <t>d800_Ø Foro =28 Angolo=18</t>
  </si>
  <si>
    <t>d800_Ø Foro =28 Angolo=20</t>
  </si>
  <si>
    <t>d800_Ø Foro =28 Angolo=21</t>
  </si>
  <si>
    <t>d800_Ø Foro =28 Angolo=22</t>
  </si>
  <si>
    <t>d800_Ø Foro =28 Angolo=23</t>
  </si>
  <si>
    <t>d800_Ø Foro =28 Angolo=24</t>
  </si>
  <si>
    <t>d800_Ø Foro =28 Angolo=26</t>
  </si>
  <si>
    <t>d800_Ø Foro =28 Angolo=28</t>
  </si>
  <si>
    <t>d800_Ø Foro =28 Angolo=34</t>
  </si>
  <si>
    <t>d800_Ø Foro =38 Angolo=22</t>
  </si>
  <si>
    <t>d800_Ø Foro =38 Angolo=24</t>
  </si>
  <si>
    <t>d800_Ø Foro =38 Angolo=26</t>
  </si>
  <si>
    <t>d800_Ø Foro =38 Angolo=28</t>
  </si>
  <si>
    <t>d800_Ø Foro =38 Angolo=30</t>
  </si>
  <si>
    <t>d800_Ø Foro =38 Angolo=33</t>
  </si>
  <si>
    <t>d800_Ø Foro =42 Angolo=34</t>
  </si>
  <si>
    <t>d1200_Ø Foro =24 Angolo=12</t>
  </si>
  <si>
    <t>d1200_Ø Foro =38 Angolo=12</t>
  </si>
  <si>
    <t>d1200_Ø Foro =38 Angolo=14</t>
  </si>
  <si>
    <t>d1200_Ø Foro =38 Angolo=16</t>
  </si>
  <si>
    <t>d1200_Ø Foro =38 Angolo=18</t>
  </si>
  <si>
    <t>d1200_Ø Foro =38 Angolo=20</t>
  </si>
  <si>
    <t>d1200_Ø Foro =38 Angolo=22</t>
  </si>
  <si>
    <t>d1200_Ø Foro =38 Angolo=24</t>
  </si>
  <si>
    <t>6,50 Kg</t>
  </si>
  <si>
    <t>d800_Ø Foro = 28 Angolo=45</t>
  </si>
  <si>
    <t>7.90 kg</t>
  </si>
  <si>
    <t>d795_9P Foro =28 Angolo=25</t>
  </si>
  <si>
    <t>d795_9P Foro =38 Angolo=25</t>
  </si>
  <si>
    <t>d795_9P Foro =28 Angolo=30</t>
  </si>
  <si>
    <t>d795_9P Foro =28 Angolo=32,5</t>
  </si>
  <si>
    <t>Tipo Girante</t>
  </si>
  <si>
    <t>Prezzo (€)</t>
  </si>
  <si>
    <t>d500_7P Foro =19 Angolo=55</t>
  </si>
  <si>
    <t>d500_7P Foro =24 Angolo=45</t>
  </si>
  <si>
    <t>d500_7P Foro =24 Angolo=55</t>
  </si>
  <si>
    <t>d500_7P Foro =24 Angolo=60</t>
  </si>
  <si>
    <t>d500_7P Foro =28 Angolo=60</t>
  </si>
  <si>
    <t>d795_12P Foro =38 Angolo=35</t>
  </si>
  <si>
    <t>d490_8P Foro =19 Angolo=45</t>
  </si>
  <si>
    <t>Diametri</t>
  </si>
  <si>
    <t>Motore da kW=  4 Rpm=1200  Volts=575 Hz=60</t>
  </si>
  <si>
    <t>Motore da kW=  1,5 Rpm=1420  Volts=400 Hz=50</t>
  </si>
  <si>
    <t>Motore da kW=  3 Rpm=1400  Volts=400 Hz=50</t>
  </si>
  <si>
    <t>Motore da kW=  4 Rpm=1420  Volts=400 Hz=50</t>
  </si>
  <si>
    <t>Motore da kW=  5,5 Rpm=1430  Volts=400 Hz=50</t>
  </si>
  <si>
    <t>Motore da kW=  0,55 Rpm=950  Volts=400 Hz=50</t>
  </si>
  <si>
    <t>Motore da kW=  1,1 Rpm=950  Volts=400 Hz=50</t>
  </si>
  <si>
    <t>Motore da kW=  1,5 Rpm=940  Volts=400 Hz=50</t>
  </si>
  <si>
    <t>Motore da kW=  2,2 Rpm=950  Volts=400 Hz=50</t>
  </si>
  <si>
    <t>Motore da kW=  3 Rpm=950  Volts=400 Hz=50</t>
  </si>
  <si>
    <t>Motore da kW=  3 / 0,88 Rpm=1400 / 900  Volts=400 Hz=50</t>
  </si>
  <si>
    <t>Motore da kW=  4 / 1,1 Rpm=1400 / 900  Volts=400 Hz=50</t>
  </si>
  <si>
    <t>Motore da kW=  5,5 / 1,5 Rpm=1400 / 900  Volts=400 Hz=50</t>
  </si>
  <si>
    <t>Motore da kW=  3 / 0,88 Rpm=1200 / 800  Volts=460 Hz=60</t>
  </si>
  <si>
    <t>Motore da kW=  4 Rpm=1200  Volts=440 Hz=60</t>
  </si>
  <si>
    <t>Motore da kW=  1,5 Rpm=1200  Volts=575 Hz=60</t>
  </si>
  <si>
    <t>Motore da kW=  3 Rpm=1200  Volts=575 Hz=60</t>
  </si>
  <si>
    <t>Motore da kW=  0,55 Rpm=1360  Volts=400 Hz=50</t>
  </si>
  <si>
    <t>Motore da kW=  0,55 Rpm=1400  Volts=400 Hz=50</t>
  </si>
  <si>
    <t>Motore da kW=  1,1 Rpm=1400  Volts=400 Hz=50</t>
  </si>
  <si>
    <t>Motore da kW=  1,1 Rpm=900  Volts=220 Hz=60</t>
  </si>
  <si>
    <t>Motore da kW=  1,1 Rpm=1400  Volts=220 Hz=50</t>
  </si>
  <si>
    <t>Motore da kW=  1,5 Rpm=1400  Volts=415 Hz=50</t>
  </si>
  <si>
    <t>Motore da kW=  2,2 Rpm=900  Volts=220 Hz=60</t>
  </si>
  <si>
    <t>kW_0.55</t>
  </si>
  <si>
    <t>kW_3</t>
  </si>
  <si>
    <t>kW_4</t>
  </si>
  <si>
    <t>kW_1.1</t>
  </si>
  <si>
    <t>kW_1.5</t>
  </si>
  <si>
    <t>kW_2.2</t>
  </si>
  <si>
    <t>kW_5.5</t>
  </si>
  <si>
    <t>kW_7.5</t>
  </si>
  <si>
    <t>kW_11</t>
  </si>
  <si>
    <t>In Progress</t>
  </si>
  <si>
    <t>Motore da kW=  7,5 Rpm=1200  Volts=575 Hz=60</t>
  </si>
  <si>
    <t>Motore da kW=  3 Rpm=1800  Volts=575 Hz=60</t>
  </si>
  <si>
    <t>Motore da kW=  4 Rpm=1800  Volts=575 Hz=60</t>
  </si>
  <si>
    <t>Motore da kW=  5,5 Rpm=1800  Volts=575 Hz=60</t>
  </si>
  <si>
    <t>Motore da kW=  5,5 Rpm=1200  Volts=575 Hz=60</t>
  </si>
  <si>
    <t>Motore da kW=  4 Rpm=1200  Volts=400 Hz=60</t>
  </si>
  <si>
    <t>Motore da kW=  4 Rpm=1400  Volts=415 Hz=50</t>
  </si>
  <si>
    <t>Motore da kW=  3 Rpm=1200  Volts=220 Hz=60</t>
  </si>
  <si>
    <t>Motore da kW=  4 Rpm=1200  Volts=220 Hz=60</t>
  </si>
  <si>
    <t>Motore da kW=  4 Rpm=1200  Volts=460 Hz=60</t>
  </si>
  <si>
    <t>Motore da kW=  4 /1,1 Rpm=1200 / 900  Volts=220 Hz=60</t>
  </si>
  <si>
    <t>Motore da kW=  3 / 0,88 Rpm=1400 / 900  Volts=415 Hz=50</t>
  </si>
  <si>
    <t>Motore da kW=  3 Rpm=1400  Volts=415 Hz=50</t>
  </si>
  <si>
    <t>Motore da kW=  4 / 1,1 Rpm=1200 / 800  Volts=200 Hz=60</t>
  </si>
  <si>
    <t>Motore da kW=  4 / 1,1 Rpm=1400 / 900  Volts=220 Hz=50</t>
  </si>
  <si>
    <t>Motore da kW=  3 Rpm=1400  Volts=440 Hz=50</t>
  </si>
  <si>
    <t>Motore da kW=  5,5 Rpm=1200  Volts=460 Hz=60</t>
  </si>
  <si>
    <t>Motore da kW=  5,5 Rpm=1430  Volts=415 Hz=50</t>
  </si>
  <si>
    <t>Motore da kW=  3 Rpm=1200  Volts=400 Hz=60</t>
  </si>
  <si>
    <t>Motore da kW=  3 / 0,88 Rpm=1400 / 900  Volts=220 Hz=50</t>
  </si>
  <si>
    <t>Motore da kW=  5,5 Rpm=960  Volts=400 Hz=50</t>
  </si>
  <si>
    <t>Motore da kW=  4 Rpm=900  Volts=400 Hz=50</t>
  </si>
  <si>
    <t>Motore da kW=  4 Rpm=1720  Volts=460 Hz=60</t>
  </si>
  <si>
    <t>Motore da kW=  11 Rpm=1200  Volts=575 Hz=60</t>
  </si>
  <si>
    <t>Motore da kW=  3 Rpm=1800  Volts=220 Hz=60</t>
  </si>
  <si>
    <t>Motore da kW=  4 Rpm=1800  Volts=220 Hz=60</t>
  </si>
  <si>
    <t>Motore da kW=  4 Rpm=1400  Volts=400 Hz=50</t>
  </si>
  <si>
    <t>kW_4e1.1</t>
  </si>
  <si>
    <t>kW_5.5e1.5</t>
  </si>
  <si>
    <t>kW_3e0.88</t>
  </si>
  <si>
    <t>Operatore</t>
  </si>
  <si>
    <r>
      <t>M</t>
    </r>
    <r>
      <rPr>
        <vertAlign val="superscript"/>
        <sz val="11"/>
        <color theme="0"/>
        <rFont val="Calibri"/>
        <family val="2"/>
        <scheme val="minor"/>
      </rPr>
      <t>2</t>
    </r>
  </si>
  <si>
    <t>PROFORMA:</t>
  </si>
  <si>
    <t>Unità di Misura</t>
  </si>
  <si>
    <t xml:space="preserve">Prezzo  </t>
  </si>
  <si>
    <t>Ricambi generici</t>
  </si>
  <si>
    <t>Girante</t>
  </si>
  <si>
    <t>Descrizione 2</t>
  </si>
  <si>
    <t>Irapuato - Guanayo</t>
  </si>
  <si>
    <t>2119/97</t>
  </si>
  <si>
    <t>Metepec</t>
  </si>
  <si>
    <t>Mexico d.f.</t>
  </si>
  <si>
    <t>Tlatlauquitepec</t>
  </si>
  <si>
    <t xml:space="preserve">Irapuato - Guanajuato </t>
  </si>
  <si>
    <t>2891/99</t>
  </si>
  <si>
    <t>Comitan, Chiapas</t>
  </si>
  <si>
    <t>952/94</t>
  </si>
  <si>
    <t>Guadalajara-Jalisco</t>
  </si>
  <si>
    <t>Atizapan de Zaragoza</t>
  </si>
  <si>
    <t>S. Cristobal de las Casas</t>
  </si>
  <si>
    <t>1864/97</t>
  </si>
  <si>
    <t>Tecoman-Colima</t>
  </si>
  <si>
    <t>Calle Cedro</t>
  </si>
  <si>
    <t>Corregidora Q.roMx</t>
  </si>
  <si>
    <t>Nuevo Leon</t>
  </si>
  <si>
    <t>2617/99</t>
  </si>
  <si>
    <t>San Pedro Santiago</t>
  </si>
  <si>
    <t>Tampico - Tamaulipas</t>
  </si>
  <si>
    <t>Nexticapan, Puebla</t>
  </si>
  <si>
    <t>Garcia N.L.</t>
  </si>
  <si>
    <t>2759/99</t>
  </si>
  <si>
    <t>1658/96</t>
  </si>
  <si>
    <t>Puebla</t>
  </si>
  <si>
    <t>1796/97</t>
  </si>
  <si>
    <t>Leon</t>
  </si>
  <si>
    <t>L. Vigas De Ramirez</t>
  </si>
  <si>
    <t>Monterrey, Nuevo Leon</t>
  </si>
  <si>
    <t>Zinacantepec</t>
  </si>
  <si>
    <t>Jocotitlan</t>
  </si>
  <si>
    <t>Guadalajara</t>
  </si>
  <si>
    <t>Calera - Zacatecas</t>
  </si>
  <si>
    <t>San Luis Potosi'</t>
  </si>
  <si>
    <t>Ixtlan de Juarez, Oaxaca</t>
  </si>
  <si>
    <t>2828/99</t>
  </si>
  <si>
    <t>Naucalpan, Edo de Mexico</t>
  </si>
  <si>
    <t>C.O</t>
  </si>
  <si>
    <t>Grignols</t>
  </si>
  <si>
    <t>Bressanone (BZ)</t>
  </si>
  <si>
    <t>info@karlpichler.it</t>
  </si>
  <si>
    <t>Mantova (MN)</t>
  </si>
  <si>
    <t>Torino (TO)</t>
  </si>
  <si>
    <t>mauro@gilardi.it</t>
  </si>
  <si>
    <t>Albaredo d'Adige (VR)</t>
  </si>
  <si>
    <t>Flühli</t>
  </si>
  <si>
    <t>Gemla</t>
  </si>
  <si>
    <t>Meolo (VE)</t>
  </si>
  <si>
    <t>Lonsboda</t>
  </si>
  <si>
    <t>St. Martin in Thurn (BZ)</t>
  </si>
  <si>
    <t>Boscochiesanuova (VR)</t>
  </si>
  <si>
    <t>info@scandolamobili.it</t>
  </si>
  <si>
    <t>Sutrio (UD)</t>
  </si>
  <si>
    <t>S. Vito di Leguzzano (VI)</t>
  </si>
  <si>
    <t>italwood.legnami@eutelia.com</t>
  </si>
  <si>
    <t>Rosignano Marittimo (LI)</t>
  </si>
  <si>
    <t>Leproso Premariacco (UD)</t>
  </si>
  <si>
    <t>Bro - Ravemala</t>
  </si>
  <si>
    <t>Challans</t>
  </si>
  <si>
    <t>St. Chely d'Apcher</t>
  </si>
  <si>
    <t>Zermeghedo (VI)</t>
  </si>
  <si>
    <t>Bisceglie (BA)</t>
  </si>
  <si>
    <t>Bovolone (VR)</t>
  </si>
  <si>
    <t>Shenyang</t>
  </si>
  <si>
    <t>Noidans les Vesoul</t>
  </si>
  <si>
    <t>Lama Mocogno (MO)</t>
  </si>
  <si>
    <t>Kumasi</t>
  </si>
  <si>
    <t>Grieskirchen</t>
  </si>
  <si>
    <t>Brembilla (BG)</t>
  </si>
  <si>
    <t>piegamb@tin.it</t>
  </si>
  <si>
    <t>Bigenthal</t>
  </si>
  <si>
    <t>Cascina (PI)</t>
  </si>
  <si>
    <t>eziobull@bel-italy.com</t>
  </si>
  <si>
    <t>S. Pietro Apostolo (CZ)</t>
  </si>
  <si>
    <t>Plasselb</t>
  </si>
  <si>
    <t>Cerea (VR)</t>
  </si>
  <si>
    <t>Commessaggio (MN)</t>
  </si>
  <si>
    <t>marina@bragapan.com</t>
  </si>
  <si>
    <t>Colico (CO)</t>
  </si>
  <si>
    <t>Kötschach - Mauthen</t>
  </si>
  <si>
    <t>Montefiascone (VT)</t>
  </si>
  <si>
    <t>Benevento (BN)</t>
  </si>
  <si>
    <t>Arco (TN)</t>
  </si>
  <si>
    <t>info@ferrarilegnami.com</t>
  </si>
  <si>
    <t>Castione Andevenno (SO)</t>
  </si>
  <si>
    <t>Certaldo (FI)</t>
  </si>
  <si>
    <t>Foggia (FG)</t>
  </si>
  <si>
    <t>info@tre-erre.biz</t>
  </si>
  <si>
    <t>Fumel</t>
  </si>
  <si>
    <t>Corella - Navarra</t>
  </si>
  <si>
    <t>Casaleone (VR)</t>
  </si>
  <si>
    <t>padanalegno@padanalegno.it</t>
  </si>
  <si>
    <t>Escuadron</t>
  </si>
  <si>
    <t>Pointe Noire</t>
  </si>
  <si>
    <t>Vitrolles</t>
  </si>
  <si>
    <t>Altavilla Vicentina (VI)</t>
  </si>
  <si>
    <t>Stansstad</t>
  </si>
  <si>
    <t>===</t>
  </si>
  <si>
    <t>Marbach</t>
  </si>
  <si>
    <t>info@gerberholz.ch</t>
  </si>
  <si>
    <t>Villa del Conte (PD)</t>
  </si>
  <si>
    <t>info@bertisilvano.com</t>
  </si>
  <si>
    <t>Eldorado</t>
  </si>
  <si>
    <t>Chengdu</t>
  </si>
  <si>
    <t>Yichun Cyti-Heilongjang</t>
  </si>
  <si>
    <t>Elorrio - Vizcaya</t>
  </si>
  <si>
    <t>info@miemi.biz</t>
  </si>
  <si>
    <t>Villaricca (NA)</t>
  </si>
  <si>
    <t>info@pozielloevoluzione.it</t>
  </si>
  <si>
    <t>Moscow</t>
  </si>
  <si>
    <t>Santiago</t>
  </si>
  <si>
    <t>Chagny</t>
  </si>
  <si>
    <t>Viterbo (VT)</t>
  </si>
  <si>
    <t>ordini@unopiù.it</t>
  </si>
  <si>
    <t>Montenau</t>
  </si>
  <si>
    <t>Capteux</t>
  </si>
  <si>
    <t>Escholzmatt</t>
  </si>
  <si>
    <t>Corinaldo (AN)</t>
  </si>
  <si>
    <t>info@bizzarrispa.com</t>
  </si>
  <si>
    <t>Andria (BA)</t>
  </si>
  <si>
    <t>rosanna@tecnoprimaf.it</t>
  </si>
  <si>
    <t>Sentjernej</t>
  </si>
  <si>
    <t>Luzzara (RE)</t>
  </si>
  <si>
    <t>Coniolo (AL)</t>
  </si>
  <si>
    <t>Elbasan</t>
  </si>
  <si>
    <t>Siguenza - Guadajatara</t>
  </si>
  <si>
    <t>Nötsch</t>
  </si>
  <si>
    <t>Hunjiang</t>
  </si>
  <si>
    <t>Jiangsu</t>
  </si>
  <si>
    <t>Euville</t>
  </si>
  <si>
    <t>Schupfheim</t>
  </si>
  <si>
    <t>Sauvigney Les Pesmes</t>
  </si>
  <si>
    <t>Ruwi - Muscat</t>
  </si>
  <si>
    <t>St. Didier sur Chalaronne</t>
  </si>
  <si>
    <t>Squatec, QC</t>
  </si>
  <si>
    <t>St. Quentin, NB</t>
  </si>
  <si>
    <t>Concepcion</t>
  </si>
  <si>
    <t>St. Trivier de Courtes</t>
  </si>
  <si>
    <t>Kartitsch</t>
  </si>
  <si>
    <t>Sonntagberg</t>
  </si>
  <si>
    <t>Casalmaggiore (CR)</t>
  </si>
  <si>
    <t>Fontenay le Comte</t>
  </si>
  <si>
    <t>Pionki</t>
  </si>
  <si>
    <t>Houeilles</t>
  </si>
  <si>
    <t>Ciudad Bolivar</t>
  </si>
  <si>
    <t>Baruth</t>
  </si>
  <si>
    <t>Elzach</t>
  </si>
  <si>
    <t>Laives (BZ)</t>
  </si>
  <si>
    <t>vaiawaltersnc@tin.it</t>
  </si>
  <si>
    <t>Montecarlo</t>
  </si>
  <si>
    <t>Bangkok</t>
  </si>
  <si>
    <t>Beynat</t>
  </si>
  <si>
    <t>Villeneuve sur lot</t>
  </si>
  <si>
    <t>Rio Bueno -X Region</t>
  </si>
  <si>
    <t>Roßleben/Unstrut</t>
  </si>
  <si>
    <t>Templin</t>
  </si>
  <si>
    <t>Reana del Rojale (UD)</t>
  </si>
  <si>
    <t>info@siderlegno.it</t>
  </si>
  <si>
    <t>Premariacco (UD)</t>
  </si>
  <si>
    <t>info@chiappospa.com</t>
  </si>
  <si>
    <t>Ponta Grossa</t>
  </si>
  <si>
    <t>S. Giovanni Ilarione (VR)</t>
  </si>
  <si>
    <t>info@panarottolegnami.it</t>
  </si>
  <si>
    <t>Saratov</t>
  </si>
  <si>
    <t>San Front (CN)</t>
  </si>
  <si>
    <t>Settecamini (RM)</t>
  </si>
  <si>
    <t>info@iclasrl.com</t>
  </si>
  <si>
    <t>Lindas</t>
  </si>
  <si>
    <t>Tibro</t>
  </si>
  <si>
    <t>Clermont Ferrand</t>
  </si>
  <si>
    <t>Hambach</t>
  </si>
  <si>
    <t>Davidson, QC</t>
  </si>
  <si>
    <t>Lenhovda</t>
  </si>
  <si>
    <t>Civita di Oricola (AQ)</t>
  </si>
  <si>
    <t>luigi.lumaca@gruppolegno.it</t>
  </si>
  <si>
    <t>Harbin</t>
  </si>
  <si>
    <t>Galizia</t>
  </si>
  <si>
    <t>Ponferrada</t>
  </si>
  <si>
    <t>Yurre</t>
  </si>
  <si>
    <t>Tibas</t>
  </si>
  <si>
    <t>Rio di Pusteria (BZ)</t>
  </si>
  <si>
    <t>lanzantonsrl@tin.it</t>
  </si>
  <si>
    <t>Sulmona (AQ)</t>
  </si>
  <si>
    <t>Passatempo di Osimo (AN)</t>
  </si>
  <si>
    <t>coffins.spa@libero.it</t>
  </si>
  <si>
    <t>Gomilsko</t>
  </si>
  <si>
    <t>Nentershausen/Dens</t>
  </si>
  <si>
    <t>Nogara (VR)</t>
  </si>
  <si>
    <t>s.bordini@libero.it</t>
  </si>
  <si>
    <t>Tawau - Sabah</t>
  </si>
  <si>
    <t>Bily Potok</t>
  </si>
  <si>
    <t>Villa Ottone (BZ)</t>
  </si>
  <si>
    <t>info@seeber.bz</t>
  </si>
  <si>
    <t>Saint Ulrich</t>
  </si>
  <si>
    <t>Les Loges Marchis</t>
  </si>
  <si>
    <t>Kirchroth</t>
  </si>
  <si>
    <t>Rindal</t>
  </si>
  <si>
    <t>St. Francois de Sales</t>
  </si>
  <si>
    <t>Bianzone (UD)</t>
  </si>
  <si>
    <t>Talca</t>
  </si>
  <si>
    <t>Qiqihar</t>
  </si>
  <si>
    <t>Roma (RM)</t>
  </si>
  <si>
    <t>ivo.mercati@alalegnami.com</t>
  </si>
  <si>
    <t>Vrutky</t>
  </si>
  <si>
    <t>Gazzo Veronese (VR)</t>
  </si>
  <si>
    <t>Oborniki Wlkp</t>
  </si>
  <si>
    <t>Kiihtelysvaara</t>
  </si>
  <si>
    <t>Hong Kong</t>
  </si>
  <si>
    <t>Shanghai</t>
  </si>
  <si>
    <t>Douala</t>
  </si>
  <si>
    <t>Berrechid</t>
  </si>
  <si>
    <t>Bjelovar</t>
  </si>
  <si>
    <t>Marlenheim</t>
  </si>
  <si>
    <t>Ottawa, ON</t>
  </si>
  <si>
    <t>Fredericton, NB</t>
  </si>
  <si>
    <t>Bucarest</t>
  </si>
  <si>
    <t>Krottendorf</t>
  </si>
  <si>
    <t>Salaj</t>
  </si>
  <si>
    <t>Bochnia</t>
  </si>
  <si>
    <t>Schwetzingen</t>
  </si>
  <si>
    <t>S. Polo di Piave (TV)</t>
  </si>
  <si>
    <t>dbonacin@priant.com</t>
  </si>
  <si>
    <t>Curitiba</t>
  </si>
  <si>
    <t>Penco</t>
  </si>
  <si>
    <t>Kuala Lumpur</t>
  </si>
  <si>
    <t>Grand Rapids, MI</t>
  </si>
  <si>
    <t>Rancy</t>
  </si>
  <si>
    <t>Herons Creek - NSW</t>
  </si>
  <si>
    <t>Biars s/ cere</t>
  </si>
  <si>
    <t>Noain - Navarra</t>
  </si>
  <si>
    <t>Lodrone (TN)</t>
  </si>
  <si>
    <t>info@bordiga.it</t>
  </si>
  <si>
    <t>Collinwood, TN</t>
  </si>
  <si>
    <t>Costa Serina (BG)</t>
  </si>
  <si>
    <t>adrianominelli@minelligroup.it</t>
  </si>
  <si>
    <t>La Coquille</t>
  </si>
  <si>
    <t>La Florida</t>
  </si>
  <si>
    <t>Kunming</t>
  </si>
  <si>
    <t>Morter (BZ)</t>
  </si>
  <si>
    <t>info@gruberlegno.it</t>
  </si>
  <si>
    <t>Valdaora (BZ)</t>
  </si>
  <si>
    <t>Zagreb</t>
  </si>
  <si>
    <t>Durlinsdorf</t>
  </si>
  <si>
    <t>Riga</t>
  </si>
  <si>
    <t>Kaplice</t>
  </si>
  <si>
    <t>Dalian</t>
  </si>
  <si>
    <t>Jilin</t>
  </si>
  <si>
    <t>Montevideo</t>
  </si>
  <si>
    <t>Luxueil Les Bains</t>
  </si>
  <si>
    <t>Trub</t>
  </si>
  <si>
    <t>Grindelwald</t>
  </si>
  <si>
    <t>Misiones</t>
  </si>
  <si>
    <t>Telgte</t>
  </si>
  <si>
    <t>Lake Road, Asokwa, Kumasi</t>
  </si>
  <si>
    <t>Sarentino (BZ)</t>
  </si>
  <si>
    <t>paul.summerer@haus.rubner.com</t>
  </si>
  <si>
    <t>Gudmont</t>
  </si>
  <si>
    <t>Orleans - Santa Catarina</t>
  </si>
  <si>
    <t>Rasun di Sotto (BZ)</t>
  </si>
  <si>
    <t>info@ligna.it</t>
  </si>
  <si>
    <t>Dabrowa Gornicza</t>
  </si>
  <si>
    <t>Bitschwiller</t>
  </si>
  <si>
    <t>Johor</t>
  </si>
  <si>
    <t>Pradamano (UD)</t>
  </si>
  <si>
    <t>info@legnonord.com</t>
  </si>
  <si>
    <t>Sibiu</t>
  </si>
  <si>
    <t>Abbadia San Salvatore (SI)</t>
  </si>
  <si>
    <t>Sonderso</t>
  </si>
  <si>
    <t>Torino</t>
  </si>
  <si>
    <t>Talmacin - Sibiu</t>
  </si>
  <si>
    <t>Kiev</t>
  </si>
  <si>
    <t>S. Candido (BZ)</t>
  </si>
  <si>
    <t>watschinger@brenercom.nt</t>
  </si>
  <si>
    <t>Padola di Comelico (BL)</t>
  </si>
  <si>
    <t>novalegnosrl@tiscali.it</t>
  </si>
  <si>
    <t>Port Klang Selangor Darul Ehsa</t>
  </si>
  <si>
    <t>Kyauktada-Yangon</t>
  </si>
  <si>
    <t>Abidjan</t>
  </si>
  <si>
    <t>1114/95</t>
  </si>
  <si>
    <t>La Chaize Giraud</t>
  </si>
  <si>
    <t>1115/95</t>
  </si>
  <si>
    <t>Jayat</t>
  </si>
  <si>
    <t>1116/95</t>
  </si>
  <si>
    <t>Bulle</t>
  </si>
  <si>
    <t>1117/95</t>
  </si>
  <si>
    <t>Cairo</t>
  </si>
  <si>
    <t>1118/95</t>
  </si>
  <si>
    <t>Krasnodar</t>
  </si>
  <si>
    <t>1119/95</t>
  </si>
  <si>
    <t>Ydes</t>
  </si>
  <si>
    <t>Nuvolera (BS)</t>
  </si>
  <si>
    <t>lorandi@lorandi.it</t>
  </si>
  <si>
    <t>1121/95</t>
  </si>
  <si>
    <t>Villalba Alcoler</t>
  </si>
  <si>
    <t>1122/95</t>
  </si>
  <si>
    <t>S. Daniele del Friuli (UD)</t>
  </si>
  <si>
    <t>1124/95</t>
  </si>
  <si>
    <t>Lugnano di Vicopisano (PI)</t>
  </si>
  <si>
    <t>1126/95</t>
  </si>
  <si>
    <t>Hovedgaard</t>
  </si>
  <si>
    <t>1131/95</t>
  </si>
  <si>
    <t>Meslay du Maine</t>
  </si>
  <si>
    <t>1132/95</t>
  </si>
  <si>
    <t>Saint Symphorien</t>
  </si>
  <si>
    <t>1133/95</t>
  </si>
  <si>
    <t>Toltori City</t>
  </si>
  <si>
    <t>1134/95</t>
  </si>
  <si>
    <t>Lushuihe</t>
  </si>
  <si>
    <t>1136/95</t>
  </si>
  <si>
    <t>Koege</t>
  </si>
  <si>
    <t>1144/95</t>
  </si>
  <si>
    <t>S. Bonifacio (VR)</t>
  </si>
  <si>
    <t>1146/95</t>
  </si>
  <si>
    <t>Corno di Rosazzo (UD)</t>
  </si>
  <si>
    <t>zen.udine@tin.it</t>
  </si>
  <si>
    <t>1147/95</t>
  </si>
  <si>
    <t>Karelia</t>
  </si>
  <si>
    <t>1148/95</t>
  </si>
  <si>
    <t>Casale di Scodosia (PD)</t>
  </si>
  <si>
    <t>1149/95</t>
  </si>
  <si>
    <t>S. Martino al Tagliamento (PN)</t>
  </si>
  <si>
    <t>info@silsnilegno.it</t>
  </si>
  <si>
    <t>1154/95</t>
  </si>
  <si>
    <t>Ust Ilimnsk</t>
  </si>
  <si>
    <t>1156/95</t>
  </si>
  <si>
    <t>Eisenkappel</t>
  </si>
  <si>
    <t>Goleniow</t>
  </si>
  <si>
    <t>1161/95</t>
  </si>
  <si>
    <t>Adzopé</t>
  </si>
  <si>
    <t>1163/95</t>
  </si>
  <si>
    <t>Las Nodes -Santiago</t>
  </si>
  <si>
    <t>1168/95</t>
  </si>
  <si>
    <t>1169/95</t>
  </si>
  <si>
    <t>Vaureuil</t>
  </si>
  <si>
    <t>Feuquières-en-Vimeu</t>
  </si>
  <si>
    <t>1171/95</t>
  </si>
  <si>
    <t>Bobota - Salaj</t>
  </si>
  <si>
    <t>1172/95</t>
  </si>
  <si>
    <t>Beius</t>
  </si>
  <si>
    <t>1174/95</t>
  </si>
  <si>
    <t>Crnomelj</t>
  </si>
  <si>
    <t>1181/95</t>
  </si>
  <si>
    <t>Meschede-Calle</t>
  </si>
  <si>
    <t>1185/95</t>
  </si>
  <si>
    <t xml:space="preserve">Powassan, ON </t>
  </si>
  <si>
    <t>1186/95</t>
  </si>
  <si>
    <t>Zernez</t>
  </si>
  <si>
    <t>1188/95</t>
  </si>
  <si>
    <t>Bredebro</t>
  </si>
  <si>
    <t>1189/95</t>
  </si>
  <si>
    <t>Chabris</t>
  </si>
  <si>
    <t>1191/95</t>
  </si>
  <si>
    <t>St. Etienne du Bois</t>
  </si>
  <si>
    <t>1196/95</t>
  </si>
  <si>
    <t>Debant bei Lienz</t>
  </si>
  <si>
    <t>1197/95</t>
  </si>
  <si>
    <t>Montigny sur Aube</t>
  </si>
  <si>
    <t>1198/95</t>
  </si>
  <si>
    <t>Xinjiang</t>
  </si>
  <si>
    <t xml:space="preserve">Kunming </t>
  </si>
  <si>
    <t>S. Angelo - Piove di Sacco (PD)</t>
  </si>
  <si>
    <t>info@andrighettilegnami.it</t>
  </si>
  <si>
    <t>Encruzilhada Do Sul -RS</t>
  </si>
  <si>
    <t>1213/95</t>
  </si>
  <si>
    <t>Thouars</t>
  </si>
  <si>
    <t>1216/95</t>
  </si>
  <si>
    <t>Jamosiav</t>
  </si>
  <si>
    <t>1217/95</t>
  </si>
  <si>
    <t>Sichuan</t>
  </si>
  <si>
    <t>1218/95</t>
  </si>
  <si>
    <t>Sonseca</t>
  </si>
  <si>
    <t>1221/95</t>
  </si>
  <si>
    <t>Ainet</t>
  </si>
  <si>
    <t>1223/95</t>
  </si>
  <si>
    <t>1224/95</t>
  </si>
  <si>
    <t>Ribiner</t>
  </si>
  <si>
    <t>1225/95</t>
  </si>
  <si>
    <t>1227/95</t>
  </si>
  <si>
    <t>Gambarare di Mira (VE)</t>
  </si>
  <si>
    <t>info@romealegnami.it</t>
  </si>
  <si>
    <t>1228/95</t>
  </si>
  <si>
    <t>1229/95</t>
  </si>
  <si>
    <t>San Pedro Sula</t>
  </si>
  <si>
    <t>1232/95</t>
  </si>
  <si>
    <t>1234/95</t>
  </si>
  <si>
    <t>Sacuieni - Bihor</t>
  </si>
  <si>
    <t>1237/95</t>
  </si>
  <si>
    <t>Näsum</t>
  </si>
  <si>
    <t>1238/95</t>
  </si>
  <si>
    <t>Bourganeuf</t>
  </si>
  <si>
    <t>1239/95</t>
  </si>
  <si>
    <t>Riaillè</t>
  </si>
  <si>
    <t>Saint Just</t>
  </si>
  <si>
    <t>1241/95</t>
  </si>
  <si>
    <t>Sarre Union</t>
  </si>
  <si>
    <t>1244/95</t>
  </si>
  <si>
    <t>Csurgo</t>
  </si>
  <si>
    <t>1249/95</t>
  </si>
  <si>
    <t>Suva</t>
  </si>
  <si>
    <t>Rosebank</t>
  </si>
  <si>
    <t>1252/95</t>
  </si>
  <si>
    <t>1253/95</t>
  </si>
  <si>
    <t>Kamnik</t>
  </si>
  <si>
    <t>1255/95</t>
  </si>
  <si>
    <t>S. Giorgio in Bosco (PD)</t>
  </si>
  <si>
    <t>1257/95</t>
  </si>
  <si>
    <t>Nova Ponente (BZ)</t>
  </si>
  <si>
    <t>info@holz-pichler.com</t>
  </si>
  <si>
    <t>1261/95</t>
  </si>
  <si>
    <t>Moncalieri (TO)</t>
  </si>
  <si>
    <t>1262/95</t>
  </si>
  <si>
    <t>Eldoret</t>
  </si>
  <si>
    <t>1263/95</t>
  </si>
  <si>
    <t>Blatten-Malters</t>
  </si>
  <si>
    <t>1264/95</t>
  </si>
  <si>
    <t>Menzberg</t>
  </si>
  <si>
    <t xml:space="preserve">Qiqihar </t>
  </si>
  <si>
    <t>1266/95</t>
  </si>
  <si>
    <t>1267/95</t>
  </si>
  <si>
    <t>Rossana (CN)</t>
  </si>
  <si>
    <t>info@rossanalegno.it</t>
  </si>
  <si>
    <t>San Javier</t>
  </si>
  <si>
    <t>1275/95</t>
  </si>
  <si>
    <t>Jinxiang</t>
  </si>
  <si>
    <t>1276/95</t>
  </si>
  <si>
    <t>Caçador, S.C.</t>
  </si>
  <si>
    <t>1277/95</t>
  </si>
  <si>
    <t>Kirov</t>
  </si>
  <si>
    <t>1285/95</t>
  </si>
  <si>
    <t>Bouguenais</t>
  </si>
  <si>
    <t>1286/95</t>
  </si>
  <si>
    <t>Ronchamp</t>
  </si>
  <si>
    <t>1289/95</t>
  </si>
  <si>
    <t>Creuzburg</t>
  </si>
  <si>
    <t>1291/95</t>
  </si>
  <si>
    <t>Spencer, WV</t>
  </si>
  <si>
    <t>1293/95</t>
  </si>
  <si>
    <t>S. Pier D'Isonzo (GO)</t>
  </si>
  <si>
    <t>1294/95</t>
  </si>
  <si>
    <t>Buja (UD)</t>
  </si>
  <si>
    <t>savioparchetti@groupsavio.it</t>
  </si>
  <si>
    <t>1299/95</t>
  </si>
  <si>
    <t>Kuching, Sarawak</t>
  </si>
  <si>
    <t>Ouzouer sur Loire</t>
  </si>
  <si>
    <t>Constitution</t>
  </si>
  <si>
    <t>Straza</t>
  </si>
  <si>
    <t>1314/95</t>
  </si>
  <si>
    <t>1315/95</t>
  </si>
  <si>
    <t>1319/95</t>
  </si>
  <si>
    <t>S. Nicolò di Manzano (UD)</t>
  </si>
  <si>
    <t>mauro@tulissi.it</t>
  </si>
  <si>
    <t>1325/95</t>
  </si>
  <si>
    <t>Tatau -Bintulu-Sarawak</t>
  </si>
  <si>
    <t>1331/95</t>
  </si>
  <si>
    <t>1332/95</t>
  </si>
  <si>
    <t>1333/95</t>
  </si>
  <si>
    <t>Guyana</t>
  </si>
  <si>
    <t>1334/95</t>
  </si>
  <si>
    <t>Hästveda</t>
  </si>
  <si>
    <t>1338/95</t>
  </si>
  <si>
    <t>1341/95</t>
  </si>
  <si>
    <t xml:space="preserve">Tillsonburg, ON </t>
  </si>
  <si>
    <t>1342/95</t>
  </si>
  <si>
    <t>Habo</t>
  </si>
  <si>
    <t>1343/95</t>
  </si>
  <si>
    <t>Vinkanger</t>
  </si>
  <si>
    <t>1345/95</t>
  </si>
  <si>
    <t>Mareno di Piave (TV)</t>
  </si>
  <si>
    <t>torneriaveneta@interfree.it</t>
  </si>
  <si>
    <t>1346/95</t>
  </si>
  <si>
    <t>Peschiera del Garda  (VR)</t>
  </si>
  <si>
    <t>1347/95</t>
  </si>
  <si>
    <t>Cookville, TN</t>
  </si>
  <si>
    <t>1351/95</t>
  </si>
  <si>
    <t>Mattawa, ON</t>
  </si>
  <si>
    <t>1352/95</t>
  </si>
  <si>
    <t>1355/95</t>
  </si>
  <si>
    <t>Cagliari-Elmas (CA)</t>
  </si>
  <si>
    <t>tecnico@nuovaelmaslegnami.com</t>
  </si>
  <si>
    <t>1357/95</t>
  </si>
  <si>
    <t>1359/95</t>
  </si>
  <si>
    <t>Panamá 1</t>
  </si>
  <si>
    <t>1362/95</t>
  </si>
  <si>
    <t>Vinay</t>
  </si>
  <si>
    <t>1363/95</t>
  </si>
  <si>
    <t>1364/95</t>
  </si>
  <si>
    <t>Pontenx les Forges</t>
  </si>
  <si>
    <t>1368/95</t>
  </si>
  <si>
    <t>Quito</t>
  </si>
  <si>
    <t>1372/95</t>
  </si>
  <si>
    <t>Martin</t>
  </si>
  <si>
    <t>1373/95</t>
  </si>
  <si>
    <t>Irkutsk</t>
  </si>
  <si>
    <t>1376/95</t>
  </si>
  <si>
    <t>Hebei</t>
  </si>
  <si>
    <t>1377/95</t>
  </si>
  <si>
    <t>Brunico (BZ)</t>
  </si>
  <si>
    <t>1381/95</t>
  </si>
  <si>
    <t>Hernani</t>
  </si>
  <si>
    <t>1385/95</t>
  </si>
  <si>
    <t>Guayaquil</t>
  </si>
  <si>
    <t>1392/95</t>
  </si>
  <si>
    <t>Satu Mare</t>
  </si>
  <si>
    <t>1393/95</t>
  </si>
  <si>
    <t>1397/95</t>
  </si>
  <si>
    <t>Garibaldi - RS</t>
  </si>
  <si>
    <t>1398/95</t>
  </si>
  <si>
    <t>Bebra</t>
  </si>
  <si>
    <t>1399/95</t>
  </si>
  <si>
    <t>Beijing</t>
  </si>
  <si>
    <t>Jiagedaqi</t>
  </si>
  <si>
    <t>1413/95</t>
  </si>
  <si>
    <t>La Fertè Vidame</t>
  </si>
  <si>
    <t>1414/95</t>
  </si>
  <si>
    <t>Mertzwiller</t>
  </si>
  <si>
    <t>1415/95</t>
  </si>
  <si>
    <t>Montefalcone nel Sannio (CB)</t>
  </si>
  <si>
    <t>info@lamellegno.com</t>
  </si>
  <si>
    <t>1418/95</t>
  </si>
  <si>
    <t>1419/95</t>
  </si>
  <si>
    <t>Issoire</t>
  </si>
  <si>
    <t>1421/95</t>
  </si>
  <si>
    <t>Kematen</t>
  </si>
  <si>
    <t>1427/95</t>
  </si>
  <si>
    <t>Pagani (SA)</t>
  </si>
  <si>
    <t>gafior@tin.it</t>
  </si>
  <si>
    <t>1428/95</t>
  </si>
  <si>
    <t>Manzano (UD)</t>
  </si>
  <si>
    <t>info@grione.it</t>
  </si>
  <si>
    <t>1431/95</t>
  </si>
  <si>
    <t>1433/95</t>
  </si>
  <si>
    <t>Dolgoje</t>
  </si>
  <si>
    <t>1437/96</t>
  </si>
  <si>
    <t>Viriat</t>
  </si>
  <si>
    <t>1438/96</t>
  </si>
  <si>
    <t>Kampala</t>
  </si>
  <si>
    <t>1441/96</t>
  </si>
  <si>
    <t>Yaan</t>
  </si>
  <si>
    <t>1442/96</t>
  </si>
  <si>
    <t>Villersexel</t>
  </si>
  <si>
    <t>1444/96</t>
  </si>
  <si>
    <t>Pesaro (PU)</t>
  </si>
  <si>
    <t>1445/96</t>
  </si>
  <si>
    <t>Guiyang</t>
  </si>
  <si>
    <t>McDermitt, OH</t>
  </si>
  <si>
    <t>1453/96</t>
  </si>
  <si>
    <t>1454/96</t>
  </si>
  <si>
    <t>Komoró</t>
  </si>
  <si>
    <t>1459/96</t>
  </si>
  <si>
    <t>Jiangxi</t>
  </si>
  <si>
    <t>1461/96</t>
  </si>
  <si>
    <t>Xingtai</t>
  </si>
  <si>
    <t>1462/96</t>
  </si>
  <si>
    <t>Singapore</t>
  </si>
  <si>
    <t>1472/96</t>
  </si>
  <si>
    <t>Dimaro (TN)</t>
  </si>
  <si>
    <t>1473/96</t>
  </si>
  <si>
    <t>Bacau</t>
  </si>
  <si>
    <t>1474/96</t>
  </si>
  <si>
    <t>S. Donà di P. (VE)</t>
  </si>
  <si>
    <t>1476/96</t>
  </si>
  <si>
    <t>1479/96</t>
  </si>
  <si>
    <t>1483/96</t>
  </si>
  <si>
    <t>Bergara</t>
  </si>
  <si>
    <t>1487/96</t>
  </si>
  <si>
    <t>Reghin</t>
  </si>
  <si>
    <t>1488/96</t>
  </si>
  <si>
    <t>Gaggenau</t>
  </si>
  <si>
    <t>1491/96</t>
  </si>
  <si>
    <t>Byremo</t>
  </si>
  <si>
    <t>1492/96</t>
  </si>
  <si>
    <t>1494/96</t>
  </si>
  <si>
    <t>Novacuzzo di Prepotto (UD)</t>
  </si>
  <si>
    <t>topline@topline-italia.com</t>
  </si>
  <si>
    <t>1496/96</t>
  </si>
  <si>
    <t>Eslohe-Bremke</t>
  </si>
  <si>
    <t>Chiusa (BZ)</t>
  </si>
  <si>
    <t>Piatra Neamt</t>
  </si>
  <si>
    <t>1513/96</t>
  </si>
  <si>
    <t>Laignes</t>
  </si>
  <si>
    <t>1515/96</t>
  </si>
  <si>
    <t>S. Pietro al Natisone (UD)</t>
  </si>
  <si>
    <t>1518/96</t>
  </si>
  <si>
    <t>Piré sur Seiche</t>
  </si>
  <si>
    <t>1521/96</t>
  </si>
  <si>
    <t>Tuscaloosa, AL</t>
  </si>
  <si>
    <t>1522/96</t>
  </si>
  <si>
    <t>Ste Aurélie - PQ</t>
  </si>
  <si>
    <t>1523/96</t>
  </si>
  <si>
    <t>Egletons</t>
  </si>
  <si>
    <t>1528/96</t>
  </si>
  <si>
    <t>Nentershausen</t>
  </si>
  <si>
    <t>1533/96</t>
  </si>
  <si>
    <t>Tillieres</t>
  </si>
  <si>
    <t>1534/96</t>
  </si>
  <si>
    <t>Pembroke, ON</t>
  </si>
  <si>
    <t>1535/95</t>
  </si>
  <si>
    <t>1546/96</t>
  </si>
  <si>
    <t>Matane, QC</t>
  </si>
  <si>
    <t>1547/96</t>
  </si>
  <si>
    <t>1548/96</t>
  </si>
  <si>
    <t>Hegang</t>
  </si>
  <si>
    <t>1549/96</t>
  </si>
  <si>
    <t>Gitomirskaya</t>
  </si>
  <si>
    <t>1551/96</t>
  </si>
  <si>
    <t>Filottrano (AN)</t>
  </si>
  <si>
    <t>info@giachettalegnami.it</t>
  </si>
  <si>
    <t>1552/96</t>
  </si>
  <si>
    <t>Negresti-Oas</t>
  </si>
  <si>
    <t>1554/96</t>
  </si>
  <si>
    <t>Mizil</t>
  </si>
  <si>
    <t>1559/96</t>
  </si>
  <si>
    <t>Tigre - Buenos Aires</t>
  </si>
  <si>
    <t>1565/96</t>
  </si>
  <si>
    <t xml:space="preserve">Lijiang </t>
  </si>
  <si>
    <t>1566/96</t>
  </si>
  <si>
    <t>Abu Dhabi</t>
  </si>
  <si>
    <t>1567/96</t>
  </si>
  <si>
    <t>1572/96</t>
  </si>
  <si>
    <t>Torsas</t>
  </si>
  <si>
    <t>1577/96</t>
  </si>
  <si>
    <t>Price, Québec</t>
  </si>
  <si>
    <t>Tomsk</t>
  </si>
  <si>
    <t>1584/96</t>
  </si>
  <si>
    <t>Baiano (AV)</t>
  </si>
  <si>
    <t>picciocchi@libero.it</t>
  </si>
  <si>
    <t>1585/96</t>
  </si>
  <si>
    <t>Drobeta Turnu-Severin</t>
  </si>
  <si>
    <t>1586/96</t>
  </si>
  <si>
    <t>Simleu Silvaniei</t>
  </si>
  <si>
    <t>1593/96</t>
  </si>
  <si>
    <t>Kluang Johore</t>
  </si>
  <si>
    <t>1595/96</t>
  </si>
  <si>
    <t>1596/96</t>
  </si>
  <si>
    <t>Tigerton, WI</t>
  </si>
  <si>
    <t>1597/96</t>
  </si>
  <si>
    <t>Brossard, QC</t>
  </si>
  <si>
    <t>1598/96</t>
  </si>
  <si>
    <t xml:space="preserve">Kunshan </t>
  </si>
  <si>
    <t>Belvedere di Tezze (VI)</t>
  </si>
  <si>
    <t>baumobili@libero.it</t>
  </si>
  <si>
    <t>Urbana (PD)</t>
  </si>
  <si>
    <t>Ravna Gora</t>
  </si>
  <si>
    <t>Cowen, WV</t>
  </si>
  <si>
    <t>Leskovac</t>
  </si>
  <si>
    <t>Tetovo</t>
  </si>
  <si>
    <t>Tielt</t>
  </si>
  <si>
    <t>Kamitet-Padolvski</t>
  </si>
  <si>
    <t>Zlatar Bistrica</t>
  </si>
  <si>
    <t>1621/96</t>
  </si>
  <si>
    <t>S. Giovanni al Natisone (UD)</t>
  </si>
  <si>
    <t>info@casellispa.com</t>
  </si>
  <si>
    <t>1623/96</t>
  </si>
  <si>
    <t>Nyíregyháza</t>
  </si>
  <si>
    <t>1624/96</t>
  </si>
  <si>
    <t>Gregurovec</t>
  </si>
  <si>
    <t>1625/96</t>
  </si>
  <si>
    <t>1627/96</t>
  </si>
  <si>
    <t>Akron, IN</t>
  </si>
  <si>
    <t>1631/96</t>
  </si>
  <si>
    <t>Faraoni - Bacau</t>
  </si>
  <si>
    <t>1633/96</t>
  </si>
  <si>
    <t>Orejac, Rakov dol</t>
  </si>
  <si>
    <t>1634/96</t>
  </si>
  <si>
    <t xml:space="preserve">Bacau </t>
  </si>
  <si>
    <t>1639/96</t>
  </si>
  <si>
    <t>Buchin Caras Severin</t>
  </si>
  <si>
    <t>1644/96</t>
  </si>
  <si>
    <t>1645/96</t>
  </si>
  <si>
    <t>Miri-Sarawak</t>
  </si>
  <si>
    <t>1646/96</t>
  </si>
  <si>
    <t>Armstrong Linière, QC</t>
  </si>
  <si>
    <t>1648/96</t>
  </si>
  <si>
    <t xml:space="preserve">Livingstone </t>
  </si>
  <si>
    <t>1651/96</t>
  </si>
  <si>
    <t>Snow Hill, MD</t>
  </si>
  <si>
    <t>1652/96</t>
  </si>
  <si>
    <t>Madison, VA</t>
  </si>
  <si>
    <t>1656/96</t>
  </si>
  <si>
    <t>1673/96</t>
  </si>
  <si>
    <t>Caronno Petursella (VA)</t>
  </si>
  <si>
    <t>info@infissirossetti.it</t>
  </si>
  <si>
    <t>1674/96</t>
  </si>
  <si>
    <t>Annone Veneto (VE)</t>
  </si>
  <si>
    <t>1675/96</t>
  </si>
  <si>
    <t>1676/96</t>
  </si>
  <si>
    <t>1681/96</t>
  </si>
  <si>
    <t>Vertault</t>
  </si>
  <si>
    <t>1686/96</t>
  </si>
  <si>
    <t>Tileagd, jud. Bihor</t>
  </si>
  <si>
    <t>1687/96</t>
  </si>
  <si>
    <t>Meishan</t>
  </si>
  <si>
    <t>1692/96</t>
  </si>
  <si>
    <t>Lijiang</t>
  </si>
  <si>
    <t>1696/96</t>
  </si>
  <si>
    <t>1697/96</t>
  </si>
  <si>
    <t>Gomel</t>
  </si>
  <si>
    <t>1698/96</t>
  </si>
  <si>
    <t>Benxi</t>
  </si>
  <si>
    <t>1712/96</t>
  </si>
  <si>
    <t>Budaörs</t>
  </si>
  <si>
    <t>1716/96</t>
  </si>
  <si>
    <t>Sarmas - Judetul Mures</t>
  </si>
  <si>
    <t>1721/96</t>
  </si>
  <si>
    <t>Neimonggo</t>
  </si>
  <si>
    <t>1725/96</t>
  </si>
  <si>
    <t>St. Paul du Nord, QC</t>
  </si>
  <si>
    <t>1726/96</t>
  </si>
  <si>
    <t>Lac Mégantic, QC</t>
  </si>
  <si>
    <t>1733/96</t>
  </si>
  <si>
    <t>Labuan-Sabah</t>
  </si>
  <si>
    <t>1737/96</t>
  </si>
  <si>
    <t>Scandolara Ravara (CR)</t>
  </si>
  <si>
    <t>info@binifernando.com</t>
  </si>
  <si>
    <t>1738/96</t>
  </si>
  <si>
    <t>1739/96</t>
  </si>
  <si>
    <t>Columbus, GA</t>
  </si>
  <si>
    <t>1742/96</t>
  </si>
  <si>
    <t>Molbergen</t>
  </si>
  <si>
    <t>herder.sitzmoebel@ewetel.net</t>
  </si>
  <si>
    <t>1744/96</t>
  </si>
  <si>
    <t>Rexton, NB</t>
  </si>
  <si>
    <t>1745/96</t>
  </si>
  <si>
    <t>Santelices</t>
  </si>
  <si>
    <t>Gerosa (BG)</t>
  </si>
  <si>
    <t>stefano@angelocarminati.com</t>
  </si>
  <si>
    <t>1751/96</t>
  </si>
  <si>
    <t>Salies du Salat</t>
  </si>
  <si>
    <t>1755/96</t>
  </si>
  <si>
    <t>1756/96</t>
  </si>
  <si>
    <t>Palmares Do Sul -RS</t>
  </si>
  <si>
    <t>1757/96</t>
  </si>
  <si>
    <t>Millers Creek, NC</t>
  </si>
  <si>
    <t>1758/96</t>
  </si>
  <si>
    <t>Schio (VI)</t>
  </si>
  <si>
    <t>Morehead, KY</t>
  </si>
  <si>
    <t>1763/96</t>
  </si>
  <si>
    <t>1766/97</t>
  </si>
  <si>
    <t>Rodez</t>
  </si>
  <si>
    <t>1768/97</t>
  </si>
  <si>
    <t>Nueva Cordoba</t>
  </si>
  <si>
    <t>1769/97</t>
  </si>
  <si>
    <t>Buenos Aires</t>
  </si>
  <si>
    <t>1774/97</t>
  </si>
  <si>
    <t>1775/97</t>
  </si>
  <si>
    <t>Mortée</t>
  </si>
  <si>
    <t>1776/97</t>
  </si>
  <si>
    <t>Grosbliederstroff</t>
  </si>
  <si>
    <t>1778/97</t>
  </si>
  <si>
    <t>Dujiangyan Sichuan</t>
  </si>
  <si>
    <t>1779/97</t>
  </si>
  <si>
    <t>Kenova, WV</t>
  </si>
  <si>
    <t>Curtin, WV</t>
  </si>
  <si>
    <t>1783/97</t>
  </si>
  <si>
    <t>Kotsøy - Singsas</t>
  </si>
  <si>
    <t>1786/97</t>
  </si>
  <si>
    <t>1787/97</t>
  </si>
  <si>
    <t>Angeles City</t>
  </si>
  <si>
    <t>1789/97</t>
  </si>
  <si>
    <t>1798/97</t>
  </si>
  <si>
    <t>Barney's River, NS</t>
  </si>
  <si>
    <t>Roethenbach</t>
  </si>
  <si>
    <t>Riceville, PA</t>
  </si>
  <si>
    <t>Alexandra</t>
  </si>
  <si>
    <t>Langres</t>
  </si>
  <si>
    <t>Warm Springs, OR</t>
  </si>
  <si>
    <t>Portland, OR</t>
  </si>
  <si>
    <t>1815/97</t>
  </si>
  <si>
    <t>Kiseljak</t>
  </si>
  <si>
    <t>1817/97</t>
  </si>
  <si>
    <t>Villa Santina (UD)</t>
  </si>
  <si>
    <t>gbellina@euroholz.it</t>
  </si>
  <si>
    <t>1819/97</t>
  </si>
  <si>
    <t>1822/97</t>
  </si>
  <si>
    <t>Vendays - Montalivet</t>
  </si>
  <si>
    <t>1828/97</t>
  </si>
  <si>
    <t>Troy, NC</t>
  </si>
  <si>
    <t>1829/97</t>
  </si>
  <si>
    <t>Barczewo</t>
  </si>
  <si>
    <t>1835/97</t>
  </si>
  <si>
    <t>Castellamare di Stabia (NA)</t>
  </si>
  <si>
    <t>parmentolalegnami@tin.it</t>
  </si>
  <si>
    <t>1836/97</t>
  </si>
  <si>
    <t>Miren</t>
  </si>
  <si>
    <t>1838/97</t>
  </si>
  <si>
    <t>Guatemala City</t>
  </si>
  <si>
    <t>1839/97</t>
  </si>
  <si>
    <t>Sofia</t>
  </si>
  <si>
    <t>1843/97</t>
  </si>
  <si>
    <t>1851/97</t>
  </si>
  <si>
    <t>Corbin, KY</t>
  </si>
  <si>
    <t>1853/97</t>
  </si>
  <si>
    <t>Betaille</t>
  </si>
  <si>
    <t>1854/97</t>
  </si>
  <si>
    <t>Durmersheim</t>
  </si>
  <si>
    <t>1855/97</t>
  </si>
  <si>
    <t>1856/97</t>
  </si>
  <si>
    <t>Daxinganling</t>
  </si>
  <si>
    <t>1859/97</t>
  </si>
  <si>
    <t>Krusevac</t>
  </si>
  <si>
    <t>1862/97</t>
  </si>
  <si>
    <t>1872/97</t>
  </si>
  <si>
    <t>1875/97</t>
  </si>
  <si>
    <t>Napoli (NA)</t>
  </si>
  <si>
    <t>info@colellaindustria.it</t>
  </si>
  <si>
    <t>1879/97</t>
  </si>
  <si>
    <t>Crozet, VA</t>
  </si>
  <si>
    <t>1881/97</t>
  </si>
  <si>
    <t>1887/97</t>
  </si>
  <si>
    <t>Moheda</t>
  </si>
  <si>
    <t>1888/97</t>
  </si>
  <si>
    <t>Hauteville</t>
  </si>
  <si>
    <t>1892/97</t>
  </si>
  <si>
    <t>S. Valentino in Campo (BZ)</t>
  </si>
  <si>
    <t>valentin.pardeller@rolmail.net</t>
  </si>
  <si>
    <t>1894/97</t>
  </si>
  <si>
    <t>Zalau, Jud. Salaj</t>
  </si>
  <si>
    <t>1897/97</t>
  </si>
  <si>
    <t>1898/97</t>
  </si>
  <si>
    <t>Smiltene</t>
  </si>
  <si>
    <t>Ardentes</t>
  </si>
  <si>
    <t>Olive Hill, KY</t>
  </si>
  <si>
    <t>Sakiai</t>
  </si>
  <si>
    <t>Tjumen</t>
  </si>
  <si>
    <t>1914/97</t>
  </si>
  <si>
    <t>Kazan</t>
  </si>
  <si>
    <t>1922/97</t>
  </si>
  <si>
    <t>Utuili</t>
  </si>
  <si>
    <t>1924/97</t>
  </si>
  <si>
    <t>Vitex</t>
  </si>
  <si>
    <t>1926/97</t>
  </si>
  <si>
    <t>San Isidro - B.A.</t>
  </si>
  <si>
    <t>1931/97</t>
  </si>
  <si>
    <t>1933/97</t>
  </si>
  <si>
    <t>Hann. Münden</t>
  </si>
  <si>
    <t>1935/97</t>
  </si>
  <si>
    <t>Cluj Napoca</t>
  </si>
  <si>
    <t>1936/97</t>
  </si>
  <si>
    <t>St. Quentin, New Brunswick</t>
  </si>
  <si>
    <t>1938/97</t>
  </si>
  <si>
    <t>St. Germain en Montagne</t>
  </si>
  <si>
    <t>1939/97</t>
  </si>
  <si>
    <t>Husavik</t>
  </si>
  <si>
    <t>1941/97</t>
  </si>
  <si>
    <t>Turgoviste</t>
  </si>
  <si>
    <t>1942/97</t>
  </si>
  <si>
    <t>South Grafton, NSW</t>
  </si>
  <si>
    <t>1946/97</t>
  </si>
  <si>
    <t>Raymonville, MO</t>
  </si>
  <si>
    <t>1951/97</t>
  </si>
  <si>
    <t>1954/97</t>
  </si>
  <si>
    <t>Zhitomir</t>
  </si>
  <si>
    <t>1955/97</t>
  </si>
  <si>
    <t>La Chapelle St Remy</t>
  </si>
  <si>
    <t>1956/97</t>
  </si>
  <si>
    <t>St. Johann im Pongau</t>
  </si>
  <si>
    <t>1958/97</t>
  </si>
  <si>
    <t>Aluksnes raj</t>
  </si>
  <si>
    <t>1959/97</t>
  </si>
  <si>
    <t>Olsztyn</t>
  </si>
  <si>
    <t>1964/97</t>
  </si>
  <si>
    <t>Virton - Signeulx</t>
  </si>
  <si>
    <t>1965/97</t>
  </si>
  <si>
    <t>Montgivray</t>
  </si>
  <si>
    <t>1968/97</t>
  </si>
  <si>
    <t>Crespano del Grappa (TV)</t>
  </si>
  <si>
    <t>info@crespanoparchetti.it</t>
  </si>
  <si>
    <t>1974/97</t>
  </si>
  <si>
    <t>Seymour - Victoria</t>
  </si>
  <si>
    <t>1976/97</t>
  </si>
  <si>
    <t>Qinyuan</t>
  </si>
  <si>
    <t>1977/97</t>
  </si>
  <si>
    <t>1978/97</t>
  </si>
  <si>
    <t>Nybro</t>
  </si>
  <si>
    <t>1985/97</t>
  </si>
  <si>
    <t>1987/97</t>
  </si>
  <si>
    <t xml:space="preserve">San Carlos </t>
  </si>
  <si>
    <t>1988/97</t>
  </si>
  <si>
    <t>1993/97</t>
  </si>
  <si>
    <t>Schloß Holte-Stukenbrock</t>
  </si>
  <si>
    <t>1996/97</t>
  </si>
  <si>
    <t>Koszalin</t>
  </si>
  <si>
    <t>1997/97</t>
  </si>
  <si>
    <t>1998/97</t>
  </si>
  <si>
    <t>Lawrenceville, VA</t>
  </si>
  <si>
    <t>Temuco</t>
  </si>
  <si>
    <t>Mondeville</t>
  </si>
  <si>
    <t>Poznan</t>
  </si>
  <si>
    <t>Wroclaw</t>
  </si>
  <si>
    <t>El Dorado</t>
  </si>
  <si>
    <t>Sainte Croix aux Mines</t>
  </si>
  <si>
    <t>Vyskov</t>
  </si>
  <si>
    <t>Drouin West-Victoria</t>
  </si>
  <si>
    <t>Kolombong-Kotakinabalu Sabah</t>
  </si>
  <si>
    <t>Waverly, VA</t>
  </si>
  <si>
    <t>Netannya</t>
  </si>
  <si>
    <t>Mateszalka</t>
  </si>
  <si>
    <t>Brez (TN)</t>
  </si>
  <si>
    <t>Rigas Rai</t>
  </si>
  <si>
    <t>Yaounde</t>
  </si>
  <si>
    <t>Aillevillers et Lyaumont</t>
  </si>
  <si>
    <t>Luxemburg</t>
  </si>
  <si>
    <t>Libreville</t>
  </si>
  <si>
    <t>Macelj Donji B.B.</t>
  </si>
  <si>
    <t>Oxford, PA</t>
  </si>
  <si>
    <t>Ogulin</t>
  </si>
  <si>
    <t>Darmanesti jud. Bacau</t>
  </si>
  <si>
    <t>Soci</t>
  </si>
  <si>
    <t>Ederswiller</t>
  </si>
  <si>
    <t>South Lismole, NSW</t>
  </si>
  <si>
    <t>St. Pol sur Ternoise</t>
  </si>
  <si>
    <t>Hampton, TN</t>
  </si>
  <si>
    <t>Washougal, WA</t>
  </si>
  <si>
    <t>2123/97</t>
  </si>
  <si>
    <t>2126/97</t>
  </si>
  <si>
    <t>Tomnsk</t>
  </si>
  <si>
    <t>2128/97</t>
  </si>
  <si>
    <t>Les Echelles</t>
  </si>
  <si>
    <t>2132/97</t>
  </si>
  <si>
    <t>Dassel</t>
  </si>
  <si>
    <t>2133/97</t>
  </si>
  <si>
    <t>Milano (MI)</t>
  </si>
  <si>
    <t>2137/98</t>
  </si>
  <si>
    <t>Ventspils</t>
  </si>
  <si>
    <t>2138/98</t>
  </si>
  <si>
    <t>Campbellsville, KY</t>
  </si>
  <si>
    <t>2141/98</t>
  </si>
  <si>
    <t>Malaincourt</t>
  </si>
  <si>
    <t>2144/98</t>
  </si>
  <si>
    <t>Bienville</t>
  </si>
  <si>
    <t>2145/98</t>
  </si>
  <si>
    <t>Stupsk</t>
  </si>
  <si>
    <t>2146/98</t>
  </si>
  <si>
    <t>Verbano B.za</t>
  </si>
  <si>
    <t>2149/98</t>
  </si>
  <si>
    <t>Melbourne</t>
  </si>
  <si>
    <t>2153/98</t>
  </si>
  <si>
    <t>Tirgu Mures</t>
  </si>
  <si>
    <t>2157/98</t>
  </si>
  <si>
    <t>Saldus Rajons</t>
  </si>
  <si>
    <t>2161/98</t>
  </si>
  <si>
    <t>Belforte all'Isauro (PS)</t>
  </si>
  <si>
    <t>2162/98</t>
  </si>
  <si>
    <t>Cormons (GO)</t>
  </si>
  <si>
    <t>2164/98</t>
  </si>
  <si>
    <t>Budapest</t>
  </si>
  <si>
    <t>2168/98</t>
  </si>
  <si>
    <t>Obreja</t>
  </si>
  <si>
    <t>2169/98</t>
  </si>
  <si>
    <t>Kuressaar</t>
  </si>
  <si>
    <t>2178/98</t>
  </si>
  <si>
    <t>2183/98</t>
  </si>
  <si>
    <t>Waynesboro, VA</t>
  </si>
  <si>
    <t>2185/98</t>
  </si>
  <si>
    <t>Villa Selva (FL)</t>
  </si>
  <si>
    <t>luigi@gorzawood.com</t>
  </si>
  <si>
    <t xml:space="preserve">Laureville, OH </t>
  </si>
  <si>
    <t>2192/98</t>
  </si>
  <si>
    <t>Rocky Mount, VA</t>
  </si>
  <si>
    <t>Roanoke, AL</t>
  </si>
  <si>
    <t>Jamestown, NY</t>
  </si>
  <si>
    <t>Tiblisi</t>
  </si>
  <si>
    <t>Troy, VA</t>
  </si>
  <si>
    <t>2217/98</t>
  </si>
  <si>
    <t>Lezajsk</t>
  </si>
  <si>
    <t>2219/98</t>
  </si>
  <si>
    <t>Heredia</t>
  </si>
  <si>
    <t>2223/98</t>
  </si>
  <si>
    <t>Saint Priest</t>
  </si>
  <si>
    <t>2225/98</t>
  </si>
  <si>
    <t>Walshed</t>
  </si>
  <si>
    <t>2227/98</t>
  </si>
  <si>
    <t>2229/98</t>
  </si>
  <si>
    <t>2235/98</t>
  </si>
  <si>
    <t>Balmoral, N.B.</t>
  </si>
  <si>
    <t>2236/98</t>
  </si>
  <si>
    <t>Vox Mialy</t>
  </si>
  <si>
    <t>2238/98</t>
  </si>
  <si>
    <t>Bourneau</t>
  </si>
  <si>
    <t>Steklurogs, Limbazu</t>
  </si>
  <si>
    <t>2241/98</t>
  </si>
  <si>
    <t>Pian Camuno (BS)</t>
  </si>
  <si>
    <t>2243/98</t>
  </si>
  <si>
    <t>Busovaca</t>
  </si>
  <si>
    <t>2256/98</t>
  </si>
  <si>
    <t>Saldus Raj</t>
  </si>
  <si>
    <t>2257/98</t>
  </si>
  <si>
    <t>Glugolazy</t>
  </si>
  <si>
    <t>2259/98</t>
  </si>
  <si>
    <t>Dlugopole Zdroj</t>
  </si>
  <si>
    <t>2264/98</t>
  </si>
  <si>
    <t>St. Ouen des Vallons</t>
  </si>
  <si>
    <t>2266/98</t>
  </si>
  <si>
    <t>2268/98</t>
  </si>
  <si>
    <t>Haifa</t>
  </si>
  <si>
    <t>2275/98</t>
  </si>
  <si>
    <t>Krasnay, Polyana, Kirov</t>
  </si>
  <si>
    <t>2282/98</t>
  </si>
  <si>
    <t>Santa Cruz</t>
  </si>
  <si>
    <t>2283/98</t>
  </si>
  <si>
    <t>Kaunas</t>
  </si>
  <si>
    <t>2284/98</t>
  </si>
  <si>
    <t>Valmiera</t>
  </si>
  <si>
    <t>2285/98</t>
  </si>
  <si>
    <t>Cotonou</t>
  </si>
  <si>
    <t>2286/98</t>
  </si>
  <si>
    <t>Assen</t>
  </si>
  <si>
    <t>2288/98</t>
  </si>
  <si>
    <t>Bowling Green, KY</t>
  </si>
  <si>
    <t>2292/98</t>
  </si>
  <si>
    <t>Raplamaa</t>
  </si>
  <si>
    <t>Beecher Falls, VT</t>
  </si>
  <si>
    <t>Niebocko</t>
  </si>
  <si>
    <t>Ladanybene</t>
  </si>
  <si>
    <t>2314/98</t>
  </si>
  <si>
    <t>Republica Srpska</t>
  </si>
  <si>
    <t>2315/98</t>
  </si>
  <si>
    <t>Mali Szornik</t>
  </si>
  <si>
    <t>2319/98</t>
  </si>
  <si>
    <t>Vlamiera</t>
  </si>
  <si>
    <t>2323/98</t>
  </si>
  <si>
    <t>Panama</t>
  </si>
  <si>
    <t>2325/98</t>
  </si>
  <si>
    <t>Carlos Barbosa</t>
  </si>
  <si>
    <t>2331/98</t>
  </si>
  <si>
    <t>Lunde</t>
  </si>
  <si>
    <t>2332/98</t>
  </si>
  <si>
    <t>Rossbach</t>
  </si>
  <si>
    <t>2333/98</t>
  </si>
  <si>
    <t>Valka</t>
  </si>
  <si>
    <t>2334/98</t>
  </si>
  <si>
    <t>Ocevje</t>
  </si>
  <si>
    <t>2335/98</t>
  </si>
  <si>
    <t>2336/98</t>
  </si>
  <si>
    <t>Terrak</t>
  </si>
  <si>
    <t>2341/98</t>
  </si>
  <si>
    <t>Minsk</t>
  </si>
  <si>
    <t>2342/98</t>
  </si>
  <si>
    <t>Deva - Jud. Hunedoara</t>
  </si>
  <si>
    <t>2343/98</t>
  </si>
  <si>
    <t>Gioia Tauro (RC)</t>
  </si>
  <si>
    <t>info@wooline.it</t>
  </si>
  <si>
    <t>2348/98</t>
  </si>
  <si>
    <t>Villafontana di Bovolone (VR)</t>
  </si>
  <si>
    <t>2349/98</t>
  </si>
  <si>
    <t>Cosenza (CS)</t>
  </si>
  <si>
    <t>ruffololegnamisrl@libero.it</t>
  </si>
  <si>
    <t>2355/98</t>
  </si>
  <si>
    <t>Biecz</t>
  </si>
  <si>
    <t>2356/98</t>
  </si>
  <si>
    <t>2357/98</t>
  </si>
  <si>
    <t>Varsavia</t>
  </si>
  <si>
    <t>2359/98</t>
  </si>
  <si>
    <t>Fideris</t>
  </si>
  <si>
    <t>2367/98</t>
  </si>
  <si>
    <t>Mrkopalj</t>
  </si>
  <si>
    <t>2368/98</t>
  </si>
  <si>
    <t>Rothonay</t>
  </si>
  <si>
    <t>2369/98</t>
  </si>
  <si>
    <t>Dorney</t>
  </si>
  <si>
    <t>2374/98</t>
  </si>
  <si>
    <t>Battice</t>
  </si>
  <si>
    <t>2376/98</t>
  </si>
  <si>
    <t>Gorlice</t>
  </si>
  <si>
    <t>2381/98</t>
  </si>
  <si>
    <t>Brasov</t>
  </si>
  <si>
    <t>2389/98</t>
  </si>
  <si>
    <t xml:space="preserve"> Hungerford, Berks</t>
  </si>
  <si>
    <t>Chitila Sai</t>
  </si>
  <si>
    <t>2391/98</t>
  </si>
  <si>
    <t>Chef Boutonne</t>
  </si>
  <si>
    <t>2399/98</t>
  </si>
  <si>
    <t>Mundijong, WA</t>
  </si>
  <si>
    <t>Portes Les Valence</t>
  </si>
  <si>
    <t>La Scie, Terranova</t>
  </si>
  <si>
    <t>2415/98</t>
  </si>
  <si>
    <t>Bostanj</t>
  </si>
  <si>
    <t>2416/98</t>
  </si>
  <si>
    <t>2423/98</t>
  </si>
  <si>
    <t>Krosno</t>
  </si>
  <si>
    <t>2429/98</t>
  </si>
  <si>
    <t>Dobrocin</t>
  </si>
  <si>
    <t>2431/98</t>
  </si>
  <si>
    <t>Polistena (RC)</t>
  </si>
  <si>
    <t>info@depino.com</t>
  </si>
  <si>
    <t>Lantic</t>
  </si>
  <si>
    <t>2443/98</t>
  </si>
  <si>
    <t>Dol de Bretagne</t>
  </si>
  <si>
    <t>2445/98</t>
  </si>
  <si>
    <t>Dobele</t>
  </si>
  <si>
    <t>2448/98</t>
  </si>
  <si>
    <t>2449/98</t>
  </si>
  <si>
    <t>Kuldigas Raj</t>
  </si>
  <si>
    <t>2455/98</t>
  </si>
  <si>
    <t>Uniszewo</t>
  </si>
  <si>
    <t>2459/98</t>
  </si>
  <si>
    <t>Castelfranco Emilia (MO)</t>
  </si>
  <si>
    <t>info@golinelli.com</t>
  </si>
  <si>
    <t>2463/98</t>
  </si>
  <si>
    <t>2466/98</t>
  </si>
  <si>
    <t>Lewes, DE</t>
  </si>
  <si>
    <t>2467/98</t>
  </si>
  <si>
    <t>Ronchis (UD)</t>
  </si>
  <si>
    <t>2471/98</t>
  </si>
  <si>
    <t>Morlunda</t>
  </si>
  <si>
    <t>2473/98</t>
  </si>
  <si>
    <t>Lagos</t>
  </si>
  <si>
    <t>2476/98</t>
  </si>
  <si>
    <t>Kolacz</t>
  </si>
  <si>
    <t>2481/98</t>
  </si>
  <si>
    <t>St. Azor</t>
  </si>
  <si>
    <t>2482/98</t>
  </si>
  <si>
    <t>Curribadat San Josè</t>
  </si>
  <si>
    <t>2483/98</t>
  </si>
  <si>
    <t>Droisi di Rizziconi (RC)</t>
  </si>
  <si>
    <t>Susegana (TV)</t>
  </si>
  <si>
    <t>sitex@tin.it</t>
  </si>
  <si>
    <t>2489/98</t>
  </si>
  <si>
    <t>Innervillgraten</t>
  </si>
  <si>
    <t>2491/98</t>
  </si>
  <si>
    <t>Bienne Les Happart</t>
  </si>
  <si>
    <t>2494/98</t>
  </si>
  <si>
    <t>Ludza</t>
  </si>
  <si>
    <t>2499/98</t>
  </si>
  <si>
    <t>Pavia di Udine, Fraz. Percoto (UD)</t>
  </si>
  <si>
    <t>segheriafabbrosrl@virgilio.it</t>
  </si>
  <si>
    <t>info@cmlegnami.com</t>
  </si>
  <si>
    <t>2511/98</t>
  </si>
  <si>
    <t>Rainhardshagen</t>
  </si>
  <si>
    <t>2514/98</t>
  </si>
  <si>
    <t>Frankenmarkt</t>
  </si>
  <si>
    <t>2516/98</t>
  </si>
  <si>
    <t>Wolwelange</t>
  </si>
  <si>
    <t>Strzyzow</t>
  </si>
  <si>
    <t>2521/98</t>
  </si>
  <si>
    <t>Port Brillet</t>
  </si>
  <si>
    <t>2526/99</t>
  </si>
  <si>
    <t>Le Sepey</t>
  </si>
  <si>
    <t>2528/99</t>
  </si>
  <si>
    <t>St. Pauwels Waas</t>
  </si>
  <si>
    <t>2536/99</t>
  </si>
  <si>
    <t>Chateaubourg</t>
  </si>
  <si>
    <t>2538/99</t>
  </si>
  <si>
    <t>2539/99</t>
  </si>
  <si>
    <t>Rimini (RN)</t>
  </si>
  <si>
    <t>2544/99</t>
  </si>
  <si>
    <t>2545/99</t>
  </si>
  <si>
    <t>Frontenaud</t>
  </si>
  <si>
    <t>2546/99</t>
  </si>
  <si>
    <t>Dobrodzien</t>
  </si>
  <si>
    <t>2551/99</t>
  </si>
  <si>
    <t>Montagna (PD)</t>
  </si>
  <si>
    <t>2556/99</t>
  </si>
  <si>
    <t>Piazzola sul Brenta (PD)</t>
  </si>
  <si>
    <t>2557/99</t>
  </si>
  <si>
    <t>Szczecin</t>
  </si>
  <si>
    <t>2561/99</t>
  </si>
  <si>
    <t>Gradiska</t>
  </si>
  <si>
    <t>2565/99</t>
  </si>
  <si>
    <t>Domostava</t>
  </si>
  <si>
    <t>2569/99</t>
  </si>
  <si>
    <t>Finsterwolde</t>
  </si>
  <si>
    <t>2574/99</t>
  </si>
  <si>
    <t>Trivignano udinese (UD)</t>
  </si>
  <si>
    <t>ordini@segheria3b.com</t>
  </si>
  <si>
    <t>2575/99</t>
  </si>
  <si>
    <t>Bessica di Loria (TV)</t>
  </si>
  <si>
    <t>cecconlegnami@nsoft.it</t>
  </si>
  <si>
    <t>2576/99</t>
  </si>
  <si>
    <t>Fucecchio (FI)</t>
  </si>
  <si>
    <t>2578/99</t>
  </si>
  <si>
    <t>Clusone (BG)</t>
  </si>
  <si>
    <t>2579/99</t>
  </si>
  <si>
    <t>Gloucester NSW</t>
  </si>
  <si>
    <t>2581/99</t>
  </si>
  <si>
    <t>Fiano romano (Roma)</t>
  </si>
  <si>
    <t>2582/99</t>
  </si>
  <si>
    <t>Belgrado</t>
  </si>
  <si>
    <t>2597/99</t>
  </si>
  <si>
    <t>Vouvant</t>
  </si>
  <si>
    <t>2599/99</t>
  </si>
  <si>
    <t>info@barg.it</t>
  </si>
  <si>
    <t>Tarascon</t>
  </si>
  <si>
    <t>2611/99</t>
  </si>
  <si>
    <t>Wagrowtec</t>
  </si>
  <si>
    <t>2619/99</t>
  </si>
  <si>
    <t xml:space="preserve">Raisio </t>
  </si>
  <si>
    <t>Sharjah</t>
  </si>
  <si>
    <t>2621/99</t>
  </si>
  <si>
    <t>2624/99</t>
  </si>
  <si>
    <t>Barnaul</t>
  </si>
  <si>
    <t>2626/99</t>
  </si>
  <si>
    <t>Fontaniva (PD)</t>
  </si>
  <si>
    <t>2627/99</t>
  </si>
  <si>
    <t>Riau - Sumatra</t>
  </si>
  <si>
    <t>2635/99</t>
  </si>
  <si>
    <t>Caransebes, jud. Caras-Sever.</t>
  </si>
  <si>
    <t>2636/99</t>
  </si>
  <si>
    <t>S. Agata Bolognese (BO)</t>
  </si>
  <si>
    <t>2639/99</t>
  </si>
  <si>
    <t>Lima</t>
  </si>
  <si>
    <t>2642/99</t>
  </si>
  <si>
    <t>Placetas Villa Clara</t>
  </si>
  <si>
    <t>2643/99</t>
  </si>
  <si>
    <t>Varennes sur Fouzon</t>
  </si>
  <si>
    <t>2653/99</t>
  </si>
  <si>
    <t>Monatabaur</t>
  </si>
  <si>
    <t>2654/99</t>
  </si>
  <si>
    <t>Maramures</t>
  </si>
  <si>
    <t>2656/99</t>
  </si>
  <si>
    <t>Hardegsen</t>
  </si>
  <si>
    <t>2657/99</t>
  </si>
  <si>
    <t>Eiterfeld</t>
  </si>
  <si>
    <t>2658/99</t>
  </si>
  <si>
    <t>Järvakandi</t>
  </si>
  <si>
    <t>2666/99</t>
  </si>
  <si>
    <t>Viconzi</t>
  </si>
  <si>
    <t>2671/99</t>
  </si>
  <si>
    <t>Cassana (FE)</t>
  </si>
  <si>
    <t>info@lavoranti.it</t>
  </si>
  <si>
    <t>2674/99</t>
  </si>
  <si>
    <t>Saleng, Senai Joho</t>
  </si>
  <si>
    <t>2675/99</t>
  </si>
  <si>
    <t>Ruffec</t>
  </si>
  <si>
    <t>2676/99</t>
  </si>
  <si>
    <t>2677/99</t>
  </si>
  <si>
    <t>Hasselt</t>
  </si>
  <si>
    <t>2678/99</t>
  </si>
  <si>
    <t>Viatski Polane</t>
  </si>
  <si>
    <t>2684/99</t>
  </si>
  <si>
    <t>2685/99</t>
  </si>
  <si>
    <t>2686/99</t>
  </si>
  <si>
    <t>Santesteban - Navarra</t>
  </si>
  <si>
    <t>2687/99</t>
  </si>
  <si>
    <t>2689/99</t>
  </si>
  <si>
    <t>Aloja</t>
  </si>
  <si>
    <t>2696/99</t>
  </si>
  <si>
    <t>Sarajevo Ilijas</t>
  </si>
  <si>
    <t>2699/99</t>
  </si>
  <si>
    <t>Plastun</t>
  </si>
  <si>
    <t>Cardiff</t>
  </si>
  <si>
    <t>Vinaros (Castellon)</t>
  </si>
  <si>
    <t>2715/99</t>
  </si>
  <si>
    <t>2718/99</t>
  </si>
  <si>
    <t>Jasseines</t>
  </si>
  <si>
    <t>2721/99</t>
  </si>
  <si>
    <t>Botticino Mattina (BS)</t>
  </si>
  <si>
    <t>info@perazzi.com</t>
  </si>
  <si>
    <t>2725/99</t>
  </si>
  <si>
    <t>Morville</t>
  </si>
  <si>
    <t>2726/99</t>
  </si>
  <si>
    <t>Isaba - Navarra</t>
  </si>
  <si>
    <t>2727/99</t>
  </si>
  <si>
    <t>Sanguesa (Navarra)</t>
  </si>
  <si>
    <t>2731/99</t>
  </si>
  <si>
    <t>Cormicy-Gie du Moulin a Vent</t>
  </si>
  <si>
    <t>2752/99</t>
  </si>
  <si>
    <t>2753/99</t>
  </si>
  <si>
    <t>Hamburg</t>
  </si>
  <si>
    <t>2758/99</t>
  </si>
  <si>
    <t>Karlino</t>
  </si>
  <si>
    <t>Lalleyriat</t>
  </si>
  <si>
    <t>2762/99</t>
  </si>
  <si>
    <t>Nowy Targ</t>
  </si>
  <si>
    <t>2764/99</t>
  </si>
  <si>
    <t>Kosarska Dubica</t>
  </si>
  <si>
    <t>2765/99</t>
  </si>
  <si>
    <t>proglegno@tin.it</t>
  </si>
  <si>
    <t>2769/99</t>
  </si>
  <si>
    <t>2771/99</t>
  </si>
  <si>
    <t>2777/99</t>
  </si>
  <si>
    <t>Bragelogne Beauvoir</t>
  </si>
  <si>
    <t>2778/99</t>
  </si>
  <si>
    <t>info@marie.it</t>
  </si>
  <si>
    <t>2783/99</t>
  </si>
  <si>
    <t>Castello di Fiemme (TN)</t>
  </si>
  <si>
    <t>2784/99</t>
  </si>
  <si>
    <t>Foulain</t>
  </si>
  <si>
    <t>2786/99</t>
  </si>
  <si>
    <t>2787/99</t>
  </si>
  <si>
    <t>Yong Peng, Johor</t>
  </si>
  <si>
    <t>2788/99</t>
  </si>
  <si>
    <t>2791/99</t>
  </si>
  <si>
    <t>Brakne-Hoby</t>
  </si>
  <si>
    <t>2793/99</t>
  </si>
  <si>
    <t>Tirano (SO)</t>
  </si>
  <si>
    <t>info@segheriaghilotti.it</t>
  </si>
  <si>
    <t>2796/99</t>
  </si>
  <si>
    <t>Huedin, Iud. Cluj</t>
  </si>
  <si>
    <t>Urbania (PS)</t>
  </si>
  <si>
    <t>info@tecnotelai.it</t>
  </si>
  <si>
    <t>Kuce</t>
  </si>
  <si>
    <t>2814/99</t>
  </si>
  <si>
    <t>Tunis</t>
  </si>
  <si>
    <t>2816/99</t>
  </si>
  <si>
    <t>Tallinn</t>
  </si>
  <si>
    <t>2817/99</t>
  </si>
  <si>
    <t>Tukums</t>
  </si>
  <si>
    <t>2818/99</t>
  </si>
  <si>
    <t>Madonad raj</t>
  </si>
  <si>
    <t>2819/99</t>
  </si>
  <si>
    <t>2821/99</t>
  </si>
  <si>
    <t>Valproto di Quinto V.no (VI)</t>
  </si>
  <si>
    <t>info@profilegno.it</t>
  </si>
  <si>
    <t>2824/99</t>
  </si>
  <si>
    <t>Eben</t>
  </si>
  <si>
    <t>2829/99</t>
  </si>
  <si>
    <t>Molsheim</t>
  </si>
  <si>
    <t>2834/99</t>
  </si>
  <si>
    <t>Horni Briza</t>
  </si>
  <si>
    <t>2838/99</t>
  </si>
  <si>
    <t>Reggio Emilia (RE)</t>
  </si>
  <si>
    <t>2841/99</t>
  </si>
  <si>
    <t>Palermo (PA)</t>
  </si>
  <si>
    <t>2842/99</t>
  </si>
  <si>
    <t>Eslarn</t>
  </si>
  <si>
    <t>2843/99</t>
  </si>
  <si>
    <t>Dalstrop</t>
  </si>
  <si>
    <t>2846/99</t>
  </si>
  <si>
    <t>Ligatne</t>
  </si>
  <si>
    <t>2849/99</t>
  </si>
  <si>
    <t>Suprasl</t>
  </si>
  <si>
    <t>Witwitz</t>
  </si>
  <si>
    <t>2851/99</t>
  </si>
  <si>
    <t>Surathanee</t>
  </si>
  <si>
    <t>2857/99</t>
  </si>
  <si>
    <t>Pienini</t>
  </si>
  <si>
    <t>Potor</t>
  </si>
  <si>
    <t>2862/99</t>
  </si>
  <si>
    <t>Surabaya</t>
  </si>
  <si>
    <t>2863/99</t>
  </si>
  <si>
    <t>Ballingslov</t>
  </si>
  <si>
    <t>2873/99</t>
  </si>
  <si>
    <t>2882/99</t>
  </si>
  <si>
    <t>Hasselager</t>
  </si>
  <si>
    <t>2889/99</t>
  </si>
  <si>
    <t>2894/99</t>
  </si>
  <si>
    <t>Posina (VI)</t>
  </si>
  <si>
    <t>2895/99</t>
  </si>
  <si>
    <t>Zitomir</t>
  </si>
  <si>
    <t>Höhenstein</t>
  </si>
  <si>
    <t>Reutlingen</t>
  </si>
  <si>
    <t>info@alfanolegnami.com</t>
  </si>
  <si>
    <t>Alba Julia</t>
  </si>
  <si>
    <t>Tg. Neamt</t>
  </si>
  <si>
    <t>Clermont en Argonne</t>
  </si>
  <si>
    <t>Clerac</t>
  </si>
  <si>
    <t>info@baldotavoli.com</t>
  </si>
  <si>
    <t>Lunano</t>
  </si>
  <si>
    <t>Le Teilleul</t>
  </si>
  <si>
    <t>Kräslavas raj</t>
  </si>
  <si>
    <t>Cison di Valmarino (TV)</t>
  </si>
  <si>
    <t>info@ardesiasrl.com</t>
  </si>
  <si>
    <t>Sfax</t>
  </si>
  <si>
    <t>Slupsk</t>
  </si>
  <si>
    <t>Treyvaux</t>
  </si>
  <si>
    <t>Borod - Jud. Bihor</t>
  </si>
  <si>
    <t>Crespellano (BO)</t>
  </si>
  <si>
    <t>Viggiano (PZ)</t>
  </si>
  <si>
    <t>info@brdlegno.it</t>
  </si>
  <si>
    <t>Laer</t>
  </si>
  <si>
    <t>Renchen</t>
  </si>
  <si>
    <t>Bralitz</t>
  </si>
  <si>
    <t>Hammerdal</t>
  </si>
  <si>
    <t>Vallà di Riese Pio X</t>
  </si>
  <si>
    <t>marinwood@marinwood.com</t>
  </si>
  <si>
    <t>St. Gergen</t>
  </si>
  <si>
    <t>Lennestadt Maumke</t>
  </si>
  <si>
    <t>Schliersee</t>
  </si>
  <si>
    <t>Vologda</t>
  </si>
  <si>
    <t>Svidnik</t>
  </si>
  <si>
    <t>Hurgerdorf</t>
  </si>
  <si>
    <t>Rzeszow</t>
  </si>
  <si>
    <t>Inguscetia</t>
  </si>
  <si>
    <t>Villarotta di Luzzara (RE)</t>
  </si>
  <si>
    <t>info@montanari.it</t>
  </si>
  <si>
    <t>Schopp</t>
  </si>
  <si>
    <t>Harsewinkel Greffen</t>
  </si>
  <si>
    <t>Bintulu - Sarakaw</t>
  </si>
  <si>
    <t>Batu Pahat - Johor</t>
  </si>
  <si>
    <t>S. Sebastiano al Vesuvio (NA)</t>
  </si>
  <si>
    <t>Teggiano (SA)</t>
  </si>
  <si>
    <t>legnosistem.sas@libero.it</t>
  </si>
  <si>
    <t>Buttrio (UD)</t>
  </si>
  <si>
    <t>Durazno</t>
  </si>
  <si>
    <t>Malle</t>
  </si>
  <si>
    <t>Arad</t>
  </si>
  <si>
    <t>Biadki</t>
  </si>
  <si>
    <t>Rezekne</t>
  </si>
  <si>
    <t>Jekabpils</t>
  </si>
  <si>
    <t>Kirn</t>
  </si>
  <si>
    <t>San Josè de Costa Rica</t>
  </si>
  <si>
    <t>Tisca</t>
  </si>
  <si>
    <t>Cesvaine, Madonas raj</t>
  </si>
  <si>
    <t>Gemünden</t>
  </si>
  <si>
    <t>Malaga</t>
  </si>
  <si>
    <t>Marinkalns, Ziemeru pag.</t>
  </si>
  <si>
    <t>Rizziconi (RC)</t>
  </si>
  <si>
    <t>Svolen</t>
  </si>
  <si>
    <t>Münstertal</t>
  </si>
  <si>
    <t>Hanjnowka</t>
  </si>
  <si>
    <t>Nandayure, Gauanacaste</t>
  </si>
  <si>
    <t>Reg. Ekaterinburg</t>
  </si>
  <si>
    <t>Mucachevo</t>
  </si>
  <si>
    <t>Lillers</t>
  </si>
  <si>
    <t>Annemasse</t>
  </si>
  <si>
    <t>Bangalore</t>
  </si>
  <si>
    <t>Varin pag., Valkas raj.</t>
  </si>
  <si>
    <t>Togliatti</t>
  </si>
  <si>
    <t>Sopron</t>
  </si>
  <si>
    <t>Goriachi Kluch - Krasnodar</t>
  </si>
  <si>
    <t>Blomstermala</t>
  </si>
  <si>
    <t>Rostov Na Donu</t>
  </si>
  <si>
    <t>Saint Pertersburg</t>
  </si>
  <si>
    <t>Poperinge</t>
  </si>
  <si>
    <t>Andrychow</t>
  </si>
  <si>
    <t>Myennes</t>
  </si>
  <si>
    <t>Yangon</t>
  </si>
  <si>
    <t>Flavon (TN)</t>
  </si>
  <si>
    <t>info@legnamigiovannini.it</t>
  </si>
  <si>
    <t>Jindrichuv Hradec</t>
  </si>
  <si>
    <t>Wadowice</t>
  </si>
  <si>
    <t>Noginsk</t>
  </si>
  <si>
    <t>Wadgassen</t>
  </si>
  <si>
    <t>info@rossinbraggion.com</t>
  </si>
  <si>
    <t>Salzburg</t>
  </si>
  <si>
    <t>Condino (TN)</t>
  </si>
  <si>
    <t>info@galantelegnami.it</t>
  </si>
  <si>
    <t>Deva</t>
  </si>
  <si>
    <t>Betou</t>
  </si>
  <si>
    <t>Bolszewo</t>
  </si>
  <si>
    <t xml:space="preserve">Ermesinde </t>
  </si>
  <si>
    <t>Valjevo</t>
  </si>
  <si>
    <t>Heyfield, Victoria</t>
  </si>
  <si>
    <t>Caxias do Sul</t>
  </si>
  <si>
    <t>Montecastrilli (TR)</t>
  </si>
  <si>
    <t>buia.4mb@libero.it</t>
  </si>
  <si>
    <t>Sacile (PN)</t>
  </si>
  <si>
    <t>commerciale1@stillsrl.it</t>
  </si>
  <si>
    <t>Limbazi</t>
  </si>
  <si>
    <t>Tg. JIU, Judetel Gorj</t>
  </si>
  <si>
    <t>Sansac de Marmiesse</t>
  </si>
  <si>
    <t>Kwakowo</t>
  </si>
  <si>
    <t>Comanesti</t>
  </si>
  <si>
    <t>Buzau</t>
  </si>
  <si>
    <t>Monstar</t>
  </si>
  <si>
    <t>Ocna Sibiului</t>
  </si>
  <si>
    <t>Jelgavas raj</t>
  </si>
  <si>
    <t>Wanda, Misiones</t>
  </si>
  <si>
    <t>Keszthely</t>
  </si>
  <si>
    <t>Polvamaa</t>
  </si>
  <si>
    <t>Elburgon</t>
  </si>
  <si>
    <t>Petrich</t>
  </si>
  <si>
    <t>Focsani, Jud. Vrancrea</t>
  </si>
  <si>
    <t>Amazar, Citiskaja Region</t>
  </si>
  <si>
    <t>Pieve di Sinalunga (SI)</t>
  </si>
  <si>
    <t>crlegno@tin.it</t>
  </si>
  <si>
    <t>Narva</t>
  </si>
  <si>
    <t>Szczechy Wielkie</t>
  </si>
  <si>
    <t>Krasno</t>
  </si>
  <si>
    <t>Vilnius</t>
  </si>
  <si>
    <t>Krasocin</t>
  </si>
  <si>
    <t>Cesu raj.</t>
  </si>
  <si>
    <t>Chiaravalle C.le (CZ)</t>
  </si>
  <si>
    <t>Bientina (PI)</t>
  </si>
  <si>
    <t>produzione@toscanapallets.it</t>
  </si>
  <si>
    <t>Tartu</t>
  </si>
  <si>
    <t>Guelph, ON</t>
  </si>
  <si>
    <t>Ozolkrogs</t>
  </si>
  <si>
    <t>Kartuzy</t>
  </si>
  <si>
    <t>Arkangelsk</t>
  </si>
  <si>
    <t>Vranov nad Toplou</t>
  </si>
  <si>
    <t>Dinteville</t>
  </si>
  <si>
    <t>Campeni</t>
  </si>
  <si>
    <t>Suceava</t>
  </si>
  <si>
    <t>Iquitos</t>
  </si>
  <si>
    <t>Pompei (NA)</t>
  </si>
  <si>
    <t>Louisville, MS</t>
  </si>
  <si>
    <t>Jöhvi</t>
  </si>
  <si>
    <t>Tasca, Neamt County</t>
  </si>
  <si>
    <t>Wettringen</t>
  </si>
  <si>
    <t>Wacol</t>
  </si>
  <si>
    <t>Troistorrents</t>
  </si>
  <si>
    <t>Monticello, KY</t>
  </si>
  <si>
    <t>Concrete, WA</t>
  </si>
  <si>
    <t>Jehonville</t>
  </si>
  <si>
    <t>Hamman Sousse</t>
  </si>
  <si>
    <t>Cuenca</t>
  </si>
  <si>
    <t>Kenay Khabarovsk</t>
  </si>
  <si>
    <t>Ljubjnie</t>
  </si>
  <si>
    <t>Nagykanizsa</t>
  </si>
  <si>
    <t>Campospinoso (PV)</t>
  </si>
  <si>
    <t>Pasir Gudang, Johor</t>
  </si>
  <si>
    <t xml:space="preserve">Miercurea Ciuc. </t>
  </si>
  <si>
    <t>Novgorod</t>
  </si>
  <si>
    <t>Trempealeau, WI</t>
  </si>
  <si>
    <t>Koppingen</t>
  </si>
  <si>
    <t>Comins, MI</t>
  </si>
  <si>
    <t>S. Petersburg</t>
  </si>
  <si>
    <t>Velica Gorica</t>
  </si>
  <si>
    <t>Ulanow</t>
  </si>
  <si>
    <t>Veliko Tarnovo</t>
  </si>
  <si>
    <t>Mallare (SV)</t>
  </si>
  <si>
    <t>info@mallarini.it</t>
  </si>
  <si>
    <t>Isparta</t>
  </si>
  <si>
    <t>Tartumaa</t>
  </si>
  <si>
    <t>Petrosani</t>
  </si>
  <si>
    <t>Bourg en Bresse</t>
  </si>
  <si>
    <t>Città di Castello (PG)</t>
  </si>
  <si>
    <t>info@campilegnami.com</t>
  </si>
  <si>
    <t>Mystowice</t>
  </si>
  <si>
    <t>Gummersbach</t>
  </si>
  <si>
    <t>Timisoara</t>
  </si>
  <si>
    <t>Sixt Fer a Cheval</t>
  </si>
  <si>
    <t>Siauliai</t>
  </si>
  <si>
    <t>Ankara</t>
  </si>
  <si>
    <t>Fougeres</t>
  </si>
  <si>
    <t>Teslic</t>
  </si>
  <si>
    <t>Nowe Miasto Lubawsk.</t>
  </si>
  <si>
    <t>Oradea</t>
  </si>
  <si>
    <t>Podgorje</t>
  </si>
  <si>
    <t>Tesero (TN)</t>
  </si>
  <si>
    <t>info@varescolegno.com</t>
  </si>
  <si>
    <t>Marion, NC</t>
  </si>
  <si>
    <t>St. Pertersburg</t>
  </si>
  <si>
    <t>Miyazaki - Ken</t>
  </si>
  <si>
    <t>Baia Mare</t>
  </si>
  <si>
    <t>Santo Domingo</t>
  </si>
  <si>
    <t>Latvia</t>
  </si>
  <si>
    <t>Pecsavarad</t>
  </si>
  <si>
    <t>Cecina (LI)</t>
  </si>
  <si>
    <t>Diacceto - Pelago (FI)</t>
  </si>
  <si>
    <t>MARIO.MORANDINI@tele2.it</t>
  </si>
  <si>
    <t>Frascineto (CS)</t>
  </si>
  <si>
    <t>Tremorel</t>
  </si>
  <si>
    <t>Hodgenville, KY</t>
  </si>
  <si>
    <t>Kileczyglow</t>
  </si>
  <si>
    <t>Bangui</t>
  </si>
  <si>
    <t>Dullin</t>
  </si>
  <si>
    <t>Perzow</t>
  </si>
  <si>
    <t>S. Maria La Longa (UD)</t>
  </si>
  <si>
    <t>Dlhe Nad Cirochou 584</t>
  </si>
  <si>
    <t>Terni (TR)</t>
  </si>
  <si>
    <t xml:space="preserve">Wagurz </t>
  </si>
  <si>
    <t>Revò di Trento (TN)</t>
  </si>
  <si>
    <t>Marienbourg</t>
  </si>
  <si>
    <t>Monsummano Terme (PT)</t>
  </si>
  <si>
    <t>St. Nizier D'Avergues</t>
  </si>
  <si>
    <t>S. Pierre d'Entremont</t>
  </si>
  <si>
    <t>Cartago</t>
  </si>
  <si>
    <t>Sezana</t>
  </si>
  <si>
    <t>Zacapa</t>
  </si>
  <si>
    <t>RGI 17 9PU</t>
  </si>
  <si>
    <t>Shildon</t>
  </si>
  <si>
    <t>Grosotto (SO)</t>
  </si>
  <si>
    <t>Bihac</t>
  </si>
  <si>
    <t>Pleven</t>
  </si>
  <si>
    <t>Cadamosto (RM)</t>
  </si>
  <si>
    <t>Sambotin - Daesti (VL)</t>
  </si>
  <si>
    <t>Iasi</t>
  </si>
  <si>
    <t>Avranches</t>
  </si>
  <si>
    <t>Slawno</t>
  </si>
  <si>
    <t>Durtal</t>
  </si>
  <si>
    <t>Gdansk</t>
  </si>
  <si>
    <t>Rosiorii de Vede</t>
  </si>
  <si>
    <t>Voronezh</t>
  </si>
  <si>
    <t>Luzino</t>
  </si>
  <si>
    <t>Carquefou</t>
  </si>
  <si>
    <t>Bilgoraj</t>
  </si>
  <si>
    <t>Hanoi</t>
  </si>
  <si>
    <t>Ponte San Giovanni (PG)</t>
  </si>
  <si>
    <t>Metallistov</t>
  </si>
  <si>
    <t>Sabro</t>
  </si>
  <si>
    <t>Dovadolo (FO)</t>
  </si>
  <si>
    <t>fiorenzo.bertozzi@cocif.com</t>
  </si>
  <si>
    <t>Zvolen</t>
  </si>
  <si>
    <t>Haldensleben</t>
  </si>
  <si>
    <t>Cesano Maderno (MB)</t>
  </si>
  <si>
    <t>tranciatibarindelli@tin.it</t>
  </si>
  <si>
    <t>Cuba, MO</t>
  </si>
  <si>
    <t>Orlik</t>
  </si>
  <si>
    <t>Bari (BA)</t>
  </si>
  <si>
    <t>andrea@frezzalegnami.it</t>
  </si>
  <si>
    <t>Firenze (FI)</t>
  </si>
  <si>
    <t>Jinja</t>
  </si>
  <si>
    <t>Costa Rica</t>
  </si>
  <si>
    <t>Valencia</t>
  </si>
  <si>
    <t>Trojan</t>
  </si>
  <si>
    <t>Udavske C 117</t>
  </si>
  <si>
    <t>Dubai</t>
  </si>
  <si>
    <t>Heide</t>
  </si>
  <si>
    <t>Roanne</t>
  </si>
  <si>
    <t>Greppen</t>
  </si>
  <si>
    <t>zimmermann.greppen@bluewin.ch</t>
  </si>
  <si>
    <t>S. Maria Capua Vetere (CE)</t>
  </si>
  <si>
    <t>info@ventrigliaparquet.it</t>
  </si>
  <si>
    <t>Meys</t>
  </si>
  <si>
    <t>Viuz en Sallaz</t>
  </si>
  <si>
    <t>Huddersfield HD7 5JN</t>
  </si>
  <si>
    <t>Atelaan 73</t>
  </si>
  <si>
    <t>Prevalle (BS)</t>
  </si>
  <si>
    <t>info@imballegno.it</t>
  </si>
  <si>
    <t>S. Atto (TE)</t>
  </si>
  <si>
    <t xml:space="preserve">lesti@lesti.it </t>
  </si>
  <si>
    <t>Deg</t>
  </si>
  <si>
    <t>Bonnefonds</t>
  </si>
  <si>
    <t>Commentry</t>
  </si>
  <si>
    <t>Arauco</t>
  </si>
  <si>
    <t>Zima</t>
  </si>
  <si>
    <t>Wysogotowo Poznan</t>
  </si>
  <si>
    <t>Ziano di Fiemme (TN)</t>
  </si>
  <si>
    <t xml:space="preserve">Boisemont </t>
  </si>
  <si>
    <t>Warszawa</t>
  </si>
  <si>
    <t>Vitry aux Loges</t>
  </si>
  <si>
    <t>Ursy</t>
  </si>
  <si>
    <t>Le Mouret</t>
  </si>
  <si>
    <t>Krzeszów</t>
  </si>
  <si>
    <t>Costano (PG)</t>
  </si>
  <si>
    <t>meschinigrassi@umbria.net</t>
  </si>
  <si>
    <t>Dambach</t>
  </si>
  <si>
    <t>Langnau i.e. Suisse</t>
  </si>
  <si>
    <t>Frosinone (FR)</t>
  </si>
  <si>
    <t>info@masterwood.it</t>
  </si>
  <si>
    <t>info@rainoldilegnami.com</t>
  </si>
  <si>
    <t>Frassineto Po (AL)</t>
  </si>
  <si>
    <t>legnopack@virgilio.it</t>
  </si>
  <si>
    <t>Tweed, ON</t>
  </si>
  <si>
    <t>Mombaruzzo (AT)</t>
  </si>
  <si>
    <t>429/91</t>
  </si>
  <si>
    <t>info@segheriaveneta.com</t>
  </si>
  <si>
    <t>Allegre</t>
  </si>
  <si>
    <t>diramm@tagliaboschisrl.com</t>
  </si>
  <si>
    <t>Trestina (PG)</t>
  </si>
  <si>
    <t>stile@stile.com</t>
  </si>
  <si>
    <t>Bratislava</t>
  </si>
  <si>
    <t>Wingene</t>
  </si>
  <si>
    <t>Falzes (BZ)</t>
  </si>
  <si>
    <t>info@alpinholz.com</t>
  </si>
  <si>
    <t>Bucsuszentlaszlo</t>
  </si>
  <si>
    <t>Schmallenberg-Fleck</t>
  </si>
  <si>
    <t>Avonmouth - Bristol</t>
  </si>
  <si>
    <t>Vergnacco di Reana (UD)</t>
  </si>
  <si>
    <t>s.celegato@berti.it</t>
  </si>
  <si>
    <t>Ilasamaja</t>
  </si>
  <si>
    <t>Bogotà</t>
  </si>
  <si>
    <t>Segrate (MI)</t>
  </si>
  <si>
    <t>ciro.vestita@cimi.bz</t>
  </si>
  <si>
    <t>Villa Hills, KY</t>
  </si>
  <si>
    <t>Forlì (FO)</t>
  </si>
  <si>
    <t>info@rintal.it</t>
  </si>
  <si>
    <t>Banja Luka</t>
  </si>
  <si>
    <t>Fondo (TN)</t>
  </si>
  <si>
    <t>pallets@sartorilegno.com</t>
  </si>
  <si>
    <t>Chemin de la Foret-Montcy NotreDame</t>
  </si>
  <si>
    <t>Pratola Peligna (AQ)</t>
  </si>
  <si>
    <t>info@donadeiimballaggi.it</t>
  </si>
  <si>
    <t>Tres (TN)</t>
  </si>
  <si>
    <t>Porsgrunn</t>
  </si>
  <si>
    <t>Saint Cere</t>
  </si>
  <si>
    <t>Rosà (VI)</t>
  </si>
  <si>
    <t>Signau</t>
  </si>
  <si>
    <t>Le Roc Saint Andres</t>
  </si>
  <si>
    <t>Frasnes Les Gosselies</t>
  </si>
  <si>
    <t>Heppignes</t>
  </si>
  <si>
    <t>Kepno</t>
  </si>
  <si>
    <t>Novosibirsk</t>
  </si>
  <si>
    <t>London</t>
  </si>
  <si>
    <t>Meyzieu</t>
  </si>
  <si>
    <t>Duitama</t>
  </si>
  <si>
    <t xml:space="preserve">Pampanga </t>
  </si>
  <si>
    <t>Liginiac</t>
  </si>
  <si>
    <t>Powers, MI</t>
  </si>
  <si>
    <t>Oppeano (VR)</t>
  </si>
  <si>
    <t>info@fislegno.it</t>
  </si>
  <si>
    <t>S. Lazzaro di Savena (BO)</t>
  </si>
  <si>
    <t>Sogamoso (Boyaca)</t>
  </si>
  <si>
    <t>Courpiere</t>
  </si>
  <si>
    <t>Gornji Vakuf-Uskopji</t>
  </si>
  <si>
    <t>S. Maria a Monte (PI)</t>
  </si>
  <si>
    <t>Jude-Galati</t>
  </si>
  <si>
    <t>Alessano (LE)</t>
  </si>
  <si>
    <t>Olesno</t>
  </si>
  <si>
    <t>Wegierska Gorka</t>
  </si>
  <si>
    <t>Mio, MI</t>
  </si>
  <si>
    <t>Dronero (CN)</t>
  </si>
  <si>
    <t>Settimo Milanese (MI)</t>
  </si>
  <si>
    <t>info@ferrarimacchine.com</t>
  </si>
  <si>
    <t>Ostim</t>
  </si>
  <si>
    <t>Camponaraya-Leon</t>
  </si>
  <si>
    <t>Duino Aurisina (TS)</t>
  </si>
  <si>
    <t>Waterloo</t>
  </si>
  <si>
    <t>Turbe</t>
  </si>
  <si>
    <t>Gaziantep</t>
  </si>
  <si>
    <t>Vairano Patenora (CE)</t>
  </si>
  <si>
    <t xml:space="preserve">Henniker, NH </t>
  </si>
  <si>
    <t xml:space="preserve">South Milford, OH </t>
  </si>
  <si>
    <t>Rolo (RE)</t>
  </si>
  <si>
    <t>info@castscale.it</t>
  </si>
  <si>
    <t>Hangzhou city</t>
  </si>
  <si>
    <t>Mezzocorona (TN)</t>
  </si>
  <si>
    <t>info@barbierilegnami.com</t>
  </si>
  <si>
    <t>S. Cesario sul Panaro (MO)</t>
  </si>
  <si>
    <t>parmeggiani.pallets@alice.it</t>
  </si>
  <si>
    <t>N.Novgorod Region</t>
  </si>
  <si>
    <t>Sonda</t>
  </si>
  <si>
    <t>Zile Tokat</t>
  </si>
  <si>
    <t>Romedenne</t>
  </si>
  <si>
    <t>Coopersville, MI</t>
  </si>
  <si>
    <t>Majur</t>
  </si>
  <si>
    <t>Novaledo (TN)</t>
  </si>
  <si>
    <t>Aspropyrgos</t>
  </si>
  <si>
    <t>Sakata</t>
  </si>
  <si>
    <t>Bratsk</t>
  </si>
  <si>
    <t>Donji Martijanec</t>
  </si>
  <si>
    <t>Carpaneto Piacentino (PC)</t>
  </si>
  <si>
    <t>Domegliara (VR)</t>
  </si>
  <si>
    <t>info@ermollilegnami.com</t>
  </si>
  <si>
    <t>Siena (SI)</t>
  </si>
  <si>
    <t>info@.comcomolas</t>
  </si>
  <si>
    <t>Piney</t>
  </si>
  <si>
    <t>New York</t>
  </si>
  <si>
    <t>Borzano d'Albinea (RE)</t>
  </si>
  <si>
    <t>elisabertolani@virgilio.t</t>
  </si>
  <si>
    <t>Frauental</t>
  </si>
  <si>
    <t>La Marina</t>
  </si>
  <si>
    <t>Mzimba</t>
  </si>
  <si>
    <t>statutimballaggi@libero.it</t>
  </si>
  <si>
    <t>Canepina (VT)</t>
  </si>
  <si>
    <t>info@imballaggifainelli.it</t>
  </si>
  <si>
    <t>Thoissey</t>
  </si>
  <si>
    <t>Gramado-RS</t>
  </si>
  <si>
    <t>St. Julien Reyssouze</t>
  </si>
  <si>
    <t>Johnsonville</t>
  </si>
  <si>
    <t>Skien</t>
  </si>
  <si>
    <t>Kirsksville, MO</t>
  </si>
  <si>
    <t>Israel</t>
  </si>
  <si>
    <t>Ome (BS)</t>
  </si>
  <si>
    <t>forelli@poste.it</t>
  </si>
  <si>
    <t>Tjele</t>
  </si>
  <si>
    <t>Castioglione Olona (VA)</t>
  </si>
  <si>
    <t>Westerburg</t>
  </si>
  <si>
    <t xml:space="preserve">Campinas </t>
  </si>
  <si>
    <t>Vilniaus</t>
  </si>
  <si>
    <t>Abuja</t>
  </si>
  <si>
    <t>info@tecnoprimaf.it</t>
  </si>
  <si>
    <t>legnoform@tin.it</t>
  </si>
  <si>
    <t>Antalya</t>
  </si>
  <si>
    <t>Mathi (To)</t>
  </si>
  <si>
    <t>info@bertinilegnami.it</t>
  </si>
  <si>
    <t>Gorzow Wielkopolski</t>
  </si>
  <si>
    <t>Castel San Niccolo' (AR)</t>
  </si>
  <si>
    <t>toscoimballaggi@aruba.it</t>
  </si>
  <si>
    <t>South Shore, KY</t>
  </si>
  <si>
    <t>Cordoba</t>
  </si>
  <si>
    <t>Gombe Kinshasa</t>
  </si>
  <si>
    <t>La Estrella Antioqui</t>
  </si>
  <si>
    <t>Medellin</t>
  </si>
  <si>
    <t>Sint-Kateljine-Waver</t>
  </si>
  <si>
    <t>nadelholz@rolmail.net</t>
  </si>
  <si>
    <t>Cagliari (CA)</t>
  </si>
  <si>
    <t>Brescia (BS)</t>
  </si>
  <si>
    <t>Potlogi Jud. Dambovita</t>
  </si>
  <si>
    <t>Segonzano (TN)</t>
  </si>
  <si>
    <t>villegno@tin.it</t>
  </si>
  <si>
    <t>Cinquefrondi (RC)</t>
  </si>
  <si>
    <t>S. Vito di Altivole (TV)</t>
  </si>
  <si>
    <t>info@oldflooritaly.com</t>
  </si>
  <si>
    <t>Acerno (SA)</t>
  </si>
  <si>
    <t>Ukhta Rep. Kom</t>
  </si>
  <si>
    <t>Pordenone (PN)</t>
  </si>
  <si>
    <t>Porto Torres (SS)</t>
  </si>
  <si>
    <t>plazasrl@tiscali.it</t>
  </si>
  <si>
    <t>Waal</t>
  </si>
  <si>
    <t>Greenville, PA</t>
  </si>
  <si>
    <t>Rahon</t>
  </si>
  <si>
    <t>Molochio (RC)</t>
  </si>
  <si>
    <t>Pulawy</t>
  </si>
  <si>
    <t xml:space="preserve">LAGE </t>
  </si>
  <si>
    <t>Gordona (SO)</t>
  </si>
  <si>
    <t>Brasnorte</t>
  </si>
  <si>
    <t xml:space="preserve">San Isidro del General </t>
  </si>
  <si>
    <t>Ruille Le Gravelais</t>
  </si>
  <si>
    <t>Andalo Valtellino (SO)</t>
  </si>
  <si>
    <t>info@francomariana.com</t>
  </si>
  <si>
    <t>Murowana Goslina</t>
  </si>
  <si>
    <t>Horn Lake, MS</t>
  </si>
  <si>
    <t>Watten</t>
  </si>
  <si>
    <t xml:space="preserve">Yuhang Dist.Hangzhou </t>
  </si>
  <si>
    <t>Peshawar</t>
  </si>
  <si>
    <t>Matanzas</t>
  </si>
  <si>
    <t>Tamil Nadu</t>
  </si>
  <si>
    <t>Asenovgrad</t>
  </si>
  <si>
    <t>Ramat Hasharon</t>
  </si>
  <si>
    <t>Auronzo di Cadore (BL)</t>
  </si>
  <si>
    <t>segheria@monti.it</t>
  </si>
  <si>
    <t xml:space="preserve">Riga </t>
  </si>
  <si>
    <t>Grevena</t>
  </si>
  <si>
    <t>Ionia Thessaloniki</t>
  </si>
  <si>
    <t>Marminiac</t>
  </si>
  <si>
    <t>Jud Botosani</t>
  </si>
  <si>
    <t>Niksic</t>
  </si>
  <si>
    <t xml:space="preserve">Skwierzyna </t>
  </si>
  <si>
    <t>Massafra (TA)</t>
  </si>
  <si>
    <t>Longue-Rive, Quebec</t>
  </si>
  <si>
    <t>Gualdicciolo (RSM)</t>
  </si>
  <si>
    <t>Case Passerini (FI)</t>
  </si>
  <si>
    <t>Viljandimaa</t>
  </si>
  <si>
    <t xml:space="preserve">Panama City </t>
  </si>
  <si>
    <t xml:space="preserve">Maille-Francia </t>
  </si>
  <si>
    <t xml:space="preserve">Zloven - Slowakei </t>
  </si>
  <si>
    <t>Przeworsk</t>
  </si>
  <si>
    <t>Hayatabad-Peshawar</t>
  </si>
  <si>
    <t xml:space="preserve">Etagnac </t>
  </si>
  <si>
    <t xml:space="preserve">Cousance </t>
  </si>
  <si>
    <t>Osttirol</t>
  </si>
  <si>
    <t>Cuasso al Monte (VA)</t>
  </si>
  <si>
    <t>Grandolo Ed Uniti (CO)</t>
  </si>
  <si>
    <t xml:space="preserve">Feder.Entre Rios </t>
  </si>
  <si>
    <t xml:space="preserve">CREDITO LISING-URBANIZACION </t>
  </si>
  <si>
    <t>Recanati (MC)</t>
  </si>
  <si>
    <t xml:space="preserve">Rigby Lane </t>
  </si>
  <si>
    <t>Ornavasso(NO)</t>
  </si>
  <si>
    <t xml:space="preserve">Briansk </t>
  </si>
  <si>
    <t xml:space="preserve">Johannesburg </t>
  </si>
  <si>
    <t>Gleize</t>
  </si>
  <si>
    <t xml:space="preserve">Arenas </t>
  </si>
  <si>
    <t xml:space="preserve">Nova Prata </t>
  </si>
  <si>
    <t xml:space="preserve">Zepce </t>
  </si>
  <si>
    <t>Cornwall</t>
  </si>
  <si>
    <t xml:space="preserve">Propieres </t>
  </si>
  <si>
    <t xml:space="preserve">Reding </t>
  </si>
  <si>
    <t>Cognac</t>
  </si>
  <si>
    <t>Sloven - Slowakei</t>
  </si>
  <si>
    <t xml:space="preserve">Aalborg </t>
  </si>
  <si>
    <t xml:space="preserve">Fumel </t>
  </si>
  <si>
    <t>Spinazzola (BA)</t>
  </si>
  <si>
    <t>Instanbul</t>
  </si>
  <si>
    <t xml:space="preserve">Saint Symphorien   </t>
  </si>
  <si>
    <t>Zmaja od Bosne</t>
  </si>
  <si>
    <t xml:space="preserve">Uruguay </t>
  </si>
  <si>
    <t xml:space="preserve">Nagar </t>
  </si>
  <si>
    <t xml:space="preserve">Singapore </t>
  </si>
  <si>
    <t xml:space="preserve">Tusla - Istanbul </t>
  </si>
  <si>
    <t>Visoko</t>
  </si>
  <si>
    <t>Ponte  Mas Franz.Gron (BL)</t>
  </si>
  <si>
    <t>Portet sur Garonne</t>
  </si>
  <si>
    <t>Němčice nad Hanou</t>
  </si>
  <si>
    <t>Wahlwiller-Wittem</t>
  </si>
  <si>
    <t>Neufvilles</t>
  </si>
  <si>
    <t>delou@nekto.be</t>
  </si>
  <si>
    <t>Marmanhac</t>
  </si>
  <si>
    <t>g.b.m.@wanadoo.fr</t>
  </si>
  <si>
    <t>Camino San Javier Constitucion</t>
  </si>
  <si>
    <t>London, KY</t>
  </si>
  <si>
    <t>mattv@begleylumber.com</t>
  </si>
  <si>
    <t>Cachoeira do Sul (Rio Grande do Sur)</t>
  </si>
  <si>
    <t>kjetil@bergsli.no</t>
  </si>
  <si>
    <t>Ghlin</t>
  </si>
  <si>
    <t>maton@caisseriematon.be</t>
  </si>
  <si>
    <t>Remondas-Vaire</t>
  </si>
  <si>
    <t>fabrice.lescot@orange.fr</t>
  </si>
  <si>
    <t>Chailles</t>
  </si>
  <si>
    <t>pascal@gaudelas.com</t>
  </si>
  <si>
    <t>Norager</t>
  </si>
  <si>
    <t>Jamesville, NY</t>
  </si>
  <si>
    <t>5411/11</t>
  </si>
  <si>
    <t>Bergholz, OH</t>
  </si>
  <si>
    <t>5434/12</t>
  </si>
  <si>
    <t>Dutton, MI</t>
  </si>
  <si>
    <t>5441/12</t>
  </si>
  <si>
    <t>Clearville, PA</t>
  </si>
  <si>
    <t>5465/14</t>
  </si>
  <si>
    <t>Bijks</t>
  </si>
  <si>
    <t>5468/14</t>
  </si>
  <si>
    <t>Pescantina (VR)</t>
  </si>
  <si>
    <t>5471/14</t>
  </si>
  <si>
    <t>5472/14</t>
  </si>
  <si>
    <t>Kodinsk</t>
  </si>
  <si>
    <t>5473/14</t>
  </si>
  <si>
    <t>Quillan</t>
  </si>
  <si>
    <t>5475/14</t>
  </si>
  <si>
    <t>Tallin</t>
  </si>
  <si>
    <t>5476/14</t>
  </si>
  <si>
    <t>Champagne au Mont d'Or</t>
  </si>
  <si>
    <t>5477/14</t>
  </si>
  <si>
    <t>5478/14</t>
  </si>
  <si>
    <t>Shepherdsville, KY</t>
  </si>
  <si>
    <t>5486/15</t>
  </si>
  <si>
    <t>Mauvezin sur Goupie</t>
  </si>
  <si>
    <t>5487/15</t>
  </si>
  <si>
    <t>5488/15</t>
  </si>
  <si>
    <t xml:space="preserve">Trinity, AL </t>
  </si>
  <si>
    <t>5489/15</t>
  </si>
  <si>
    <t>Lourient</t>
  </si>
  <si>
    <t>5491/15</t>
  </si>
  <si>
    <t xml:space="preserve">Lebanon, MO </t>
  </si>
  <si>
    <t>5492/15</t>
  </si>
  <si>
    <t>5494/15</t>
  </si>
  <si>
    <t>Czudec</t>
  </si>
  <si>
    <t>5495/15</t>
  </si>
  <si>
    <t>5496/15</t>
  </si>
  <si>
    <t>5498/15</t>
  </si>
  <si>
    <t>5499/15</t>
  </si>
  <si>
    <t>Gaillac</t>
  </si>
  <si>
    <t>St. Lothain</t>
  </si>
  <si>
    <t>Saint Perdon</t>
  </si>
  <si>
    <t>Meymac</t>
  </si>
  <si>
    <t>5514/16</t>
  </si>
  <si>
    <t>5523/17</t>
  </si>
  <si>
    <t>Saint Preist</t>
  </si>
  <si>
    <t>5525/16</t>
  </si>
  <si>
    <t>Villedieu sur Indre</t>
  </si>
  <si>
    <t>5526/16</t>
  </si>
  <si>
    <t>Khinshasa</t>
  </si>
  <si>
    <t>5528/16</t>
  </si>
  <si>
    <t>Pazardjik</t>
  </si>
  <si>
    <t>St. Quentin S/SAUXVILLANGE</t>
  </si>
  <si>
    <t>5531/16</t>
  </si>
  <si>
    <t>Komarno Slovensko</t>
  </si>
  <si>
    <t>5537/17</t>
  </si>
  <si>
    <t>Buzancais</t>
  </si>
  <si>
    <t>5538/17</t>
  </si>
  <si>
    <t>Chalais</t>
  </si>
  <si>
    <t>5542/17</t>
  </si>
  <si>
    <t>Hopkinton, IA</t>
  </si>
  <si>
    <t>5544/17</t>
  </si>
  <si>
    <t>5545/17</t>
  </si>
  <si>
    <t>5553/18</t>
  </si>
  <si>
    <t>Vellevans</t>
  </si>
  <si>
    <t>5555/18</t>
  </si>
  <si>
    <t>Combourg</t>
  </si>
  <si>
    <t>5556/18</t>
  </si>
  <si>
    <t>East Bernstadt, KY</t>
  </si>
  <si>
    <t>5558/18</t>
  </si>
  <si>
    <t>Kirksville, MO</t>
  </si>
  <si>
    <t>5569/19</t>
  </si>
  <si>
    <t>MontFaucon</t>
  </si>
  <si>
    <t>5574/19</t>
  </si>
  <si>
    <t>Moravia, IA</t>
  </si>
  <si>
    <t>955/94</t>
  </si>
  <si>
    <t>Sete</t>
  </si>
  <si>
    <t>959/94</t>
  </si>
  <si>
    <t>Loury</t>
  </si>
  <si>
    <t>962/94</t>
  </si>
  <si>
    <t>Maniago (PN)</t>
  </si>
  <si>
    <t>966/94</t>
  </si>
  <si>
    <t>971/94</t>
  </si>
  <si>
    <t>Coriano (FO)</t>
  </si>
  <si>
    <t>975/94</t>
  </si>
  <si>
    <t>978/94</t>
  </si>
  <si>
    <t>979/94</t>
  </si>
  <si>
    <t>Roveredo in Piano (PN)</t>
  </si>
  <si>
    <t>valitaly@valenitalia.it</t>
  </si>
  <si>
    <t>Penk</t>
  </si>
  <si>
    <t>982/94</t>
  </si>
  <si>
    <t>Vammala</t>
  </si>
  <si>
    <t>983/94</t>
  </si>
  <si>
    <t>Bern</t>
  </si>
  <si>
    <t>Montelabbate (PS)</t>
  </si>
  <si>
    <t>info@scatamburati.com</t>
  </si>
  <si>
    <t>S. Pancrazio - Ultimo (BZ)</t>
  </si>
  <si>
    <t>schweigl@rolmail.net</t>
  </si>
  <si>
    <t>Location</t>
  </si>
  <si>
    <t>Email</t>
  </si>
  <si>
    <t>341/1</t>
  </si>
  <si>
    <t>3492/1</t>
  </si>
  <si>
    <t>568/6</t>
  </si>
  <si>
    <t>179/97</t>
  </si>
  <si>
    <t>4116/3</t>
  </si>
  <si>
    <t>4628/5</t>
  </si>
  <si>
    <t>474/5</t>
  </si>
  <si>
    <t>588/7</t>
  </si>
  <si>
    <t>3989/3</t>
  </si>
  <si>
    <t>916/94</t>
  </si>
  <si>
    <t>4783/5</t>
  </si>
  <si>
    <t>265/99</t>
  </si>
  <si>
    <t>541/6</t>
  </si>
  <si>
    <t>4629/5</t>
  </si>
  <si>
    <t>38/2</t>
  </si>
  <si>
    <t>3697/2</t>
  </si>
  <si>
    <t>4782/5</t>
  </si>
  <si>
    <t>3728/2</t>
  </si>
  <si>
    <t>3112/</t>
  </si>
  <si>
    <t>515/7</t>
  </si>
  <si>
    <t>4757/5</t>
  </si>
  <si>
    <t>4754/5</t>
  </si>
  <si>
    <t>93/94</t>
  </si>
  <si>
    <t>543/6</t>
  </si>
  <si>
    <t>15/96</t>
  </si>
  <si>
    <t>5127/7</t>
  </si>
  <si>
    <t>5156/7</t>
  </si>
  <si>
    <t>298/99</t>
  </si>
  <si>
    <t>4738/5</t>
  </si>
  <si>
    <t>4974/6</t>
  </si>
  <si>
    <t>215/98</t>
  </si>
  <si>
    <t>516/6</t>
  </si>
  <si>
    <t>396/</t>
  </si>
  <si>
    <t>4699/5</t>
  </si>
  <si>
    <t>337/</t>
  </si>
  <si>
    <t>4311/4</t>
  </si>
  <si>
    <t>162/94</t>
  </si>
  <si>
    <t>589/7</t>
  </si>
  <si>
    <t>429/4</t>
  </si>
  <si>
    <t>3715/2</t>
  </si>
  <si>
    <t>4511/5</t>
  </si>
  <si>
    <t>464/3</t>
  </si>
  <si>
    <t>875/93</t>
  </si>
  <si>
    <t>3134/</t>
  </si>
  <si>
    <t>4787/5</t>
  </si>
  <si>
    <t>127/95</t>
  </si>
  <si>
    <t>558/6</t>
  </si>
  <si>
    <t>175/96</t>
  </si>
  <si>
    <t>3533/1</t>
  </si>
  <si>
    <t>161/96</t>
  </si>
  <si>
    <t>3146/</t>
  </si>
  <si>
    <t>126/94</t>
  </si>
  <si>
    <t>813/93</t>
  </si>
  <si>
    <t>111/94</t>
  </si>
  <si>
    <t>2948/</t>
  </si>
  <si>
    <t>4223/4</t>
  </si>
  <si>
    <t>266/99</t>
  </si>
  <si>
    <t>123/95</t>
  </si>
  <si>
    <t>411/3</t>
  </si>
  <si>
    <t>468/3</t>
  </si>
  <si>
    <t>4272/4</t>
  </si>
  <si>
    <t>4966/6</t>
  </si>
  <si>
    <t>531/6</t>
  </si>
  <si>
    <t>4224/4</t>
  </si>
  <si>
    <t>477/5</t>
  </si>
  <si>
    <t>517/6</t>
  </si>
  <si>
    <t>559/6</t>
  </si>
  <si>
    <t>5122/7</t>
  </si>
  <si>
    <t>781/93</t>
  </si>
  <si>
    <t>99/94</t>
  </si>
  <si>
    <t>3855/2</t>
  </si>
  <si>
    <t>4936/6</t>
  </si>
  <si>
    <t>367/2</t>
  </si>
  <si>
    <t>2946/</t>
  </si>
  <si>
    <t>252/98</t>
  </si>
  <si>
    <t>3727/2</t>
  </si>
  <si>
    <t>512/7</t>
  </si>
  <si>
    <t>5376/1</t>
  </si>
  <si>
    <t>4651/5</t>
  </si>
  <si>
    <t>284/99</t>
  </si>
  <si>
    <t>4818/6</t>
  </si>
  <si>
    <t>2982/</t>
  </si>
  <si>
    <t>5153/7</t>
  </si>
  <si>
    <t>4698/5</t>
  </si>
  <si>
    <t>288/8</t>
  </si>
  <si>
    <t>4495/4</t>
  </si>
  <si>
    <t>2929/</t>
  </si>
  <si>
    <t>4252/4</t>
  </si>
  <si>
    <t>269/99</t>
  </si>
  <si>
    <t>4115/3</t>
  </si>
  <si>
    <t>3419/1</t>
  </si>
  <si>
    <t>463/3</t>
  </si>
  <si>
    <t>4261/4</t>
  </si>
  <si>
    <t>4599/5</t>
  </si>
  <si>
    <t>543/92</t>
  </si>
  <si>
    <t>336/1</t>
  </si>
  <si>
    <t>4242/4</t>
  </si>
  <si>
    <t>4126/3</t>
  </si>
  <si>
    <t>853/94</t>
  </si>
  <si>
    <t>3893/3</t>
  </si>
  <si>
    <t>162/96</t>
  </si>
  <si>
    <t>92/94</t>
  </si>
  <si>
    <t>463/5</t>
  </si>
  <si>
    <t>3517/1</t>
  </si>
  <si>
    <t>3448/1</t>
  </si>
  <si>
    <t>5323/9</t>
  </si>
  <si>
    <t>243/97</t>
  </si>
  <si>
    <t>4323/4</t>
  </si>
  <si>
    <t>3857/2</t>
  </si>
  <si>
    <t>3478/1</t>
  </si>
  <si>
    <t>4856/6</t>
  </si>
  <si>
    <t>5312/9</t>
  </si>
  <si>
    <t>745/93</t>
  </si>
  <si>
    <t>663/92</t>
  </si>
  <si>
    <t>4759/5</t>
  </si>
  <si>
    <t>4696/5</t>
  </si>
  <si>
    <t>4295/4</t>
  </si>
  <si>
    <t>412/3</t>
  </si>
  <si>
    <t>782/93</t>
  </si>
  <si>
    <t>4461/4</t>
  </si>
  <si>
    <t>532/6</t>
  </si>
  <si>
    <t>183/97</t>
  </si>
  <si>
    <t>133/95</t>
  </si>
  <si>
    <t>3669/2</t>
  </si>
  <si>
    <t>4728/5</t>
  </si>
  <si>
    <t>429/3</t>
  </si>
  <si>
    <t>731/93</t>
  </si>
  <si>
    <t>886/94</t>
  </si>
  <si>
    <t>423/3</t>
  </si>
  <si>
    <t>166/96</t>
  </si>
  <si>
    <t>3978/3</t>
  </si>
  <si>
    <t>885/94</t>
  </si>
  <si>
    <t>385/2</t>
  </si>
  <si>
    <t>354/</t>
  </si>
  <si>
    <t>3169/</t>
  </si>
  <si>
    <t>4895/6</t>
  </si>
  <si>
    <t>18/94</t>
  </si>
  <si>
    <t>19/94</t>
  </si>
  <si>
    <t>112/94</t>
  </si>
  <si>
    <t>97/94</t>
  </si>
  <si>
    <t>434/3</t>
  </si>
  <si>
    <t>3918/3</t>
  </si>
  <si>
    <t>641/92</t>
  </si>
  <si>
    <t>79/93</t>
  </si>
  <si>
    <t>573/92</t>
  </si>
  <si>
    <t>245/98</t>
  </si>
  <si>
    <t>3343/1</t>
  </si>
  <si>
    <t>2986/</t>
  </si>
  <si>
    <t>3198/</t>
  </si>
  <si>
    <t>15/94</t>
  </si>
  <si>
    <t>314/</t>
  </si>
  <si>
    <t>17/94</t>
  </si>
  <si>
    <t>445/4</t>
  </si>
  <si>
    <t>563/92</t>
  </si>
  <si>
    <t>846/94</t>
  </si>
  <si>
    <t>4341/4</t>
  </si>
  <si>
    <t>4969/6</t>
  </si>
  <si>
    <t>621/92</t>
  </si>
  <si>
    <t>4395/4</t>
  </si>
  <si>
    <t>5329/9</t>
  </si>
  <si>
    <t>225/97</t>
  </si>
  <si>
    <t>164/96</t>
  </si>
  <si>
    <t>375/2</t>
  </si>
  <si>
    <t>121/95</t>
  </si>
  <si>
    <t>492/91</t>
  </si>
  <si>
    <t>999/94</t>
  </si>
  <si>
    <t>4975/6</t>
  </si>
  <si>
    <t>4595/5</t>
  </si>
  <si>
    <t>115/94</t>
  </si>
  <si>
    <t>926/94</t>
  </si>
  <si>
    <t>4753/6</t>
  </si>
  <si>
    <t>4469/4</t>
  </si>
  <si>
    <t>778/93</t>
  </si>
  <si>
    <t>5147/7</t>
  </si>
  <si>
    <t>455/4</t>
  </si>
  <si>
    <t>4634/5</t>
  </si>
  <si>
    <t>394/3</t>
  </si>
  <si>
    <t>825/93</t>
  </si>
  <si>
    <t>3759/2</t>
  </si>
  <si>
    <t>4345/4</t>
  </si>
  <si>
    <t>649/92</t>
  </si>
  <si>
    <t>867/94</t>
  </si>
  <si>
    <t>3525/1</t>
  </si>
  <si>
    <t>5139/7</t>
  </si>
  <si>
    <t>438/3</t>
  </si>
  <si>
    <t>146/94</t>
  </si>
  <si>
    <t>221/98</t>
  </si>
  <si>
    <t>428/4</t>
  </si>
  <si>
    <t>946/94</t>
  </si>
  <si>
    <t>444/91</t>
  </si>
  <si>
    <t>532/9</t>
  </si>
  <si>
    <t>3252/</t>
  </si>
  <si>
    <t>4678/5</t>
  </si>
  <si>
    <t>4789/5</t>
  </si>
  <si>
    <t>441/3</t>
  </si>
  <si>
    <t>893/94</t>
  </si>
  <si>
    <t>4553/5</t>
  </si>
  <si>
    <t>4326/4</t>
  </si>
  <si>
    <t>241/98</t>
  </si>
  <si>
    <t>3148/</t>
  </si>
  <si>
    <t>5318/9</t>
  </si>
  <si>
    <t>4319/4</t>
  </si>
  <si>
    <t>3494/1</t>
  </si>
  <si>
    <t>37/2</t>
  </si>
  <si>
    <t>988/94</t>
  </si>
  <si>
    <t>393/3</t>
  </si>
  <si>
    <t>3998/3</t>
  </si>
  <si>
    <t xml:space="preserve">231/98 </t>
  </si>
  <si>
    <t>3995/3</t>
  </si>
  <si>
    <t>5184/7</t>
  </si>
  <si>
    <t>654/92</t>
  </si>
  <si>
    <t>4838/6</t>
  </si>
  <si>
    <t>3975/3</t>
  </si>
  <si>
    <t>481/3</t>
  </si>
  <si>
    <t>892/92</t>
  </si>
  <si>
    <t>4412/4</t>
  </si>
  <si>
    <t>187/97</t>
  </si>
  <si>
    <t>3495/1</t>
  </si>
  <si>
    <t>224/98</t>
  </si>
  <si>
    <t>3563/1</t>
  </si>
  <si>
    <t>54/6</t>
  </si>
  <si>
    <t>4726/5</t>
  </si>
  <si>
    <t>4394/4</t>
  </si>
  <si>
    <t>134/95</t>
  </si>
  <si>
    <t>3942/3</t>
  </si>
  <si>
    <t>378/2</t>
  </si>
  <si>
    <t>3988/3</t>
  </si>
  <si>
    <t>143/94</t>
  </si>
  <si>
    <t>147/94</t>
  </si>
  <si>
    <t>381/2</t>
  </si>
  <si>
    <t>3716/2</t>
  </si>
  <si>
    <t>87/94</t>
  </si>
  <si>
    <t>3246/</t>
  </si>
  <si>
    <t>143/95</t>
  </si>
  <si>
    <t>4584/5</t>
  </si>
  <si>
    <t>4413/4</t>
  </si>
  <si>
    <t>517/92</t>
  </si>
  <si>
    <t>372/2</t>
  </si>
  <si>
    <t>4539/5</t>
  </si>
  <si>
    <t>4751/5</t>
  </si>
  <si>
    <t>118/94</t>
  </si>
  <si>
    <t>437/4</t>
  </si>
  <si>
    <t>454/5</t>
  </si>
  <si>
    <t>78/93</t>
  </si>
  <si>
    <t>245/97</t>
  </si>
  <si>
    <t>511/6</t>
  </si>
  <si>
    <t>4468/4</t>
  </si>
  <si>
    <t>989/94</t>
  </si>
  <si>
    <t>388/2</t>
  </si>
  <si>
    <t>986/94</t>
  </si>
  <si>
    <t>4649/5</t>
  </si>
  <si>
    <t>3782/2</t>
  </si>
  <si>
    <t>599/7</t>
  </si>
  <si>
    <t>3787/2</t>
  </si>
  <si>
    <t>3389/1</t>
  </si>
  <si>
    <t>4813/6</t>
  </si>
  <si>
    <t>4355/4</t>
  </si>
  <si>
    <t>3736/2</t>
  </si>
  <si>
    <t>4366/4</t>
  </si>
  <si>
    <t>147/95</t>
  </si>
  <si>
    <t>178/8</t>
  </si>
  <si>
    <t>4362/4</t>
  </si>
  <si>
    <t>211/97</t>
  </si>
  <si>
    <t>151/96</t>
  </si>
  <si>
    <t>192/94</t>
  </si>
  <si>
    <t>4763/5</t>
  </si>
  <si>
    <t>253/97</t>
  </si>
  <si>
    <t>339/</t>
  </si>
  <si>
    <t>4919/6</t>
  </si>
  <si>
    <t>4372/4</t>
  </si>
  <si>
    <t>4626/5</t>
  </si>
  <si>
    <t>4565/5</t>
  </si>
  <si>
    <t>286/99</t>
  </si>
  <si>
    <t>343/1</t>
  </si>
  <si>
    <t>3315/1</t>
  </si>
  <si>
    <t>4642/5</t>
  </si>
  <si>
    <t>4929/6</t>
  </si>
  <si>
    <t>4965/6</t>
  </si>
  <si>
    <t>3656/2</t>
  </si>
  <si>
    <t>22/97</t>
  </si>
  <si>
    <t>4735/5</t>
  </si>
  <si>
    <t>3391/1</t>
  </si>
  <si>
    <t>4714/5</t>
  </si>
  <si>
    <t>493/6</t>
  </si>
  <si>
    <t>861/94</t>
  </si>
  <si>
    <t>451/4</t>
  </si>
  <si>
    <t>659/92</t>
  </si>
  <si>
    <t>3171/</t>
  </si>
  <si>
    <t>4219/4</t>
  </si>
  <si>
    <t>4843/6</t>
  </si>
  <si>
    <t>569/6</t>
  </si>
  <si>
    <t>4871/6</t>
  </si>
  <si>
    <t>3864/2</t>
  </si>
  <si>
    <t>4933/6</t>
  </si>
  <si>
    <t>4526/5</t>
  </si>
  <si>
    <t>98/94</t>
  </si>
  <si>
    <t>49/91</t>
  </si>
  <si>
    <t>483/91</t>
  </si>
  <si>
    <t>476/5</t>
  </si>
  <si>
    <t>483/6</t>
  </si>
  <si>
    <t>4661/5</t>
  </si>
  <si>
    <t>4641/5</t>
  </si>
  <si>
    <t>453/5</t>
  </si>
  <si>
    <t>5162/7</t>
  </si>
  <si>
    <t>4363/4</t>
  </si>
  <si>
    <t>499/3</t>
  </si>
  <si>
    <t>169/96</t>
  </si>
  <si>
    <t>313/</t>
  </si>
  <si>
    <t>4853/6</t>
  </si>
  <si>
    <t>5137/7</t>
  </si>
  <si>
    <t>444/4</t>
  </si>
  <si>
    <t>298/97</t>
  </si>
  <si>
    <t>4519/5</t>
  </si>
  <si>
    <t>498/6</t>
  </si>
  <si>
    <t>224/97</t>
  </si>
  <si>
    <t>496/6</t>
  </si>
  <si>
    <t>43/3</t>
  </si>
  <si>
    <t>229/97</t>
  </si>
  <si>
    <t>3436/1</t>
  </si>
  <si>
    <t>4833/6</t>
  </si>
  <si>
    <t>528/8</t>
  </si>
  <si>
    <t>4675/5</t>
  </si>
  <si>
    <t>4861/6</t>
  </si>
  <si>
    <t>332/1</t>
  </si>
  <si>
    <t>369/</t>
  </si>
  <si>
    <t>155/94</t>
  </si>
  <si>
    <t>235/98</t>
  </si>
  <si>
    <t>551/15</t>
  </si>
  <si>
    <t>476/3</t>
  </si>
  <si>
    <t>4952/6</t>
  </si>
  <si>
    <t>464/5</t>
  </si>
  <si>
    <t>354/1</t>
  </si>
  <si>
    <t>4791/5</t>
  </si>
  <si>
    <t>554/17</t>
  </si>
  <si>
    <t>839/93</t>
  </si>
  <si>
    <t>45/3</t>
  </si>
  <si>
    <t>5134/7</t>
  </si>
  <si>
    <t>449/4</t>
  </si>
  <si>
    <t>455/3</t>
  </si>
  <si>
    <t>3348/1</t>
  </si>
  <si>
    <t>3346/1</t>
  </si>
  <si>
    <t>373/</t>
  </si>
  <si>
    <t>3518/1</t>
  </si>
  <si>
    <t>4449/4</t>
  </si>
  <si>
    <t>268/97</t>
  </si>
  <si>
    <t>495/91</t>
  </si>
  <si>
    <t>4695/5</t>
  </si>
  <si>
    <t>453/3</t>
  </si>
  <si>
    <t>486/6</t>
  </si>
  <si>
    <t>13/94</t>
  </si>
  <si>
    <t>188/94</t>
  </si>
  <si>
    <t>344/1</t>
  </si>
  <si>
    <t>4925/6</t>
  </si>
  <si>
    <t>Grasweg 2</t>
  </si>
  <si>
    <t>4941/6</t>
  </si>
  <si>
    <t>5164/7</t>
  </si>
  <si>
    <t>3888/2</t>
  </si>
  <si>
    <t>222/98</t>
  </si>
  <si>
    <t>617/92</t>
  </si>
  <si>
    <t>4855/6</t>
  </si>
  <si>
    <t>4527/5</t>
  </si>
  <si>
    <t>524/6</t>
  </si>
  <si>
    <t>3925/3</t>
  </si>
  <si>
    <t>3899/3</t>
  </si>
  <si>
    <t>114/95</t>
  </si>
  <si>
    <t>3682/2</t>
  </si>
  <si>
    <t>273/99</t>
  </si>
  <si>
    <t>32/</t>
  </si>
  <si>
    <t>353/1</t>
  </si>
  <si>
    <t>4213/4</t>
  </si>
  <si>
    <t>487/5</t>
  </si>
  <si>
    <t>86/94</t>
  </si>
  <si>
    <t>191/94</t>
  </si>
  <si>
    <t>841/93</t>
  </si>
  <si>
    <t>26/97</t>
  </si>
  <si>
    <t>266/97</t>
  </si>
  <si>
    <t>4762/5</t>
  </si>
  <si>
    <t>129/95</t>
  </si>
  <si>
    <t>364/1</t>
  </si>
  <si>
    <t>769/93</t>
  </si>
  <si>
    <t>447/4</t>
  </si>
  <si>
    <t>3996/3</t>
  </si>
  <si>
    <t>4662/5</t>
  </si>
  <si>
    <t>4745/5</t>
  </si>
  <si>
    <t>2989/</t>
  </si>
  <si>
    <t>537/6</t>
  </si>
  <si>
    <t>2926/</t>
  </si>
  <si>
    <t>59/6</t>
  </si>
  <si>
    <t>465/3</t>
  </si>
  <si>
    <t>4785/5</t>
  </si>
  <si>
    <t>4986/6</t>
  </si>
  <si>
    <t>279/97</t>
  </si>
  <si>
    <t>Vipara Duplje 4/A</t>
  </si>
  <si>
    <t>3283/</t>
  </si>
  <si>
    <t>2997/</t>
  </si>
  <si>
    <t>4688/5</t>
  </si>
  <si>
    <t>119/95</t>
  </si>
  <si>
    <t>4734/5</t>
  </si>
  <si>
    <t>4943/6</t>
  </si>
  <si>
    <t>674/93</t>
  </si>
  <si>
    <t>561/92</t>
  </si>
  <si>
    <t>4913/6</t>
  </si>
  <si>
    <t>817/93</t>
  </si>
  <si>
    <t>596/7</t>
  </si>
  <si>
    <t>247/98</t>
  </si>
  <si>
    <t>GARSDAL</t>
  </si>
  <si>
    <t>358/8</t>
  </si>
  <si>
    <t>4389/4</t>
  </si>
  <si>
    <t>5332/9</t>
  </si>
  <si>
    <t>282/97</t>
  </si>
  <si>
    <t>4716/5</t>
  </si>
  <si>
    <t>312/</t>
  </si>
  <si>
    <t>151/94</t>
  </si>
  <si>
    <t>285/99</t>
  </si>
  <si>
    <t>722/93</t>
  </si>
  <si>
    <t>66/92</t>
  </si>
  <si>
    <t>3612/1</t>
  </si>
  <si>
    <t>555/6</t>
  </si>
  <si>
    <t>478/3</t>
  </si>
  <si>
    <t>346/96</t>
  </si>
  <si>
    <t>453/91</t>
  </si>
  <si>
    <t>4939/6</t>
  </si>
  <si>
    <t xml:space="preserve">517/7 </t>
  </si>
  <si>
    <t>4631/5</t>
  </si>
  <si>
    <t>4127/3</t>
  </si>
  <si>
    <t>4114/3</t>
  </si>
  <si>
    <t>3766/2</t>
  </si>
  <si>
    <t>194/97</t>
  </si>
  <si>
    <t>281/99</t>
  </si>
  <si>
    <t>571/92</t>
  </si>
  <si>
    <t>472/5</t>
  </si>
  <si>
    <t>116/95</t>
  </si>
  <si>
    <t>246/98</t>
  </si>
  <si>
    <t>237/98</t>
  </si>
  <si>
    <t>145/96</t>
  </si>
  <si>
    <t>225/98</t>
  </si>
  <si>
    <t>3688/2</t>
  </si>
  <si>
    <t>4365/4</t>
  </si>
  <si>
    <t>4286/4</t>
  </si>
  <si>
    <t>476/91</t>
  </si>
  <si>
    <t>95/94</t>
  </si>
  <si>
    <t>129/94</t>
  </si>
  <si>
    <t>346/1</t>
  </si>
  <si>
    <t>877/94</t>
  </si>
  <si>
    <t>669/92</t>
  </si>
  <si>
    <t>553/6</t>
  </si>
  <si>
    <t>3841/2</t>
  </si>
  <si>
    <t>4673/5</t>
  </si>
  <si>
    <t>3141/</t>
  </si>
  <si>
    <t>3484/1</t>
  </si>
  <si>
    <t>4316/4</t>
  </si>
  <si>
    <t>5185/7</t>
  </si>
  <si>
    <t>494/6</t>
  </si>
  <si>
    <t>4597/5</t>
  </si>
  <si>
    <t>439/4</t>
  </si>
  <si>
    <t>362/1</t>
  </si>
  <si>
    <t>882/94</t>
  </si>
  <si>
    <t>176/96</t>
  </si>
  <si>
    <t>3524/1</t>
  </si>
  <si>
    <t>117/94</t>
  </si>
  <si>
    <t>3696/2</t>
  </si>
  <si>
    <t>2991/</t>
  </si>
  <si>
    <t>5141/7</t>
  </si>
  <si>
    <t>144/94</t>
  </si>
  <si>
    <t>754/93</t>
  </si>
  <si>
    <t>366/</t>
  </si>
  <si>
    <t>328/</t>
  </si>
  <si>
    <t>545/6</t>
  </si>
  <si>
    <t>4589/5</t>
  </si>
  <si>
    <t>4953/6</t>
  </si>
  <si>
    <t>513/7</t>
  </si>
  <si>
    <t>126/95</t>
  </si>
  <si>
    <t>843/94</t>
  </si>
  <si>
    <t>583/7</t>
  </si>
  <si>
    <t>43/91</t>
  </si>
  <si>
    <t>851/94</t>
  </si>
  <si>
    <t>5313/9</t>
  </si>
  <si>
    <t>168/8</t>
  </si>
  <si>
    <t>4658/5</t>
  </si>
  <si>
    <t>478/5</t>
  </si>
  <si>
    <t>3671/2</t>
  </si>
  <si>
    <t>3274/</t>
  </si>
  <si>
    <t>3966/3</t>
  </si>
  <si>
    <t>178/96</t>
  </si>
  <si>
    <t>29/97</t>
  </si>
  <si>
    <t>4788/5</t>
  </si>
  <si>
    <t>4652/5</t>
  </si>
  <si>
    <t>4653/5</t>
  </si>
  <si>
    <t>4325/4</t>
  </si>
  <si>
    <t>747/93</t>
  </si>
  <si>
    <t>4215/4</t>
  </si>
  <si>
    <t>858/94</t>
  </si>
  <si>
    <t>3193/</t>
  </si>
  <si>
    <t>4944/6</t>
  </si>
  <si>
    <t>419/4</t>
  </si>
  <si>
    <t>4712/5</t>
  </si>
  <si>
    <t>3823/2</t>
  </si>
  <si>
    <t>645/92</t>
  </si>
  <si>
    <t>3881/2</t>
  </si>
  <si>
    <t>4537/5</t>
  </si>
  <si>
    <t>4357/4</t>
  </si>
  <si>
    <t>528/6</t>
  </si>
  <si>
    <t>466/5</t>
  </si>
  <si>
    <t>573/7</t>
  </si>
  <si>
    <t>4797/5</t>
  </si>
  <si>
    <t>565/6</t>
  </si>
  <si>
    <t>4159/3</t>
  </si>
  <si>
    <t>3564/1</t>
  </si>
  <si>
    <t>4244/4</t>
  </si>
  <si>
    <t>42/3</t>
  </si>
  <si>
    <t>4926/6</t>
  </si>
  <si>
    <t>4749/5</t>
  </si>
  <si>
    <t>898/94</t>
  </si>
  <si>
    <t>876/94</t>
  </si>
  <si>
    <t>4314/4</t>
  </si>
  <si>
    <t>3687/2</t>
  </si>
  <si>
    <t>INTERWOOD 2 S.A.</t>
  </si>
  <si>
    <t>374/</t>
  </si>
  <si>
    <t>4432/4</t>
  </si>
  <si>
    <t>389/2</t>
  </si>
  <si>
    <t>3691/2</t>
  </si>
  <si>
    <t>3522/1</t>
  </si>
  <si>
    <t>89/94</t>
  </si>
  <si>
    <t>3915/3</t>
  </si>
  <si>
    <t>951/94</t>
  </si>
  <si>
    <t>3815/2</t>
  </si>
  <si>
    <t>3439/1</t>
  </si>
  <si>
    <t>4817/6</t>
  </si>
  <si>
    <t>185/97</t>
  </si>
  <si>
    <t>178/97</t>
  </si>
  <si>
    <t>872/94</t>
  </si>
  <si>
    <t>564/6</t>
  </si>
  <si>
    <t>351/</t>
  </si>
  <si>
    <t>918/94</t>
  </si>
  <si>
    <t>4287/4</t>
  </si>
  <si>
    <t>57/6</t>
  </si>
  <si>
    <t>3845/2</t>
  </si>
  <si>
    <t>231/97</t>
  </si>
  <si>
    <t>3527/1</t>
  </si>
  <si>
    <t>78/8</t>
  </si>
  <si>
    <t>167/96</t>
  </si>
  <si>
    <t>297/</t>
  </si>
  <si>
    <t>3443/1</t>
  </si>
  <si>
    <t>223/98</t>
  </si>
  <si>
    <t>128/94</t>
  </si>
  <si>
    <t>859/94</t>
  </si>
  <si>
    <t>472/91</t>
  </si>
  <si>
    <t>533/9</t>
  </si>
  <si>
    <t>299/</t>
  </si>
  <si>
    <t>4393/4</t>
  </si>
  <si>
    <t>3158/</t>
  </si>
  <si>
    <t>4892/6</t>
  </si>
  <si>
    <t>491/91</t>
  </si>
  <si>
    <t>4945/6</t>
  </si>
  <si>
    <t>4979/6</t>
  </si>
  <si>
    <t>49/6</t>
  </si>
  <si>
    <t>4231/4</t>
  </si>
  <si>
    <t>3956/3</t>
  </si>
  <si>
    <t>319/</t>
  </si>
  <si>
    <t>4993/6</t>
  </si>
  <si>
    <t>3694/2</t>
  </si>
  <si>
    <t>425/91</t>
  </si>
  <si>
    <t>4373/4</t>
  </si>
  <si>
    <t>3336/1</t>
  </si>
  <si>
    <t>549/92</t>
  </si>
  <si>
    <t>238/98</t>
  </si>
  <si>
    <t>255/97</t>
  </si>
  <si>
    <t>3848/2</t>
  </si>
  <si>
    <t>4399/4</t>
  </si>
  <si>
    <t>3458/1</t>
  </si>
  <si>
    <t>3322/1</t>
  </si>
  <si>
    <t>4639/5</t>
  </si>
  <si>
    <t>2949/</t>
  </si>
  <si>
    <t>3753/2</t>
  </si>
  <si>
    <t>213/97</t>
  </si>
  <si>
    <t>5148/7</t>
  </si>
  <si>
    <t>156/94</t>
  </si>
  <si>
    <t>433/4</t>
  </si>
  <si>
    <t>5335/9</t>
  </si>
  <si>
    <t>449/3</t>
  </si>
  <si>
    <t>558/15</t>
  </si>
  <si>
    <t>4973/6</t>
  </si>
  <si>
    <t>723/93</t>
  </si>
  <si>
    <t>35/1</t>
  </si>
  <si>
    <t>3294/</t>
  </si>
  <si>
    <t>544/92</t>
  </si>
  <si>
    <t>2941/</t>
  </si>
  <si>
    <t>4959/6</t>
  </si>
  <si>
    <t>35/</t>
  </si>
  <si>
    <t>4364/4</t>
  </si>
  <si>
    <t>3993/3</t>
  </si>
  <si>
    <t>4494/4</t>
  </si>
  <si>
    <t>3446/1</t>
  </si>
  <si>
    <t>4947/6</t>
  </si>
  <si>
    <t>512/6</t>
  </si>
  <si>
    <t>4593/5</t>
  </si>
  <si>
    <t>379/2</t>
  </si>
  <si>
    <t>891/94</t>
  </si>
  <si>
    <t>421/91</t>
  </si>
  <si>
    <t>471/3</t>
  </si>
  <si>
    <t>377/2</t>
  </si>
  <si>
    <t>3485/1</t>
  </si>
  <si>
    <t>4697/5</t>
  </si>
  <si>
    <t>4664/5</t>
  </si>
  <si>
    <t>581/92</t>
  </si>
  <si>
    <t>336/</t>
  </si>
  <si>
    <t>4918/6</t>
  </si>
  <si>
    <t>LEGNO 2 SNC</t>
  </si>
  <si>
    <t>4367/4</t>
  </si>
  <si>
    <t>4339/4</t>
  </si>
  <si>
    <t>4756/5</t>
  </si>
  <si>
    <t>4267/4</t>
  </si>
  <si>
    <t>372/</t>
  </si>
  <si>
    <t>263/99</t>
  </si>
  <si>
    <t>244/98</t>
  </si>
  <si>
    <t>555/15</t>
  </si>
  <si>
    <t>4214/4</t>
  </si>
  <si>
    <t>925/98</t>
  </si>
  <si>
    <t>4736/5</t>
  </si>
  <si>
    <t>5331/9</t>
  </si>
  <si>
    <t>3394/1</t>
  </si>
  <si>
    <t>4899/6</t>
  </si>
  <si>
    <t>392/3</t>
  </si>
  <si>
    <t>165/96</t>
  </si>
  <si>
    <t>138/8</t>
  </si>
  <si>
    <t>247/97</t>
  </si>
  <si>
    <t>427/4</t>
  </si>
  <si>
    <t>37/</t>
  </si>
  <si>
    <t>4715/5</t>
  </si>
  <si>
    <t>41/3</t>
  </si>
  <si>
    <t>3135/</t>
  </si>
  <si>
    <t>3175/</t>
  </si>
  <si>
    <t>3369/1</t>
  </si>
  <si>
    <t>437/3</t>
  </si>
  <si>
    <t>479/3</t>
  </si>
  <si>
    <t>5189/7</t>
  </si>
  <si>
    <t>4518/5</t>
  </si>
  <si>
    <t>3874/2</t>
  </si>
  <si>
    <t>112/95</t>
  </si>
  <si>
    <t>4654/5</t>
  </si>
  <si>
    <t>426/3</t>
  </si>
  <si>
    <t>4635/5</t>
  </si>
  <si>
    <t>783/93</t>
  </si>
  <si>
    <t>131/94</t>
  </si>
  <si>
    <t>4554/5</t>
  </si>
  <si>
    <t>21/97</t>
  </si>
  <si>
    <t>425/3</t>
  </si>
  <si>
    <t>234/98</t>
  </si>
  <si>
    <t>KM 1R  ON</t>
  </si>
  <si>
    <t>4515/5</t>
  </si>
  <si>
    <t>3382/1</t>
  </si>
  <si>
    <t>4663/5</t>
  </si>
  <si>
    <t>4778/5</t>
  </si>
  <si>
    <t>4531/5</t>
  </si>
  <si>
    <t>2944/</t>
  </si>
  <si>
    <t>461/3</t>
  </si>
  <si>
    <t>4988/6</t>
  </si>
  <si>
    <t>4392/4</t>
  </si>
  <si>
    <t>4283/4</t>
  </si>
  <si>
    <t>551/6</t>
  </si>
  <si>
    <t>4273/4</t>
  </si>
  <si>
    <t>4692/5</t>
  </si>
  <si>
    <t>514/7</t>
  </si>
  <si>
    <t>488/3</t>
  </si>
  <si>
    <t>4237/4</t>
  </si>
  <si>
    <t>4229/4</t>
  </si>
  <si>
    <t>333/</t>
  </si>
  <si>
    <t>4746/5</t>
  </si>
  <si>
    <t>4232/4</t>
  </si>
  <si>
    <t>218/97</t>
  </si>
  <si>
    <t>4911/6</t>
  </si>
  <si>
    <t>3721/2</t>
  </si>
  <si>
    <t>3735/2</t>
  </si>
  <si>
    <t>576/7</t>
  </si>
  <si>
    <t>4588/5</t>
  </si>
  <si>
    <t>714/93</t>
  </si>
  <si>
    <t>433/3</t>
  </si>
  <si>
    <t>4928/6</t>
  </si>
  <si>
    <t>4888/6</t>
  </si>
  <si>
    <t>753/93</t>
  </si>
  <si>
    <t>445/91</t>
  </si>
  <si>
    <t>3799/2</t>
  </si>
  <si>
    <t>4991/6</t>
  </si>
  <si>
    <t>63/92</t>
  </si>
  <si>
    <t>566/92</t>
  </si>
  <si>
    <t>3781/2</t>
  </si>
  <si>
    <t>4748/5</t>
  </si>
  <si>
    <t>4262/4</t>
  </si>
  <si>
    <t>465/5</t>
  </si>
  <si>
    <t>4282/4</t>
  </si>
  <si>
    <t>4743/5</t>
  </si>
  <si>
    <t>665/92</t>
  </si>
  <si>
    <t>3976/3</t>
  </si>
  <si>
    <t>214/97</t>
  </si>
  <si>
    <t>458/3</t>
  </si>
  <si>
    <t>5152/7</t>
  </si>
  <si>
    <t>3413/1</t>
  </si>
  <si>
    <t>373/2</t>
  </si>
  <si>
    <t>5314/9</t>
  </si>
  <si>
    <t>124/95</t>
  </si>
  <si>
    <t>3153/</t>
  </si>
  <si>
    <t>122/94</t>
  </si>
  <si>
    <t>52/6</t>
  </si>
  <si>
    <t>4253/4</t>
  </si>
  <si>
    <t>4523/6</t>
  </si>
  <si>
    <t>3481/1</t>
  </si>
  <si>
    <t>27/97</t>
  </si>
  <si>
    <t>3462/1</t>
  </si>
  <si>
    <t>13/95</t>
  </si>
  <si>
    <t>3422/1</t>
  </si>
  <si>
    <t>121/94</t>
  </si>
  <si>
    <t>4245/4</t>
  </si>
  <si>
    <t>3536/1</t>
  </si>
  <si>
    <t>133/94</t>
  </si>
  <si>
    <t>279/99</t>
  </si>
  <si>
    <t>3745/2</t>
  </si>
  <si>
    <t>682/93</t>
  </si>
  <si>
    <t>359/</t>
  </si>
  <si>
    <t>4924/6</t>
  </si>
  <si>
    <t>3842/2</t>
  </si>
  <si>
    <t>3257/</t>
  </si>
  <si>
    <t>562/92</t>
  </si>
  <si>
    <t>3472/1</t>
  </si>
  <si>
    <t>4322/4</t>
  </si>
  <si>
    <t>566/6</t>
  </si>
  <si>
    <t>3554/1</t>
  </si>
  <si>
    <t>4444/4</t>
  </si>
  <si>
    <t>239/98</t>
  </si>
  <si>
    <t>4484/4</t>
  </si>
  <si>
    <t>3125/</t>
  </si>
  <si>
    <t>4835/6</t>
  </si>
  <si>
    <t>51/7</t>
  </si>
  <si>
    <t>194/95</t>
  </si>
  <si>
    <t>567/6</t>
  </si>
  <si>
    <t>422/3</t>
  </si>
  <si>
    <t>494/3</t>
  </si>
  <si>
    <t>3496/1</t>
  </si>
  <si>
    <t>5154/7</t>
  </si>
  <si>
    <t>27/99</t>
  </si>
  <si>
    <t>3337/1</t>
  </si>
  <si>
    <t>4656/5</t>
  </si>
  <si>
    <t>5316/9</t>
  </si>
  <si>
    <t>751/93</t>
  </si>
  <si>
    <t>552/6</t>
  </si>
  <si>
    <t>345/1</t>
  </si>
  <si>
    <t>381/</t>
  </si>
  <si>
    <t>125/95</t>
  </si>
  <si>
    <t>3137/</t>
  </si>
  <si>
    <t>477/3</t>
  </si>
  <si>
    <t>4846/6</t>
  </si>
  <si>
    <t>5336/9</t>
  </si>
  <si>
    <t>5143/7</t>
  </si>
  <si>
    <t xml:space="preserve">5143/7   </t>
  </si>
  <si>
    <t>5187/7</t>
  </si>
  <si>
    <t>4558/5</t>
  </si>
  <si>
    <t>4842/6</t>
  </si>
  <si>
    <t>4254/4</t>
  </si>
  <si>
    <t>4868/6</t>
  </si>
  <si>
    <t>195/95</t>
  </si>
  <si>
    <t>4474/4</t>
  </si>
  <si>
    <t>3398/1</t>
  </si>
  <si>
    <t>914/94</t>
  </si>
  <si>
    <t>NUOVA IMBALLAGGI 22</t>
  </si>
  <si>
    <t>4995/6</t>
  </si>
  <si>
    <t>473/3</t>
  </si>
  <si>
    <t>488/5</t>
  </si>
  <si>
    <t>4238/4</t>
  </si>
  <si>
    <t>4517/5</t>
  </si>
  <si>
    <t>4815/6</t>
  </si>
  <si>
    <t>486/5</t>
  </si>
  <si>
    <t>3659/2</t>
  </si>
  <si>
    <t>371/</t>
  </si>
  <si>
    <t>81/93</t>
  </si>
  <si>
    <t>399/</t>
  </si>
  <si>
    <t>424/3</t>
  </si>
  <si>
    <t>3628/1</t>
  </si>
  <si>
    <t>4247/4</t>
  </si>
  <si>
    <t>639/92</t>
  </si>
  <si>
    <t>118/95</t>
  </si>
  <si>
    <t>5142/7</t>
  </si>
  <si>
    <t>4852/6</t>
  </si>
  <si>
    <t>54/91</t>
  </si>
  <si>
    <t>386/</t>
  </si>
  <si>
    <t>4566/5</t>
  </si>
  <si>
    <t>4186/4</t>
  </si>
  <si>
    <t>4761/5</t>
  </si>
  <si>
    <t>849/94</t>
  </si>
  <si>
    <t>539/92</t>
  </si>
  <si>
    <t>4491/4</t>
  </si>
  <si>
    <t>46/5</t>
  </si>
  <si>
    <t>16/94</t>
  </si>
  <si>
    <t>4246/4</t>
  </si>
  <si>
    <t>3552/1</t>
  </si>
  <si>
    <t>3772/2</t>
  </si>
  <si>
    <t>4982/6</t>
  </si>
  <si>
    <t>3827/2</t>
  </si>
  <si>
    <t>136/95</t>
  </si>
  <si>
    <t>446/4</t>
  </si>
  <si>
    <t>4849/6</t>
  </si>
  <si>
    <t>631/92</t>
  </si>
  <si>
    <t>525/6</t>
  </si>
  <si>
    <t>4713/5</t>
  </si>
  <si>
    <t>497/6</t>
  </si>
  <si>
    <t>51/6</t>
  </si>
  <si>
    <t>996/94</t>
  </si>
  <si>
    <t>267/99</t>
  </si>
  <si>
    <t>193/97</t>
  </si>
  <si>
    <t>3155/</t>
  </si>
  <si>
    <t>3972/3</t>
  </si>
  <si>
    <t>PILOUS 4</t>
  </si>
  <si>
    <t>228/98</t>
  </si>
  <si>
    <t>482/3</t>
  </si>
  <si>
    <t>4865/6</t>
  </si>
  <si>
    <t>4112/3</t>
  </si>
  <si>
    <t>277/99</t>
  </si>
  <si>
    <t>47/3</t>
  </si>
  <si>
    <t>14/94</t>
  </si>
  <si>
    <t>3674/2</t>
  </si>
  <si>
    <t>4826/6</t>
  </si>
  <si>
    <t>487/91</t>
  </si>
  <si>
    <t>743/93</t>
  </si>
  <si>
    <t>3957/3</t>
  </si>
  <si>
    <t>3426/1</t>
  </si>
  <si>
    <t>4968/6</t>
  </si>
  <si>
    <t>933/94</t>
  </si>
  <si>
    <t>4781/5</t>
  </si>
  <si>
    <t>4317/4</t>
  </si>
  <si>
    <t>2974/</t>
  </si>
  <si>
    <t>467/5</t>
  </si>
  <si>
    <t>4668/5</t>
  </si>
  <si>
    <t>4669/5</t>
  </si>
  <si>
    <t>338/1</t>
  </si>
  <si>
    <t>85/94</t>
  </si>
  <si>
    <t>257/99</t>
  </si>
  <si>
    <t>2923/</t>
  </si>
  <si>
    <t>683/93</t>
  </si>
  <si>
    <t>576/92</t>
  </si>
  <si>
    <t>443/4</t>
  </si>
  <si>
    <t>3861/2</t>
  </si>
  <si>
    <t>4523/5</t>
  </si>
  <si>
    <t>374/2</t>
  </si>
  <si>
    <t>4637/5</t>
  </si>
  <si>
    <t>3825/2</t>
  </si>
  <si>
    <t>4837/6</t>
  </si>
  <si>
    <t>4765/5</t>
  </si>
  <si>
    <t>189/94</t>
  </si>
  <si>
    <t>3589/1</t>
  </si>
  <si>
    <t>5125/7</t>
  </si>
  <si>
    <t>4684/5</t>
  </si>
  <si>
    <t>495/6</t>
  </si>
  <si>
    <t>489/6</t>
  </si>
  <si>
    <t>4279/4</t>
  </si>
  <si>
    <t>4221/4</t>
  </si>
  <si>
    <t>3512/1</t>
  </si>
  <si>
    <t>3987/3</t>
  </si>
  <si>
    <t>158/94</t>
  </si>
  <si>
    <t>929/94</t>
  </si>
  <si>
    <t>424/4</t>
  </si>
  <si>
    <t>53/6</t>
  </si>
  <si>
    <t>3434/1</t>
  </si>
  <si>
    <t>3449/1</t>
  </si>
  <si>
    <t>4954/6</t>
  </si>
  <si>
    <t>5119/7</t>
  </si>
  <si>
    <t>4996/6</t>
  </si>
  <si>
    <t>618/92</t>
  </si>
  <si>
    <t>4266/4</t>
  </si>
  <si>
    <t>479/5</t>
  </si>
  <si>
    <t>569/92</t>
  </si>
  <si>
    <t>3318/1</t>
  </si>
  <si>
    <t>443/3</t>
  </si>
  <si>
    <t>4733/5</t>
  </si>
  <si>
    <t>171/94</t>
  </si>
  <si>
    <t>455/5</t>
  </si>
  <si>
    <t>4644/5</t>
  </si>
  <si>
    <t>2922/</t>
  </si>
  <si>
    <t>4284/4</t>
  </si>
  <si>
    <t>777/93</t>
  </si>
  <si>
    <t>492/6</t>
  </si>
  <si>
    <t>3886/2</t>
  </si>
  <si>
    <t>4356/4</t>
  </si>
  <si>
    <t>44/3</t>
  </si>
  <si>
    <t>361/1</t>
  </si>
  <si>
    <t>436/3</t>
  </si>
  <si>
    <t>4471/4</t>
  </si>
  <si>
    <t>264/99</t>
  </si>
  <si>
    <t>3132/</t>
  </si>
  <si>
    <t>4891/6</t>
  </si>
  <si>
    <t>144/95</t>
  </si>
  <si>
    <t>4249/4</t>
  </si>
  <si>
    <t>457/4</t>
  </si>
  <si>
    <t>3798/2</t>
  </si>
  <si>
    <t>3329/1</t>
  </si>
  <si>
    <t>586/7</t>
  </si>
  <si>
    <t>165/94</t>
  </si>
  <si>
    <t>3758/2</t>
  </si>
  <si>
    <t>793/93</t>
  </si>
  <si>
    <t>153/94</t>
  </si>
  <si>
    <t>448/3</t>
  </si>
  <si>
    <t>181/97</t>
  </si>
  <si>
    <t>69/92</t>
  </si>
  <si>
    <t>4976/6</t>
  </si>
  <si>
    <t>292/</t>
  </si>
  <si>
    <t>367/1</t>
  </si>
  <si>
    <t>3467/1</t>
  </si>
  <si>
    <t>3739/2</t>
  </si>
  <si>
    <t>4798/6</t>
  </si>
  <si>
    <t>181/94</t>
  </si>
  <si>
    <t>3689/2</t>
  </si>
  <si>
    <t>4948/6</t>
  </si>
  <si>
    <t>3438/1</t>
  </si>
  <si>
    <t>S.C. ROMLEMN 2 PRODIMEX</t>
  </si>
  <si>
    <t>2915/</t>
  </si>
  <si>
    <t>4971/6</t>
  </si>
  <si>
    <t>421/4</t>
  </si>
  <si>
    <t>5311/9</t>
  </si>
  <si>
    <t>522/6</t>
  </si>
  <si>
    <t>94/94</t>
  </si>
  <si>
    <t>5176/7</t>
  </si>
  <si>
    <t>196/97</t>
  </si>
  <si>
    <t>163/96</t>
  </si>
  <si>
    <t>3655/2</t>
  </si>
  <si>
    <t>767/93</t>
  </si>
  <si>
    <t>5325/9</t>
  </si>
  <si>
    <t>258/97</t>
  </si>
  <si>
    <t>76/93</t>
  </si>
  <si>
    <t>3713/2</t>
  </si>
  <si>
    <t>3113/</t>
  </si>
  <si>
    <t>169/94</t>
  </si>
  <si>
    <t>3365/1</t>
  </si>
  <si>
    <t>4361/4</t>
  </si>
  <si>
    <t>4514/5</t>
  </si>
  <si>
    <t>4795/5</t>
  </si>
  <si>
    <t>4816/6</t>
  </si>
  <si>
    <t>297/99</t>
  </si>
  <si>
    <t>995/94</t>
  </si>
  <si>
    <t>3916/3</t>
  </si>
  <si>
    <t>SC. ROMLEMN 2 PRODIMPEX</t>
  </si>
  <si>
    <t>2957/</t>
  </si>
  <si>
    <t>548/6</t>
  </si>
  <si>
    <t>485/91</t>
  </si>
  <si>
    <t>4386/4</t>
  </si>
  <si>
    <t>489/91</t>
  </si>
  <si>
    <t>3843/2</t>
  </si>
  <si>
    <t>287/97</t>
  </si>
  <si>
    <t>465/91</t>
  </si>
  <si>
    <t>216/97</t>
  </si>
  <si>
    <t>4873/6</t>
  </si>
  <si>
    <t>296/99</t>
  </si>
  <si>
    <t>4486/4</t>
  </si>
  <si>
    <t>3157/</t>
  </si>
  <si>
    <t>4992/6</t>
  </si>
  <si>
    <t>557/15</t>
  </si>
  <si>
    <t>349/1</t>
  </si>
  <si>
    <t>173/94</t>
  </si>
  <si>
    <t>494/91</t>
  </si>
  <si>
    <t>4724/5</t>
  </si>
  <si>
    <t>5319/9</t>
  </si>
  <si>
    <t>775/93</t>
  </si>
  <si>
    <t>3653/2</t>
  </si>
  <si>
    <t>3621/1</t>
  </si>
  <si>
    <t>553/16</t>
  </si>
  <si>
    <t>3878/2</t>
  </si>
  <si>
    <t>4686/5</t>
  </si>
  <si>
    <t>495/3</t>
  </si>
  <si>
    <t>2975/</t>
  </si>
  <si>
    <t>4633/5</t>
  </si>
  <si>
    <t>389/3</t>
  </si>
  <si>
    <t>5158/7</t>
  </si>
  <si>
    <t>915/94</t>
  </si>
  <si>
    <t>383/2</t>
  </si>
  <si>
    <t>235/97</t>
  </si>
  <si>
    <t>257/98</t>
  </si>
  <si>
    <t>3457/1</t>
  </si>
  <si>
    <t>271/99</t>
  </si>
  <si>
    <t>4914/6</t>
  </si>
  <si>
    <t>4655/5</t>
  </si>
  <si>
    <t>77/93</t>
  </si>
  <si>
    <t>3851/2</t>
  </si>
  <si>
    <t>3538/1</t>
  </si>
  <si>
    <t>998/94</t>
  </si>
  <si>
    <t>179/96</t>
  </si>
  <si>
    <t>413/3</t>
  </si>
  <si>
    <t>4864/6</t>
  </si>
  <si>
    <t>531/92</t>
  </si>
  <si>
    <t>3932/3</t>
  </si>
  <si>
    <t>418/3</t>
  </si>
  <si>
    <t>49/3</t>
  </si>
  <si>
    <t>837/93</t>
  </si>
  <si>
    <t>416/3</t>
  </si>
  <si>
    <t>241/97</t>
  </si>
  <si>
    <t>474/3</t>
  </si>
  <si>
    <t>667/92</t>
  </si>
  <si>
    <t>2963/</t>
  </si>
  <si>
    <t>595/7</t>
  </si>
  <si>
    <t>845/94</t>
  </si>
  <si>
    <t>376/</t>
  </si>
  <si>
    <t>4723/5</t>
  </si>
  <si>
    <t>557/6</t>
  </si>
  <si>
    <t>538/6</t>
  </si>
  <si>
    <t>262/99</t>
  </si>
  <si>
    <t>473/5</t>
  </si>
  <si>
    <t>135/94</t>
  </si>
  <si>
    <t>4235/4</t>
  </si>
  <si>
    <t>4831/6</t>
  </si>
  <si>
    <t>348/1</t>
  </si>
  <si>
    <t>3984/3</t>
  </si>
  <si>
    <t>138/95</t>
  </si>
  <si>
    <t>462/3</t>
  </si>
  <si>
    <t>888/8</t>
  </si>
  <si>
    <t>317/</t>
  </si>
  <si>
    <t>3654/2</t>
  </si>
  <si>
    <t>132/95</t>
  </si>
  <si>
    <t>4872/6</t>
  </si>
  <si>
    <t>3946/3</t>
  </si>
  <si>
    <t>355/1</t>
  </si>
  <si>
    <t>191/97</t>
  </si>
  <si>
    <t>249/97</t>
  </si>
  <si>
    <t>339/1</t>
  </si>
  <si>
    <t>3582/1</t>
  </si>
  <si>
    <t>3167/</t>
  </si>
  <si>
    <t>548/14</t>
  </si>
  <si>
    <t>136/94</t>
  </si>
  <si>
    <t>4711/5</t>
  </si>
  <si>
    <t>592/7</t>
  </si>
  <si>
    <t>796/93</t>
  </si>
  <si>
    <t>432/4</t>
  </si>
  <si>
    <t>371/2</t>
  </si>
  <si>
    <t>3418/1</t>
  </si>
  <si>
    <t>3879/2</t>
  </si>
  <si>
    <t>788/93</t>
  </si>
  <si>
    <t>561/6</t>
  </si>
  <si>
    <t>3114/</t>
  </si>
  <si>
    <t>4863/6</t>
  </si>
  <si>
    <t>948/94</t>
  </si>
  <si>
    <t>456/5</t>
  </si>
  <si>
    <t>4951/6</t>
  </si>
  <si>
    <t>519/6</t>
  </si>
  <si>
    <t>219/98</t>
  </si>
  <si>
    <t>244/97</t>
  </si>
  <si>
    <t>436/4</t>
  </si>
  <si>
    <t>4293/4</t>
  </si>
  <si>
    <t>323/</t>
  </si>
  <si>
    <t>4118/3</t>
  </si>
  <si>
    <t>3997/3</t>
  </si>
  <si>
    <t>484/3</t>
  </si>
  <si>
    <t>5129/7</t>
  </si>
  <si>
    <t>4442/4</t>
  </si>
  <si>
    <t>448/4</t>
  </si>
  <si>
    <t>587/7</t>
  </si>
  <si>
    <t>3154/</t>
  </si>
  <si>
    <t>4544/5</t>
  </si>
  <si>
    <t>4934/6</t>
  </si>
  <si>
    <t>3173/</t>
  </si>
  <si>
    <t>4512/5</t>
  </si>
  <si>
    <t>4455/4</t>
  </si>
  <si>
    <t>4682/5</t>
  </si>
  <si>
    <t>4784/5</t>
  </si>
  <si>
    <t>4851/6</t>
  </si>
  <si>
    <t>4792/5</t>
  </si>
  <si>
    <t>448/8</t>
  </si>
  <si>
    <t>4755/5</t>
  </si>
  <si>
    <t>733/93</t>
  </si>
  <si>
    <t>287/99</t>
  </si>
  <si>
    <t>4516/5</t>
  </si>
  <si>
    <t>4962/6</t>
  </si>
  <si>
    <t>4236/4</t>
  </si>
  <si>
    <t>4328/4</t>
  </si>
  <si>
    <t>4462/4</t>
  </si>
  <si>
    <t>438/4</t>
  </si>
  <si>
    <t>932/94</t>
  </si>
  <si>
    <t>3465/1</t>
  </si>
  <si>
    <t>422/4</t>
  </si>
  <si>
    <t>174/94</t>
  </si>
  <si>
    <t>3756/2</t>
  </si>
  <si>
    <t>842/93</t>
  </si>
  <si>
    <t>4534/5</t>
  </si>
  <si>
    <t>517/7</t>
  </si>
  <si>
    <t>197/95</t>
  </si>
  <si>
    <t>518/7</t>
  </si>
  <si>
    <t>5149/7</t>
  </si>
  <si>
    <t>3463/1</t>
  </si>
  <si>
    <t>4528/5</t>
  </si>
  <si>
    <t>3379/1</t>
  </si>
  <si>
    <t>921/94</t>
  </si>
  <si>
    <t>3122/</t>
  </si>
  <si>
    <t>3767/2</t>
  </si>
  <si>
    <t>3545/1</t>
  </si>
  <si>
    <t>158/96</t>
  </si>
  <si>
    <t xml:space="preserve">584/7 </t>
  </si>
  <si>
    <t>3523/1</t>
  </si>
  <si>
    <t>4764/5</t>
  </si>
  <si>
    <t>toscol3@toscolegnosas.191.it</t>
  </si>
  <si>
    <t>342/1</t>
  </si>
  <si>
    <t>4225/4</t>
  </si>
  <si>
    <t>331/1</t>
  </si>
  <si>
    <t>481/91</t>
  </si>
  <si>
    <t>491/3</t>
  </si>
  <si>
    <t>3553/1</t>
  </si>
  <si>
    <t>2931/</t>
  </si>
  <si>
    <t>623/92</t>
  </si>
  <si>
    <t>5328/9</t>
  </si>
  <si>
    <t>459/5</t>
  </si>
  <si>
    <t>4825/6</t>
  </si>
  <si>
    <t>3962/3</t>
  </si>
  <si>
    <t>3673/2</t>
  </si>
  <si>
    <t>415/3</t>
  </si>
  <si>
    <t>4218/4</t>
  </si>
  <si>
    <t>46/3</t>
  </si>
  <si>
    <t>4921/6</t>
  </si>
  <si>
    <t>4937/6</t>
  </si>
  <si>
    <t>5173/7</t>
  </si>
  <si>
    <t>2921/</t>
  </si>
  <si>
    <t>927/94</t>
  </si>
  <si>
    <t>721/93</t>
  </si>
  <si>
    <t>355/</t>
  </si>
  <si>
    <t>149/94</t>
  </si>
  <si>
    <t>4932/6</t>
  </si>
  <si>
    <t>232/97</t>
  </si>
  <si>
    <t>3622/1</t>
  </si>
  <si>
    <t>184/94</t>
  </si>
  <si>
    <t>824/93</t>
  </si>
  <si>
    <t>2985/</t>
  </si>
  <si>
    <t>3732/2</t>
  </si>
  <si>
    <t>571/6</t>
  </si>
  <si>
    <t>3152/</t>
  </si>
  <si>
    <t>36/</t>
  </si>
  <si>
    <t>292/99</t>
  </si>
  <si>
    <t>4893/6</t>
  </si>
  <si>
    <t>322/</t>
  </si>
  <si>
    <t>4125/3</t>
  </si>
  <si>
    <t>55/91</t>
  </si>
  <si>
    <t>4382/4</t>
  </si>
  <si>
    <t>3176/</t>
  </si>
  <si>
    <t>4799/5</t>
  </si>
  <si>
    <t>533/6</t>
  </si>
  <si>
    <t>276/99</t>
  </si>
  <si>
    <t>228/97</t>
  </si>
  <si>
    <t>25/97</t>
  </si>
  <si>
    <t>4552/5</t>
  </si>
  <si>
    <t>117/95</t>
  </si>
  <si>
    <t>347/1</t>
  </si>
  <si>
    <t>325/</t>
  </si>
  <si>
    <t>987/94</t>
  </si>
  <si>
    <t>911/94</t>
  </si>
  <si>
    <t>4828/6</t>
  </si>
  <si>
    <t>188/97</t>
  </si>
  <si>
    <t>226/97</t>
  </si>
  <si>
    <t>3627/1</t>
  </si>
  <si>
    <t>311/</t>
  </si>
  <si>
    <t>768/93</t>
  </si>
  <si>
    <t>935/94</t>
  </si>
  <si>
    <t>18/97</t>
  </si>
  <si>
    <t>993/94</t>
  </si>
  <si>
    <t>4729/5</t>
  </si>
  <si>
    <t>3849/2</t>
  </si>
  <si>
    <t>392/</t>
  </si>
  <si>
    <t>3166/</t>
  </si>
  <si>
    <t>3164/</t>
  </si>
  <si>
    <t>3163/</t>
  </si>
  <si>
    <t>3165/</t>
  </si>
  <si>
    <t>233/97</t>
  </si>
  <si>
    <t>227/98</t>
  </si>
  <si>
    <t>3813/2</t>
  </si>
  <si>
    <t>4829/6</t>
  </si>
  <si>
    <t>4525/5</t>
  </si>
  <si>
    <t>848/94</t>
  </si>
  <si>
    <t>189/97</t>
  </si>
  <si>
    <t>4612/5</t>
  </si>
  <si>
    <t>4315/4</t>
  </si>
  <si>
    <t>761/93</t>
  </si>
  <si>
    <t>5126/7</t>
  </si>
  <si>
    <t>2984/</t>
  </si>
  <si>
    <t>3725/2</t>
  </si>
  <si>
    <t>134/94</t>
  </si>
  <si>
    <t xml:space="preserve">323/ </t>
  </si>
  <si>
    <t>4549/5</t>
  </si>
  <si>
    <t>96/94</t>
  </si>
  <si>
    <t>3847/2</t>
  </si>
  <si>
    <t>3497/1</t>
  </si>
  <si>
    <t>4524/5</t>
  </si>
  <si>
    <t>3319/1</t>
  </si>
  <si>
    <t>549/6</t>
  </si>
  <si>
    <t>458/91</t>
  </si>
  <si>
    <t>4488/3</t>
  </si>
  <si>
    <t>3591/1</t>
  </si>
  <si>
    <t>435/4</t>
  </si>
  <si>
    <t>152/94</t>
  </si>
  <si>
    <t>591/7</t>
  </si>
  <si>
    <t>Data</t>
  </si>
  <si>
    <t>Prezzo Originale</t>
  </si>
  <si>
    <t>Prezzo Modificato</t>
  </si>
  <si>
    <t>Mattia</t>
  </si>
  <si>
    <t>Legname</t>
  </si>
  <si>
    <t>Volume</t>
  </si>
  <si>
    <t>m3</t>
  </si>
  <si>
    <t>Densità basale</t>
  </si>
  <si>
    <t>kg/m3</t>
  </si>
  <si>
    <t>Umidità iniziale</t>
  </si>
  <si>
    <t>Umidità finale</t>
  </si>
  <si>
    <t>Punto di saturazione</t>
  </si>
  <si>
    <t>Listelli*</t>
  </si>
  <si>
    <t>Temperatura</t>
  </si>
  <si>
    <t>Temperatura iniziale</t>
  </si>
  <si>
    <t>°C</t>
  </si>
  <si>
    <t>Temperatura finale di riscaldamento</t>
  </si>
  <si>
    <t>Temperatura media di essiccazione</t>
  </si>
  <si>
    <t>Tempi**</t>
  </si>
  <si>
    <t>Tempo di riscaldamento</t>
  </si>
  <si>
    <t>ore</t>
  </si>
  <si>
    <t>Tempo di essiccazione</t>
  </si>
  <si>
    <t>Lunghezza</t>
  </si>
  <si>
    <t>m</t>
  </si>
  <si>
    <t>cella</t>
  </si>
  <si>
    <t>Larghezza</t>
  </si>
  <si>
    <t>Altezza</t>
  </si>
  <si>
    <t>Calore</t>
  </si>
  <si>
    <t>Q riscaldamento legname</t>
  </si>
  <si>
    <t>kWh</t>
  </si>
  <si>
    <t>kcal</t>
  </si>
  <si>
    <t>Q riscaldamento listelli</t>
  </si>
  <si>
    <t>Q/ora riscaldamento</t>
  </si>
  <si>
    <t>kW</t>
  </si>
  <si>
    <t>kcal/ora</t>
  </si>
  <si>
    <t>di cui per acqua igrosc.</t>
  </si>
  <si>
    <t>Q essiccazione</t>
  </si>
  <si>
    <t>Q/ora essiccazione</t>
  </si>
  <si>
    <t>Q dispersione riscaldamento</t>
  </si>
  <si>
    <t>Q dispersione essiccazione</t>
  </si>
  <si>
    <t>Q TOTALE</t>
  </si>
  <si>
    <t>* la quantità di listelli viene considerata pari al 10%</t>
  </si>
  <si>
    <t xml:space="preserve">   del totale, l'umidità dei listelli pari allo 0,10</t>
  </si>
  <si>
    <t>** i tempi sono approssimativi e servono nel calcolo delle dispersioni</t>
  </si>
  <si>
    <t>CALCOLO DEL CONSUMO DI COMBUSTIBILE PER UN CICLO DI ESSICCAZIONE</t>
  </si>
  <si>
    <t xml:space="preserve">INSERIRE M3 di LEGNO da ESSICCARE </t>
  </si>
  <si>
    <t xml:space="preserve">Arcole, </t>
  </si>
  <si>
    <t>PESO SECCO del LEGNO (Kg/mc)</t>
  </si>
  <si>
    <t>INSERIRE UMIDITA' INIZIALE (%)</t>
  </si>
  <si>
    <t>INSERIRE UMIDITA' FINALE (%)</t>
  </si>
  <si>
    <t>INSERIRE TEMPERATURA INTERNO CELLA (°C)</t>
  </si>
  <si>
    <t>Ti-Te (°C)</t>
  </si>
  <si>
    <t>INSERIRE TEMPERATURA ESTERNA (°C)</t>
  </si>
  <si>
    <t>CONTENUTO ACQUA NELL'ARIA A 60°C E 65% U.R.</t>
  </si>
  <si>
    <t>CONTENUTO ACQUA NELL'ARIA A 15°C E 60% U.R.</t>
  </si>
  <si>
    <t>DISPERSIONE CELLA 12.000 Kcal/h</t>
  </si>
  <si>
    <t>DURATA CICLO DI ESSICCAZIONE (Ore)</t>
  </si>
  <si>
    <t>GIORNI</t>
  </si>
  <si>
    <t>Kcal TOTALI NECESSARIE PER IL CICLO</t>
  </si>
  <si>
    <t>Kcal TOTALI NECESSARIE PER m3 di legno</t>
  </si>
  <si>
    <t xml:space="preserve">Legno: </t>
  </si>
  <si>
    <t>Kcal/h per m3 di legno per tutto il ciclo</t>
  </si>
  <si>
    <t>ALCUNI POTERI CALORIFICI DI COMBUSTIBILI</t>
  </si>
  <si>
    <t>COSTO</t>
  </si>
  <si>
    <t>GASOLIO = 9.000 Kcal/litro</t>
  </si>
  <si>
    <t>CONSUMO GASOLIO (l/ciclo)</t>
  </si>
  <si>
    <t>GAS METANO = 8.500 Kcal/mc</t>
  </si>
  <si>
    <t>CONSUMO GAS METANO (mc/ciclo)</t>
  </si>
  <si>
    <t>G.P.L. = 6.000 Kcal/litro</t>
  </si>
  <si>
    <t>CONSUMO G.P.L. (l/ciclo)</t>
  </si>
  <si>
    <t>PELLET = 4.000 Kcal/kg</t>
  </si>
  <si>
    <t>CONSUMO PELLET (kg/ciclo)</t>
  </si>
  <si>
    <t>LEGNA (+30% umidità) = 2.800 Kcal/kg</t>
  </si>
  <si>
    <t>CONSUMO LEGNA UMIDA (kg/ciclo)</t>
  </si>
  <si>
    <t>LEGNA (secca) = 3.800 Kcal/kg</t>
  </si>
  <si>
    <t>CONSUMO LEGNA SECCA (kg/ciclo)</t>
  </si>
  <si>
    <t>N.B. per legna con umidità 50/60%, considerare un potere calorifico pari a 2100 Kcal/Kg</t>
  </si>
  <si>
    <t>H%</t>
  </si>
  <si>
    <t>ABETE</t>
  </si>
  <si>
    <t>ACERO</t>
  </si>
  <si>
    <t>BAHIA</t>
  </si>
  <si>
    <t>CASTAGNO</t>
  </si>
  <si>
    <t>CILIEGIO</t>
  </si>
  <si>
    <t>FAGGIO</t>
  </si>
  <si>
    <t>FRASSINO</t>
  </si>
  <si>
    <t>NOCE</t>
  </si>
  <si>
    <t>PINO</t>
  </si>
  <si>
    <t>PIOPPO</t>
  </si>
  <si>
    <t>ROVERE</t>
  </si>
  <si>
    <t>Costo pellet m3</t>
  </si>
  <si>
    <t>Costo segatura m3</t>
  </si>
  <si>
    <t>Costo gasolio litro</t>
  </si>
  <si>
    <t>Costo metano m3</t>
  </si>
  <si>
    <t>Costo GPL litro</t>
  </si>
  <si>
    <t>1 kg= 2 litri</t>
  </si>
  <si>
    <t>Tipo Legno</t>
  </si>
  <si>
    <t>1200 Kcal</t>
  </si>
  <si>
    <t>1050 Kcal</t>
  </si>
  <si>
    <t>950 kcal</t>
  </si>
  <si>
    <t xml:space="preserve">Climi freddi  </t>
  </si>
  <si>
    <t xml:space="preserve">Climi temperati </t>
  </si>
  <si>
    <t xml:space="preserve">Climi caldi  </t>
  </si>
  <si>
    <t>Peso Secco</t>
  </si>
  <si>
    <t>Peso Fresco</t>
  </si>
  <si>
    <t>Acqua da togliere</t>
  </si>
  <si>
    <t>Riscaldamento legno</t>
  </si>
  <si>
    <t>Riscaldamento acqua</t>
  </si>
  <si>
    <t>Dispersione 10.000 Kcal/h</t>
  </si>
  <si>
    <t>TOTALE</t>
  </si>
  <si>
    <t>VOLUME SINGOLO PACCO</t>
  </si>
  <si>
    <t>Spessore tavola</t>
  </si>
  <si>
    <t>mm</t>
  </si>
  <si>
    <t>Spessore listello</t>
  </si>
  <si>
    <t>Fattore di accatastamento</t>
  </si>
  <si>
    <t>VOLUME</t>
  </si>
  <si>
    <t>VOLUME CATASTA (CELLA)</t>
  </si>
  <si>
    <t>Numero pacchi in larghezza</t>
  </si>
  <si>
    <t>Numero pacchi in altezza</t>
  </si>
  <si>
    <t>File</t>
  </si>
  <si>
    <t>Numero pacchi</t>
  </si>
  <si>
    <t>VOLUME TOTALE</t>
  </si>
  <si>
    <t>kg</t>
  </si>
  <si>
    <t>800x800x1000</t>
  </si>
  <si>
    <t>Variazione %</t>
  </si>
  <si>
    <t>Ricambi_Generici</t>
  </si>
  <si>
    <t>=SE([Prezzo Originale]&gt;0;([Prezzo Modificato]-[Prezzo Originale])/[Prezzo Originale];"")</t>
  </si>
  <si>
    <t>CONTROLLO LOG</t>
  </si>
  <si>
    <t>ANTICIPATO</t>
  </si>
  <si>
    <t>RIPARATO DA ADRIANO</t>
  </si>
  <si>
    <t>CONTROLLO IDRY</t>
  </si>
  <si>
    <t>KARL PICHLER</t>
  </si>
  <si>
    <t>VKR</t>
  </si>
  <si>
    <t>Placchette Cellulosa</t>
  </si>
  <si>
    <t>Avvenuto Anticipato</t>
  </si>
  <si>
    <t>17/03/2021</t>
  </si>
  <si>
    <t>HTR</t>
  </si>
  <si>
    <t>A fine lavori</t>
  </si>
  <si>
    <t>DESTEVE</t>
  </si>
  <si>
    <t>Camera di combustione</t>
  </si>
  <si>
    <t>18/03/2021</t>
  </si>
  <si>
    <t>BARILLET</t>
  </si>
  <si>
    <t>Scheda htr</t>
  </si>
  <si>
    <t>Ricezione merce</t>
  </si>
  <si>
    <t>22/03/2021</t>
  </si>
  <si>
    <t>France</t>
  </si>
  <si>
    <t>EUROTEKNIKA</t>
  </si>
  <si>
    <t>CHALET BARBIER</t>
  </si>
  <si>
    <t>Messico</t>
  </si>
  <si>
    <t>Repubblica Ceca</t>
  </si>
  <si>
    <t>DRAWA</t>
  </si>
  <si>
    <t>IMM. PAN.</t>
  </si>
  <si>
    <t>IMBALLAGGI GALLI</t>
  </si>
  <si>
    <t>ADGAP SUD</t>
  </si>
  <si>
    <t>KYOCERA</t>
  </si>
  <si>
    <t>NARDI RU</t>
  </si>
  <si>
    <t>BAUTEX</t>
  </si>
  <si>
    <t>ETRERIOS</t>
  </si>
  <si>
    <t>Pilous</t>
  </si>
  <si>
    <t>Reigniers</t>
  </si>
  <si>
    <t>Ungheria</t>
  </si>
  <si>
    <t>Lituania</t>
  </si>
  <si>
    <t>Russia</t>
  </si>
  <si>
    <t>Guatemala</t>
  </si>
  <si>
    <t>Schede</t>
  </si>
  <si>
    <t>Bruciatore+Rampa</t>
  </si>
  <si>
    <t>Guarnizione Dutral</t>
  </si>
  <si>
    <t>Schede htr</t>
  </si>
  <si>
    <t>Scheda Idry</t>
  </si>
  <si>
    <t>Batterie</t>
  </si>
  <si>
    <t>Servizi online</t>
  </si>
  <si>
    <t>RCU e accessori</t>
  </si>
  <si>
    <t>Scheda LZXA</t>
  </si>
  <si>
    <t>Giranti+Motori</t>
  </si>
  <si>
    <t>Da convenire</t>
  </si>
  <si>
    <t>A 60 gg df</t>
  </si>
  <si>
    <t>Fine lavori</t>
  </si>
  <si>
    <t>60% ordine -40% m.p.</t>
  </si>
  <si>
    <t>Concordato</t>
  </si>
  <si>
    <t>WINDISCH</t>
  </si>
  <si>
    <t>PROTEAM</t>
  </si>
  <si>
    <t>BERGSLI</t>
  </si>
  <si>
    <t>Hublet</t>
  </si>
  <si>
    <t>Estonia</t>
  </si>
  <si>
    <t>Batteria</t>
  </si>
  <si>
    <t>Scheda L422</t>
  </si>
  <si>
    <t>PC e accessori</t>
  </si>
  <si>
    <t>Motori 4kw</t>
  </si>
  <si>
    <t>Elettroventilatore</t>
  </si>
  <si>
    <t>Pompa carrello</t>
  </si>
  <si>
    <t xml:space="preserve">Chiodi </t>
  </si>
  <si>
    <t>Sonda legno htr</t>
  </si>
  <si>
    <t>Compensazione</t>
  </si>
  <si>
    <t>Etichette di riga</t>
  </si>
  <si>
    <t>Totale complessivo</t>
  </si>
  <si>
    <t xml:space="preserve">Somma di € Amount </t>
  </si>
  <si>
    <t>Motori 5,5 kw</t>
  </si>
  <si>
    <t>EHP</t>
  </si>
  <si>
    <t>Toscana Pallet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</si>
</sst>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(* #,##0_);_(* \(#,##0\);_(* &quot;-&quot;_);_(@_)"/>
    <numFmt numFmtId="43" formatCode="_(* #,##0.00_);_(* \(#,##0.00\);_(* &quot;-&quot;??_);_(@_)"/>
    <numFmt numFmtId="164" formatCode="_-&quot;€&quot;\ * #,##0.00_-;\-&quot;€&quot;\ * #,##0.00_-;_-&quot;€&quot;\ * &quot;-&quot;??_-;_-@_-"/>
    <numFmt numFmtId="165" formatCode="&quot;€&quot;\ #,##0.00"/>
    <numFmt numFmtId="166" formatCode="0000"/>
    <numFmt numFmtId="167" formatCode="0.0"/>
    <numFmt numFmtId="168" formatCode="_-* #,##0.00_-;\-* #,##0.00_-;_-* &quot;-&quot;_-;_-@_-"/>
    <numFmt numFmtId="169" formatCode="_-* #,##0.0_-;\-* #,##0.0_-;_-* &quot;-&quot;_-;_-@_-"/>
    <numFmt numFmtId="170" formatCode="_-[$€]\ * #,##0.00_-;\-[$€]\ * #,##0.00_-;_-[$€]\ * &quot;-&quot;??_-;_-@_-"/>
    <numFmt numFmtId="171" formatCode="_-[$€]\ * #,##0_-;\-[$€]\ * #,##0_-;_-[$€]\ * &quot;-&quot;??_-;_-@_-"/>
  </numFmts>
  <fonts count="105">
    <font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b/>
      <sz val="10"/>
      <color rgb="FF92D050"/>
      <name val="Arial"/>
      <family val="2"/>
    </font>
    <font>
      <sz val="10"/>
      <color rgb="FF92D050"/>
      <name val="Arial"/>
      <family val="2"/>
    </font>
    <font>
      <sz val="10"/>
      <color rgb="FFFFC000"/>
      <name val="Arial"/>
      <family val="2"/>
    </font>
    <font>
      <b/>
      <sz val="10"/>
      <color rgb="FFFFC000"/>
      <name val="Arial"/>
      <family val="2"/>
    </font>
    <font>
      <sz val="10"/>
      <color indexed="51"/>
      <name val="Arial"/>
      <family val="2"/>
    </font>
    <font>
      <sz val="10"/>
      <color indexed="11"/>
      <name val="Arial"/>
      <family val="2"/>
    </font>
    <font>
      <sz val="10"/>
      <color indexed="61"/>
      <name val="Arial"/>
      <family val="2"/>
    </font>
    <font>
      <sz val="10"/>
      <color indexed="53"/>
      <name val="Arial"/>
      <family val="2"/>
    </font>
    <font>
      <sz val="10"/>
      <color indexed="10"/>
      <name val="Arial"/>
      <family val="2"/>
    </font>
    <font>
      <sz val="10"/>
      <color indexed="57"/>
      <name val="Arial"/>
      <family val="2"/>
    </font>
    <font>
      <sz val="10"/>
      <color indexed="52"/>
      <name val="Arial"/>
      <family val="2"/>
    </font>
    <font>
      <sz val="10"/>
      <color indexed="50"/>
      <name val="Arial"/>
      <family val="2"/>
    </font>
    <font>
      <sz val="10"/>
      <color indexed="48"/>
      <name val="Arial"/>
      <family val="2"/>
    </font>
    <font>
      <sz val="10"/>
      <color indexed="60"/>
      <name val="Arial"/>
      <family val="2"/>
    </font>
    <font>
      <b/>
      <sz val="10"/>
      <color indexed="10"/>
      <name val="Arial"/>
      <family val="2"/>
    </font>
    <font>
      <sz val="10"/>
      <color indexed="19"/>
      <name val="Arial"/>
      <family val="2"/>
    </font>
    <font>
      <sz val="10"/>
      <color indexed="17"/>
      <name val="Arial"/>
      <family val="2"/>
    </font>
    <font>
      <sz val="10"/>
      <color indexed="29"/>
      <name val="Arial"/>
      <family val="2"/>
    </font>
    <font>
      <sz val="10"/>
      <color indexed="20"/>
      <name val="Arial"/>
      <family val="2"/>
    </font>
    <font>
      <sz val="10"/>
      <color indexed="33"/>
      <name val="Arial"/>
      <family val="2"/>
    </font>
    <font>
      <sz val="10"/>
      <color indexed="12"/>
      <name val="Arial"/>
      <family val="2"/>
    </font>
    <font>
      <sz val="10"/>
      <color indexed="16"/>
      <name val="Arial"/>
      <family val="2"/>
    </font>
    <font>
      <sz val="10"/>
      <color indexed="14"/>
      <name val="Arial"/>
      <family val="2"/>
    </font>
    <font>
      <sz val="10"/>
      <color indexed="56"/>
      <name val="Arial"/>
      <family val="2"/>
    </font>
    <font>
      <sz val="10"/>
      <color indexed="21"/>
      <name val="Arial"/>
      <family val="2"/>
    </font>
    <font>
      <sz val="10"/>
      <color indexed="49"/>
      <name val="Arial"/>
      <family val="2"/>
    </font>
    <font>
      <b/>
      <sz val="10"/>
      <color indexed="60"/>
      <name val="Arial"/>
      <family val="2"/>
    </font>
    <font>
      <b/>
      <sz val="10"/>
      <color indexed="12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indexed="51"/>
      <name val="Arial"/>
      <family val="2"/>
    </font>
    <font>
      <b/>
      <sz val="10"/>
      <color indexed="11"/>
      <name val="Arial"/>
      <family val="2"/>
    </font>
    <font>
      <b/>
      <sz val="10"/>
      <color indexed="61"/>
      <name val="Arial"/>
      <family val="2"/>
    </font>
    <font>
      <b/>
      <sz val="10"/>
      <color indexed="53"/>
      <name val="Arial"/>
      <family val="2"/>
    </font>
    <font>
      <b/>
      <sz val="10"/>
      <color indexed="57"/>
      <name val="Arial"/>
      <family val="2"/>
    </font>
    <font>
      <b/>
      <sz val="10"/>
      <color indexed="52"/>
      <name val="Arial"/>
      <family val="2"/>
    </font>
    <font>
      <b/>
      <sz val="10"/>
      <color indexed="50"/>
      <name val="Arial"/>
      <family val="2"/>
    </font>
    <font>
      <b/>
      <sz val="10"/>
      <color indexed="48"/>
      <name val="Arial"/>
      <family val="2"/>
    </font>
    <font>
      <b/>
      <sz val="10"/>
      <color indexed="19"/>
      <name val="Arial"/>
      <family val="2"/>
    </font>
    <font>
      <b/>
      <sz val="10"/>
      <color indexed="17"/>
      <name val="Arial"/>
      <family val="2"/>
    </font>
    <font>
      <b/>
      <sz val="10"/>
      <color indexed="29"/>
      <name val="Arial"/>
      <family val="2"/>
    </font>
    <font>
      <b/>
      <sz val="10"/>
      <color indexed="20"/>
      <name val="Arial"/>
      <family val="2"/>
    </font>
    <font>
      <b/>
      <sz val="10"/>
      <color indexed="33"/>
      <name val="Arial"/>
      <family val="2"/>
    </font>
    <font>
      <b/>
      <sz val="10"/>
      <color indexed="16"/>
      <name val="Arial"/>
      <family val="2"/>
    </font>
    <font>
      <b/>
      <sz val="10"/>
      <color indexed="14"/>
      <name val="Arial"/>
      <family val="2"/>
    </font>
    <font>
      <b/>
      <sz val="10"/>
      <color indexed="56"/>
      <name val="Arial"/>
      <family val="2"/>
    </font>
    <font>
      <b/>
      <sz val="10"/>
      <color indexed="21"/>
      <name val="Arial"/>
      <family val="2"/>
    </font>
    <font>
      <b/>
      <sz val="10"/>
      <color indexed="49"/>
      <name val="Arial"/>
      <family val="2"/>
    </font>
    <font>
      <sz val="11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0"/>
      <name val="Arial"/>
      <family val="2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Segoe UI"/>
      <family val="2"/>
    </font>
    <font>
      <b/>
      <sz val="16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perscript"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0"/>
      <name val="Arial"/>
      <family val="2"/>
    </font>
    <font>
      <i/>
      <sz val="11"/>
      <color theme="1"/>
      <name val="Calibri"/>
      <family val="2"/>
      <scheme val="minor"/>
    </font>
    <font>
      <b/>
      <sz val="10"/>
      <name val="MS Sans Serif"/>
    </font>
    <font>
      <sz val="10"/>
      <name val="MS Sans Serif"/>
    </font>
    <font>
      <i/>
      <sz val="10"/>
      <name val="MS Sans Serif"/>
    </font>
    <font>
      <b/>
      <i/>
      <u/>
      <sz val="14"/>
      <name val="Arial"/>
      <family val="2"/>
    </font>
    <font>
      <i/>
      <sz val="10"/>
      <name val="Arial"/>
      <family val="2"/>
    </font>
    <font>
      <b/>
      <i/>
      <sz val="10"/>
      <color indexed="12"/>
      <name val="Arial"/>
      <family val="2"/>
    </font>
    <font>
      <sz val="10"/>
      <color indexed="9"/>
      <name val="Arial"/>
      <family val="2"/>
    </font>
    <font>
      <b/>
      <i/>
      <sz val="12"/>
      <name val="Arial"/>
      <family val="2"/>
    </font>
    <font>
      <sz val="12"/>
      <color indexed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b/>
      <i/>
      <sz val="11"/>
      <name val="Arial"/>
      <family val="2"/>
    </font>
    <font>
      <b/>
      <sz val="11"/>
      <color indexed="10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i/>
      <sz val="11"/>
      <color indexed="62"/>
      <name val="Arial"/>
      <family val="2"/>
    </font>
    <font>
      <b/>
      <sz val="11"/>
      <color indexed="62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0"/>
      <color rgb="FF000000"/>
      <name val="Calibri"/>
      <family val="2"/>
    </font>
    <font>
      <sz val="8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164" fontId="67" fillId="0" borderId="0" applyFont="0" applyFill="0" applyBorder="0" applyAlignment="0" applyProtection="0"/>
    <xf numFmtId="0" fontId="73" fillId="0" borderId="0" applyNumberFormat="0" applyFill="0" applyBorder="0" applyAlignment="0" applyProtection="0"/>
    <xf numFmtId="43" fontId="67" fillId="0" borderId="0" applyFont="0" applyFill="0" applyBorder="0" applyAlignment="0" applyProtection="0"/>
    <xf numFmtId="41" fontId="67" fillId="0" borderId="0" applyFont="0" applyFill="0" applyBorder="0" applyAlignment="0" applyProtection="0"/>
    <xf numFmtId="170" fontId="3" fillId="0" borderId="0" applyFont="0" applyFill="0" applyBorder="0" applyAlignment="0" applyProtection="0"/>
    <xf numFmtId="9" fontId="67" fillId="0" borderId="0" applyFont="0" applyFill="0" applyBorder="0" applyAlignment="0" applyProtection="0"/>
  </cellStyleXfs>
  <cellXfs count="668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0" xfId="0" applyNumberFormat="1" applyAlignment="1"/>
    <xf numFmtId="0" fontId="3" fillId="2" borderId="0" xfId="0" quotePrefix="1" applyFont="1" applyFill="1" applyAlignment="1">
      <alignment horizontal="center"/>
    </xf>
    <xf numFmtId="165" fontId="4" fillId="3" borderId="0" xfId="0" applyNumberFormat="1" applyFont="1" applyFill="1" applyAlignment="1">
      <alignment horizontal="center" vertical="center"/>
    </xf>
    <xf numFmtId="165" fontId="4" fillId="3" borderId="0" xfId="0" applyNumberFormat="1" applyFont="1" applyFill="1" applyAlignment="1">
      <alignment vertical="center"/>
    </xf>
    <xf numFmtId="165" fontId="4" fillId="3" borderId="0" xfId="0" applyNumberFormat="1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14" fontId="3" fillId="2" borderId="0" xfId="0" applyNumberFormat="1" applyFont="1" applyFill="1" applyAlignment="1">
      <alignment horizontal="center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4" fontId="6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3" fillId="0" borderId="0" xfId="0" applyFont="1"/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15" fillId="0" borderId="0" xfId="0" applyFont="1" applyAlignment="1">
      <alignment horizontal="center"/>
    </xf>
    <xf numFmtId="14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14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14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14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17" fillId="0" borderId="0" xfId="0" applyFont="1"/>
    <xf numFmtId="14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center"/>
    </xf>
    <xf numFmtId="14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center"/>
    </xf>
    <xf numFmtId="14" fontId="28" fillId="0" borderId="0" xfId="0" applyNumberFormat="1" applyFont="1" applyAlignment="1">
      <alignment horizontal="center"/>
    </xf>
    <xf numFmtId="0" fontId="28" fillId="0" borderId="0" xfId="0" applyFont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14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14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4" fontId="33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14" fontId="34" fillId="0" borderId="0" xfId="0" applyNumberFormat="1" applyFont="1" applyAlignment="1">
      <alignment horizontal="center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2" fillId="0" borderId="0" xfId="0" applyFont="1"/>
    <xf numFmtId="0" fontId="33" fillId="0" borderId="0" xfId="0" quotePrefix="1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0" xfId="0" applyFont="1"/>
    <xf numFmtId="0" fontId="37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8" fillId="0" borderId="0" xfId="0" applyFont="1" applyAlignment="1">
      <alignment horizontal="center"/>
    </xf>
    <xf numFmtId="0" fontId="57" fillId="0" borderId="0" xfId="0" applyFont="1" applyAlignment="1">
      <alignment horizontal="left"/>
    </xf>
    <xf numFmtId="0" fontId="22" fillId="0" borderId="0" xfId="0" applyFont="1" applyAlignment="1">
      <alignment horizontal="left"/>
    </xf>
    <xf numFmtId="0" fontId="38" fillId="0" borderId="0" xfId="0" applyFont="1"/>
    <xf numFmtId="0" fontId="38" fillId="0" borderId="0" xfId="0" applyFont="1" applyAlignment="1">
      <alignment vertical="center"/>
    </xf>
    <xf numFmtId="0" fontId="59" fillId="0" borderId="0" xfId="0" applyFont="1"/>
    <xf numFmtId="0" fontId="17" fillId="0" borderId="0" xfId="0" applyFont="1" applyAlignment="1">
      <alignment horizontal="left"/>
    </xf>
    <xf numFmtId="0" fontId="29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7" fillId="0" borderId="0" xfId="0" applyNumberFormat="1" applyFont="1" applyAlignment="1"/>
    <xf numFmtId="0" fontId="6" fillId="0" borderId="0" xfId="0" applyNumberFormat="1" applyFont="1" applyAlignment="1"/>
    <xf numFmtId="0" fontId="12" fillId="0" borderId="0" xfId="0" applyNumberFormat="1" applyFont="1" applyAlignment="1"/>
    <xf numFmtId="0" fontId="8" fillId="0" borderId="0" xfId="0" applyNumberFormat="1" applyFont="1" applyAlignment="1"/>
    <xf numFmtId="0" fontId="10" fillId="0" borderId="0" xfId="0" applyNumberFormat="1" applyFont="1" applyAlignment="1"/>
    <xf numFmtId="0" fontId="5" fillId="0" borderId="0" xfId="0" applyNumberFormat="1" applyFont="1" applyAlignment="1"/>
    <xf numFmtId="0" fontId="11" fillId="0" borderId="0" xfId="0" applyNumberFormat="1" applyFont="1" applyAlignment="1"/>
    <xf numFmtId="0" fontId="13" fillId="0" borderId="0" xfId="0" applyNumberFormat="1" applyFont="1" applyAlignment="1"/>
    <xf numFmtId="0" fontId="14" fillId="0" borderId="0" xfId="0" applyNumberFormat="1" applyFont="1" applyAlignment="1"/>
    <xf numFmtId="0" fontId="15" fillId="0" borderId="0" xfId="0" applyNumberFormat="1" applyFont="1" applyAlignment="1"/>
    <xf numFmtId="0" fontId="16" fillId="0" borderId="0" xfId="0" applyNumberFormat="1" applyFont="1" applyAlignment="1"/>
    <xf numFmtId="0" fontId="17" fillId="0" borderId="0" xfId="0" applyNumberFormat="1" applyFont="1" applyAlignment="1"/>
    <xf numFmtId="0" fontId="18" fillId="0" borderId="0" xfId="0" applyNumberFormat="1" applyFont="1" applyAlignment="1"/>
    <xf numFmtId="0" fontId="19" fillId="0" borderId="0" xfId="0" applyNumberFormat="1" applyFont="1" applyAlignment="1"/>
    <xf numFmtId="0" fontId="20" fillId="0" borderId="0" xfId="0" applyNumberFormat="1" applyFont="1" applyAlignment="1"/>
    <xf numFmtId="0" fontId="21" fillId="0" borderId="0" xfId="0" applyNumberFormat="1" applyFont="1" applyAlignment="1"/>
    <xf numFmtId="0" fontId="22" fillId="0" borderId="0" xfId="0" applyNumberFormat="1" applyFont="1" applyAlignment="1"/>
    <xf numFmtId="0" fontId="24" fillId="0" borderId="0" xfId="0" applyNumberFormat="1" applyFont="1" applyAlignment="1"/>
    <xf numFmtId="0" fontId="25" fillId="0" borderId="0" xfId="0" applyNumberFormat="1" applyFont="1" applyAlignment="1"/>
    <xf numFmtId="0" fontId="26" fillId="0" borderId="0" xfId="0" applyNumberFormat="1" applyFont="1" applyAlignment="1"/>
    <xf numFmtId="0" fontId="27" fillId="0" borderId="0" xfId="0" applyNumberFormat="1" applyFont="1" applyAlignment="1"/>
    <xf numFmtId="0" fontId="28" fillId="0" borderId="0" xfId="0" applyNumberFormat="1" applyFont="1" applyAlignment="1"/>
    <xf numFmtId="0" fontId="29" fillId="0" borderId="0" xfId="0" applyNumberFormat="1" applyFont="1" applyAlignment="1"/>
    <xf numFmtId="0" fontId="30" fillId="0" borderId="0" xfId="0" applyNumberFormat="1" applyFont="1" applyAlignment="1"/>
    <xf numFmtId="0" fontId="31" fillId="0" borderId="0" xfId="0" applyNumberFormat="1" applyFont="1" applyAlignment="1"/>
    <xf numFmtId="0" fontId="32" fillId="0" borderId="0" xfId="0" applyNumberFormat="1" applyFont="1" applyAlignment="1"/>
    <xf numFmtId="0" fontId="33" fillId="0" borderId="0" xfId="0" applyNumberFormat="1" applyFont="1" applyAlignment="1"/>
    <xf numFmtId="0" fontId="34" fillId="0" borderId="0" xfId="0" applyNumberFormat="1" applyFont="1" applyAlignment="1"/>
    <xf numFmtId="0" fontId="3" fillId="2" borderId="0" xfId="0" applyNumberFormat="1" applyFont="1" applyFill="1" applyAlignment="1">
      <alignment horizontal="left"/>
    </xf>
    <xf numFmtId="0" fontId="0" fillId="0" borderId="0" xfId="0" applyNumberFormat="1" applyAlignment="1"/>
    <xf numFmtId="0" fontId="3" fillId="2" borderId="0" xfId="0" applyFont="1" applyFill="1" applyAlignment="1"/>
    <xf numFmtId="0" fontId="7" fillId="0" borderId="0" xfId="0" applyFont="1" applyAlignment="1"/>
    <xf numFmtId="0" fontId="8" fillId="0" borderId="0" xfId="0" applyFont="1" applyAlignment="1"/>
    <xf numFmtId="0" fontId="10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11" fillId="0" borderId="0" xfId="0" applyFont="1" applyAlignment="1"/>
    <xf numFmtId="0" fontId="12" fillId="0" borderId="0" xfId="0" applyFont="1" applyAlignment="1"/>
    <xf numFmtId="0" fontId="58" fillId="0" borderId="0" xfId="0" applyFont="1" applyAlignment="1"/>
    <xf numFmtId="0" fontId="13" fillId="0" borderId="0" xfId="0" applyFont="1" applyAlignment="1"/>
    <xf numFmtId="0" fontId="14" fillId="0" borderId="0" xfId="0" applyFont="1" applyAlignment="1"/>
    <xf numFmtId="0" fontId="15" fillId="0" borderId="0" xfId="0" applyFont="1" applyAlignment="1"/>
    <xf numFmtId="0" fontId="16" fillId="0" borderId="0" xfId="0" applyFont="1" applyAlignment="1"/>
    <xf numFmtId="0" fontId="17" fillId="0" borderId="0" xfId="0" applyFont="1" applyAlignment="1"/>
    <xf numFmtId="0" fontId="18" fillId="0" borderId="0" xfId="0" applyFont="1" applyAlignment="1"/>
    <xf numFmtId="0" fontId="19" fillId="0" borderId="0" xfId="0" applyFont="1" applyAlignment="1"/>
    <xf numFmtId="0" fontId="20" fillId="0" borderId="0" xfId="0" applyFont="1" applyAlignment="1"/>
    <xf numFmtId="0" fontId="21" fillId="0" borderId="0" xfId="0" applyFont="1" applyAlignment="1"/>
    <xf numFmtId="0" fontId="22" fillId="0" borderId="0" xfId="0" applyFont="1" applyAlignment="1"/>
    <xf numFmtId="0" fontId="24" fillId="0" borderId="0" xfId="0" applyFont="1" applyAlignment="1"/>
    <xf numFmtId="0" fontId="25" fillId="0" borderId="0" xfId="0" applyFont="1" applyAlignment="1"/>
    <xf numFmtId="0" fontId="26" fillId="0" borderId="0" xfId="0" applyFont="1" applyAlignment="1"/>
    <xf numFmtId="0" fontId="16" fillId="0" borderId="0" xfId="0" quotePrefix="1" applyFont="1" applyAlignment="1"/>
    <xf numFmtId="0" fontId="27" fillId="0" borderId="0" xfId="0" applyFont="1" applyAlignment="1"/>
    <xf numFmtId="0" fontId="28" fillId="0" borderId="0" xfId="0" applyFont="1" applyAlignment="1"/>
    <xf numFmtId="0" fontId="29" fillId="0" borderId="0" xfId="0" applyFont="1" applyAlignment="1"/>
    <xf numFmtId="0" fontId="20" fillId="0" borderId="0" xfId="0" quotePrefix="1" applyFont="1" applyAlignment="1"/>
    <xf numFmtId="0" fontId="30" fillId="0" borderId="0" xfId="0" applyFont="1" applyAlignment="1"/>
    <xf numFmtId="0" fontId="31" fillId="0" borderId="0" xfId="0" applyFont="1" applyAlignment="1"/>
    <xf numFmtId="0" fontId="32" fillId="0" borderId="0" xfId="0" applyFont="1" applyAlignment="1"/>
    <xf numFmtId="0" fontId="33" fillId="0" borderId="0" xfId="0" applyFont="1" applyAlignment="1"/>
    <xf numFmtId="0" fontId="34" fillId="0" borderId="0" xfId="0" applyFont="1" applyAlignment="1"/>
    <xf numFmtId="0" fontId="37" fillId="0" borderId="1" xfId="0" applyFont="1" applyBorder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49" fontId="3" fillId="2" borderId="0" xfId="0" applyNumberFormat="1" applyFont="1" applyFill="1" applyAlignment="1">
      <alignment horizontal="center"/>
    </xf>
    <xf numFmtId="49" fontId="7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13" fillId="0" borderId="0" xfId="0" applyNumberFormat="1" applyFont="1" applyAlignment="1">
      <alignment horizontal="center"/>
    </xf>
    <xf numFmtId="49" fontId="14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center"/>
    </xf>
    <xf numFmtId="49" fontId="16" fillId="0" borderId="0" xfId="0" applyNumberFormat="1" applyFont="1" applyAlignment="1">
      <alignment horizontal="center"/>
    </xf>
    <xf numFmtId="49" fontId="17" fillId="0" borderId="0" xfId="0" applyNumberFormat="1" applyFont="1" applyAlignment="1">
      <alignment horizontal="center"/>
    </xf>
    <xf numFmtId="49" fontId="18" fillId="0" borderId="0" xfId="0" applyNumberFormat="1" applyFont="1" applyAlignment="1">
      <alignment horizontal="center"/>
    </xf>
    <xf numFmtId="49" fontId="19" fillId="0" borderId="0" xfId="0" applyNumberFormat="1" applyFont="1" applyAlignment="1">
      <alignment horizontal="center"/>
    </xf>
    <xf numFmtId="49" fontId="20" fillId="0" borderId="0" xfId="0" applyNumberFormat="1" applyFont="1" applyAlignment="1">
      <alignment horizontal="center"/>
    </xf>
    <xf numFmtId="49" fontId="21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/>
    </xf>
    <xf numFmtId="49" fontId="24" fillId="0" borderId="0" xfId="0" applyNumberFormat="1" applyFont="1" applyAlignment="1">
      <alignment horizontal="center"/>
    </xf>
    <xf numFmtId="49" fontId="25" fillId="0" borderId="0" xfId="0" applyNumberFormat="1" applyFont="1" applyAlignment="1">
      <alignment horizontal="center"/>
    </xf>
    <xf numFmtId="49" fontId="26" fillId="0" borderId="0" xfId="0" applyNumberFormat="1" applyFont="1" applyAlignment="1">
      <alignment horizontal="center"/>
    </xf>
    <xf numFmtId="49" fontId="27" fillId="0" borderId="0" xfId="0" applyNumberFormat="1" applyFont="1" applyAlignment="1">
      <alignment horizontal="center"/>
    </xf>
    <xf numFmtId="49" fontId="28" fillId="0" borderId="0" xfId="0" applyNumberFormat="1" applyFont="1" applyAlignment="1">
      <alignment horizontal="center"/>
    </xf>
    <xf numFmtId="49" fontId="29" fillId="0" borderId="0" xfId="0" applyNumberFormat="1" applyFont="1" applyAlignment="1">
      <alignment horizontal="center"/>
    </xf>
    <xf numFmtId="49" fontId="30" fillId="0" borderId="0" xfId="0" applyNumberFormat="1" applyFont="1" applyAlignment="1">
      <alignment horizontal="center"/>
    </xf>
    <xf numFmtId="49" fontId="31" fillId="0" borderId="0" xfId="0" applyNumberFormat="1" applyFont="1" applyAlignment="1">
      <alignment horizontal="center"/>
    </xf>
    <xf numFmtId="49" fontId="32" fillId="0" borderId="0" xfId="0" applyNumberFormat="1" applyFont="1" applyAlignment="1">
      <alignment horizontal="center"/>
    </xf>
    <xf numFmtId="49" fontId="33" fillId="0" borderId="0" xfId="0" applyNumberFormat="1" applyFont="1" applyAlignment="1">
      <alignment horizontal="center"/>
    </xf>
    <xf numFmtId="49" fontId="34" fillId="0" borderId="0" xfId="0" applyNumberFormat="1" applyFont="1" applyAlignment="1">
      <alignment horizontal="center"/>
    </xf>
    <xf numFmtId="0" fontId="37" fillId="0" borderId="1" xfId="0" applyNumberFormat="1" applyFont="1" applyBorder="1" applyAlignment="1">
      <alignment horizontal="center"/>
    </xf>
    <xf numFmtId="49" fontId="2" fillId="2" borderId="0" xfId="0" applyNumberFormat="1" applyFont="1" applyFill="1" applyAlignment="1"/>
    <xf numFmtId="49" fontId="7" fillId="0" borderId="0" xfId="0" applyNumberFormat="1" applyFont="1" applyAlignment="1"/>
    <xf numFmtId="49" fontId="9" fillId="0" borderId="0" xfId="0" applyNumberFormat="1" applyFont="1" applyAlignment="1"/>
    <xf numFmtId="49" fontId="6" fillId="0" borderId="0" xfId="0" applyNumberFormat="1" applyFont="1" applyAlignment="1"/>
    <xf numFmtId="49" fontId="12" fillId="0" borderId="0" xfId="0" applyNumberFormat="1" applyFont="1" applyAlignment="1"/>
    <xf numFmtId="49" fontId="60" fillId="0" borderId="0" xfId="0" applyNumberFormat="1" applyFont="1" applyAlignment="1"/>
    <xf numFmtId="49" fontId="39" fillId="0" borderId="0" xfId="0" applyNumberFormat="1" applyFont="1" applyAlignment="1"/>
    <xf numFmtId="49" fontId="40" fillId="0" borderId="0" xfId="0" applyNumberFormat="1" applyFont="1" applyAlignment="1"/>
    <xf numFmtId="49" fontId="41" fillId="0" borderId="0" xfId="0" applyNumberFormat="1" applyFont="1" applyAlignment="1"/>
    <xf numFmtId="49" fontId="42" fillId="0" borderId="0" xfId="0" applyNumberFormat="1" applyFont="1" applyAlignment="1"/>
    <xf numFmtId="49" fontId="23" fillId="0" borderId="0" xfId="0" applyNumberFormat="1" applyFont="1" applyAlignment="1"/>
    <xf numFmtId="49" fontId="43" fillId="0" borderId="0" xfId="0" applyNumberFormat="1" applyFont="1" applyAlignment="1"/>
    <xf numFmtId="49" fontId="44" fillId="0" borderId="0" xfId="0" applyNumberFormat="1" applyFont="1" applyAlignment="1"/>
    <xf numFmtId="49" fontId="45" fillId="0" borderId="0" xfId="0" applyNumberFormat="1" applyFont="1" applyAlignment="1"/>
    <xf numFmtId="49" fontId="46" fillId="0" borderId="0" xfId="0" applyNumberFormat="1" applyFont="1" applyAlignment="1"/>
    <xf numFmtId="49" fontId="35" fillId="0" borderId="0" xfId="0" applyNumberFormat="1" applyFont="1" applyAlignment="1"/>
    <xf numFmtId="49" fontId="47" fillId="0" borderId="0" xfId="0" applyNumberFormat="1" applyFont="1" applyAlignment="1"/>
    <xf numFmtId="49" fontId="48" fillId="0" borderId="0" xfId="0" applyNumberFormat="1" applyFont="1" applyAlignment="1"/>
    <xf numFmtId="49" fontId="49" fillId="0" borderId="0" xfId="0" applyNumberFormat="1" applyFont="1" applyAlignment="1"/>
    <xf numFmtId="49" fontId="50" fillId="0" borderId="0" xfId="0" applyNumberFormat="1" applyFont="1" applyAlignment="1"/>
    <xf numFmtId="49" fontId="51" fillId="0" borderId="0" xfId="0" applyNumberFormat="1" applyFont="1" applyAlignment="1"/>
    <xf numFmtId="49" fontId="36" fillId="0" borderId="0" xfId="0" applyNumberFormat="1" applyFont="1" applyAlignment="1"/>
    <xf numFmtId="49" fontId="52" fillId="0" borderId="0" xfId="0" applyNumberFormat="1" applyFont="1" applyAlignment="1"/>
    <xf numFmtId="49" fontId="53" fillId="0" borderId="0" xfId="0" applyNumberFormat="1" applyFont="1" applyAlignment="1"/>
    <xf numFmtId="49" fontId="54" fillId="0" borderId="0" xfId="0" applyNumberFormat="1" applyFont="1" applyAlignment="1"/>
    <xf numFmtId="49" fontId="55" fillId="0" borderId="0" xfId="0" applyNumberFormat="1" applyFont="1" applyAlignment="1"/>
    <xf numFmtId="49" fontId="56" fillId="0" borderId="0" xfId="0" applyNumberFormat="1" applyFont="1" applyAlignment="1"/>
    <xf numFmtId="49" fontId="55" fillId="0" borderId="0" xfId="0" quotePrefix="1" applyNumberFormat="1" applyFont="1" applyAlignment="1"/>
    <xf numFmtId="0" fontId="7" fillId="0" borderId="0" xfId="0" applyNumberFormat="1" applyFont="1" applyAlignment="1">
      <alignment horizontal="left"/>
    </xf>
    <xf numFmtId="0" fontId="8" fillId="0" borderId="0" xfId="0" applyNumberFormat="1" applyFont="1" applyAlignment="1">
      <alignment horizontal="left"/>
    </xf>
    <xf numFmtId="0" fontId="10" fillId="0" borderId="0" xfId="0" applyNumberFormat="1" applyFont="1" applyAlignment="1">
      <alignment horizontal="left"/>
    </xf>
    <xf numFmtId="0" fontId="5" fillId="0" borderId="0" xfId="0" applyNumberFormat="1" applyFont="1" applyAlignment="1">
      <alignment horizontal="left"/>
    </xf>
    <xf numFmtId="0" fontId="6" fillId="0" borderId="0" xfId="0" applyNumberFormat="1" applyFont="1" applyAlignment="1">
      <alignment horizontal="left"/>
    </xf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13" fillId="0" borderId="0" xfId="0" applyNumberFormat="1" applyFont="1" applyAlignment="1">
      <alignment horizontal="left"/>
    </xf>
    <xf numFmtId="0" fontId="14" fillId="0" borderId="0" xfId="0" applyNumberFormat="1" applyFont="1" applyAlignment="1">
      <alignment horizontal="left"/>
    </xf>
    <xf numFmtId="0" fontId="15" fillId="0" borderId="0" xfId="0" applyNumberFormat="1" applyFont="1" applyAlignment="1">
      <alignment horizontal="left"/>
    </xf>
    <xf numFmtId="0" fontId="16" fillId="0" borderId="0" xfId="0" applyNumberFormat="1" applyFont="1" applyAlignment="1">
      <alignment horizontal="left"/>
    </xf>
    <xf numFmtId="0" fontId="17" fillId="0" borderId="0" xfId="0" applyNumberFormat="1" applyFont="1" applyAlignment="1">
      <alignment horizontal="left"/>
    </xf>
    <xf numFmtId="0" fontId="18" fillId="0" borderId="0" xfId="0" applyNumberFormat="1" applyFont="1" applyAlignment="1">
      <alignment horizontal="left"/>
    </xf>
    <xf numFmtId="0" fontId="19" fillId="0" borderId="0" xfId="0" applyNumberFormat="1" applyFont="1" applyAlignment="1">
      <alignment horizontal="left"/>
    </xf>
    <xf numFmtId="0" fontId="20" fillId="0" borderId="0" xfId="0" applyNumberFormat="1" applyFont="1" applyAlignment="1">
      <alignment horizontal="left"/>
    </xf>
    <xf numFmtId="0" fontId="21" fillId="0" borderId="0" xfId="0" applyNumberFormat="1" applyFont="1" applyAlignment="1">
      <alignment horizontal="left"/>
    </xf>
    <xf numFmtId="0" fontId="22" fillId="0" borderId="0" xfId="0" applyNumberFormat="1" applyFont="1" applyAlignment="1">
      <alignment horizontal="left"/>
    </xf>
    <xf numFmtId="0" fontId="24" fillId="0" borderId="0" xfId="0" applyNumberFormat="1" applyFont="1" applyAlignment="1">
      <alignment horizontal="left"/>
    </xf>
    <xf numFmtId="0" fontId="25" fillId="0" borderId="0" xfId="0" applyNumberFormat="1" applyFont="1" applyAlignment="1">
      <alignment horizontal="left"/>
    </xf>
    <xf numFmtId="0" fontId="26" fillId="0" borderId="0" xfId="0" applyNumberFormat="1" applyFont="1" applyAlignment="1">
      <alignment horizontal="left"/>
    </xf>
    <xf numFmtId="0" fontId="27" fillId="0" borderId="0" xfId="0" applyNumberFormat="1" applyFont="1" applyAlignment="1">
      <alignment horizontal="left"/>
    </xf>
    <xf numFmtId="0" fontId="28" fillId="0" borderId="0" xfId="0" applyNumberFormat="1" applyFont="1" applyAlignment="1">
      <alignment horizontal="left"/>
    </xf>
    <xf numFmtId="0" fontId="29" fillId="0" borderId="0" xfId="0" applyNumberFormat="1" applyFont="1" applyAlignment="1">
      <alignment horizontal="left"/>
    </xf>
    <xf numFmtId="0" fontId="30" fillId="0" borderId="0" xfId="0" applyNumberFormat="1" applyFont="1" applyAlignment="1">
      <alignment horizontal="left"/>
    </xf>
    <xf numFmtId="0" fontId="31" fillId="0" borderId="0" xfId="0" applyNumberFormat="1" applyFont="1" applyAlignment="1">
      <alignment horizontal="left"/>
    </xf>
    <xf numFmtId="0" fontId="32" fillId="0" borderId="0" xfId="0" applyNumberFormat="1" applyFont="1" applyAlignment="1">
      <alignment horizontal="left"/>
    </xf>
    <xf numFmtId="0" fontId="33" fillId="0" borderId="0" xfId="0" applyNumberFormat="1" applyFont="1" applyAlignment="1">
      <alignment horizontal="left"/>
    </xf>
    <xf numFmtId="0" fontId="34" fillId="0" borderId="0" xfId="0" applyNumberFormat="1" applyFont="1" applyAlignment="1">
      <alignment horizontal="left"/>
    </xf>
    <xf numFmtId="165" fontId="62" fillId="0" borderId="0" xfId="0" applyNumberFormat="1" applyFont="1" applyAlignment="1">
      <alignment horizontal="left"/>
    </xf>
    <xf numFmtId="4" fontId="62" fillId="0" borderId="0" xfId="0" applyNumberFormat="1" applyFont="1" applyAlignment="1">
      <alignment horizontal="left"/>
    </xf>
    <xf numFmtId="14" fontId="63" fillId="0" borderId="0" xfId="0" applyNumberFormat="1" applyFont="1"/>
    <xf numFmtId="165" fontId="0" fillId="0" borderId="0" xfId="0" applyNumberFormat="1"/>
    <xf numFmtId="165" fontId="38" fillId="0" borderId="0" xfId="0" applyNumberFormat="1" applyFont="1" applyAlignment="1">
      <alignment horizontal="right"/>
    </xf>
    <xf numFmtId="0" fontId="65" fillId="0" borderId="0" xfId="0" applyFont="1"/>
    <xf numFmtId="0" fontId="0" fillId="0" borderId="0" xfId="0" applyNumberFormat="1" applyAlignment="1">
      <alignment horizontal="center"/>
    </xf>
    <xf numFmtId="0" fontId="0" fillId="0" borderId="0" xfId="0" applyFont="1" applyBorder="1"/>
    <xf numFmtId="164" fontId="0" fillId="0" borderId="0" xfId="1" applyFont="1"/>
    <xf numFmtId="0" fontId="0" fillId="0" borderId="0" xfId="0" applyFont="1"/>
    <xf numFmtId="165" fontId="0" fillId="0" borderId="0" xfId="0" applyNumberFormat="1" applyFont="1" applyBorder="1"/>
    <xf numFmtId="3" fontId="0" fillId="0" borderId="0" xfId="0" applyNumberFormat="1"/>
    <xf numFmtId="0" fontId="68" fillId="3" borderId="0" xfId="0" applyFont="1" applyFill="1" applyBorder="1" applyAlignment="1">
      <alignment horizontal="center" vertical="center"/>
    </xf>
    <xf numFmtId="0" fontId="6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/>
    <xf numFmtId="0" fontId="62" fillId="0" borderId="0" xfId="0" applyFont="1"/>
    <xf numFmtId="0" fontId="0" fillId="0" borderId="0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0" fillId="0" borderId="2" xfId="0" applyBorder="1"/>
    <xf numFmtId="0" fontId="0" fillId="0" borderId="9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2" borderId="0" xfId="0" applyFill="1" applyBorder="1"/>
    <xf numFmtId="0" fontId="71" fillId="0" borderId="0" xfId="0" applyFont="1" applyBorder="1"/>
    <xf numFmtId="0" fontId="0" fillId="2" borderId="0" xfId="0" applyFill="1"/>
    <xf numFmtId="0" fontId="70" fillId="0" borderId="19" xfId="0" applyFont="1" applyBorder="1" applyAlignment="1">
      <alignment horizontal="center"/>
    </xf>
    <xf numFmtId="0" fontId="71" fillId="0" borderId="10" xfId="0" applyFont="1" applyBorder="1"/>
    <xf numFmtId="0" fontId="71" fillId="0" borderId="21" xfId="0" applyFont="1" applyBorder="1"/>
    <xf numFmtId="0" fontId="71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24" xfId="0" applyBorder="1"/>
    <xf numFmtId="0" fontId="0" fillId="0" borderId="17" xfId="0" applyBorder="1"/>
    <xf numFmtId="0" fontId="0" fillId="0" borderId="0" xfId="0" applyBorder="1" applyAlignment="1"/>
    <xf numFmtId="14" fontId="71" fillId="0" borderId="10" xfId="0" applyNumberFormat="1" applyFont="1" applyBorder="1"/>
    <xf numFmtId="14" fontId="71" fillId="0" borderId="0" xfId="0" applyNumberFormat="1" applyFont="1" applyBorder="1" applyAlignment="1">
      <alignment horizontal="center"/>
    </xf>
    <xf numFmtId="0" fontId="70" fillId="0" borderId="10" xfId="0" applyFont="1" applyBorder="1" applyAlignment="1">
      <alignment horizontal="center"/>
    </xf>
    <xf numFmtId="0" fontId="72" fillId="6" borderId="10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0" fontId="65" fillId="0" borderId="0" xfId="0" applyFont="1" applyBorder="1"/>
    <xf numFmtId="0" fontId="65" fillId="0" borderId="24" xfId="0" applyFont="1" applyBorder="1"/>
    <xf numFmtId="0" fontId="38" fillId="2" borderId="0" xfId="0" applyFont="1" applyFill="1" applyBorder="1"/>
    <xf numFmtId="0" fontId="0" fillId="0" borderId="10" xfId="0" applyBorder="1" applyAlignment="1">
      <alignment horizontal="center" vertical="center"/>
    </xf>
    <xf numFmtId="164" fontId="0" fillId="0" borderId="0" xfId="1" applyFont="1" applyAlignment="1">
      <alignment horizontal="center"/>
    </xf>
    <xf numFmtId="164" fontId="0" fillId="0" borderId="0" xfId="1" applyFont="1" applyAlignment="1">
      <alignment horizontal="center" vertical="center"/>
    </xf>
    <xf numFmtId="0" fontId="70" fillId="0" borderId="4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4" fillId="0" borderId="0" xfId="0" applyFont="1" applyBorder="1" applyAlignment="1">
      <alignment horizontal="right"/>
    </xf>
    <xf numFmtId="0" fontId="65" fillId="0" borderId="0" xfId="0" applyFont="1" applyBorder="1" applyAlignment="1">
      <alignment horizontal="center"/>
    </xf>
    <xf numFmtId="0" fontId="65" fillId="0" borderId="0" xfId="0" applyFont="1" applyAlignment="1">
      <alignment vertical="center"/>
    </xf>
    <xf numFmtId="0" fontId="70" fillId="0" borderId="4" xfId="0" applyFont="1" applyBorder="1" applyAlignment="1">
      <alignment horizontal="center"/>
    </xf>
    <xf numFmtId="0" fontId="72" fillId="6" borderId="22" xfId="0" applyFont="1" applyFill="1" applyBorder="1" applyAlignment="1"/>
    <xf numFmtId="0" fontId="72" fillId="6" borderId="21" xfId="0" applyFont="1" applyFill="1" applyBorder="1" applyAlignment="1">
      <alignment horizontal="left"/>
    </xf>
    <xf numFmtId="0" fontId="72" fillId="6" borderId="22" xfId="0" applyFont="1" applyFill="1" applyBorder="1" applyAlignment="1">
      <alignment horizontal="left"/>
    </xf>
    <xf numFmtId="0" fontId="70" fillId="7" borderId="3" xfId="0" applyFont="1" applyFill="1" applyBorder="1" applyAlignment="1">
      <alignment horizontal="center"/>
    </xf>
    <xf numFmtId="164" fontId="72" fillId="2" borderId="1" xfId="1" applyFont="1" applyFill="1" applyBorder="1"/>
    <xf numFmtId="164" fontId="72" fillId="0" borderId="1" xfId="1" applyFont="1" applyBorder="1"/>
    <xf numFmtId="0" fontId="61" fillId="2" borderId="2" xfId="0" applyFont="1" applyFill="1" applyBorder="1"/>
    <xf numFmtId="0" fontId="61" fillId="0" borderId="25" xfId="0" applyFont="1" applyBorder="1"/>
    <xf numFmtId="0" fontId="61" fillId="0" borderId="6" xfId="0" applyFont="1" applyBorder="1"/>
    <xf numFmtId="0" fontId="61" fillId="0" borderId="9" xfId="0" applyFont="1" applyBorder="1"/>
    <xf numFmtId="0" fontId="75" fillId="7" borderId="20" xfId="0" applyFont="1" applyFill="1" applyBorder="1" applyAlignment="1">
      <alignment horizontal="center"/>
    </xf>
    <xf numFmtId="0" fontId="75" fillId="0" borderId="19" xfId="0" applyFont="1" applyBorder="1" applyAlignment="1">
      <alignment horizontal="center"/>
    </xf>
    <xf numFmtId="0" fontId="75" fillId="0" borderId="20" xfId="0" applyFont="1" applyBorder="1" applyAlignment="1">
      <alignment horizontal="center"/>
    </xf>
    <xf numFmtId="0" fontId="70" fillId="0" borderId="3" xfId="0" applyFont="1" applyBorder="1" applyAlignment="1">
      <alignment horizontal="center"/>
    </xf>
    <xf numFmtId="0" fontId="75" fillId="5" borderId="20" xfId="0" applyFont="1" applyFill="1" applyBorder="1" applyAlignment="1">
      <alignment horizontal="center"/>
    </xf>
    <xf numFmtId="0" fontId="70" fillId="5" borderId="3" xfId="0" applyFont="1" applyFill="1" applyBorder="1" applyAlignment="1">
      <alignment horizontal="center"/>
    </xf>
    <xf numFmtId="164" fontId="70" fillId="7" borderId="20" xfId="1" applyFont="1" applyFill="1" applyBorder="1" applyAlignment="1">
      <alignment horizontal="center"/>
    </xf>
    <xf numFmtId="164" fontId="70" fillId="0" borderId="20" xfId="1" applyFont="1" applyBorder="1" applyAlignment="1">
      <alignment horizontal="center"/>
    </xf>
    <xf numFmtId="164" fontId="70" fillId="2" borderId="20" xfId="1" applyFont="1" applyFill="1" applyBorder="1" applyAlignment="1">
      <alignment horizontal="center"/>
    </xf>
    <xf numFmtId="164" fontId="70" fillId="5" borderId="20" xfId="1" applyFont="1" applyFill="1" applyBorder="1" applyAlignment="1">
      <alignment horizontal="center"/>
    </xf>
    <xf numFmtId="164" fontId="70" fillId="5" borderId="18" xfId="1" applyFont="1" applyFill="1" applyBorder="1" applyAlignment="1">
      <alignment horizontal="center"/>
    </xf>
    <xf numFmtId="0" fontId="71" fillId="0" borderId="10" xfId="0" applyFont="1" applyBorder="1" applyAlignment="1">
      <alignment horizontal="center"/>
    </xf>
    <xf numFmtId="0" fontId="69" fillId="6" borderId="10" xfId="0" applyFont="1" applyFill="1" applyBorder="1" applyAlignment="1">
      <alignment horizontal="center"/>
    </xf>
    <xf numFmtId="0" fontId="71" fillId="0" borderId="10" xfId="0" applyFont="1" applyBorder="1" applyAlignment="1">
      <alignment horizontal="left"/>
    </xf>
    <xf numFmtId="0" fontId="77" fillId="2" borderId="0" xfId="0" applyFont="1" applyFill="1" applyBorder="1" applyAlignment="1"/>
    <xf numFmtId="0" fontId="76" fillId="2" borderId="0" xfId="0" applyFont="1" applyFill="1" applyBorder="1"/>
    <xf numFmtId="0" fontId="77" fillId="2" borderId="0" xfId="0" applyFont="1" applyFill="1" applyBorder="1"/>
    <xf numFmtId="0" fontId="76" fillId="2" borderId="0" xfId="0" applyFont="1" applyFill="1"/>
    <xf numFmtId="0" fontId="70" fillId="7" borderId="20" xfId="0" applyFont="1" applyFill="1" applyBorder="1" applyAlignment="1">
      <alignment horizontal="left"/>
    </xf>
    <xf numFmtId="0" fontId="70" fillId="0" borderId="20" xfId="0" applyFont="1" applyBorder="1" applyAlignment="1">
      <alignment horizontal="left"/>
    </xf>
    <xf numFmtId="0" fontId="70" fillId="5" borderId="20" xfId="0" applyFont="1" applyFill="1" applyBorder="1" applyAlignment="1">
      <alignment horizontal="left"/>
    </xf>
    <xf numFmtId="0" fontId="70" fillId="7" borderId="7" xfId="0" applyFont="1" applyFill="1" applyBorder="1" applyAlignment="1">
      <alignment horizontal="left"/>
    </xf>
    <xf numFmtId="0" fontId="70" fillId="0" borderId="7" xfId="0" applyFont="1" applyBorder="1" applyAlignment="1">
      <alignment horizontal="left"/>
    </xf>
    <xf numFmtId="0" fontId="70" fillId="5" borderId="7" xfId="0" applyFont="1" applyFill="1" applyBorder="1" applyAlignment="1">
      <alignment horizontal="left"/>
    </xf>
    <xf numFmtId="0" fontId="70" fillId="5" borderId="8" xfId="0" applyFont="1" applyFill="1" applyBorder="1" applyAlignment="1">
      <alignment horizontal="left"/>
    </xf>
    <xf numFmtId="0" fontId="38" fillId="0" borderId="0" xfId="0" applyFont="1" applyBorder="1"/>
    <xf numFmtId="0" fontId="72" fillId="0" borderId="10" xfId="0" applyFont="1" applyBorder="1" applyAlignment="1">
      <alignment horizontal="center"/>
    </xf>
    <xf numFmtId="164" fontId="70" fillId="0" borderId="10" xfId="1" applyFont="1" applyBorder="1"/>
    <xf numFmtId="0" fontId="0" fillId="0" borderId="10" xfId="0" applyBorder="1" applyAlignment="1"/>
    <xf numFmtId="0" fontId="0" fillId="2" borderId="0" xfId="0" applyFill="1" applyBorder="1" applyAlignment="1"/>
    <xf numFmtId="0" fontId="79" fillId="8" borderId="0" xfId="0" applyFont="1" applyFill="1"/>
    <xf numFmtId="0" fontId="79" fillId="8" borderId="2" xfId="0" applyFont="1" applyFill="1" applyBorder="1" applyAlignment="1">
      <alignment horizontal="center"/>
    </xf>
    <xf numFmtId="14" fontId="3" fillId="2" borderId="0" xfId="0" applyNumberFormat="1" applyFont="1" applyFill="1" applyBorder="1" applyAlignment="1">
      <alignment horizontal="center"/>
    </xf>
    <xf numFmtId="49" fontId="3" fillId="2" borderId="0" xfId="0" applyNumberFormat="1" applyFont="1" applyFill="1" applyBorder="1" applyAlignment="1">
      <alignment horizontal="center"/>
    </xf>
    <xf numFmtId="0" fontId="3" fillId="2" borderId="0" xfId="0" applyNumberFormat="1" applyFont="1" applyFill="1" applyBorder="1" applyAlignment="1">
      <alignment horizontal="left"/>
    </xf>
    <xf numFmtId="49" fontId="2" fillId="2" borderId="0" xfId="0" applyNumberFormat="1" applyFont="1" applyFill="1" applyBorder="1" applyAlignment="1"/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left"/>
    </xf>
    <xf numFmtId="165" fontId="0" fillId="0" borderId="0" xfId="0" applyNumberFormat="1" applyBorder="1"/>
    <xf numFmtId="0" fontId="3" fillId="2" borderId="0" xfId="0" applyFont="1" applyFill="1" applyBorder="1" applyAlignment="1"/>
    <xf numFmtId="0" fontId="0" fillId="0" borderId="0" xfId="0" applyBorder="1" applyAlignment="1">
      <alignment horizontal="left"/>
    </xf>
    <xf numFmtId="166" fontId="80" fillId="0" borderId="0" xfId="0" applyNumberFormat="1" applyFont="1" applyBorder="1" applyAlignment="1">
      <alignment horizontal="center"/>
    </xf>
    <xf numFmtId="0" fontId="37" fillId="0" borderId="0" xfId="0" applyFont="1" applyBorder="1" applyAlignment="1">
      <alignment vertical="center"/>
    </xf>
    <xf numFmtId="0" fontId="75" fillId="0" borderId="10" xfId="0" applyFont="1" applyBorder="1" applyAlignment="1">
      <alignment horizontal="center"/>
    </xf>
    <xf numFmtId="0" fontId="81" fillId="3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center" vertical="center"/>
    </xf>
    <xf numFmtId="0" fontId="0" fillId="2" borderId="10" xfId="0" applyFill="1" applyBorder="1" applyAlignment="1">
      <alignment horizontal="center"/>
    </xf>
    <xf numFmtId="164" fontId="70" fillId="2" borderId="10" xfId="1" applyFont="1" applyFill="1" applyBorder="1"/>
    <xf numFmtId="0" fontId="61" fillId="2" borderId="1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0" fontId="66" fillId="0" borderId="0" xfId="0" applyFont="1" applyBorder="1" applyAlignment="1">
      <alignment horizontal="center" vertical="center" wrapText="1"/>
    </xf>
    <xf numFmtId="3" fontId="66" fillId="0" borderId="0" xfId="0" applyNumberFormat="1" applyFont="1" applyBorder="1" applyAlignment="1">
      <alignment horizontal="center" vertical="center" wrapText="1"/>
    </xf>
    <xf numFmtId="0" fontId="82" fillId="0" borderId="0" xfId="0" applyFont="1"/>
    <xf numFmtId="0" fontId="82" fillId="0" borderId="0" xfId="0" applyFont="1" applyBorder="1"/>
    <xf numFmtId="0" fontId="2" fillId="0" borderId="0" xfId="0" applyFont="1" applyBorder="1"/>
    <xf numFmtId="0" fontId="0" fillId="9" borderId="0" xfId="0" applyFill="1" applyBorder="1"/>
    <xf numFmtId="0" fontId="0" fillId="10" borderId="0" xfId="0" applyFill="1" applyBorder="1"/>
    <xf numFmtId="0" fontId="82" fillId="10" borderId="0" xfId="0" applyFont="1" applyFill="1" applyBorder="1"/>
    <xf numFmtId="0" fontId="2" fillId="10" borderId="0" xfId="0" applyFont="1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13" xfId="0" applyFill="1" applyBorder="1"/>
    <xf numFmtId="0" fontId="0" fillId="9" borderId="14" xfId="0" applyFill="1" applyBorder="1"/>
    <xf numFmtId="0" fontId="0" fillId="9" borderId="24" xfId="0" applyFill="1" applyBorder="1"/>
    <xf numFmtId="0" fontId="0" fillId="9" borderId="15" xfId="0" applyFill="1" applyBorder="1"/>
    <xf numFmtId="0" fontId="0" fillId="9" borderId="16" xfId="0" applyFill="1" applyBorder="1"/>
    <xf numFmtId="0" fontId="0" fillId="9" borderId="17" xfId="0" applyFill="1" applyBorder="1"/>
    <xf numFmtId="0" fontId="0" fillId="10" borderId="11" xfId="0" applyFill="1" applyBorder="1"/>
    <xf numFmtId="0" fontId="0" fillId="10" borderId="12" xfId="0" applyFill="1" applyBorder="1"/>
    <xf numFmtId="0" fontId="0" fillId="10" borderId="13" xfId="0" applyFill="1" applyBorder="1"/>
    <xf numFmtId="0" fontId="0" fillId="10" borderId="14" xfId="0" applyFill="1" applyBorder="1"/>
    <xf numFmtId="0" fontId="0" fillId="10" borderId="24" xfId="0" applyFill="1" applyBorder="1"/>
    <xf numFmtId="167" fontId="82" fillId="10" borderId="14" xfId="0" applyNumberFormat="1" applyFont="1" applyFill="1" applyBorder="1"/>
    <xf numFmtId="1" fontId="82" fillId="10" borderId="14" xfId="0" applyNumberFormat="1" applyFont="1" applyFill="1" applyBorder="1"/>
    <xf numFmtId="0" fontId="2" fillId="10" borderId="14" xfId="0" applyFont="1" applyFill="1" applyBorder="1"/>
    <xf numFmtId="0" fontId="0" fillId="10" borderId="15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0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83" fillId="6" borderId="10" xfId="0" applyFont="1" applyFill="1" applyBorder="1" applyAlignment="1">
      <alignment horizontal="center"/>
    </xf>
    <xf numFmtId="1" fontId="83" fillId="6" borderId="10" xfId="0" applyNumberFormat="1" applyFont="1" applyFill="1" applyBorder="1" applyAlignment="1">
      <alignment horizontal="center"/>
    </xf>
    <xf numFmtId="1" fontId="0" fillId="6" borderId="26" xfId="0" applyNumberFormat="1" applyFill="1" applyBorder="1" applyAlignment="1">
      <alignment horizontal="center"/>
    </xf>
    <xf numFmtId="1" fontId="0" fillId="10" borderId="0" xfId="0" applyNumberFormat="1" applyFill="1" applyBorder="1" applyAlignment="1">
      <alignment horizontal="center"/>
    </xf>
    <xf numFmtId="1" fontId="0" fillId="6" borderId="10" xfId="0" applyNumberFormat="1" applyFill="1" applyBorder="1" applyAlignment="1">
      <alignment horizontal="center"/>
    </xf>
    <xf numFmtId="17" fontId="0" fillId="0" borderId="0" xfId="0" applyNumberForma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1" xfId="0" applyBorder="1"/>
    <xf numFmtId="0" fontId="37" fillId="0" borderId="0" xfId="0" applyFont="1"/>
    <xf numFmtId="0" fontId="0" fillId="0" borderId="27" xfId="0" applyBorder="1"/>
    <xf numFmtId="0" fontId="0" fillId="0" borderId="28" xfId="0" applyBorder="1"/>
    <xf numFmtId="0" fontId="72" fillId="2" borderId="10" xfId="0" applyFont="1" applyFill="1" applyBorder="1" applyAlignment="1">
      <alignment horizontal="center"/>
    </xf>
    <xf numFmtId="0" fontId="72" fillId="2" borderId="10" xfId="0" applyFont="1" applyFill="1" applyBorder="1" applyAlignment="1">
      <alignment horizontal="center" vertical="center"/>
    </xf>
    <xf numFmtId="0" fontId="84" fillId="0" borderId="0" xfId="0" applyFont="1"/>
    <xf numFmtId="2" fontId="85" fillId="0" borderId="0" xfId="0" applyNumberFormat="1" applyFont="1"/>
    <xf numFmtId="0" fontId="84" fillId="9" borderId="0" xfId="0" applyFont="1" applyFill="1" applyBorder="1"/>
    <xf numFmtId="0" fontId="84" fillId="5" borderId="29" xfId="0" applyFont="1" applyFill="1" applyBorder="1"/>
    <xf numFmtId="0" fontId="84" fillId="5" borderId="30" xfId="0" applyFont="1" applyFill="1" applyBorder="1"/>
    <xf numFmtId="3" fontId="84" fillId="5" borderId="30" xfId="0" applyNumberFormat="1" applyFont="1" applyFill="1" applyBorder="1"/>
    <xf numFmtId="0" fontId="84" fillId="5" borderId="31" xfId="0" applyFont="1" applyFill="1" applyBorder="1"/>
    <xf numFmtId="0" fontId="84" fillId="5" borderId="32" xfId="0" applyFont="1" applyFill="1" applyBorder="1"/>
    <xf numFmtId="0" fontId="84" fillId="5" borderId="0" xfId="0" applyFont="1" applyFill="1" applyBorder="1"/>
    <xf numFmtId="3" fontId="84" fillId="5" borderId="0" xfId="0" applyNumberFormat="1" applyFont="1" applyFill="1" applyBorder="1"/>
    <xf numFmtId="0" fontId="84" fillId="5" borderId="33" xfId="0" applyFont="1" applyFill="1" applyBorder="1"/>
    <xf numFmtId="0" fontId="86" fillId="5" borderId="0" xfId="0" applyFont="1" applyFill="1" applyBorder="1"/>
    <xf numFmtId="3" fontId="86" fillId="5" borderId="0" xfId="0" applyNumberFormat="1" applyFont="1" applyFill="1" applyBorder="1"/>
    <xf numFmtId="0" fontId="86" fillId="5" borderId="33" xfId="0" applyFont="1" applyFill="1" applyBorder="1"/>
    <xf numFmtId="2" fontId="84" fillId="5" borderId="0" xfId="0" applyNumberFormat="1" applyFont="1" applyFill="1" applyBorder="1"/>
    <xf numFmtId="0" fontId="84" fillId="5" borderId="34" xfId="0" applyFont="1" applyFill="1" applyBorder="1"/>
    <xf numFmtId="0" fontId="84" fillId="5" borderId="35" xfId="0" applyFont="1" applyFill="1" applyBorder="1"/>
    <xf numFmtId="3" fontId="84" fillId="5" borderId="35" xfId="0" applyNumberFormat="1" applyFont="1" applyFill="1" applyBorder="1"/>
    <xf numFmtId="0" fontId="84" fillId="5" borderId="36" xfId="0" applyFont="1" applyFill="1" applyBorder="1"/>
    <xf numFmtId="0" fontId="0" fillId="5" borderId="11" xfId="0" applyFill="1" applyBorder="1"/>
    <xf numFmtId="0" fontId="84" fillId="5" borderId="12" xfId="0" applyFont="1" applyFill="1" applyBorder="1"/>
    <xf numFmtId="0" fontId="0" fillId="5" borderId="12" xfId="0" applyFill="1" applyBorder="1"/>
    <xf numFmtId="2" fontId="85" fillId="5" borderId="12" xfId="0" applyNumberFormat="1" applyFont="1" applyFill="1" applyBorder="1"/>
    <xf numFmtId="0" fontId="0" fillId="5" borderId="13" xfId="0" applyFill="1" applyBorder="1"/>
    <xf numFmtId="0" fontId="0" fillId="5" borderId="15" xfId="0" applyFill="1" applyBorder="1"/>
    <xf numFmtId="0" fontId="84" fillId="5" borderId="16" xfId="0" applyFont="1" applyFill="1" applyBorder="1"/>
    <xf numFmtId="0" fontId="0" fillId="5" borderId="16" xfId="0" applyFill="1" applyBorder="1"/>
    <xf numFmtId="2" fontId="85" fillId="5" borderId="16" xfId="0" applyNumberFormat="1" applyFont="1" applyFill="1" applyBorder="1"/>
    <xf numFmtId="0" fontId="0" fillId="5" borderId="17" xfId="0" applyFill="1" applyBorder="1"/>
    <xf numFmtId="0" fontId="84" fillId="9" borderId="12" xfId="0" applyFont="1" applyFill="1" applyBorder="1"/>
    <xf numFmtId="2" fontId="85" fillId="9" borderId="12" xfId="0" applyNumberFormat="1" applyFont="1" applyFill="1" applyBorder="1"/>
    <xf numFmtId="1" fontId="85" fillId="9" borderId="0" xfId="0" applyNumberFormat="1" applyFont="1" applyFill="1" applyBorder="1"/>
    <xf numFmtId="2" fontId="85" fillId="9" borderId="0" xfId="0" applyNumberFormat="1" applyFont="1" applyFill="1" applyBorder="1"/>
    <xf numFmtId="167" fontId="85" fillId="9" borderId="0" xfId="0" applyNumberFormat="1" applyFont="1" applyFill="1" applyBorder="1"/>
    <xf numFmtId="3" fontId="84" fillId="9" borderId="24" xfId="0" applyNumberFormat="1" applyFont="1" applyFill="1" applyBorder="1"/>
    <xf numFmtId="0" fontId="84" fillId="9" borderId="16" xfId="0" applyFont="1" applyFill="1" applyBorder="1"/>
    <xf numFmtId="2" fontId="85" fillId="9" borderId="16" xfId="0" applyNumberFormat="1" applyFont="1" applyFill="1" applyBorder="1"/>
    <xf numFmtId="0" fontId="0" fillId="5" borderId="14" xfId="0" applyFill="1" applyBorder="1"/>
    <xf numFmtId="0" fontId="0" fillId="5" borderId="0" xfId="0" applyFill="1" applyBorder="1"/>
    <xf numFmtId="2" fontId="85" fillId="5" borderId="0" xfId="0" applyNumberFormat="1" applyFont="1" applyFill="1" applyBorder="1"/>
    <xf numFmtId="0" fontId="0" fillId="5" borderId="24" xfId="0" applyFill="1" applyBorder="1"/>
    <xf numFmtId="0" fontId="87" fillId="12" borderId="21" xfId="0" applyFont="1" applyFill="1" applyBorder="1" applyProtection="1"/>
    <xf numFmtId="0" fontId="87" fillId="12" borderId="23" xfId="0" applyFont="1" applyFill="1" applyBorder="1" applyProtection="1"/>
    <xf numFmtId="0" fontId="88" fillId="12" borderId="23" xfId="0" applyFont="1" applyFill="1" applyBorder="1" applyProtection="1"/>
    <xf numFmtId="0" fontId="88" fillId="12" borderId="22" xfId="0" applyFont="1" applyFill="1" applyBorder="1" applyProtection="1"/>
    <xf numFmtId="0" fontId="0" fillId="0" borderId="0" xfId="0" applyProtection="1"/>
    <xf numFmtId="0" fontId="29" fillId="13" borderId="0" xfId="0" applyFont="1" applyFill="1" applyBorder="1" applyAlignment="1" applyProtection="1">
      <alignment horizontal="left"/>
    </xf>
    <xf numFmtId="41" fontId="48" fillId="14" borderId="1" xfId="4" applyFont="1" applyFill="1" applyBorder="1" applyProtection="1">
      <protection locked="0"/>
    </xf>
    <xf numFmtId="41" fontId="23" fillId="14" borderId="1" xfId="4" applyFont="1" applyFill="1" applyBorder="1" applyProtection="1"/>
    <xf numFmtId="0" fontId="89" fillId="14" borderId="28" xfId="0" applyFont="1" applyFill="1" applyBorder="1" applyAlignment="1" applyProtection="1">
      <alignment horizontal="left"/>
    </xf>
    <xf numFmtId="41" fontId="23" fillId="14" borderId="27" xfId="4" applyFont="1" applyFill="1" applyBorder="1" applyProtection="1"/>
    <xf numFmtId="168" fontId="23" fillId="14" borderId="1" xfId="4" applyNumberFormat="1" applyFont="1" applyFill="1" applyBorder="1" applyProtection="1"/>
    <xf numFmtId="169" fontId="48" fillId="14" borderId="1" xfId="4" applyNumberFormat="1" applyFont="1" applyFill="1" applyBorder="1" applyProtection="1">
      <protection locked="0"/>
    </xf>
    <xf numFmtId="41" fontId="92" fillId="12" borderId="10" xfId="4" applyFont="1" applyFill="1" applyBorder="1" applyProtection="1"/>
    <xf numFmtId="41" fontId="92" fillId="18" borderId="10" xfId="4" applyFont="1" applyFill="1" applyBorder="1" applyProtection="1"/>
    <xf numFmtId="0" fontId="94" fillId="19" borderId="11" xfId="0" applyFont="1" applyFill="1" applyBorder="1" applyProtection="1"/>
    <xf numFmtId="0" fontId="94" fillId="19" borderId="12" xfId="0" applyFont="1" applyFill="1" applyBorder="1" applyProtection="1"/>
    <xf numFmtId="0" fontId="94" fillId="19" borderId="12" xfId="0" applyFont="1" applyFill="1" applyBorder="1" applyAlignment="1" applyProtection="1">
      <alignment horizontal="center"/>
    </xf>
    <xf numFmtId="0" fontId="94" fillId="19" borderId="13" xfId="0" applyFont="1" applyFill="1" applyBorder="1" applyAlignment="1" applyProtection="1">
      <alignment horizontal="center"/>
    </xf>
    <xf numFmtId="0" fontId="0" fillId="19" borderId="14" xfId="0" applyFill="1" applyBorder="1" applyProtection="1"/>
    <xf numFmtId="0" fontId="0" fillId="19" borderId="0" xfId="0" applyFill="1" applyBorder="1" applyProtection="1"/>
    <xf numFmtId="0" fontId="0" fillId="19" borderId="0" xfId="0" applyFill="1" applyBorder="1" applyAlignment="1" applyProtection="1">
      <alignment horizontal="center"/>
    </xf>
    <xf numFmtId="0" fontId="0" fillId="19" borderId="24" xfId="0" applyFill="1" applyBorder="1" applyAlignment="1" applyProtection="1">
      <alignment horizontal="center"/>
    </xf>
    <xf numFmtId="171" fontId="1" fillId="14" borderId="10" xfId="5" applyNumberFormat="1" applyFont="1" applyFill="1" applyBorder="1" applyProtection="1"/>
    <xf numFmtId="0" fontId="23" fillId="19" borderId="14" xfId="0" applyFont="1" applyFill="1" applyBorder="1" applyProtection="1"/>
    <xf numFmtId="0" fontId="23" fillId="19" borderId="0" xfId="0" applyFont="1" applyFill="1" applyBorder="1" applyProtection="1"/>
    <xf numFmtId="0" fontId="23" fillId="19" borderId="0" xfId="0" applyFont="1" applyFill="1" applyBorder="1" applyAlignment="1" applyProtection="1">
      <alignment horizontal="center"/>
    </xf>
    <xf numFmtId="0" fontId="0" fillId="16" borderId="11" xfId="0" applyFill="1" applyBorder="1" applyAlignment="1" applyProtection="1">
      <alignment horizontal="center"/>
    </xf>
    <xf numFmtId="0" fontId="0" fillId="16" borderId="12" xfId="0" applyFill="1" applyBorder="1" applyAlignment="1" applyProtection="1">
      <alignment horizontal="center"/>
    </xf>
    <xf numFmtId="0" fontId="95" fillId="16" borderId="12" xfId="0" applyFont="1" applyFill="1" applyBorder="1" applyAlignment="1" applyProtection="1">
      <alignment horizontal="center"/>
    </xf>
    <xf numFmtId="41" fontId="96" fillId="12" borderId="37" xfId="4" applyNumberFormat="1" applyFont="1" applyFill="1" applyBorder="1" applyAlignment="1" applyProtection="1">
      <alignment horizontal="justify"/>
    </xf>
    <xf numFmtId="171" fontId="1" fillId="14" borderId="38" xfId="5" applyNumberFormat="1" applyFont="1" applyFill="1" applyBorder="1" applyProtection="1"/>
    <xf numFmtId="0" fontId="0" fillId="16" borderId="14" xfId="0" applyFill="1" applyBorder="1" applyAlignment="1" applyProtection="1">
      <alignment horizontal="center"/>
    </xf>
    <xf numFmtId="0" fontId="97" fillId="16" borderId="0" xfId="0" applyFont="1" applyFill="1" applyBorder="1" applyAlignment="1" applyProtection="1">
      <alignment horizontal="center"/>
    </xf>
    <xf numFmtId="0" fontId="95" fillId="16" borderId="0" xfId="0" applyFont="1" applyFill="1" applyBorder="1" applyAlignment="1" applyProtection="1">
      <alignment horizontal="center"/>
    </xf>
    <xf numFmtId="0" fontId="0" fillId="16" borderId="0" xfId="0" applyFill="1" applyBorder="1" applyAlignment="1" applyProtection="1">
      <alignment horizontal="center"/>
    </xf>
    <xf numFmtId="41" fontId="96" fillId="12" borderId="39" xfId="4" applyNumberFormat="1" applyFont="1" applyFill="1" applyBorder="1" applyAlignment="1" applyProtection="1">
      <alignment horizontal="justify"/>
    </xf>
    <xf numFmtId="171" fontId="1" fillId="14" borderId="39" xfId="5" applyNumberFormat="1" applyFont="1" applyFill="1" applyBorder="1" applyProtection="1"/>
    <xf numFmtId="0" fontId="23" fillId="19" borderId="15" xfId="0" applyFont="1" applyFill="1" applyBorder="1" applyProtection="1"/>
    <xf numFmtId="0" fontId="23" fillId="19" borderId="16" xfId="0" applyFont="1" applyFill="1" applyBorder="1" applyProtection="1"/>
    <xf numFmtId="0" fontId="23" fillId="19" borderId="16" xfId="0" applyFont="1" applyFill="1" applyBorder="1" applyAlignment="1" applyProtection="1">
      <alignment horizontal="center"/>
    </xf>
    <xf numFmtId="0" fontId="0" fillId="16" borderId="15" xfId="0" applyFill="1" applyBorder="1" applyAlignment="1" applyProtection="1">
      <alignment horizontal="center"/>
    </xf>
    <xf numFmtId="0" fontId="0" fillId="16" borderId="16" xfId="0" applyFill="1" applyBorder="1" applyAlignment="1" applyProtection="1">
      <alignment horizontal="center"/>
    </xf>
    <xf numFmtId="0" fontId="95" fillId="16" borderId="16" xfId="0" applyFont="1" applyFill="1" applyBorder="1" applyAlignment="1" applyProtection="1">
      <alignment horizontal="center"/>
    </xf>
    <xf numFmtId="41" fontId="96" fillId="12" borderId="40" xfId="4" applyNumberFormat="1" applyFont="1" applyFill="1" applyBorder="1" applyAlignment="1" applyProtection="1">
      <alignment horizontal="justify"/>
    </xf>
    <xf numFmtId="171" fontId="1" fillId="14" borderId="40" xfId="5" applyNumberFormat="1" applyFont="1" applyFill="1" applyBorder="1" applyProtection="1"/>
    <xf numFmtId="0" fontId="99" fillId="20" borderId="25" xfId="0" applyFont="1" applyFill="1" applyBorder="1" applyAlignment="1">
      <alignment horizontal="center"/>
    </xf>
    <xf numFmtId="0" fontId="100" fillId="20" borderId="25" xfId="0" applyFont="1" applyFill="1" applyBorder="1" applyAlignment="1">
      <alignment horizontal="center"/>
    </xf>
    <xf numFmtId="0" fontId="100" fillId="20" borderId="41" xfId="0" applyFont="1" applyFill="1" applyBorder="1" applyAlignment="1">
      <alignment horizontal="center"/>
    </xf>
    <xf numFmtId="0" fontId="99" fillId="20" borderId="42" xfId="0" applyFont="1" applyFill="1" applyBorder="1" applyAlignment="1">
      <alignment horizontal="center"/>
    </xf>
    <xf numFmtId="0" fontId="100" fillId="20" borderId="42" xfId="0" applyFont="1" applyFill="1" applyBorder="1" applyAlignment="1">
      <alignment horizontal="center"/>
    </xf>
    <xf numFmtId="0" fontId="100" fillId="20" borderId="43" xfId="0" applyFont="1" applyFill="1" applyBorder="1" applyAlignment="1">
      <alignment horizontal="center"/>
    </xf>
    <xf numFmtId="0" fontId="2" fillId="18" borderId="22" xfId="0" applyFont="1" applyFill="1" applyBorder="1" applyAlignment="1">
      <alignment horizontal="center"/>
    </xf>
    <xf numFmtId="0" fontId="85" fillId="5" borderId="0" xfId="0" applyFont="1" applyFill="1" applyBorder="1"/>
    <xf numFmtId="167" fontId="85" fillId="5" borderId="0" xfId="0" applyNumberFormat="1" applyFont="1" applyFill="1" applyBorder="1"/>
    <xf numFmtId="3" fontId="85" fillId="5" borderId="0" xfId="0" applyNumberFormat="1" applyFont="1" applyFill="1" applyBorder="1"/>
    <xf numFmtId="0" fontId="85" fillId="5" borderId="33" xfId="0" applyFont="1" applyFill="1" applyBorder="1"/>
    <xf numFmtId="0" fontId="37" fillId="16" borderId="10" xfId="0" applyFont="1" applyFill="1" applyBorder="1" applyAlignment="1">
      <alignment horizontal="center"/>
    </xf>
    <xf numFmtId="164" fontId="0" fillId="0" borderId="13" xfId="1" applyFont="1" applyBorder="1"/>
    <xf numFmtId="164" fontId="0" fillId="0" borderId="24" xfId="1" applyFont="1" applyBorder="1"/>
    <xf numFmtId="164" fontId="0" fillId="0" borderId="17" xfId="1" applyFont="1" applyBorder="1"/>
    <xf numFmtId="0" fontId="91" fillId="16" borderId="1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0" fillId="14" borderId="13" xfId="0" applyFill="1" applyBorder="1" applyAlignment="1">
      <alignment horizontal="center"/>
    </xf>
    <xf numFmtId="0" fontId="0" fillId="14" borderId="14" xfId="0" applyFill="1" applyBorder="1" applyAlignment="1">
      <alignment horizontal="center"/>
    </xf>
    <xf numFmtId="0" fontId="0" fillId="14" borderId="24" xfId="0" applyFill="1" applyBorder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0" fontId="2" fillId="18" borderId="21" xfId="0" applyFont="1" applyFill="1" applyBorder="1" applyAlignment="1">
      <alignment horizontal="center"/>
    </xf>
    <xf numFmtId="0" fontId="0" fillId="0" borderId="12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0" fillId="0" borderId="0" xfId="0" applyBorder="1" applyProtection="1"/>
    <xf numFmtId="0" fontId="0" fillId="0" borderId="24" xfId="0" applyBorder="1" applyProtection="1"/>
    <xf numFmtId="0" fontId="89" fillId="13" borderId="14" xfId="0" applyFont="1" applyFill="1" applyBorder="1" applyAlignment="1" applyProtection="1">
      <alignment horizontal="left"/>
    </xf>
    <xf numFmtId="0" fontId="0" fillId="0" borderId="0" xfId="0" applyBorder="1" applyAlignment="1" applyProtection="1">
      <alignment horizontal="right"/>
    </xf>
    <xf numFmtId="14" fontId="0" fillId="0" borderId="0" xfId="0" applyNumberFormat="1" applyBorder="1" applyAlignment="1" applyProtection="1">
      <alignment horizontal="left"/>
    </xf>
    <xf numFmtId="0" fontId="90" fillId="0" borderId="0" xfId="0" applyFont="1" applyBorder="1" applyProtection="1"/>
    <xf numFmtId="0" fontId="90" fillId="15" borderId="0" xfId="0" applyFont="1" applyFill="1" applyBorder="1" applyProtection="1"/>
    <xf numFmtId="0" fontId="89" fillId="13" borderId="0" xfId="0" applyFont="1" applyFill="1" applyBorder="1" applyProtection="1"/>
    <xf numFmtId="0" fontId="91" fillId="16" borderId="14" xfId="0" applyFont="1" applyFill="1" applyBorder="1" applyProtection="1"/>
    <xf numFmtId="0" fontId="0" fillId="16" borderId="0" xfId="0" applyFill="1" applyBorder="1" applyProtection="1"/>
    <xf numFmtId="0" fontId="91" fillId="17" borderId="14" xfId="0" applyFont="1" applyFill="1" applyBorder="1" applyProtection="1"/>
    <xf numFmtId="0" fontId="91" fillId="17" borderId="0" xfId="0" applyFont="1" applyFill="1" applyBorder="1" applyProtection="1"/>
    <xf numFmtId="0" fontId="93" fillId="18" borderId="0" xfId="0" applyFont="1" applyFill="1" applyBorder="1" applyProtection="1"/>
    <xf numFmtId="0" fontId="0" fillId="0" borderId="0" xfId="0" applyFill="1" applyBorder="1" applyAlignment="1" applyProtection="1">
      <alignment horizontal="center"/>
    </xf>
    <xf numFmtId="0" fontId="91" fillId="18" borderId="14" xfId="0" applyFont="1" applyFill="1" applyBorder="1" applyProtection="1"/>
    <xf numFmtId="0" fontId="91" fillId="18" borderId="0" xfId="0" applyFont="1" applyFill="1" applyBorder="1" applyProtection="1"/>
    <xf numFmtId="0" fontId="0" fillId="0" borderId="0" xfId="0" applyBorder="1" applyAlignment="1" applyProtection="1">
      <alignment horizontal="center"/>
    </xf>
    <xf numFmtId="0" fontId="98" fillId="0" borderId="14" xfId="0" applyFont="1" applyBorder="1" applyProtection="1"/>
    <xf numFmtId="0" fontId="98" fillId="0" borderId="0" xfId="0" applyFont="1" applyBorder="1" applyProtection="1"/>
    <xf numFmtId="0" fontId="0" fillId="0" borderId="15" xfId="0" applyBorder="1" applyProtection="1"/>
    <xf numFmtId="0" fontId="0" fillId="0" borderId="16" xfId="0" applyBorder="1" applyProtection="1"/>
    <xf numFmtId="0" fontId="0" fillId="0" borderId="17" xfId="0" applyBorder="1" applyProtection="1"/>
    <xf numFmtId="0" fontId="93" fillId="2" borderId="1" xfId="0" applyFont="1" applyFill="1" applyBorder="1" applyAlignment="1" applyProtection="1">
      <alignment horizontal="center"/>
    </xf>
    <xf numFmtId="164" fontId="70" fillId="2" borderId="0" xfId="1" applyFont="1" applyFill="1" applyBorder="1"/>
    <xf numFmtId="164" fontId="0" fillId="0" borderId="1" xfId="1" applyFont="1" applyBorder="1"/>
    <xf numFmtId="0" fontId="0" fillId="0" borderId="1" xfId="0" applyBorder="1" applyAlignment="1">
      <alignment horizontal="center"/>
    </xf>
    <xf numFmtId="0" fontId="37" fillId="5" borderId="11" xfId="0" applyFont="1" applyFill="1" applyBorder="1"/>
    <xf numFmtId="0" fontId="0" fillId="21" borderId="0" xfId="0" applyFill="1"/>
    <xf numFmtId="0" fontId="0" fillId="22" borderId="0" xfId="0" applyFill="1"/>
    <xf numFmtId="0" fontId="37" fillId="2" borderId="1" xfId="0" applyFont="1" applyFill="1" applyBorder="1" applyAlignment="1">
      <alignment horizontal="center"/>
    </xf>
    <xf numFmtId="0" fontId="0" fillId="6" borderId="1" xfId="0" applyFill="1" applyBorder="1"/>
    <xf numFmtId="164" fontId="0" fillId="2" borderId="1" xfId="1" applyFont="1" applyFill="1" applyBorder="1" applyAlignment="1">
      <alignment horizontal="center"/>
    </xf>
    <xf numFmtId="164" fontId="0" fillId="6" borderId="10" xfId="1" applyFont="1" applyFill="1" applyBorder="1"/>
    <xf numFmtId="2" fontId="0" fillId="0" borderId="1" xfId="0" applyNumberFormat="1" applyBorder="1" applyAlignment="1"/>
    <xf numFmtId="2" fontId="0" fillId="0" borderId="0" xfId="0" applyNumberFormat="1" applyAlignment="1">
      <alignment horizontal="center"/>
    </xf>
    <xf numFmtId="2" fontId="0" fillId="0" borderId="0" xfId="3" applyNumberFormat="1" applyFont="1" applyAlignment="1">
      <alignment horizontal="center"/>
    </xf>
    <xf numFmtId="0" fontId="0" fillId="6" borderId="10" xfId="0" applyFont="1" applyFill="1" applyBorder="1" applyAlignment="1">
      <alignment horizontal="center"/>
    </xf>
    <xf numFmtId="164" fontId="0" fillId="0" borderId="10" xfId="1" applyFont="1" applyBorder="1"/>
    <xf numFmtId="0" fontId="0" fillId="6" borderId="10" xfId="0" applyFont="1" applyFill="1" applyBorder="1" applyAlignment="1">
      <alignment horizontal="center" vertical="center"/>
    </xf>
    <xf numFmtId="0" fontId="81" fillId="11" borderId="9" xfId="0" applyFont="1" applyFill="1" applyBorder="1"/>
    <xf numFmtId="0" fontId="81" fillId="11" borderId="18" xfId="0" applyFont="1" applyFill="1" applyBorder="1"/>
    <xf numFmtId="0" fontId="0" fillId="0" borderId="19" xfId="0" applyFont="1" applyBorder="1" applyAlignment="1">
      <alignment horizontal="center"/>
    </xf>
    <xf numFmtId="0" fontId="0" fillId="0" borderId="19" xfId="0" applyBorder="1"/>
    <xf numFmtId="0" fontId="0" fillId="0" borderId="19" xfId="0" applyBorder="1" applyAlignment="1">
      <alignment horizontal="center"/>
    </xf>
    <xf numFmtId="164" fontId="0" fillId="0" borderId="19" xfId="1" applyFont="1" applyBorder="1"/>
    <xf numFmtId="0" fontId="0" fillId="0" borderId="1" xfId="0" applyBorder="1" applyAlignment="1">
      <alignment horizontal="center" vertical="center"/>
    </xf>
    <xf numFmtId="0" fontId="0" fillId="0" borderId="18" xfId="0" applyBorder="1"/>
    <xf numFmtId="0" fontId="72" fillId="0" borderId="0" xfId="0" applyFont="1"/>
    <xf numFmtId="164" fontId="38" fillId="0" borderId="0" xfId="1" applyFont="1"/>
    <xf numFmtId="10" fontId="0" fillId="0" borderId="7" xfId="0" applyNumberFormat="1" applyBorder="1"/>
    <xf numFmtId="165" fontId="0" fillId="0" borderId="0" xfId="1" applyNumberFormat="1" applyFont="1"/>
    <xf numFmtId="0" fontId="0" fillId="23" borderId="56" xfId="0" applyFont="1" applyFill="1" applyBorder="1"/>
    <xf numFmtId="0" fontId="0" fillId="0" borderId="56" xfId="0" applyFont="1" applyBorder="1"/>
    <xf numFmtId="0" fontId="68" fillId="3" borderId="57" xfId="0" applyFont="1" applyFill="1" applyBorder="1" applyAlignment="1">
      <alignment horizontal="center" vertical="center"/>
    </xf>
    <xf numFmtId="0" fontId="0" fillId="23" borderId="58" xfId="0" applyFont="1" applyFill="1" applyBorder="1"/>
    <xf numFmtId="14" fontId="0" fillId="0" borderId="27" xfId="0" applyNumberFormat="1" applyBorder="1"/>
    <xf numFmtId="14" fontId="0" fillId="0" borderId="6" xfId="0" applyNumberFormat="1" applyBorder="1"/>
    <xf numFmtId="164" fontId="0" fillId="0" borderId="0" xfId="0" applyNumberFormat="1"/>
    <xf numFmtId="164" fontId="0" fillId="0" borderId="0" xfId="0" applyNumberFormat="1" applyFont="1"/>
    <xf numFmtId="164" fontId="0" fillId="0" borderId="1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0" fillId="0" borderId="28" xfId="0" applyNumberFormat="1" applyBorder="1"/>
    <xf numFmtId="43" fontId="0" fillId="0" borderId="0" xfId="3" applyFont="1"/>
    <xf numFmtId="164" fontId="0" fillId="0" borderId="28" xfId="1" applyFont="1" applyBorder="1"/>
    <xf numFmtId="9" fontId="0" fillId="0" borderId="0" xfId="6" applyFont="1"/>
    <xf numFmtId="10" fontId="0" fillId="0" borderId="0" xfId="6" applyNumberFormat="1" applyFont="1"/>
    <xf numFmtId="9" fontId="0" fillId="0" borderId="20" xfId="6" applyFont="1" applyBorder="1"/>
    <xf numFmtId="9" fontId="0" fillId="0" borderId="7" xfId="6" applyFont="1" applyBorder="1"/>
    <xf numFmtId="3" fontId="62" fillId="0" borderId="0" xfId="0" applyNumberFormat="1" applyFont="1" applyAlignment="1">
      <alignment horizontal="left"/>
    </xf>
    <xf numFmtId="0" fontId="0" fillId="0" borderId="0" xfId="0" pivotButton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/>
    </xf>
    <xf numFmtId="14" fontId="0" fillId="0" borderId="0" xfId="0" pivotButton="1" applyNumberFormat="1"/>
    <xf numFmtId="0" fontId="69" fillId="0" borderId="0" xfId="0" applyFont="1" applyBorder="1" applyAlignment="1">
      <alignment vertical="center"/>
    </xf>
    <xf numFmtId="0" fontId="69" fillId="0" borderId="7" xfId="0" applyFont="1" applyBorder="1" applyAlignment="1">
      <alignment vertical="center"/>
    </xf>
    <xf numFmtId="0" fontId="62" fillId="0" borderId="21" xfId="0" applyFont="1" applyBorder="1" applyAlignment="1">
      <alignment horizontal="center"/>
    </xf>
    <xf numFmtId="0" fontId="62" fillId="0" borderId="23" xfId="0" applyFont="1" applyBorder="1" applyAlignment="1">
      <alignment horizontal="center"/>
    </xf>
    <xf numFmtId="0" fontId="62" fillId="0" borderId="22" xfId="0" applyFont="1" applyBorder="1" applyAlignment="1">
      <alignment horizontal="center"/>
    </xf>
    <xf numFmtId="0" fontId="69" fillId="0" borderId="4" xfId="0" applyFont="1" applyBorder="1" applyAlignment="1">
      <alignment horizontal="center" vertical="center"/>
    </xf>
    <xf numFmtId="0" fontId="69" fillId="0" borderId="5" xfId="0" applyFont="1" applyBorder="1" applyAlignment="1">
      <alignment horizontal="center" vertical="center"/>
    </xf>
    <xf numFmtId="0" fontId="69" fillId="0" borderId="6" xfId="0" applyFont="1" applyBorder="1" applyAlignment="1">
      <alignment horizontal="center" vertical="center"/>
    </xf>
    <xf numFmtId="0" fontId="69" fillId="0" borderId="7" xfId="0" applyFont="1" applyBorder="1" applyAlignment="1">
      <alignment horizontal="center" vertical="center"/>
    </xf>
    <xf numFmtId="0" fontId="69" fillId="0" borderId="0" xfId="0" applyFont="1" applyBorder="1" applyAlignment="1">
      <alignment horizontal="center" vertical="center"/>
    </xf>
    <xf numFmtId="0" fontId="69" fillId="0" borderId="3" xfId="0" applyFont="1" applyBorder="1" applyAlignment="1">
      <alignment horizontal="center" vertical="center"/>
    </xf>
    <xf numFmtId="0" fontId="69" fillId="0" borderId="8" xfId="0" applyFont="1" applyBorder="1" applyAlignment="1">
      <alignment horizontal="center" vertical="center"/>
    </xf>
    <xf numFmtId="0" fontId="69" fillId="0" borderId="2" xfId="0" applyFont="1" applyBorder="1" applyAlignment="1">
      <alignment horizontal="center" vertical="center"/>
    </xf>
    <xf numFmtId="0" fontId="69" fillId="0" borderId="9" xfId="0" applyFont="1" applyBorder="1" applyAlignment="1">
      <alignment horizontal="center" vertical="center"/>
    </xf>
    <xf numFmtId="0" fontId="0" fillId="6" borderId="21" xfId="0" applyFont="1" applyFill="1" applyBorder="1" applyAlignment="1">
      <alignment horizontal="center"/>
    </xf>
    <xf numFmtId="0" fontId="72" fillId="6" borderId="22" xfId="0" applyFont="1" applyFill="1" applyBorder="1" applyAlignment="1">
      <alignment horizontal="center"/>
    </xf>
    <xf numFmtId="0" fontId="70" fillId="0" borderId="21" xfId="0" applyFont="1" applyBorder="1" applyAlignment="1">
      <alignment horizontal="center"/>
    </xf>
    <xf numFmtId="0" fontId="70" fillId="0" borderId="23" xfId="0" applyFont="1" applyBorder="1" applyAlignment="1">
      <alignment horizontal="center"/>
    </xf>
    <xf numFmtId="0" fontId="70" fillId="0" borderId="22" xfId="0" applyFont="1" applyBorder="1" applyAlignment="1">
      <alignment horizontal="center"/>
    </xf>
    <xf numFmtId="0" fontId="69" fillId="6" borderId="21" xfId="0" applyFont="1" applyFill="1" applyBorder="1" applyAlignment="1">
      <alignment horizontal="center"/>
    </xf>
    <xf numFmtId="0" fontId="69" fillId="6" borderId="23" xfId="0" applyFont="1" applyFill="1" applyBorder="1" applyAlignment="1">
      <alignment horizontal="center"/>
    </xf>
    <xf numFmtId="0" fontId="69" fillId="6" borderId="22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64" fontId="72" fillId="5" borderId="19" xfId="0" applyNumberFormat="1" applyFont="1" applyFill="1" applyBorder="1" applyAlignment="1">
      <alignment horizontal="center"/>
    </xf>
    <xf numFmtId="0" fontId="72" fillId="5" borderId="18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 applyAlignment="1">
      <alignment horizontal="center"/>
    </xf>
    <xf numFmtId="0" fontId="73" fillId="0" borderId="21" xfId="2" applyBorder="1" applyAlignment="1">
      <alignment horizontal="center"/>
    </xf>
    <xf numFmtId="0" fontId="65" fillId="0" borderId="22" xfId="0" applyFont="1" applyBorder="1" applyAlignment="1">
      <alignment horizontal="center"/>
    </xf>
    <xf numFmtId="165" fontId="61" fillId="0" borderId="0" xfId="0" applyNumberFormat="1" applyFont="1" applyAlignment="1">
      <alignment horizontal="right"/>
    </xf>
    <xf numFmtId="0" fontId="64" fillId="0" borderId="0" xfId="0" applyFont="1" applyAlignment="1">
      <alignment horizontal="center" vertic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72" fillId="2" borderId="0" xfId="0" applyFont="1" applyFill="1" applyBorder="1" applyAlignment="1">
      <alignment horizontal="center"/>
    </xf>
    <xf numFmtId="0" fontId="72" fillId="6" borderId="21" xfId="0" applyFont="1" applyFill="1" applyBorder="1" applyAlignment="1">
      <alignment horizontal="center"/>
    </xf>
    <xf numFmtId="0" fontId="37" fillId="2" borderId="28" xfId="0" applyFont="1" applyFill="1" applyBorder="1" applyAlignment="1">
      <alignment horizontal="center"/>
    </xf>
    <xf numFmtId="0" fontId="37" fillId="2" borderId="27" xfId="0" applyFont="1" applyFill="1" applyBorder="1" applyAlignment="1">
      <alignment horizontal="center"/>
    </xf>
    <xf numFmtId="43" fontId="0" fillId="0" borderId="47" xfId="3" applyFont="1" applyBorder="1" applyAlignment="1" applyProtection="1">
      <alignment horizontal="center" vertical="center"/>
    </xf>
    <xf numFmtId="43" fontId="0" fillId="0" borderId="1" xfId="3" applyFont="1" applyBorder="1" applyAlignment="1" applyProtection="1">
      <alignment horizontal="center" vertical="center"/>
    </xf>
    <xf numFmtId="43" fontId="0" fillId="0" borderId="48" xfId="3" applyFont="1" applyBorder="1" applyAlignment="1" applyProtection="1">
      <alignment horizontal="center" vertical="center"/>
    </xf>
    <xf numFmtId="0" fontId="2" fillId="0" borderId="47" xfId="0" applyNumberFormat="1" applyFont="1" applyBorder="1" applyAlignment="1" applyProtection="1">
      <alignment horizontal="center" vertical="center"/>
    </xf>
    <xf numFmtId="0" fontId="2" fillId="0" borderId="1" xfId="0" applyNumberFormat="1" applyFont="1" applyBorder="1" applyAlignment="1" applyProtection="1">
      <alignment horizontal="center" vertical="center"/>
    </xf>
    <xf numFmtId="0" fontId="2" fillId="0" borderId="48" xfId="0" applyNumberFormat="1" applyFont="1" applyBorder="1" applyAlignment="1" applyProtection="1">
      <alignment horizontal="center" vertical="center"/>
    </xf>
    <xf numFmtId="43" fontId="2" fillId="0" borderId="50" xfId="3" applyFont="1" applyBorder="1" applyAlignment="1" applyProtection="1">
      <alignment horizontal="center" vertical="center"/>
    </xf>
    <xf numFmtId="43" fontId="2" fillId="0" borderId="51" xfId="3" applyFont="1" applyBorder="1" applyAlignment="1" applyProtection="1">
      <alignment horizontal="center" vertical="center"/>
    </xf>
    <xf numFmtId="43" fontId="2" fillId="0" borderId="52" xfId="3" applyFont="1" applyBorder="1" applyAlignment="1" applyProtection="1">
      <alignment horizontal="center" vertical="center"/>
    </xf>
    <xf numFmtId="0" fontId="0" fillId="9" borderId="47" xfId="0" applyNumberFormat="1" applyFill="1" applyBorder="1" applyAlignment="1" applyProtection="1">
      <alignment horizontal="center" vertical="center"/>
    </xf>
    <xf numFmtId="0" fontId="0" fillId="9" borderId="1" xfId="0" applyNumberFormat="1" applyFill="1" applyBorder="1" applyAlignment="1" applyProtection="1">
      <alignment horizontal="center" vertical="center"/>
    </xf>
    <xf numFmtId="0" fontId="0" fillId="9" borderId="48" xfId="0" applyNumberFormat="1" applyFill="1" applyBorder="1" applyAlignment="1" applyProtection="1">
      <alignment horizontal="center" vertical="center"/>
    </xf>
    <xf numFmtId="43" fontId="0" fillId="0" borderId="50" xfId="3" applyFont="1" applyBorder="1" applyAlignment="1" applyProtection="1">
      <alignment horizontal="center" vertical="center"/>
    </xf>
    <xf numFmtId="43" fontId="0" fillId="0" borderId="51" xfId="3" applyFont="1" applyBorder="1" applyAlignment="1" applyProtection="1">
      <alignment horizontal="center" vertical="center"/>
    </xf>
    <xf numFmtId="43" fontId="0" fillId="0" borderId="52" xfId="3" applyFont="1" applyBorder="1" applyAlignment="1" applyProtection="1">
      <alignment horizontal="center" vertical="center"/>
    </xf>
    <xf numFmtId="0" fontId="0" fillId="9" borderId="44" xfId="0" applyNumberFormat="1" applyFill="1" applyBorder="1" applyAlignment="1" applyProtection="1">
      <alignment horizontal="center" vertical="center"/>
    </xf>
    <xf numFmtId="0" fontId="0" fillId="9" borderId="45" xfId="0" applyNumberFormat="1" applyFill="1" applyBorder="1" applyAlignment="1" applyProtection="1">
      <alignment horizontal="center" vertical="center"/>
    </xf>
    <xf numFmtId="0" fontId="0" fillId="9" borderId="46" xfId="0" applyNumberFormat="1" applyFill="1" applyBorder="1" applyAlignment="1" applyProtection="1">
      <alignment horizontal="center" vertical="center"/>
    </xf>
    <xf numFmtId="0" fontId="0" fillId="9" borderId="53" xfId="0" applyNumberFormat="1" applyFill="1" applyBorder="1" applyAlignment="1" applyProtection="1">
      <alignment horizontal="center" vertical="center"/>
    </xf>
    <xf numFmtId="0" fontId="0" fillId="9" borderId="54" xfId="0" applyNumberFormat="1" applyFill="1" applyBorder="1" applyAlignment="1" applyProtection="1">
      <alignment horizontal="center" vertical="center"/>
    </xf>
    <xf numFmtId="0" fontId="0" fillId="9" borderId="55" xfId="0" applyNumberFormat="1" applyFill="1" applyBorder="1" applyAlignment="1" applyProtection="1">
      <alignment horizontal="center" vertical="center"/>
    </xf>
    <xf numFmtId="43" fontId="0" fillId="0" borderId="49" xfId="3" applyFont="1" applyBorder="1" applyAlignment="1" applyProtection="1">
      <alignment horizontal="center" vertical="center"/>
    </xf>
    <xf numFmtId="43" fontId="0" fillId="0" borderId="25" xfId="3" applyFont="1" applyBorder="1" applyAlignment="1" applyProtection="1">
      <alignment horizontal="center" vertical="center"/>
    </xf>
    <xf numFmtId="43" fontId="0" fillId="0" borderId="41" xfId="3" applyFont="1" applyBorder="1" applyAlignment="1" applyProtection="1">
      <alignment horizontal="center" vertical="center"/>
    </xf>
  </cellXfs>
  <cellStyles count="7">
    <cellStyle name="Comma" xfId="3" builtinId="3"/>
    <cellStyle name="Comma [0]" xfId="4" builtinId="6"/>
    <cellStyle name="Currency" xfId="1" builtinId="4"/>
    <cellStyle name="Euro" xfId="5" xr:uid="{00000000-0005-0000-0000-000001000000}"/>
    <cellStyle name="Hyperlink" xfId="2" builtinId="8"/>
    <cellStyle name="Normal" xfId="0" builtinId="0"/>
    <cellStyle name="Per cent" xfId="6" builtinId="5"/>
  </cellStyles>
  <dxfs count="119">
    <dxf>
      <numFmt numFmtId="172" formatCode="dd/mm/yyyy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€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&quot;€&quot;\ #,##0.00"/>
    </dxf>
    <dxf>
      <alignment horizontal="center" vertical="bottom" textRotation="0" wrapText="0" indent="0" justifyLastLine="0" shrinkToFit="0" readingOrder="0"/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164" formatCode="_-&quot;€&quot;\ * #,##0.00_-;\-&quot;€&quot;\ * #,##0.00_-;_-&quot;€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72" formatCode="dd/mm/yyyy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&quot;€&quot;\ * #,##0.00_-;\-&quot;€&quot;\ * #,##0.00_-;_-&quot;€&quot;\ 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numFmt numFmtId="164" formatCode="_-&quot;€&quot;\ * #,##0.00_-;\-&quot;€&quot;\ * #,##0.00_-;_-&quot;€&quot;\ * &quot;-&quot;??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2" formatCode="dd/mm/yyyy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€&quot;\ 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165" formatCode="&quot;€&quot;\ #,##0.00"/>
    </dxf>
    <dxf>
      <numFmt numFmtId="165" formatCode="&quot;€&quot;\ #,##0.00"/>
    </dxf>
    <dxf>
      <numFmt numFmtId="165" formatCode="&quot;€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numFmt numFmtId="165" formatCode="&quot;€&quot;\ #,##0.00"/>
    </dxf>
    <dxf>
      <numFmt numFmtId="165" formatCode="&quot;€&quot;\ #,##0.00"/>
    </dxf>
    <dxf>
      <numFmt numFmtId="165" formatCode="&quot;€&quot;\ 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[PROMETEO.v10.xlsm]Country_Widget!Tabella pivot6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Valore Assistenze per Paese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0159097268595691E-2"/>
          <c:y val="0.13383850150931045"/>
          <c:w val="0.9086218197457161"/>
          <c:h val="0.474095663914751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Country_Widget!$B$1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Country_Widget!$A$2:$A$4</c:f>
              <c:strCache>
                <c:ptCount val="2"/>
                <c:pt idx="0">
                  <c:v>Francia</c:v>
                </c:pt>
                <c:pt idx="1">
                  <c:v>Slovacchia</c:v>
                </c:pt>
              </c:strCache>
            </c:strRef>
          </c:cat>
          <c:val>
            <c:numRef>
              <c:f>Country_Widget!$B$2:$B$4</c:f>
              <c:numCache>
                <c:formatCode>General</c:formatCode>
                <c:ptCount val="2"/>
                <c:pt idx="0">
                  <c:v>500</c:v>
                </c:pt>
                <c:pt idx="1">
                  <c:v>6840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7-4392-B7F3-FD817D1CC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930264"/>
        <c:axId val="620930592"/>
      </c:barChart>
      <c:catAx>
        <c:axId val="620930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620930592"/>
        <c:crosses val="autoZero"/>
        <c:auto val="1"/>
        <c:lblAlgn val="ctr"/>
        <c:lblOffset val="100"/>
        <c:noMultiLvlLbl val="0"/>
      </c:catAx>
      <c:valAx>
        <c:axId val="6209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620930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883451680149149"/>
          <c:y val="5.7393575429153333E-2"/>
          <c:w val="7.5260533937752408E-2"/>
          <c:h val="6.3599875891038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[PROMETEO.v10.xlsm]Foglio2!Tabella pivot3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Foglio2!$B$3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Foglio2!$A$4:$A$56</c:f>
              <c:strCache>
                <c:ptCount val="52"/>
                <c:pt idx="0">
                  <c:v>17/03/2021</c:v>
                </c:pt>
                <c:pt idx="1">
                  <c:v>18/03/2021</c:v>
                </c:pt>
                <c:pt idx="2">
                  <c:v>22/03/2021</c:v>
                </c:pt>
                <c:pt idx="3">
                  <c:v>11/01/21</c:v>
                </c:pt>
                <c:pt idx="4">
                  <c:v>21/01/21</c:v>
                </c:pt>
                <c:pt idx="5">
                  <c:v>22/01/21</c:v>
                </c:pt>
                <c:pt idx="6">
                  <c:v>26/01/21</c:v>
                </c:pt>
                <c:pt idx="7">
                  <c:v>27/01/21</c:v>
                </c:pt>
                <c:pt idx="8">
                  <c:v>28/01/21</c:v>
                </c:pt>
                <c:pt idx="9">
                  <c:v>01/02/21</c:v>
                </c:pt>
                <c:pt idx="10">
                  <c:v>02/02/21</c:v>
                </c:pt>
                <c:pt idx="11">
                  <c:v>05/02/21</c:v>
                </c:pt>
                <c:pt idx="12">
                  <c:v>11/02/21</c:v>
                </c:pt>
                <c:pt idx="13">
                  <c:v>17/02/21</c:v>
                </c:pt>
                <c:pt idx="14">
                  <c:v>19/02/21</c:v>
                </c:pt>
                <c:pt idx="15">
                  <c:v>22/02/21</c:v>
                </c:pt>
                <c:pt idx="16">
                  <c:v>23/02/21</c:v>
                </c:pt>
                <c:pt idx="17">
                  <c:v>24/02/21</c:v>
                </c:pt>
                <c:pt idx="18">
                  <c:v>26/02/21</c:v>
                </c:pt>
                <c:pt idx="19">
                  <c:v>03/03/21</c:v>
                </c:pt>
                <c:pt idx="20">
                  <c:v>04/03/21</c:v>
                </c:pt>
                <c:pt idx="21">
                  <c:v>05/03/21</c:v>
                </c:pt>
                <c:pt idx="22">
                  <c:v>09/03/21</c:v>
                </c:pt>
                <c:pt idx="23">
                  <c:v>12/03/21</c:v>
                </c:pt>
                <c:pt idx="24">
                  <c:v>23/03/21</c:v>
                </c:pt>
                <c:pt idx="25">
                  <c:v>26/03/21</c:v>
                </c:pt>
                <c:pt idx="26">
                  <c:v>30/03/21</c:v>
                </c:pt>
                <c:pt idx="27">
                  <c:v>31/03/21</c:v>
                </c:pt>
                <c:pt idx="28">
                  <c:v>01/04/21</c:v>
                </c:pt>
                <c:pt idx="29">
                  <c:v>06/04/21</c:v>
                </c:pt>
                <c:pt idx="30">
                  <c:v>07/04/21</c:v>
                </c:pt>
                <c:pt idx="31">
                  <c:v>08/04/21</c:v>
                </c:pt>
                <c:pt idx="32">
                  <c:v>09/04/21</c:v>
                </c:pt>
                <c:pt idx="33">
                  <c:v>14/04/21</c:v>
                </c:pt>
                <c:pt idx="34">
                  <c:v>15/04/21</c:v>
                </c:pt>
                <c:pt idx="35">
                  <c:v>16/04/21</c:v>
                </c:pt>
                <c:pt idx="36">
                  <c:v>20/04/21</c:v>
                </c:pt>
                <c:pt idx="37">
                  <c:v>22/04/21</c:v>
                </c:pt>
                <c:pt idx="38">
                  <c:v>23/04/21</c:v>
                </c:pt>
                <c:pt idx="39">
                  <c:v>26/04/21</c:v>
                </c:pt>
                <c:pt idx="40">
                  <c:v>28/04/21</c:v>
                </c:pt>
                <c:pt idx="41">
                  <c:v>29/04/21</c:v>
                </c:pt>
                <c:pt idx="42">
                  <c:v>30/04/21</c:v>
                </c:pt>
                <c:pt idx="43">
                  <c:v>03/05/21</c:v>
                </c:pt>
                <c:pt idx="44">
                  <c:v>05/05/21</c:v>
                </c:pt>
                <c:pt idx="45">
                  <c:v>06/05/21</c:v>
                </c:pt>
                <c:pt idx="46">
                  <c:v>13/05/21</c:v>
                </c:pt>
                <c:pt idx="47">
                  <c:v>19/05/21</c:v>
                </c:pt>
                <c:pt idx="48">
                  <c:v>21/05/21</c:v>
                </c:pt>
                <c:pt idx="49">
                  <c:v>24/05/21</c:v>
                </c:pt>
                <c:pt idx="50">
                  <c:v>25/05/21</c:v>
                </c:pt>
                <c:pt idx="51">
                  <c:v>31/05/21</c:v>
                </c:pt>
              </c:strCache>
            </c:strRef>
          </c:cat>
          <c:val>
            <c:numRef>
              <c:f>Foglio2!$B$4:$B$56</c:f>
              <c:numCache>
                <c:formatCode>General</c:formatCode>
                <c:ptCount val="52"/>
                <c:pt idx="0">
                  <c:v>7370</c:v>
                </c:pt>
                <c:pt idx="1">
                  <c:v>550</c:v>
                </c:pt>
                <c:pt idx="2">
                  <c:v>197.9</c:v>
                </c:pt>
                <c:pt idx="3">
                  <c:v>245</c:v>
                </c:pt>
                <c:pt idx="4">
                  <c:v>1068.4000000000001</c:v>
                </c:pt>
                <c:pt idx="5">
                  <c:v>81.599999999999994</c:v>
                </c:pt>
                <c:pt idx="6">
                  <c:v>7340</c:v>
                </c:pt>
                <c:pt idx="7">
                  <c:v>660.8</c:v>
                </c:pt>
                <c:pt idx="8">
                  <c:v>353.4</c:v>
                </c:pt>
                <c:pt idx="9">
                  <c:v>2711.6</c:v>
                </c:pt>
                <c:pt idx="10">
                  <c:v>1111</c:v>
                </c:pt>
                <c:pt idx="11">
                  <c:v>2692.5</c:v>
                </c:pt>
                <c:pt idx="12">
                  <c:v>523.6</c:v>
                </c:pt>
                <c:pt idx="13">
                  <c:v>552</c:v>
                </c:pt>
                <c:pt idx="14">
                  <c:v>750</c:v>
                </c:pt>
                <c:pt idx="15">
                  <c:v>740</c:v>
                </c:pt>
                <c:pt idx="16">
                  <c:v>80</c:v>
                </c:pt>
                <c:pt idx="17">
                  <c:v>145</c:v>
                </c:pt>
                <c:pt idx="18">
                  <c:v>174</c:v>
                </c:pt>
                <c:pt idx="19">
                  <c:v>610</c:v>
                </c:pt>
                <c:pt idx="20">
                  <c:v>376</c:v>
                </c:pt>
                <c:pt idx="21">
                  <c:v>912</c:v>
                </c:pt>
                <c:pt idx="22">
                  <c:v>245</c:v>
                </c:pt>
                <c:pt idx="23">
                  <c:v>250</c:v>
                </c:pt>
                <c:pt idx="24">
                  <c:v>2554</c:v>
                </c:pt>
                <c:pt idx="25">
                  <c:v>384.8</c:v>
                </c:pt>
                <c:pt idx="26">
                  <c:v>2796</c:v>
                </c:pt>
                <c:pt idx="27">
                  <c:v>256</c:v>
                </c:pt>
                <c:pt idx="28">
                  <c:v>2994</c:v>
                </c:pt>
                <c:pt idx="29">
                  <c:v>250</c:v>
                </c:pt>
                <c:pt idx="30">
                  <c:v>5884.6900000000005</c:v>
                </c:pt>
                <c:pt idx="31">
                  <c:v>328.5</c:v>
                </c:pt>
                <c:pt idx="32">
                  <c:v>880</c:v>
                </c:pt>
                <c:pt idx="33">
                  <c:v>1174</c:v>
                </c:pt>
                <c:pt idx="34">
                  <c:v>5854</c:v>
                </c:pt>
                <c:pt idx="35">
                  <c:v>22990</c:v>
                </c:pt>
                <c:pt idx="36">
                  <c:v>2904</c:v>
                </c:pt>
                <c:pt idx="37">
                  <c:v>4410</c:v>
                </c:pt>
                <c:pt idx="38">
                  <c:v>11329</c:v>
                </c:pt>
                <c:pt idx="39">
                  <c:v>550</c:v>
                </c:pt>
                <c:pt idx="40">
                  <c:v>188.8</c:v>
                </c:pt>
                <c:pt idx="41">
                  <c:v>8215.4</c:v>
                </c:pt>
                <c:pt idx="42">
                  <c:v>1629.3</c:v>
                </c:pt>
                <c:pt idx="43">
                  <c:v>2032</c:v>
                </c:pt>
                <c:pt idx="44">
                  <c:v>243.75</c:v>
                </c:pt>
                <c:pt idx="45">
                  <c:v>7913</c:v>
                </c:pt>
                <c:pt idx="46">
                  <c:v>221.92</c:v>
                </c:pt>
                <c:pt idx="47">
                  <c:v>1640</c:v>
                </c:pt>
                <c:pt idx="48">
                  <c:v>200</c:v>
                </c:pt>
                <c:pt idx="49">
                  <c:v>256</c:v>
                </c:pt>
                <c:pt idx="50">
                  <c:v>290</c:v>
                </c:pt>
                <c:pt idx="51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0-430B-9F4F-4C8FFE700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771296"/>
        <c:axId val="561772608"/>
      </c:lineChart>
      <c:catAx>
        <c:axId val="56177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561772608"/>
        <c:crosses val="autoZero"/>
        <c:auto val="1"/>
        <c:lblAlgn val="ctr"/>
        <c:lblOffset val="100"/>
        <c:noMultiLvlLbl val="0"/>
      </c:catAx>
      <c:valAx>
        <c:axId val="5617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56177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[PROMETEO.v10.xlsm]Country_Widget!Tabella pivot6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Country_Widget!$B$1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Country_Widget!$A$2:$A$4</c:f>
              <c:strCache>
                <c:ptCount val="2"/>
                <c:pt idx="0">
                  <c:v>Francia</c:v>
                </c:pt>
                <c:pt idx="1">
                  <c:v>Slovacchia</c:v>
                </c:pt>
              </c:strCache>
            </c:strRef>
          </c:cat>
          <c:val>
            <c:numRef>
              <c:f>Country_Widget!$B$2:$B$4</c:f>
              <c:numCache>
                <c:formatCode>General</c:formatCode>
                <c:ptCount val="2"/>
                <c:pt idx="0">
                  <c:v>500</c:v>
                </c:pt>
                <c:pt idx="1">
                  <c:v>6840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7F-4F62-B819-D54D0F134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20930264"/>
        <c:axId val="620930592"/>
      </c:barChart>
      <c:catAx>
        <c:axId val="620930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620930592"/>
        <c:crosses val="autoZero"/>
        <c:auto val="1"/>
        <c:lblAlgn val="ctr"/>
        <c:lblOffset val="100"/>
        <c:noMultiLvlLbl val="0"/>
      </c:catAx>
      <c:valAx>
        <c:axId val="6209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620930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T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LIENTI!A1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29</xdr:col>
      <xdr:colOff>0</xdr:colOff>
      <xdr:row>39</xdr:row>
      <xdr:rowOff>0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17678400" cy="7429500"/>
        </a:xfrm>
        <a:prstGeom prst="rect">
          <a:avLst/>
        </a:prstGeom>
        <a:solidFill>
          <a:sysClr val="window" lastClr="FFFFFF">
            <a:alpha val="59000"/>
          </a:sys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10</xdr:col>
      <xdr:colOff>190500</xdr:colOff>
      <xdr:row>0</xdr:row>
      <xdr:rowOff>152399</xdr:rowOff>
    </xdr:from>
    <xdr:ext cx="4314825" cy="1035733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286500" y="723899"/>
          <a:ext cx="4314825" cy="1035733"/>
        </a:xfrm>
        <a:prstGeom prst="rect">
          <a:avLst/>
        </a:prstGeom>
        <a:noFill/>
        <a:scene3d>
          <a:camera prst="orthographicFront"/>
          <a:lightRig rig="freezing" dir="t">
            <a:rot lat="0" lon="0" rev="12000000"/>
          </a:lightRig>
        </a:scene3d>
        <a:sp3d>
          <a:bevelB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  <a:sp3d prstMaterial="matte"/>
        </a:bodyPr>
        <a:lstStyle/>
        <a:p>
          <a:r>
            <a:rPr lang="en-US" sz="6000">
              <a:solidFill>
                <a:srgbClr val="0070C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entury Gothic" panose="020B0502020202020204" pitchFamily="34" charset="0"/>
            </a:rPr>
            <a:t>PROMETEO</a:t>
          </a:r>
        </a:p>
      </xdr:txBody>
    </xdr:sp>
    <xdr:clientData/>
  </xdr:oneCellAnchor>
  <xdr:oneCellAnchor>
    <xdr:from>
      <xdr:col>13</xdr:col>
      <xdr:colOff>44274</xdr:colOff>
      <xdr:row>4</xdr:row>
      <xdr:rowOff>152400</xdr:rowOff>
    </xdr:from>
    <xdr:ext cx="778226" cy="280205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113147" y="903668"/>
          <a:ext cx="77822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solidFill>
                <a:schemeClr val="bg1"/>
              </a:solidFill>
            </a:rPr>
            <a:t>By NARDI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482600</xdr:colOff>
          <xdr:row>7</xdr:row>
          <xdr:rowOff>38100</xdr:rowOff>
        </xdr:from>
        <xdr:to>
          <xdr:col>16</xdr:col>
          <xdr:colOff>431800</xdr:colOff>
          <xdr:row>12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 nuovo PROFORMA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431800</xdr:colOff>
          <xdr:row>19</xdr:row>
          <xdr:rowOff>50800</xdr:rowOff>
        </xdr:from>
        <xdr:to>
          <xdr:col>10</xdr:col>
          <xdr:colOff>368300</xdr:colOff>
          <xdr:row>24</xdr:row>
          <xdr:rowOff>177800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Listino prezzi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13</xdr:row>
          <xdr:rowOff>50800</xdr:rowOff>
        </xdr:from>
        <xdr:to>
          <xdr:col>10</xdr:col>
          <xdr:colOff>368300</xdr:colOff>
          <xdr:row>18</xdr:row>
          <xdr:rowOff>177800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Elenco ASSISTENZE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482600</xdr:colOff>
          <xdr:row>13</xdr:row>
          <xdr:rowOff>50800</xdr:rowOff>
        </xdr:from>
        <xdr:to>
          <xdr:col>16</xdr:col>
          <xdr:colOff>419100</xdr:colOff>
          <xdr:row>18</xdr:row>
          <xdr:rowOff>177800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Elenco RIPARAZIONI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431800</xdr:colOff>
          <xdr:row>25</xdr:row>
          <xdr:rowOff>76200</xdr:rowOff>
        </xdr:from>
        <xdr:to>
          <xdr:col>10</xdr:col>
          <xdr:colOff>368300</xdr:colOff>
          <xdr:row>31</xdr:row>
          <xdr:rowOff>12700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Storico prezzi listino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520700</xdr:colOff>
          <xdr:row>13</xdr:row>
          <xdr:rowOff>50800</xdr:rowOff>
        </xdr:from>
        <xdr:to>
          <xdr:col>22</xdr:col>
          <xdr:colOff>469900</xdr:colOff>
          <xdr:row>18</xdr:row>
          <xdr:rowOff>177800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Elenco Clienti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416493</xdr:colOff>
      <xdr:row>7</xdr:row>
      <xdr:rowOff>66675</xdr:rowOff>
    </xdr:from>
    <xdr:to>
      <xdr:col>10</xdr:col>
      <xdr:colOff>416493</xdr:colOff>
      <xdr:row>37</xdr:row>
      <xdr:rowOff>76200</xdr:rowOff>
    </xdr:to>
    <xdr:cxnSp macro="">
      <xdr:nvCxnSpPr>
        <xdr:cNvPr id="5" name="Connettore dirit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6512493" y="1400175"/>
          <a:ext cx="0" cy="5724525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409575</xdr:colOff>
      <xdr:row>13</xdr:row>
      <xdr:rowOff>9525</xdr:rowOff>
    </xdr:from>
    <xdr:to>
      <xdr:col>22</xdr:col>
      <xdr:colOff>409575</xdr:colOff>
      <xdr:row>13</xdr:row>
      <xdr:rowOff>9525</xdr:rowOff>
    </xdr:to>
    <xdr:cxnSp macro="">
      <xdr:nvCxnSpPr>
        <xdr:cNvPr id="7" name="Connettore dirit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2847975" y="3057525"/>
          <a:ext cx="10972800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390525</xdr:colOff>
      <xdr:row>19</xdr:row>
      <xdr:rowOff>9525</xdr:rowOff>
    </xdr:from>
    <xdr:to>
      <xdr:col>22</xdr:col>
      <xdr:colOff>495300</xdr:colOff>
      <xdr:row>19</xdr:row>
      <xdr:rowOff>9525</xdr:rowOff>
    </xdr:to>
    <xdr:cxnSp macro="">
      <xdr:nvCxnSpPr>
        <xdr:cNvPr id="15" name="Connettore dirit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2828925" y="4200525"/>
          <a:ext cx="1107757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482600</xdr:colOff>
          <xdr:row>19</xdr:row>
          <xdr:rowOff>50800</xdr:rowOff>
        </xdr:from>
        <xdr:to>
          <xdr:col>16</xdr:col>
          <xdr:colOff>419100</xdr:colOff>
          <xdr:row>24</xdr:row>
          <xdr:rowOff>177800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Nuovi Articoli Listino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482600</xdr:colOff>
          <xdr:row>25</xdr:row>
          <xdr:rowOff>63500</xdr:rowOff>
        </xdr:from>
        <xdr:to>
          <xdr:col>16</xdr:col>
          <xdr:colOff>444500</xdr:colOff>
          <xdr:row>31</xdr:row>
          <xdr:rowOff>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Calcolo potenza Batterie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473643</xdr:colOff>
      <xdr:row>7</xdr:row>
      <xdr:rowOff>66675</xdr:rowOff>
    </xdr:from>
    <xdr:to>
      <xdr:col>16</xdr:col>
      <xdr:colOff>473643</xdr:colOff>
      <xdr:row>37</xdr:row>
      <xdr:rowOff>104775</xdr:rowOff>
    </xdr:to>
    <xdr:cxnSp macro="">
      <xdr:nvCxnSpPr>
        <xdr:cNvPr id="17" name="Connettore dirit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10227243" y="1400175"/>
          <a:ext cx="0" cy="575310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520700</xdr:colOff>
          <xdr:row>31</xdr:row>
          <xdr:rowOff>88900</xdr:rowOff>
        </xdr:from>
        <xdr:to>
          <xdr:col>22</xdr:col>
          <xdr:colOff>469900</xdr:colOff>
          <xdr:row>37</xdr:row>
          <xdr:rowOff>25400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Calcolo Calorie Essicazione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520700</xdr:colOff>
          <xdr:row>25</xdr:row>
          <xdr:rowOff>63500</xdr:rowOff>
        </xdr:from>
        <xdr:to>
          <xdr:col>22</xdr:col>
          <xdr:colOff>469900</xdr:colOff>
          <xdr:row>31</xdr:row>
          <xdr:rowOff>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Consumi Ciclo Essicazione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390525</xdr:colOff>
      <xdr:row>25</xdr:row>
      <xdr:rowOff>28575</xdr:rowOff>
    </xdr:from>
    <xdr:to>
      <xdr:col>22</xdr:col>
      <xdr:colOff>457200</xdr:colOff>
      <xdr:row>25</xdr:row>
      <xdr:rowOff>28575</xdr:rowOff>
    </xdr:to>
    <xdr:cxnSp macro="">
      <xdr:nvCxnSpPr>
        <xdr:cNvPr id="20" name="Connettore dirit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2828925" y="5362575"/>
          <a:ext cx="1103947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482600</xdr:colOff>
          <xdr:row>31</xdr:row>
          <xdr:rowOff>88900</xdr:rowOff>
        </xdr:from>
        <xdr:to>
          <xdr:col>16</xdr:col>
          <xdr:colOff>431800</xdr:colOff>
          <xdr:row>37</xdr:row>
          <xdr:rowOff>25400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Calcoli Volumetrici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390525</xdr:colOff>
      <xdr:row>31</xdr:row>
      <xdr:rowOff>47625</xdr:rowOff>
    </xdr:from>
    <xdr:to>
      <xdr:col>22</xdr:col>
      <xdr:colOff>457200</xdr:colOff>
      <xdr:row>31</xdr:row>
      <xdr:rowOff>47625</xdr:rowOff>
    </xdr:to>
    <xdr:cxnSp macro="">
      <xdr:nvCxnSpPr>
        <xdr:cNvPr id="22" name="Connettore dirit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2828925" y="5953125"/>
          <a:ext cx="11039475" cy="0"/>
        </a:xfrm>
        <a:prstGeom prst="line">
          <a:avLst/>
        </a:prstGeom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520700</xdr:colOff>
          <xdr:row>19</xdr:row>
          <xdr:rowOff>50800</xdr:rowOff>
        </xdr:from>
        <xdr:to>
          <xdr:col>22</xdr:col>
          <xdr:colOff>457200</xdr:colOff>
          <xdr:row>24</xdr:row>
          <xdr:rowOff>177800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0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Aggiorna prezzi ricambi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76200</xdr:colOff>
      <xdr:row>31</xdr:row>
      <xdr:rowOff>171450</xdr:rowOff>
    </xdr:from>
    <xdr:ext cx="3069751" cy="1031436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3124200" y="6076950"/>
          <a:ext cx="3069751" cy="10314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  <a:t>Piattaforma</a:t>
          </a:r>
          <a:r>
            <a:rPr lang="en-US" sz="1000" baseline="0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  <a:t> sviluppata da: </a:t>
          </a:r>
          <a:r>
            <a:rPr lang="en-US" sz="1000" i="0" baseline="0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  <a:t>Mattia Gugole</a:t>
          </a:r>
        </a:p>
        <a:p>
          <a:r>
            <a:rPr lang="en-US" sz="1000" i="1" baseline="0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  <a:t>In collaborazione con Livio Travan</a:t>
          </a:r>
        </a:p>
        <a:p>
          <a:endParaRPr lang="en-US" sz="1000">
            <a:solidFill>
              <a:schemeClr val="bg2"/>
            </a:solidFill>
            <a:effectLst/>
          </a:endParaRPr>
        </a:p>
        <a:p>
          <a:r>
            <a:rPr lang="en-US" sz="1000" baseline="0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  <a:t>Per Assistenza contattare a: mattia.gugole@icloud.com</a:t>
          </a:r>
        </a:p>
        <a:p>
          <a:endParaRPr lang="en-US" sz="1000" baseline="0">
            <a:solidFill>
              <a:schemeClr val="bg2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000" baseline="0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  <a:t>Nardi</a:t>
          </a:r>
          <a:r>
            <a:rPr lang="en-US" sz="1000" b="0" i="0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  <a:t>® </a:t>
          </a:r>
          <a:r>
            <a:rPr lang="en-US" sz="1000" b="0" i="1">
              <a:solidFill>
                <a:schemeClr val="bg2"/>
              </a:solidFill>
              <a:effectLst/>
              <a:latin typeface="+mn-lt"/>
              <a:ea typeface="+mn-ea"/>
              <a:cs typeface="+mn-cs"/>
            </a:rPr>
            <a:t>2021</a:t>
          </a:r>
          <a:endParaRPr lang="en-US" sz="1000" i="1">
            <a:solidFill>
              <a:schemeClr val="bg2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431800</xdr:colOff>
          <xdr:row>1</xdr:row>
          <xdr:rowOff>177800</xdr:rowOff>
        </xdr:from>
        <xdr:to>
          <xdr:col>6</xdr:col>
          <xdr:colOff>571500</xdr:colOff>
          <xdr:row>5</xdr:row>
          <xdr:rowOff>139700</xdr:rowOff>
        </xdr:to>
        <xdr:sp macro="" textlink="">
          <xdr:nvSpPr>
            <xdr:cNvPr id="10254" name="Button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Adatta a schermo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15</xdr:row>
      <xdr:rowOff>9585</xdr:rowOff>
    </xdr:from>
    <xdr:to>
      <xdr:col>20</xdr:col>
      <xdr:colOff>0</xdr:colOff>
      <xdr:row>15</xdr:row>
      <xdr:rowOff>390585</xdr:rowOff>
    </xdr:to>
    <xdr:sp macro="" textlink="">
      <xdr:nvSpPr>
        <xdr:cNvPr id="16" name="Rettangol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4144625" y="3514785"/>
          <a:ext cx="9448800" cy="381000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ysClr val="windowText" lastClr="000000"/>
              </a:solidFill>
            </a:rPr>
            <a:t>STEP 2: AGGIUNTA ARTICOLI</a:t>
          </a:r>
        </a:p>
      </xdr:txBody>
    </xdr:sp>
    <xdr:clientData/>
  </xdr:twoCellAnchor>
  <xdr:twoCellAnchor>
    <xdr:from>
      <xdr:col>9</xdr:col>
      <xdr:colOff>600076</xdr:colOff>
      <xdr:row>3</xdr:row>
      <xdr:rowOff>0</xdr:rowOff>
    </xdr:from>
    <xdr:to>
      <xdr:col>20</xdr:col>
      <xdr:colOff>1</xdr:colOff>
      <xdr:row>4</xdr:row>
      <xdr:rowOff>133350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4125576" y="714375"/>
          <a:ext cx="9467850" cy="381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ysClr val="windowText" lastClr="000000"/>
              </a:solidFill>
            </a:rPr>
            <a:t>STEP</a:t>
          </a:r>
          <a:r>
            <a:rPr lang="en-US" sz="2000" b="1" baseline="0">
              <a:solidFill>
                <a:sysClr val="windowText" lastClr="000000"/>
              </a:solidFill>
            </a:rPr>
            <a:t> 1: INFO GENERALI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150213</xdr:colOff>
      <xdr:row>66</xdr:row>
      <xdr:rowOff>157710</xdr:rowOff>
    </xdr:from>
    <xdr:to>
      <xdr:col>3</xdr:col>
      <xdr:colOff>693138</xdr:colOff>
      <xdr:row>68</xdr:row>
      <xdr:rowOff>65466</xdr:rowOff>
    </xdr:to>
    <xdr:pic>
      <xdr:nvPicPr>
        <xdr:cNvPr id="2" name="Immagine 1" descr="&lt;strong&gt;Italy&lt;/strong&gt; - Wikipedia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3000" y="16359579"/>
          <a:ext cx="542925" cy="344969"/>
        </a:xfrm>
        <a:prstGeom prst="rect">
          <a:avLst/>
        </a:prstGeom>
      </xdr:spPr>
    </xdr:pic>
    <xdr:clientData/>
  </xdr:twoCellAnchor>
  <xdr:oneCellAnchor>
    <xdr:from>
      <xdr:col>8</xdr:col>
      <xdr:colOff>542925</xdr:colOff>
      <xdr:row>3</xdr:row>
      <xdr:rowOff>40773</xdr:rowOff>
    </xdr:from>
    <xdr:ext cx="2886075" cy="374141"/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1858625" y="621798"/>
          <a:ext cx="2886075" cy="37414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endParaRPr lang="it-IT" sz="1800" b="1" cap="none" spc="0">
            <a:ln w="9525">
              <a:solidFill>
                <a:schemeClr val="bg1"/>
              </a:solidFill>
              <a:prstDash val="solid"/>
            </a:ln>
            <a:solidFill>
              <a:schemeClr val="accent5"/>
            </a:solidFill>
            <a:effectLst>
              <a:outerShdw blurRad="12700" dist="38100" dir="2700000" algn="tl" rotWithShape="0">
                <a:schemeClr val="accent5">
                  <a:lumMod val="60000"/>
                  <a:lumOff val="40000"/>
                </a:schemeClr>
              </a:outerShdw>
            </a:effectLst>
          </a:endParaRPr>
        </a:p>
      </xdr:txBody>
    </xdr:sp>
    <xdr:clientData/>
  </xdr:oneCellAnchor>
  <xdr:oneCellAnchor>
    <xdr:from>
      <xdr:col>10</xdr:col>
      <xdr:colOff>478103</xdr:colOff>
      <xdr:row>5</xdr:row>
      <xdr:rowOff>19050</xdr:rowOff>
    </xdr:from>
    <xdr:ext cx="664093" cy="280205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3013003" y="1095375"/>
          <a:ext cx="66409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Cliente:</a:t>
          </a:r>
        </a:p>
      </xdr:txBody>
    </xdr:sp>
    <xdr:clientData/>
  </xdr:oneCellAnchor>
  <xdr:oneCellAnchor>
    <xdr:from>
      <xdr:col>10</xdr:col>
      <xdr:colOff>345952</xdr:colOff>
      <xdr:row>6</xdr:row>
      <xdr:rowOff>238125</xdr:rowOff>
    </xdr:from>
    <xdr:ext cx="796244" cy="280205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2880852" y="1562100"/>
          <a:ext cx="79624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Tipologia:</a:t>
          </a:r>
        </a:p>
      </xdr:txBody>
    </xdr:sp>
    <xdr:clientData/>
  </xdr:oneCellAnchor>
  <xdr:oneCellAnchor>
    <xdr:from>
      <xdr:col>10</xdr:col>
      <xdr:colOff>293566</xdr:colOff>
      <xdr:row>8</xdr:row>
      <xdr:rowOff>219075</xdr:rowOff>
    </xdr:from>
    <xdr:ext cx="848630" cy="280205"/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828466" y="2038350"/>
          <a:ext cx="84863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Referente:</a:t>
          </a:r>
        </a:p>
      </xdr:txBody>
    </xdr:sp>
    <xdr:clientData/>
  </xdr:oneCellAnchor>
  <xdr:oneCellAnchor>
    <xdr:from>
      <xdr:col>10</xdr:col>
      <xdr:colOff>266700</xdr:colOff>
      <xdr:row>10</xdr:row>
      <xdr:rowOff>219075</xdr:rowOff>
    </xdr:from>
    <xdr:ext cx="875496" cy="280205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2801600" y="2533650"/>
          <a:ext cx="87549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Operatore:</a:t>
          </a:r>
        </a:p>
      </xdr:txBody>
    </xdr:sp>
    <xdr:clientData/>
  </xdr:oneCellAnchor>
  <xdr:oneCellAnchor>
    <xdr:from>
      <xdr:col>10</xdr:col>
      <xdr:colOff>435599</xdr:colOff>
      <xdr:row>16</xdr:row>
      <xdr:rowOff>228600</xdr:rowOff>
    </xdr:from>
    <xdr:ext cx="796244" cy="280205"/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970499" y="4171950"/>
          <a:ext cx="79624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Tipologia:</a:t>
          </a:r>
        </a:p>
      </xdr:txBody>
    </xdr:sp>
    <xdr:clientData/>
  </xdr:oneCellAnchor>
  <xdr:oneCellAnchor>
    <xdr:from>
      <xdr:col>10</xdr:col>
      <xdr:colOff>285750</xdr:colOff>
      <xdr:row>18</xdr:row>
      <xdr:rowOff>219075</xdr:rowOff>
    </xdr:from>
    <xdr:ext cx="946093" cy="280205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2820650" y="4657725"/>
          <a:ext cx="94609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Descrizione:</a:t>
          </a:r>
        </a:p>
      </xdr:txBody>
    </xdr:sp>
    <xdr:clientData/>
  </xdr:oneCellAnchor>
  <xdr:oneCellAnchor>
    <xdr:from>
      <xdr:col>10</xdr:col>
      <xdr:colOff>83360</xdr:colOff>
      <xdr:row>21</xdr:row>
      <xdr:rowOff>19050</xdr:rowOff>
    </xdr:from>
    <xdr:ext cx="1187248" cy="280205"/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3618385" y="5200650"/>
          <a:ext cx="118724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Unità di Misura:</a:t>
          </a:r>
        </a:p>
      </xdr:txBody>
    </xdr:sp>
    <xdr:clientData/>
  </xdr:oneCellAnchor>
  <xdr:oneCellAnchor>
    <xdr:from>
      <xdr:col>10</xdr:col>
      <xdr:colOff>48314</xdr:colOff>
      <xdr:row>23</xdr:row>
      <xdr:rowOff>0</xdr:rowOff>
    </xdr:from>
    <xdr:ext cx="1183529" cy="280205"/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12583214" y="5676900"/>
          <a:ext cx="118352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Prezzo Unitario:</a:t>
          </a:r>
        </a:p>
      </xdr:txBody>
    </xdr:sp>
    <xdr:clientData/>
  </xdr:oneCellAnchor>
  <xdr:oneCellAnchor>
    <xdr:from>
      <xdr:col>10</xdr:col>
      <xdr:colOff>435599</xdr:colOff>
      <xdr:row>25</xdr:row>
      <xdr:rowOff>200025</xdr:rowOff>
    </xdr:from>
    <xdr:ext cx="796244" cy="280205"/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3970624" y="6372225"/>
          <a:ext cx="79624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Tipologia:</a:t>
          </a:r>
        </a:p>
      </xdr:txBody>
    </xdr:sp>
    <xdr:clientData/>
  </xdr:oneCellAnchor>
  <xdr:oneCellAnchor>
    <xdr:from>
      <xdr:col>10</xdr:col>
      <xdr:colOff>435599</xdr:colOff>
      <xdr:row>27</xdr:row>
      <xdr:rowOff>238125</xdr:rowOff>
    </xdr:from>
    <xdr:ext cx="815480" cy="280205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3970624" y="6905625"/>
          <a:ext cx="81548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Diametro:</a:t>
          </a:r>
        </a:p>
      </xdr:txBody>
    </xdr:sp>
    <xdr:clientData/>
  </xdr:oneCellAnchor>
  <xdr:oneCellAnchor>
    <xdr:from>
      <xdr:col>9</xdr:col>
      <xdr:colOff>547521</xdr:colOff>
      <xdr:row>30</xdr:row>
      <xdr:rowOff>1387</xdr:rowOff>
    </xdr:from>
    <xdr:ext cx="1320490" cy="280205"/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13620584" y="7478512"/>
          <a:ext cx="132049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Seleziona</a:t>
          </a:r>
          <a:r>
            <a:rPr lang="en-US" sz="1200" baseline="0"/>
            <a:t> Girante</a:t>
          </a:r>
          <a:r>
            <a:rPr lang="en-US" sz="1200"/>
            <a:t>:</a:t>
          </a:r>
        </a:p>
      </xdr:txBody>
    </xdr:sp>
    <xdr:clientData/>
  </xdr:oneCellAnchor>
  <xdr:oneCellAnchor>
    <xdr:from>
      <xdr:col>16</xdr:col>
      <xdr:colOff>243480</xdr:colOff>
      <xdr:row>32</xdr:row>
      <xdr:rowOff>0</xdr:rowOff>
    </xdr:from>
    <xdr:ext cx="646908" cy="302077"/>
    <xdr:sp macro="" textlink="">
      <xdr:nvSpPr>
        <xdr:cNvPr id="19" name="CasellaDiTes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17936168" y="7977188"/>
          <a:ext cx="646908" cy="302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200"/>
            <a:t>Codice:</a:t>
          </a:r>
        </a:p>
      </xdr:txBody>
    </xdr:sp>
    <xdr:clientData/>
  </xdr:oneCellAnchor>
  <xdr:oneCellAnchor>
    <xdr:from>
      <xdr:col>13</xdr:col>
      <xdr:colOff>511985</xdr:colOff>
      <xdr:row>21</xdr:row>
      <xdr:rowOff>9525</xdr:rowOff>
    </xdr:from>
    <xdr:ext cx="777008" cy="280205"/>
    <xdr:sp macro="" textlink="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15875810" y="5191125"/>
          <a:ext cx="77700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Quantità:</a:t>
          </a:r>
        </a:p>
      </xdr:txBody>
    </xdr:sp>
    <xdr:clientData/>
  </xdr:oneCellAnchor>
  <xdr:oneCellAnchor>
    <xdr:from>
      <xdr:col>10</xdr:col>
      <xdr:colOff>35522</xdr:colOff>
      <xdr:row>31</xdr:row>
      <xdr:rowOff>226404</xdr:rowOff>
    </xdr:from>
    <xdr:ext cx="1253933" cy="280205"/>
    <xdr:sp macro="" textlink="">
      <xdr:nvSpPr>
        <xdr:cNvPr id="21" name="CasellaDiTesto 18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13703897" y="7953560"/>
          <a:ext cx="125393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Unità di Misura</a:t>
          </a:r>
          <a:r>
            <a:rPr lang="en-US" sz="1100" b="0" i="0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 sz="1200"/>
            <a:t>:</a:t>
          </a:r>
        </a:p>
      </xdr:txBody>
    </xdr:sp>
    <xdr:clientData/>
  </xdr:oneCellAnchor>
  <xdr:oneCellAnchor>
    <xdr:from>
      <xdr:col>13</xdr:col>
      <xdr:colOff>415050</xdr:colOff>
      <xdr:row>32</xdr:row>
      <xdr:rowOff>23998</xdr:rowOff>
    </xdr:from>
    <xdr:ext cx="777008" cy="280205"/>
    <xdr:sp macro="" textlink="">
      <xdr:nvSpPr>
        <xdr:cNvPr id="22" name="CasellaDiTesto 18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17788089" y="8556153"/>
          <a:ext cx="77700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Quantità:</a:t>
          </a:r>
        </a:p>
      </xdr:txBody>
    </xdr:sp>
    <xdr:clientData/>
  </xdr:oneCellAnchor>
  <xdr:twoCellAnchor>
    <xdr:from>
      <xdr:col>9</xdr:col>
      <xdr:colOff>130334</xdr:colOff>
      <xdr:row>15</xdr:row>
      <xdr:rowOff>510920</xdr:rowOff>
    </xdr:from>
    <xdr:to>
      <xdr:col>10</xdr:col>
      <xdr:colOff>7480</xdr:colOff>
      <xdr:row>24</xdr:row>
      <xdr:rowOff>145977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274834" y="4094701"/>
          <a:ext cx="472459" cy="2182995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GB" sz="2000"/>
            <a:t>RICAMBI</a:t>
          </a:r>
          <a:r>
            <a:rPr lang="en-GB" sz="2000" baseline="0"/>
            <a:t> GENERICI</a:t>
          </a:r>
          <a:endParaRPr lang="en-GB" sz="2000"/>
        </a:p>
      </xdr:txBody>
    </xdr:sp>
    <xdr:clientData/>
  </xdr:twoCellAnchor>
  <xdr:twoCellAnchor>
    <xdr:from>
      <xdr:col>9</xdr:col>
      <xdr:colOff>130334</xdr:colOff>
      <xdr:row>25</xdr:row>
      <xdr:rowOff>58392</xdr:rowOff>
    </xdr:from>
    <xdr:to>
      <xdr:col>10</xdr:col>
      <xdr:colOff>7480</xdr:colOff>
      <xdr:row>38</xdr:row>
      <xdr:rowOff>87586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3274834" y="6440142"/>
          <a:ext cx="472459" cy="32796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GB" sz="2000" baseline="0"/>
            <a:t> GIRANTI</a:t>
          </a:r>
          <a:endParaRPr lang="en-GB" sz="2000"/>
        </a:p>
      </xdr:txBody>
    </xdr:sp>
    <xdr:clientData/>
  </xdr:twoCellAnchor>
  <xdr:oneCellAnchor>
    <xdr:from>
      <xdr:col>10</xdr:col>
      <xdr:colOff>71240</xdr:colOff>
      <xdr:row>40</xdr:row>
      <xdr:rowOff>252598</xdr:rowOff>
    </xdr:from>
    <xdr:ext cx="796244" cy="280205"/>
    <xdr:sp macro="" textlink="">
      <xdr:nvSpPr>
        <xdr:cNvPr id="24" name="CasellaDiTesto 18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15552540" y="10349098"/>
          <a:ext cx="79624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Tipologia:</a:t>
          </a:r>
        </a:p>
      </xdr:txBody>
    </xdr:sp>
    <xdr:clientData/>
  </xdr:oneCellAnchor>
  <xdr:oneCellAnchor>
    <xdr:from>
      <xdr:col>10</xdr:col>
      <xdr:colOff>414140</xdr:colOff>
      <xdr:row>42</xdr:row>
      <xdr:rowOff>227198</xdr:rowOff>
    </xdr:from>
    <xdr:ext cx="442685" cy="280205"/>
    <xdr:sp macro="" textlink="">
      <xdr:nvSpPr>
        <xdr:cNvPr id="25" name="CasellaDiTesto 18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15895440" y="10831698"/>
          <a:ext cx="44268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KW:</a:t>
          </a:r>
        </a:p>
      </xdr:txBody>
    </xdr:sp>
    <xdr:clientData/>
  </xdr:oneCellAnchor>
  <xdr:oneCellAnchor>
    <xdr:from>
      <xdr:col>10</xdr:col>
      <xdr:colOff>64890</xdr:colOff>
      <xdr:row>45</xdr:row>
      <xdr:rowOff>23998</xdr:rowOff>
    </xdr:from>
    <xdr:ext cx="1318759" cy="280205"/>
    <xdr:sp macro="" textlink="">
      <xdr:nvSpPr>
        <xdr:cNvPr id="26" name="CasellaDiTesto 18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15654140" y="11406373"/>
          <a:ext cx="131875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Seleziona</a:t>
          </a:r>
          <a:r>
            <a:rPr lang="en-US" sz="1200" baseline="0"/>
            <a:t> motore:</a:t>
          </a:r>
          <a:endParaRPr lang="en-US" sz="1200"/>
        </a:p>
      </xdr:txBody>
    </xdr:sp>
    <xdr:clientData/>
  </xdr:oneCellAnchor>
  <xdr:oneCellAnchor>
    <xdr:from>
      <xdr:col>10</xdr:col>
      <xdr:colOff>350640</xdr:colOff>
      <xdr:row>47</xdr:row>
      <xdr:rowOff>23998</xdr:rowOff>
    </xdr:from>
    <xdr:ext cx="2064348" cy="280205"/>
    <xdr:sp macro="" textlink="">
      <xdr:nvSpPr>
        <xdr:cNvPr id="27" name="CasellaDiTesto 18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13983296" y="11751654"/>
          <a:ext cx="206434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Dettagli Motore Selezionato :</a:t>
          </a:r>
        </a:p>
      </xdr:txBody>
    </xdr:sp>
    <xdr:clientData/>
  </xdr:oneCellAnchor>
  <xdr:twoCellAnchor>
    <xdr:from>
      <xdr:col>9</xdr:col>
      <xdr:colOff>130334</xdr:colOff>
      <xdr:row>39</xdr:row>
      <xdr:rowOff>236190</xdr:rowOff>
    </xdr:from>
    <xdr:to>
      <xdr:col>10</xdr:col>
      <xdr:colOff>7480</xdr:colOff>
      <xdr:row>57</xdr:row>
      <xdr:rowOff>38099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3274834" y="10118378"/>
          <a:ext cx="472459" cy="4302471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GB" sz="2000" baseline="0"/>
            <a:t> MOTORI</a:t>
          </a:r>
          <a:endParaRPr lang="en-GB" sz="2000"/>
        </a:p>
      </xdr:txBody>
    </xdr:sp>
    <xdr:clientData/>
  </xdr:twoCellAnchor>
  <xdr:twoCellAnchor>
    <xdr:from>
      <xdr:col>8</xdr:col>
      <xdr:colOff>43655</xdr:colOff>
      <xdr:row>3</xdr:row>
      <xdr:rowOff>31750</xdr:rowOff>
    </xdr:from>
    <xdr:to>
      <xdr:col>8</xdr:col>
      <xdr:colOff>543717</xdr:colOff>
      <xdr:row>72</xdr:row>
      <xdr:rowOff>31751</xdr:rowOff>
    </xdr:to>
    <xdr:sp macro="" textlink="">
      <xdr:nvSpPr>
        <xdr:cNvPr id="34" name="Rettangolo arrotondato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11902280" y="615156"/>
          <a:ext cx="500062" cy="16621126"/>
        </a:xfrm>
        <a:prstGeom prst="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4800"/>
            <a:t>DA COMPILARE</a:t>
          </a:r>
        </a:p>
      </xdr:txBody>
    </xdr:sp>
    <xdr:clientData/>
  </xdr:twoCellAnchor>
  <xdr:twoCellAnchor>
    <xdr:from>
      <xdr:col>8</xdr:col>
      <xdr:colOff>83342</xdr:colOff>
      <xdr:row>15</xdr:row>
      <xdr:rowOff>190500</xdr:rowOff>
    </xdr:from>
    <xdr:to>
      <xdr:col>8</xdr:col>
      <xdr:colOff>527842</xdr:colOff>
      <xdr:row>16</xdr:row>
      <xdr:rowOff>15875</xdr:rowOff>
    </xdr:to>
    <xdr:sp macro="" textlink="">
      <xdr:nvSpPr>
        <xdr:cNvPr id="36" name="Freccia a destra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11941967" y="3619500"/>
          <a:ext cx="444500" cy="373063"/>
        </a:xfrm>
        <a:prstGeom prst="righ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71436</xdr:colOff>
      <xdr:row>61</xdr:row>
      <xdr:rowOff>95250</xdr:rowOff>
    </xdr:from>
    <xdr:to>
      <xdr:col>8</xdr:col>
      <xdr:colOff>515936</xdr:colOff>
      <xdr:row>63</xdr:row>
      <xdr:rowOff>79375</xdr:rowOff>
    </xdr:to>
    <xdr:sp macro="" textlink="">
      <xdr:nvSpPr>
        <xdr:cNvPr id="37" name="Freccia a destra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11930061" y="15204281"/>
          <a:ext cx="444500" cy="365125"/>
        </a:xfrm>
        <a:prstGeom prst="rightArrow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15</xdr:col>
      <xdr:colOff>130962</xdr:colOff>
      <xdr:row>6</xdr:row>
      <xdr:rowOff>238125</xdr:rowOff>
    </xdr:from>
    <xdr:ext cx="726281" cy="280205"/>
    <xdr:sp macro="" textlink="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17692681" y="1571625"/>
          <a:ext cx="72628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/>
            <a:t>Country:</a:t>
          </a:r>
        </a:p>
      </xdr:txBody>
    </xdr:sp>
    <xdr:clientData/>
  </xdr:oneCellAnchor>
  <xdr:oneCellAnchor>
    <xdr:from>
      <xdr:col>14</xdr:col>
      <xdr:colOff>685782</xdr:colOff>
      <xdr:row>9</xdr:row>
      <xdr:rowOff>13906</xdr:rowOff>
    </xdr:from>
    <xdr:ext cx="1071512" cy="280205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17914126" y="2097500"/>
          <a:ext cx="107151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E-mail</a:t>
          </a:r>
          <a:r>
            <a:rPr lang="en-US" sz="1200" baseline="0"/>
            <a:t> cliente</a:t>
          </a:r>
          <a:r>
            <a:rPr lang="en-US" sz="1200"/>
            <a:t>:</a:t>
          </a:r>
        </a:p>
      </xdr:txBody>
    </xdr:sp>
    <xdr:clientData/>
  </xdr:oneCellAnchor>
  <xdr:oneCellAnchor>
    <xdr:from>
      <xdr:col>16</xdr:col>
      <xdr:colOff>250046</xdr:colOff>
      <xdr:row>21</xdr:row>
      <xdr:rowOff>9525</xdr:rowOff>
    </xdr:from>
    <xdr:ext cx="646908" cy="280205"/>
    <xdr:sp macro="" textlink="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17942734" y="5236369"/>
          <a:ext cx="64690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Codice:</a:t>
          </a:r>
        </a:p>
      </xdr:txBody>
    </xdr:sp>
    <xdr:clientData/>
  </xdr:oneCellAnchor>
  <xdr:oneCellAnchor>
    <xdr:from>
      <xdr:col>10</xdr:col>
      <xdr:colOff>35522</xdr:colOff>
      <xdr:row>33</xdr:row>
      <xdr:rowOff>238310</xdr:rowOff>
    </xdr:from>
    <xdr:ext cx="1183529" cy="280205"/>
    <xdr:sp macro="" textlink="">
      <xdr:nvSpPr>
        <xdr:cNvPr id="43" name="CasellaDiTesto 18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13703897" y="8465529"/>
          <a:ext cx="118352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Prezzo</a:t>
          </a:r>
          <a:r>
            <a:rPr lang="en-US" sz="1200" baseline="0"/>
            <a:t> Unitario</a:t>
          </a:r>
          <a:r>
            <a:rPr lang="en-US" sz="1200"/>
            <a:t>:</a:t>
          </a:r>
        </a:p>
      </xdr:txBody>
    </xdr:sp>
    <xdr:clientData/>
  </xdr:oneCellAnchor>
  <xdr:oneCellAnchor>
    <xdr:from>
      <xdr:col>10</xdr:col>
      <xdr:colOff>541140</xdr:colOff>
      <xdr:row>48</xdr:row>
      <xdr:rowOff>214498</xdr:rowOff>
    </xdr:from>
    <xdr:ext cx="614720" cy="405432"/>
    <xdr:sp macro="" textlink="">
      <xdr:nvSpPr>
        <xdr:cNvPr id="44" name="CasellaDiTesto 18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6130390" y="12358873"/>
          <a:ext cx="61472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KW</a:t>
          </a:r>
          <a:r>
            <a:rPr lang="en-US" sz="2000" baseline="0"/>
            <a:t>:</a:t>
          </a:r>
          <a:endParaRPr lang="en-US" sz="2000"/>
        </a:p>
      </xdr:txBody>
    </xdr:sp>
    <xdr:clientData/>
  </xdr:oneCellAnchor>
  <xdr:oneCellAnchor>
    <xdr:from>
      <xdr:col>13</xdr:col>
      <xdr:colOff>49015</xdr:colOff>
      <xdr:row>48</xdr:row>
      <xdr:rowOff>198623</xdr:rowOff>
    </xdr:from>
    <xdr:ext cx="744306" cy="405432"/>
    <xdr:sp macro="" textlink="">
      <xdr:nvSpPr>
        <xdr:cNvPr id="45" name="CasellaDiTesto 18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17940140" y="12342998"/>
          <a:ext cx="744306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RPM:</a:t>
          </a:r>
        </a:p>
      </xdr:txBody>
    </xdr:sp>
    <xdr:clientData/>
  </xdr:oneCellAnchor>
  <xdr:oneCellAnchor>
    <xdr:from>
      <xdr:col>14</xdr:col>
      <xdr:colOff>874515</xdr:colOff>
      <xdr:row>48</xdr:row>
      <xdr:rowOff>214498</xdr:rowOff>
    </xdr:from>
    <xdr:ext cx="751681" cy="405432"/>
    <xdr:sp macro="" textlink="">
      <xdr:nvSpPr>
        <xdr:cNvPr id="46" name="CasellaDiTesto 18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19575265" y="12358873"/>
          <a:ext cx="75168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Volts</a:t>
          </a:r>
          <a:r>
            <a:rPr lang="en-US" sz="1200"/>
            <a:t>:</a:t>
          </a:r>
        </a:p>
      </xdr:txBody>
    </xdr:sp>
    <xdr:clientData/>
  </xdr:oneCellAnchor>
  <xdr:oneCellAnchor>
    <xdr:from>
      <xdr:col>10</xdr:col>
      <xdr:colOff>112515</xdr:colOff>
      <xdr:row>51</xdr:row>
      <xdr:rowOff>8123</xdr:rowOff>
    </xdr:from>
    <xdr:ext cx="1187248" cy="280205"/>
    <xdr:sp macro="" textlink="">
      <xdr:nvSpPr>
        <xdr:cNvPr id="47" name="CasellaDiTesto 18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13876140" y="12735904"/>
          <a:ext cx="118724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Unità di Misura</a:t>
          </a:r>
          <a:r>
            <a:rPr lang="en-US" sz="1200" baseline="0"/>
            <a:t>:</a:t>
          </a:r>
          <a:endParaRPr lang="en-US" sz="1200"/>
        </a:p>
      </xdr:txBody>
    </xdr:sp>
    <xdr:clientData/>
  </xdr:oneCellAnchor>
  <xdr:oneCellAnchor>
    <xdr:from>
      <xdr:col>13</xdr:col>
      <xdr:colOff>488811</xdr:colOff>
      <xdr:row>50</xdr:row>
      <xdr:rowOff>219789</xdr:rowOff>
    </xdr:from>
    <xdr:ext cx="1183529" cy="280205"/>
    <xdr:sp macro="" textlink="">
      <xdr:nvSpPr>
        <xdr:cNvPr id="48" name="CasellaDiTesto 18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18417762" y="12715962"/>
          <a:ext cx="118352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Prezzo Unitario</a:t>
          </a:r>
          <a:r>
            <a:rPr lang="en-US" sz="1200" baseline="0"/>
            <a:t>:</a:t>
          </a:r>
          <a:endParaRPr lang="en-US" sz="1200"/>
        </a:p>
      </xdr:txBody>
    </xdr:sp>
    <xdr:clientData/>
  </xdr:oneCellAnchor>
  <xdr:oneCellAnchor>
    <xdr:from>
      <xdr:col>17</xdr:col>
      <xdr:colOff>451182</xdr:colOff>
      <xdr:row>48</xdr:row>
      <xdr:rowOff>190979</xdr:rowOff>
    </xdr:from>
    <xdr:ext cx="486928" cy="405432"/>
    <xdr:sp macro="" textlink="">
      <xdr:nvSpPr>
        <xdr:cNvPr id="49" name="CasellaDiTesto 1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22111738" y="12185423"/>
          <a:ext cx="48692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Hz</a:t>
          </a:r>
          <a:r>
            <a:rPr lang="en-US" sz="1200"/>
            <a:t>:</a:t>
          </a:r>
        </a:p>
      </xdr:txBody>
    </xdr:sp>
    <xdr:clientData/>
  </xdr:oneCellAnchor>
  <xdr:oneCellAnchor>
    <xdr:from>
      <xdr:col>16</xdr:col>
      <xdr:colOff>278719</xdr:colOff>
      <xdr:row>51</xdr:row>
      <xdr:rowOff>10666</xdr:rowOff>
    </xdr:from>
    <xdr:ext cx="777008" cy="280205"/>
    <xdr:sp macro="" textlink="">
      <xdr:nvSpPr>
        <xdr:cNvPr id="51" name="CasellaDiTesto 18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20849583" y="12757703"/>
          <a:ext cx="77700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Quantità:</a:t>
          </a:r>
        </a:p>
      </xdr:txBody>
    </xdr:sp>
    <xdr:clientData/>
  </xdr:oneCellAnchor>
  <xdr:oneCellAnchor>
    <xdr:from>
      <xdr:col>16</xdr:col>
      <xdr:colOff>278719</xdr:colOff>
      <xdr:row>53</xdr:row>
      <xdr:rowOff>18286</xdr:rowOff>
    </xdr:from>
    <xdr:ext cx="646908" cy="280205"/>
    <xdr:sp macro="" textlink="">
      <xdr:nvSpPr>
        <xdr:cNvPr id="50" name="CasellaDiTesto 18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18703879" y="13292326"/>
          <a:ext cx="64690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Codice: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88900</xdr:colOff>
          <xdr:row>87</xdr:row>
          <xdr:rowOff>25400</xdr:rowOff>
        </xdr:from>
        <xdr:to>
          <xdr:col>13</xdr:col>
          <xdr:colOff>520700</xdr:colOff>
          <xdr:row>91</xdr:row>
          <xdr:rowOff>25400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Invia a Ufficio Tecnico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622300</xdr:colOff>
          <xdr:row>86</xdr:row>
          <xdr:rowOff>177800</xdr:rowOff>
        </xdr:from>
        <xdr:to>
          <xdr:col>16</xdr:col>
          <xdr:colOff>901700</xdr:colOff>
          <xdr:row>91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Invia a Ufficio Acquisti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1016000</xdr:colOff>
          <xdr:row>86</xdr:row>
          <xdr:rowOff>165100</xdr:rowOff>
        </xdr:from>
        <xdr:to>
          <xdr:col>19</xdr:col>
          <xdr:colOff>787400</xdr:colOff>
          <xdr:row>91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Invia a DIrezione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228600</xdr:colOff>
          <xdr:row>22</xdr:row>
          <xdr:rowOff>177800</xdr:rowOff>
        </xdr:from>
        <xdr:to>
          <xdr:col>16</xdr:col>
          <xdr:colOff>215900</xdr:colOff>
          <xdr:row>24</xdr:row>
          <xdr:rowOff>127000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a PROFORMA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342900</xdr:colOff>
          <xdr:row>22</xdr:row>
          <xdr:rowOff>139700</xdr:rowOff>
        </xdr:from>
        <xdr:to>
          <xdr:col>18</xdr:col>
          <xdr:colOff>279400</xdr:colOff>
          <xdr:row>24</xdr:row>
          <xdr:rowOff>127000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Elimina Ultima RIga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404813</xdr:colOff>
      <xdr:row>16</xdr:row>
      <xdr:rowOff>178593</xdr:rowOff>
    </xdr:from>
    <xdr:ext cx="2317045" cy="342786"/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9419094" y="4310062"/>
          <a:ext cx="2317045" cy="342786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Non Toccare celle GIALLE</a:t>
          </a:r>
        </a:p>
      </xdr:txBody>
    </xdr:sp>
    <xdr:clientData/>
  </xdr:oneCellAnchor>
  <xdr:oneCellAnchor>
    <xdr:from>
      <xdr:col>16</xdr:col>
      <xdr:colOff>404813</xdr:colOff>
      <xdr:row>26</xdr:row>
      <xdr:rowOff>47625</xdr:rowOff>
    </xdr:from>
    <xdr:ext cx="2317045" cy="342786"/>
    <xdr:sp macro="" textlink="">
      <xdr:nvSpPr>
        <xdr:cNvPr id="54" name="CasellaDiTesto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19419094" y="6679406"/>
          <a:ext cx="2317045" cy="342786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Non Toccare celle GIALLE</a:t>
          </a:r>
        </a:p>
      </xdr:txBody>
    </xdr:sp>
    <xdr:clientData/>
  </xdr:oneCellAnchor>
  <xdr:oneCellAnchor>
    <xdr:from>
      <xdr:col>16</xdr:col>
      <xdr:colOff>404813</xdr:colOff>
      <xdr:row>40</xdr:row>
      <xdr:rowOff>202405</xdr:rowOff>
    </xdr:from>
    <xdr:ext cx="2317045" cy="342786"/>
    <xdr:sp macro="" textlink="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19419094" y="10334624"/>
          <a:ext cx="2317045" cy="342786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Non Toccare celle GIALLE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241300</xdr:colOff>
          <xdr:row>35</xdr:row>
          <xdr:rowOff>215900</xdr:rowOff>
        </xdr:from>
        <xdr:to>
          <xdr:col>16</xdr:col>
          <xdr:colOff>215900</xdr:colOff>
          <xdr:row>37</xdr:row>
          <xdr:rowOff>152400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a PROFORMA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342900</xdr:colOff>
          <xdr:row>35</xdr:row>
          <xdr:rowOff>215900</xdr:rowOff>
        </xdr:from>
        <xdr:to>
          <xdr:col>18</xdr:col>
          <xdr:colOff>279400</xdr:colOff>
          <xdr:row>37</xdr:row>
          <xdr:rowOff>177800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Elimina Ultima Riga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254000</xdr:colOff>
          <xdr:row>54</xdr:row>
          <xdr:rowOff>228600</xdr:rowOff>
        </xdr:from>
        <xdr:to>
          <xdr:col>16</xdr:col>
          <xdr:colOff>215900</xdr:colOff>
          <xdr:row>56</xdr:row>
          <xdr:rowOff>139700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a PROFORMA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330200</xdr:colOff>
          <xdr:row>54</xdr:row>
          <xdr:rowOff>203200</xdr:rowOff>
        </xdr:from>
        <xdr:to>
          <xdr:col>18</xdr:col>
          <xdr:colOff>292100</xdr:colOff>
          <xdr:row>56</xdr:row>
          <xdr:rowOff>139700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Elimina Ultima RIga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130334</xdr:colOff>
      <xdr:row>58</xdr:row>
      <xdr:rowOff>190499</xdr:rowOff>
    </xdr:from>
    <xdr:to>
      <xdr:col>10</xdr:col>
      <xdr:colOff>7480</xdr:colOff>
      <xdr:row>71</xdr:row>
      <xdr:rowOff>14286</xdr:rowOff>
    </xdr:to>
    <xdr:sp macro="" textlink="">
      <xdr:nvSpPr>
        <xdr:cNvPr id="56" name="Rectangle 29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13274834" y="14823280"/>
          <a:ext cx="472459" cy="26098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GB" sz="2000" baseline="0"/>
            <a:t> FUORI LISTINO</a:t>
          </a:r>
          <a:endParaRPr lang="en-GB" sz="2000"/>
        </a:p>
      </xdr:txBody>
    </xdr:sp>
    <xdr:clientData/>
  </xdr:twoCellAnchor>
  <xdr:oneCellAnchor>
    <xdr:from>
      <xdr:col>10</xdr:col>
      <xdr:colOff>297457</xdr:colOff>
      <xdr:row>59</xdr:row>
      <xdr:rowOff>183543</xdr:rowOff>
    </xdr:from>
    <xdr:ext cx="796244" cy="280205"/>
    <xdr:sp macro="" textlink="">
      <xdr:nvSpPr>
        <xdr:cNvPr id="57" name="CasellaDiTesto 18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/>
      </xdr:nvSpPr>
      <xdr:spPr>
        <a:xfrm>
          <a:off x="14061082" y="14911574"/>
          <a:ext cx="79624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Tipologia:</a:t>
          </a:r>
        </a:p>
      </xdr:txBody>
    </xdr:sp>
    <xdr:clientData/>
  </xdr:oneCellAnchor>
  <xdr:oneCellAnchor>
    <xdr:from>
      <xdr:col>10</xdr:col>
      <xdr:colOff>202209</xdr:colOff>
      <xdr:row>62</xdr:row>
      <xdr:rowOff>171635</xdr:rowOff>
    </xdr:from>
    <xdr:ext cx="946093" cy="280205"/>
    <xdr:sp macro="" textlink="">
      <xdr:nvSpPr>
        <xdr:cNvPr id="58" name="CasellaDiTesto 18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13965834" y="15518791"/>
          <a:ext cx="94609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Descrizione:</a:t>
          </a:r>
        </a:p>
      </xdr:txBody>
    </xdr:sp>
    <xdr:clientData/>
  </xdr:oneCellAnchor>
  <xdr:oneCellAnchor>
    <xdr:from>
      <xdr:col>10</xdr:col>
      <xdr:colOff>35524</xdr:colOff>
      <xdr:row>65</xdr:row>
      <xdr:rowOff>159730</xdr:rowOff>
    </xdr:from>
    <xdr:ext cx="1187248" cy="280205"/>
    <xdr:sp macro="" textlink="">
      <xdr:nvSpPr>
        <xdr:cNvPr id="59" name="CasellaDiTesto 1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13799149" y="16114105"/>
          <a:ext cx="118724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Unità</a:t>
          </a:r>
          <a:r>
            <a:rPr lang="en-US" sz="1200" baseline="0"/>
            <a:t> di Misura</a:t>
          </a:r>
          <a:r>
            <a:rPr lang="en-US" sz="1200"/>
            <a:t>:</a:t>
          </a:r>
        </a:p>
      </xdr:txBody>
    </xdr:sp>
    <xdr:clientData/>
  </xdr:oneCellAnchor>
  <xdr:oneCellAnchor>
    <xdr:from>
      <xdr:col>13</xdr:col>
      <xdr:colOff>392711</xdr:colOff>
      <xdr:row>65</xdr:row>
      <xdr:rowOff>159730</xdr:rowOff>
    </xdr:from>
    <xdr:ext cx="1183529" cy="280205"/>
    <xdr:sp macro="" textlink="">
      <xdr:nvSpPr>
        <xdr:cNvPr id="60" name="CasellaDiTesto 18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/>
      </xdr:nvSpPr>
      <xdr:spPr>
        <a:xfrm>
          <a:off x="16442336" y="16114105"/>
          <a:ext cx="118352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Prezzo Unitario:</a:t>
          </a:r>
        </a:p>
      </xdr:txBody>
    </xdr:sp>
    <xdr:clientData/>
  </xdr:oneCellAnchor>
  <xdr:oneCellAnchor>
    <xdr:from>
      <xdr:col>16</xdr:col>
      <xdr:colOff>190304</xdr:colOff>
      <xdr:row>65</xdr:row>
      <xdr:rowOff>183542</xdr:rowOff>
    </xdr:from>
    <xdr:ext cx="777008" cy="280205"/>
    <xdr:sp macro="" textlink="">
      <xdr:nvSpPr>
        <xdr:cNvPr id="61" name="CasellaDiTesto 1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 txBox="1"/>
      </xdr:nvSpPr>
      <xdr:spPr>
        <a:xfrm>
          <a:off x="18954554" y="16137917"/>
          <a:ext cx="77700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Quantità: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215900</xdr:colOff>
          <xdr:row>69</xdr:row>
          <xdr:rowOff>88900</xdr:rowOff>
        </xdr:from>
        <xdr:to>
          <xdr:col>16</xdr:col>
          <xdr:colOff>165100</xdr:colOff>
          <xdr:row>71</xdr:row>
          <xdr:rowOff>101600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a PROFORMA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330200</xdr:colOff>
          <xdr:row>69</xdr:row>
          <xdr:rowOff>101600</xdr:rowOff>
        </xdr:from>
        <xdr:to>
          <xdr:col>18</xdr:col>
          <xdr:colOff>241300</xdr:colOff>
          <xdr:row>71</xdr:row>
          <xdr:rowOff>101600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Elimina Ultima Riga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190304</xdr:colOff>
      <xdr:row>67</xdr:row>
      <xdr:rowOff>183541</xdr:rowOff>
    </xdr:from>
    <xdr:ext cx="646908" cy="280205"/>
    <xdr:sp macro="" textlink="">
      <xdr:nvSpPr>
        <xdr:cNvPr id="65" name="CasellaDiTesto 18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 txBox="1"/>
      </xdr:nvSpPr>
      <xdr:spPr>
        <a:xfrm>
          <a:off x="18954554" y="16637979"/>
          <a:ext cx="64690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Codice:</a:t>
          </a:r>
        </a:p>
      </xdr:txBody>
    </xdr:sp>
    <xdr:clientData/>
  </xdr:oneCellAnchor>
  <xdr:oneCellAnchor>
    <xdr:from>
      <xdr:col>12</xdr:col>
      <xdr:colOff>857250</xdr:colOff>
      <xdr:row>67</xdr:row>
      <xdr:rowOff>142876</xdr:rowOff>
    </xdr:from>
    <xdr:ext cx="3398366" cy="311496"/>
    <xdr:sp macro="" textlink="">
      <xdr:nvSpPr>
        <xdr:cNvPr id="28" name="CasellaDiTesto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16121063" y="16597314"/>
          <a:ext cx="3398366" cy="311496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/>
            <a:t>Inserire codice o un qualsiasi carattere</a:t>
          </a:r>
          <a:r>
            <a:rPr lang="en-US" sz="1400" b="1" baseline="0"/>
            <a:t> !   </a:t>
          </a:r>
          <a:r>
            <a:rPr lang="en-US" sz="1200" b="1" baseline="0"/>
            <a:t>-&gt;</a:t>
          </a:r>
          <a:endParaRPr lang="en-US" sz="12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127000</xdr:colOff>
          <xdr:row>81</xdr:row>
          <xdr:rowOff>165100</xdr:rowOff>
        </xdr:from>
        <xdr:to>
          <xdr:col>19</xdr:col>
          <xdr:colOff>787400</xdr:colOff>
          <xdr:row>86</xdr:row>
          <xdr:rowOff>101600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Solo STAMPA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101600</xdr:colOff>
          <xdr:row>76</xdr:row>
          <xdr:rowOff>101600</xdr:rowOff>
        </xdr:from>
        <xdr:to>
          <xdr:col>19</xdr:col>
          <xdr:colOff>774700</xdr:colOff>
          <xdr:row>81</xdr:row>
          <xdr:rowOff>25400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 PDF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609599</xdr:colOff>
      <xdr:row>74</xdr:row>
      <xdr:rowOff>9532</xdr:rowOff>
    </xdr:from>
    <xdr:to>
      <xdr:col>19</xdr:col>
      <xdr:colOff>923924</xdr:colOff>
      <xdr:row>76</xdr:row>
      <xdr:rowOff>9532</xdr:rowOff>
    </xdr:to>
    <xdr:sp macro="" textlink="">
      <xdr:nvSpPr>
        <xdr:cNvPr id="67" name="Rettangol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4135099" y="17697457"/>
          <a:ext cx="9458325" cy="36195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>
              <a:solidFill>
                <a:sysClr val="windowText" lastClr="000000"/>
              </a:solidFill>
            </a:rPr>
            <a:t>STEP 3: STAMPA/SALVA/INVIA</a:t>
          </a:r>
        </a:p>
      </xdr:txBody>
    </xdr:sp>
    <xdr:clientData/>
  </xdr:twoCellAnchor>
  <xdr:twoCellAnchor editAs="oneCell">
    <xdr:from>
      <xdr:col>18</xdr:col>
      <xdr:colOff>119064</xdr:colOff>
      <xdr:row>67</xdr:row>
      <xdr:rowOff>111088</xdr:rowOff>
    </xdr:from>
    <xdr:to>
      <xdr:col>18</xdr:col>
      <xdr:colOff>511968</xdr:colOff>
      <xdr:row>69</xdr:row>
      <xdr:rowOff>45244</xdr:rowOff>
    </xdr:to>
    <xdr:pic>
      <xdr:nvPicPr>
        <xdr:cNvPr id="29" name="Immagine 28" descr="File:&lt;strong&gt;Warning&lt;/strong&gt;.svg - Wikimedia Commons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5533" y="16565526"/>
          <a:ext cx="392904" cy="362781"/>
        </a:xfrm>
        <a:prstGeom prst="rect">
          <a:avLst/>
        </a:prstGeom>
      </xdr:spPr>
    </xdr:pic>
    <xdr:clientData/>
  </xdr:twoCellAnchor>
  <xdr:twoCellAnchor>
    <xdr:from>
      <xdr:col>14</xdr:col>
      <xdr:colOff>392906</xdr:colOff>
      <xdr:row>86</xdr:row>
      <xdr:rowOff>166687</xdr:rowOff>
    </xdr:from>
    <xdr:to>
      <xdr:col>16</xdr:col>
      <xdr:colOff>369094</xdr:colOff>
      <xdr:row>91</xdr:row>
      <xdr:rowOff>35718</xdr:rowOff>
    </xdr:to>
    <xdr:sp macro="" textlink="">
      <xdr:nvSpPr>
        <xdr:cNvPr id="31" name="Rettangol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7406937" y="20466843"/>
          <a:ext cx="1976438" cy="821531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al momento Ufficio acquisti non presente</a:t>
          </a:r>
        </a:p>
      </xdr:txBody>
    </xdr:sp>
    <xdr:clientData/>
  </xdr:twoCellAnchor>
  <xdr:oneCellAnchor>
    <xdr:from>
      <xdr:col>14</xdr:col>
      <xdr:colOff>685782</xdr:colOff>
      <xdr:row>10</xdr:row>
      <xdr:rowOff>228218</xdr:rowOff>
    </xdr:from>
    <xdr:ext cx="184731" cy="280205"/>
    <xdr:sp macro="" textlink="">
      <xdr:nvSpPr>
        <xdr:cNvPr id="70" name="CasellaDiTesto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/>
      </xdr:nvSpPr>
      <xdr:spPr>
        <a:xfrm>
          <a:off x="17699813" y="2716624"/>
          <a:ext cx="1847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200"/>
        </a:p>
      </xdr:txBody>
    </xdr:sp>
    <xdr:clientData/>
  </xdr:oneCellAnchor>
  <xdr:oneCellAnchor>
    <xdr:from>
      <xdr:col>14</xdr:col>
      <xdr:colOff>685782</xdr:colOff>
      <xdr:row>10</xdr:row>
      <xdr:rowOff>204407</xdr:rowOff>
    </xdr:from>
    <xdr:ext cx="952761" cy="280205"/>
    <xdr:sp macro="" textlink="">
      <xdr:nvSpPr>
        <xdr:cNvPr id="71" name="CasellaDiTesto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 txBox="1"/>
      </xdr:nvSpPr>
      <xdr:spPr>
        <a:xfrm>
          <a:off x="17699813" y="2692813"/>
          <a:ext cx="95276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Proforma N:</a:t>
          </a:r>
        </a:p>
      </xdr:txBody>
    </xdr:sp>
    <xdr:clientData/>
  </xdr:oneCellAnchor>
  <xdr:twoCellAnchor>
    <xdr:from>
      <xdr:col>7</xdr:col>
      <xdr:colOff>186531</xdr:colOff>
      <xdr:row>3</xdr:row>
      <xdr:rowOff>31750</xdr:rowOff>
    </xdr:from>
    <xdr:to>
      <xdr:col>7</xdr:col>
      <xdr:colOff>686593</xdr:colOff>
      <xdr:row>72</xdr:row>
      <xdr:rowOff>31751</xdr:rowOff>
    </xdr:to>
    <xdr:sp macro="" textlink="">
      <xdr:nvSpPr>
        <xdr:cNvPr id="72" name="Rettangolo arrotondato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1818937" y="769938"/>
          <a:ext cx="500062" cy="16883063"/>
        </a:xfrm>
        <a:prstGeom prst="roundRect">
          <a:avLst/>
        </a:prstGeom>
        <a:pattFill prst="wdUpDiag">
          <a:fgClr>
            <a:srgbClr val="FF0000"/>
          </a:fgClr>
          <a:bgClr>
            <a:schemeClr val="bg1"/>
          </a:bgClr>
        </a:patt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endParaRPr lang="en-US" sz="4800"/>
        </a:p>
      </xdr:txBody>
    </xdr:sp>
    <xdr:clientData/>
  </xdr:twoCellAnchor>
  <xdr:oneCellAnchor>
    <xdr:from>
      <xdr:col>7</xdr:col>
      <xdr:colOff>45152</xdr:colOff>
      <xdr:row>22</xdr:row>
      <xdr:rowOff>234421</xdr:rowOff>
    </xdr:from>
    <xdr:ext cx="843757" cy="6987106"/>
    <xdr:sp macro="" textlink="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 rot="5400000">
          <a:off x="8605884" y="8937751"/>
          <a:ext cx="6987106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4800"/>
            <a:t>NON TOCCARE PROFORMA</a:t>
          </a:r>
        </a:p>
      </xdr:txBody>
    </xdr:sp>
    <xdr:clientData/>
  </xdr:oneCellAnchor>
  <xdr:twoCellAnchor>
    <xdr:from>
      <xdr:col>7</xdr:col>
      <xdr:colOff>214314</xdr:colOff>
      <xdr:row>15</xdr:row>
      <xdr:rowOff>190500</xdr:rowOff>
    </xdr:from>
    <xdr:to>
      <xdr:col>7</xdr:col>
      <xdr:colOff>658814</xdr:colOff>
      <xdr:row>16</xdr:row>
      <xdr:rowOff>15875</xdr:rowOff>
    </xdr:to>
    <xdr:sp macro="" textlink="">
      <xdr:nvSpPr>
        <xdr:cNvPr id="78" name="Freccia a destra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 rot="10800000">
          <a:off x="11846720" y="3774281"/>
          <a:ext cx="444500" cy="373063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214314</xdr:colOff>
      <xdr:row>61</xdr:row>
      <xdr:rowOff>107156</xdr:rowOff>
    </xdr:from>
    <xdr:to>
      <xdr:col>7</xdr:col>
      <xdr:colOff>658814</xdr:colOff>
      <xdr:row>63</xdr:row>
      <xdr:rowOff>87313</xdr:rowOff>
    </xdr:to>
    <xdr:sp macro="" textlink="">
      <xdr:nvSpPr>
        <xdr:cNvPr id="79" name="Freccia a destra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 rot="10800000">
          <a:off x="11846720" y="15418594"/>
          <a:ext cx="444500" cy="373063"/>
        </a:xfrm>
        <a:prstGeom prst="rightArrow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215900</xdr:colOff>
          <xdr:row>0</xdr:row>
          <xdr:rowOff>50800</xdr:rowOff>
        </xdr:from>
        <xdr:to>
          <xdr:col>10</xdr:col>
          <xdr:colOff>292100</xdr:colOff>
          <xdr:row>2</xdr:row>
          <xdr:rowOff>152400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88900</xdr:colOff>
          <xdr:row>91</xdr:row>
          <xdr:rowOff>127000</xdr:rowOff>
        </xdr:from>
        <xdr:to>
          <xdr:col>19</xdr:col>
          <xdr:colOff>800100</xdr:colOff>
          <xdr:row>96</xdr:row>
          <xdr:rowOff>88900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xdr:oneCellAnchor>
    <xdr:from>
      <xdr:col>17</xdr:col>
      <xdr:colOff>345281</xdr:colOff>
      <xdr:row>4</xdr:row>
      <xdr:rowOff>154782</xdr:rowOff>
    </xdr:from>
    <xdr:ext cx="2581476" cy="436786"/>
    <xdr:sp macro="" textlink="">
      <xdr:nvSpPr>
        <xdr:cNvPr id="32" name="CasellaDiTesto 3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20407312" y="1143001"/>
          <a:ext cx="2581476" cy="436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Inserire nome Cliente nella</a:t>
          </a:r>
          <a:r>
            <a:rPr lang="en-US" sz="1100" baseline="0"/>
            <a:t> dicitura esatta</a:t>
          </a:r>
        </a:p>
        <a:p>
          <a:r>
            <a:rPr lang="en-US" sz="1100" baseline="0"/>
            <a:t> riportata nell'</a:t>
          </a:r>
          <a:r>
            <a:rPr lang="en-US" sz="1100" b="1" baseline="0">
              <a:solidFill>
                <a:schemeClr val="accent1"/>
              </a:solidFill>
            </a:rPr>
            <a:t>elenco clienti</a:t>
          </a:r>
          <a:endParaRPr lang="en-US" sz="1100" b="1">
            <a:solidFill>
              <a:schemeClr val="accent1"/>
            </a:solidFill>
          </a:endParaRPr>
        </a:p>
      </xdr:txBody>
    </xdr:sp>
    <xdr:clientData/>
  </xdr:oneCellAnchor>
  <xdr:twoCellAnchor editAs="oneCell">
    <xdr:from>
      <xdr:col>17</xdr:col>
      <xdr:colOff>50060</xdr:colOff>
      <xdr:row>4</xdr:row>
      <xdr:rowOff>218304</xdr:rowOff>
    </xdr:from>
    <xdr:to>
      <xdr:col>17</xdr:col>
      <xdr:colOff>381005</xdr:colOff>
      <xdr:row>6</xdr:row>
      <xdr:rowOff>23814</xdr:rowOff>
    </xdr:to>
    <xdr:pic>
      <xdr:nvPicPr>
        <xdr:cNvPr id="80" name="Immagine 79" descr="File:&lt;strong&gt;Warning&lt;/strong&gt;.svg - Wikimedia Commons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2091" y="1206523"/>
          <a:ext cx="330945" cy="305572"/>
        </a:xfrm>
        <a:prstGeom prst="rect">
          <a:avLst/>
        </a:prstGeom>
      </xdr:spPr>
    </xdr:pic>
    <xdr:clientData/>
  </xdr:twoCellAnchor>
  <xdr:oneCellAnchor>
    <xdr:from>
      <xdr:col>13</xdr:col>
      <xdr:colOff>607219</xdr:colOff>
      <xdr:row>59</xdr:row>
      <xdr:rowOff>166688</xdr:rowOff>
    </xdr:from>
    <xdr:ext cx="2100832" cy="264560"/>
    <xdr:sp macro="" textlink="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16906875" y="15049501"/>
          <a:ext cx="210083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Selezionare</a:t>
          </a:r>
          <a:r>
            <a:rPr lang="en-US" sz="1100" baseline="0"/>
            <a:t> tipologia ricambistica</a:t>
          </a:r>
          <a:endParaRPr lang="en-US" sz="1100"/>
        </a:p>
      </xdr:txBody>
    </xdr:sp>
    <xdr:clientData/>
  </xdr:oneCellAnchor>
  <xdr:twoCellAnchor>
    <xdr:from>
      <xdr:col>13</xdr:col>
      <xdr:colOff>71439</xdr:colOff>
      <xdr:row>60</xdr:row>
      <xdr:rowOff>83344</xdr:rowOff>
    </xdr:from>
    <xdr:to>
      <xdr:col>13</xdr:col>
      <xdr:colOff>607219</xdr:colOff>
      <xdr:row>60</xdr:row>
      <xdr:rowOff>84656</xdr:rowOff>
    </xdr:to>
    <xdr:cxnSp macro="">
      <xdr:nvCxnSpPr>
        <xdr:cNvPr id="38" name="Connettore 2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>
          <a:stCxn id="33" idx="1"/>
        </xdr:cNvCxnSpPr>
      </xdr:nvCxnSpPr>
      <xdr:spPr>
        <a:xfrm flipH="1" flipV="1">
          <a:off x="16371095" y="15180469"/>
          <a:ext cx="535780" cy="1312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482600</xdr:colOff>
          <xdr:row>0</xdr:row>
          <xdr:rowOff>101600</xdr:rowOff>
        </xdr:from>
        <xdr:to>
          <xdr:col>13</xdr:col>
          <xdr:colOff>88900</xdr:colOff>
          <xdr:row>2</xdr:row>
          <xdr:rowOff>152400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Adatta a schermo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863600</xdr:colOff>
          <xdr:row>1</xdr:row>
          <xdr:rowOff>63500</xdr:rowOff>
        </xdr:from>
        <xdr:to>
          <xdr:col>5</xdr:col>
          <xdr:colOff>990600</xdr:colOff>
          <xdr:row>1</xdr:row>
          <xdr:rowOff>431800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Assistenza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2</xdr:row>
          <xdr:rowOff>127000</xdr:rowOff>
        </xdr:from>
        <xdr:to>
          <xdr:col>5</xdr:col>
          <xdr:colOff>977900</xdr:colOff>
          <xdr:row>4</xdr:row>
          <xdr:rowOff>165100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2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Notifica cambiamento Stato</a:t>
              </a:r>
            </a:p>
            <a:p>
              <a:pPr algn="ctr" rtl="0">
                <a:defRPr sz="1000"/>
              </a:pPr>
              <a:endParaRPr lang="en-GB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180975</xdr:colOff>
      <xdr:row>0</xdr:row>
      <xdr:rowOff>28575</xdr:rowOff>
    </xdr:from>
    <xdr:to>
      <xdr:col>13</xdr:col>
      <xdr:colOff>752479</xdr:colOff>
      <xdr:row>4</xdr:row>
      <xdr:rowOff>143639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78050" y="28575"/>
          <a:ext cx="2209804" cy="1048514"/>
        </a:xfrm>
        <a:prstGeom prst="rect">
          <a:avLst/>
        </a:prstGeom>
      </xdr:spPr>
    </xdr:pic>
    <xdr:clientData/>
  </xdr:twoCellAnchor>
  <xdr:oneCellAnchor>
    <xdr:from>
      <xdr:col>9</xdr:col>
      <xdr:colOff>171450</xdr:colOff>
      <xdr:row>1</xdr:row>
      <xdr:rowOff>133350</xdr:rowOff>
    </xdr:from>
    <xdr:ext cx="3019353" cy="311496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0982325" y="295275"/>
          <a:ext cx="301935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rgbClr val="FF0000"/>
              </a:solidFill>
            </a:rPr>
            <a:t>Please</a:t>
          </a:r>
          <a:r>
            <a:rPr lang="en-US" sz="1400" b="1" baseline="0">
              <a:solidFill>
                <a:srgbClr val="FF0000"/>
              </a:solidFill>
            </a:rPr>
            <a:t> don't add Columns to the table</a:t>
          </a:r>
          <a:endParaRPr lang="en-US" sz="1400" b="1">
            <a:solidFill>
              <a:srgbClr val="FF0000"/>
            </a:solidFill>
          </a:endParaRPr>
        </a:p>
      </xdr:txBody>
    </xdr:sp>
    <xdr:clientData/>
  </xdr:oneCellAnchor>
  <xdr:oneCellAnchor>
    <xdr:from>
      <xdr:col>3</xdr:col>
      <xdr:colOff>47625</xdr:colOff>
      <xdr:row>3</xdr:row>
      <xdr:rowOff>0</xdr:rowOff>
    </xdr:from>
    <xdr:ext cx="2311274" cy="374077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3800475" y="771525"/>
          <a:ext cx="2311274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/>
            <a:t>Quando si modifica status di</a:t>
          </a:r>
          <a:r>
            <a:rPr lang="en-US" sz="900" baseline="0"/>
            <a:t> un' assistenza,</a:t>
          </a:r>
        </a:p>
        <a:p>
          <a:r>
            <a:rPr lang="en-US" sz="900" baseline="0"/>
            <a:t>selezionare riga e premere                           -&gt;</a:t>
          </a:r>
          <a:endParaRPr lang="en-US" sz="900"/>
        </a:p>
      </xdr:txBody>
    </xdr:sp>
    <xdr:clientData/>
  </xdr:oneCellAnchor>
  <xdr:oneCellAnchor>
    <xdr:from>
      <xdr:col>3</xdr:col>
      <xdr:colOff>742950</xdr:colOff>
      <xdr:row>1</xdr:row>
      <xdr:rowOff>238125</xdr:rowOff>
    </xdr:from>
    <xdr:ext cx="1524135" cy="233205"/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4495800" y="400050"/>
          <a:ext cx="152413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/>
            <a:t>Aggiungi</a:t>
          </a:r>
          <a:r>
            <a:rPr lang="en-US" sz="900" baseline="0"/>
            <a:t> nuova assistenza- &gt;</a:t>
          </a:r>
          <a:endParaRPr lang="en-US" sz="9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1041400</xdr:colOff>
          <xdr:row>1</xdr:row>
          <xdr:rowOff>63500</xdr:rowOff>
        </xdr:from>
        <xdr:to>
          <xdr:col>6</xdr:col>
          <xdr:colOff>1320800</xdr:colOff>
          <xdr:row>1</xdr:row>
          <xdr:rowOff>431800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2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Elimina ultima riga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1028700</xdr:colOff>
          <xdr:row>2</xdr:row>
          <xdr:rowOff>127000</xdr:rowOff>
        </xdr:from>
        <xdr:to>
          <xdr:col>6</xdr:col>
          <xdr:colOff>1320800</xdr:colOff>
          <xdr:row>5</xdr:row>
          <xdr:rowOff>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2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0</xdr:row>
          <xdr:rowOff>152400</xdr:rowOff>
        </xdr:from>
        <xdr:to>
          <xdr:col>3</xdr:col>
          <xdr:colOff>12700</xdr:colOff>
          <xdr:row>1</xdr:row>
          <xdr:rowOff>330200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2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Adatta a schermo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1</xdr:row>
          <xdr:rowOff>25400</xdr:rowOff>
        </xdr:from>
        <xdr:to>
          <xdr:col>5</xdr:col>
          <xdr:colOff>825500</xdr:colOff>
          <xdr:row>1</xdr:row>
          <xdr:rowOff>393700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Riparazione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2</xdr:row>
          <xdr:rowOff>50800</xdr:rowOff>
        </xdr:from>
        <xdr:to>
          <xdr:col>5</xdr:col>
          <xdr:colOff>825500</xdr:colOff>
          <xdr:row>4</xdr:row>
          <xdr:rowOff>88900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Notifica cambiamento stato</a:t>
              </a:r>
            </a:p>
            <a:p>
              <a:pPr algn="ctr" rtl="0">
                <a:defRPr sz="1000"/>
              </a:pPr>
              <a:endParaRPr lang="en-GB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endParaRPr lang="en-GB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endParaRPr lang="en-GB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ctr" rtl="0">
                <a:defRPr sz="1000"/>
              </a:pPr>
              <a:endParaRPr lang="en-GB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180975</xdr:colOff>
      <xdr:row>0</xdr:row>
      <xdr:rowOff>28575</xdr:rowOff>
    </xdr:from>
    <xdr:to>
      <xdr:col>13</xdr:col>
      <xdr:colOff>752479</xdr:colOff>
      <xdr:row>5</xdr:row>
      <xdr:rowOff>124589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78050" y="28575"/>
          <a:ext cx="2209804" cy="1048514"/>
        </a:xfrm>
        <a:prstGeom prst="rect">
          <a:avLst/>
        </a:prstGeom>
      </xdr:spPr>
    </xdr:pic>
    <xdr:clientData/>
  </xdr:twoCellAnchor>
  <xdr:oneCellAnchor>
    <xdr:from>
      <xdr:col>9</xdr:col>
      <xdr:colOff>85725</xdr:colOff>
      <xdr:row>1</xdr:row>
      <xdr:rowOff>9525</xdr:rowOff>
    </xdr:from>
    <xdr:ext cx="3019353" cy="311496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1439525" y="171450"/>
          <a:ext cx="301935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rgbClr val="FF0000"/>
              </a:solidFill>
            </a:rPr>
            <a:t>Please</a:t>
          </a:r>
          <a:r>
            <a:rPr lang="en-US" sz="1400" b="1" baseline="0">
              <a:solidFill>
                <a:srgbClr val="FF0000"/>
              </a:solidFill>
            </a:rPr>
            <a:t> don't add columns to the table</a:t>
          </a:r>
          <a:endParaRPr lang="en-US" sz="1400" b="1">
            <a:solidFill>
              <a:srgbClr val="FF0000"/>
            </a:solidFill>
          </a:endParaRPr>
        </a:p>
      </xdr:txBody>
    </xdr:sp>
    <xdr:clientData/>
  </xdr:oneCellAnchor>
  <xdr:oneCellAnchor>
    <xdr:from>
      <xdr:col>2</xdr:col>
      <xdr:colOff>1295400</xdr:colOff>
      <xdr:row>2</xdr:row>
      <xdr:rowOff>85725</xdr:rowOff>
    </xdr:from>
    <xdr:ext cx="2052037" cy="342786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3733800" y="695325"/>
          <a:ext cx="2052037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Quando si modifica status di</a:t>
          </a:r>
          <a:r>
            <a:rPr lang="en-US" sz="8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un' assistenza,</a:t>
          </a:r>
          <a:endParaRPr lang="en-US" sz="800">
            <a:effectLst/>
          </a:endParaRPr>
        </a:p>
        <a:p>
          <a:r>
            <a:rPr lang="en-US" sz="8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selezionare riga e premere                             -&gt;</a:t>
          </a:r>
          <a:endParaRPr lang="en-US" sz="800">
            <a:effectLst/>
          </a:endParaRPr>
        </a:p>
      </xdr:txBody>
    </xdr:sp>
    <xdr:clientData/>
  </xdr:oneCellAnchor>
  <xdr:oneCellAnchor>
    <xdr:from>
      <xdr:col>3</xdr:col>
      <xdr:colOff>466725</xdr:colOff>
      <xdr:row>1</xdr:row>
      <xdr:rowOff>133350</xdr:rowOff>
    </xdr:from>
    <xdr:ext cx="1578574" cy="233205"/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4219575" y="295275"/>
          <a:ext cx="1578574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/>
            <a:t>Aggiungi nuova riparazione -</a:t>
          </a:r>
          <a:r>
            <a:rPr lang="en-US" sz="900" baseline="0"/>
            <a:t>&gt;</a:t>
          </a:r>
          <a:endParaRPr lang="en-US" sz="9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977900</xdr:colOff>
          <xdr:row>1</xdr:row>
          <xdr:rowOff>25400</xdr:rowOff>
        </xdr:from>
        <xdr:to>
          <xdr:col>6</xdr:col>
          <xdr:colOff>1270000</xdr:colOff>
          <xdr:row>1</xdr:row>
          <xdr:rowOff>393700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Elimina ultima riga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977900</xdr:colOff>
          <xdr:row>2</xdr:row>
          <xdr:rowOff>50800</xdr:rowOff>
        </xdr:from>
        <xdr:to>
          <xdr:col>6</xdr:col>
          <xdr:colOff>1270000</xdr:colOff>
          <xdr:row>4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1</xdr:row>
          <xdr:rowOff>50800</xdr:rowOff>
        </xdr:from>
        <xdr:to>
          <xdr:col>3</xdr:col>
          <xdr:colOff>12700</xdr:colOff>
          <xdr:row>1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Fit to screen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</xdr:row>
      <xdr:rowOff>114300</xdr:rowOff>
    </xdr:from>
    <xdr:ext cx="3252557" cy="530658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0" y="304800"/>
          <a:ext cx="3252557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1"/>
            <a:t>LISTINO PREZZI 2021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2</xdr:row>
          <xdr:rowOff>25400</xdr:rowOff>
        </xdr:from>
        <xdr:to>
          <xdr:col>5</xdr:col>
          <xdr:colOff>88900</xdr:colOff>
          <xdr:row>4</xdr:row>
          <xdr:rowOff>12700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3035300</xdr:colOff>
          <xdr:row>1</xdr:row>
          <xdr:rowOff>38100</xdr:rowOff>
        </xdr:from>
        <xdr:to>
          <xdr:col>3</xdr:col>
          <xdr:colOff>1079500</xdr:colOff>
          <xdr:row>3</xdr:row>
          <xdr:rowOff>25400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Aggiorna prezzo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3022600</xdr:colOff>
          <xdr:row>3</xdr:row>
          <xdr:rowOff>63500</xdr:rowOff>
        </xdr:from>
        <xdr:to>
          <xdr:col>3</xdr:col>
          <xdr:colOff>1079500</xdr:colOff>
          <xdr:row>5</xdr:row>
          <xdr:rowOff>25400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Articolo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1397000</xdr:colOff>
          <xdr:row>2</xdr:row>
          <xdr:rowOff>165100</xdr:rowOff>
        </xdr:from>
        <xdr:to>
          <xdr:col>2</xdr:col>
          <xdr:colOff>2806700</xdr:colOff>
          <xdr:row>2</xdr:row>
          <xdr:rowOff>520700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209550</xdr:colOff>
      <xdr:row>3</xdr:row>
      <xdr:rowOff>114300</xdr:rowOff>
    </xdr:from>
    <xdr:to>
      <xdr:col>23</xdr:col>
      <xdr:colOff>819150</xdr:colOff>
      <xdr:row>3</xdr:row>
      <xdr:rowOff>114300</xdr:rowOff>
    </xdr:to>
    <xdr:cxnSp macro="">
      <xdr:nvCxnSpPr>
        <xdr:cNvPr id="3" name="Connettore 2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990600" y="1457325"/>
          <a:ext cx="33289875" cy="0"/>
        </a:xfrm>
        <a:prstGeom prst="straightConnector1">
          <a:avLst/>
        </a:prstGeom>
        <a:ln w="76200"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76200</xdr:colOff>
      <xdr:row>2</xdr:row>
      <xdr:rowOff>104775</xdr:rowOff>
    </xdr:from>
    <xdr:ext cx="2594428" cy="530658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6200" y="485775"/>
          <a:ext cx="2594428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800" b="1"/>
            <a:t>STORICO</a:t>
          </a:r>
          <a:r>
            <a:rPr lang="en-US" sz="2800" b="1" baseline="0"/>
            <a:t> PREZZI</a:t>
          </a:r>
          <a:endParaRPr lang="en-US" sz="28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2946400</xdr:colOff>
          <xdr:row>2</xdr:row>
          <xdr:rowOff>165100</xdr:rowOff>
        </xdr:from>
        <xdr:to>
          <xdr:col>3</xdr:col>
          <xdr:colOff>889000</xdr:colOff>
          <xdr:row>2</xdr:row>
          <xdr:rowOff>520700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Adatta a schermo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946</xdr:row>
      <xdr:rowOff>0</xdr:rowOff>
    </xdr:from>
    <xdr:to>
      <xdr:col>1</xdr:col>
      <xdr:colOff>0</xdr:colOff>
      <xdr:row>946</xdr:row>
      <xdr:rowOff>0</xdr:rowOff>
    </xdr:to>
    <xdr:sp macro="" textlink="">
      <xdr:nvSpPr>
        <xdr:cNvPr id="2" name="Rectangle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rrowheads="1"/>
        </xdr:cNvSpPr>
      </xdr:nvSpPr>
      <xdr:spPr bwMode="auto">
        <a:xfrm>
          <a:off x="1790700" y="171202350"/>
          <a:ext cx="3162300" cy="0"/>
        </a:xfrm>
        <a:prstGeom prst="rect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101600</xdr:rowOff>
        </xdr:from>
        <xdr:to>
          <xdr:col>8</xdr:col>
          <xdr:colOff>215900</xdr:colOff>
          <xdr:row>1</xdr:row>
          <xdr:rowOff>63500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</xdr:row>
          <xdr:rowOff>139700</xdr:rowOff>
        </xdr:from>
        <xdr:to>
          <xdr:col>8</xdr:col>
          <xdr:colOff>215900</xdr:colOff>
          <xdr:row>3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Inserisci nuovo cliente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295192</xdr:colOff>
      <xdr:row>5</xdr:row>
      <xdr:rowOff>74084</xdr:rowOff>
    </xdr:from>
    <xdr:to>
      <xdr:col>5</xdr:col>
      <xdr:colOff>571500</xdr:colOff>
      <xdr:row>6</xdr:row>
      <xdr:rowOff>88836</xdr:rowOff>
    </xdr:to>
    <xdr:pic>
      <xdr:nvPicPr>
        <xdr:cNvPr id="3" name="Immagine 2" descr="File:Allowed.svg - Wikimedia Commons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7359" y="1449917"/>
          <a:ext cx="276308" cy="258169"/>
        </a:xfrm>
        <a:prstGeom prst="rect">
          <a:avLst/>
        </a:prstGeom>
      </xdr:spPr>
    </xdr:pic>
    <xdr:clientData/>
  </xdr:twoCellAnchor>
  <xdr:twoCellAnchor>
    <xdr:from>
      <xdr:col>5</xdr:col>
      <xdr:colOff>232833</xdr:colOff>
      <xdr:row>4</xdr:row>
      <xdr:rowOff>52916</xdr:rowOff>
    </xdr:from>
    <xdr:to>
      <xdr:col>9</xdr:col>
      <xdr:colOff>433917</xdr:colOff>
      <xdr:row>13</xdr:row>
      <xdr:rowOff>10583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795000" y="1185333"/>
          <a:ext cx="2571750" cy="2148417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5</xdr:col>
      <xdr:colOff>550333</xdr:colOff>
      <xdr:row>4</xdr:row>
      <xdr:rowOff>201084</xdr:rowOff>
    </xdr:from>
    <xdr:ext cx="2285999" cy="953466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11112500" y="1333501"/>
          <a:ext cx="2285999" cy="9534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/>
            <a:t>Inserire i dati </a:t>
          </a:r>
          <a:r>
            <a:rPr lang="en-US" sz="1100" b="1"/>
            <a:t>CORRETTI</a:t>
          </a:r>
          <a:r>
            <a:rPr lang="en-US" sz="1100" baseline="0"/>
            <a:t> e </a:t>
          </a:r>
          <a:r>
            <a:rPr lang="en-US" sz="1100" b="1" baseline="0"/>
            <a:t>COMPLETI</a:t>
          </a:r>
        </a:p>
        <a:p>
          <a:pPr algn="l"/>
          <a:r>
            <a:rPr lang="en-US" sz="1100" baseline="0"/>
            <a:t>può essere molto importante in ottica commerciale, </a:t>
          </a:r>
        </a:p>
        <a:p>
          <a:pPr algn="l"/>
          <a:r>
            <a:rPr lang="en-US" sz="1100" baseline="0"/>
            <a:t>per favore prestare molta attenzione a completare tutti i campi</a:t>
          </a:r>
          <a:endParaRPr lang="en-US" sz="1100"/>
        </a:p>
      </xdr:txBody>
    </xdr:sp>
    <xdr:clientData/>
  </xdr:oneCellAnchor>
  <xdr:oneCellAnchor>
    <xdr:from>
      <xdr:col>5</xdr:col>
      <xdr:colOff>582083</xdr:colOff>
      <xdr:row>9</xdr:row>
      <xdr:rowOff>52918</xdr:rowOff>
    </xdr:from>
    <xdr:ext cx="2275417" cy="781240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11144250" y="2402418"/>
          <a:ext cx="2275417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en-US" sz="1100"/>
            <a:t>Inserire i dati errati</a:t>
          </a:r>
          <a:r>
            <a:rPr lang="en-US" sz="1100" baseline="0"/>
            <a:t> può rappresentare un problema per future comunicazioni e/o collaborazioni</a:t>
          </a:r>
          <a:endParaRPr lang="en-US" sz="1100"/>
        </a:p>
      </xdr:txBody>
    </xdr:sp>
    <xdr:clientData/>
  </xdr:oneCellAnchor>
  <xdr:twoCellAnchor editAs="oneCell">
    <xdr:from>
      <xdr:col>5</xdr:col>
      <xdr:colOff>243416</xdr:colOff>
      <xdr:row>9</xdr:row>
      <xdr:rowOff>10583</xdr:rowOff>
    </xdr:from>
    <xdr:to>
      <xdr:col>6</xdr:col>
      <xdr:colOff>52917</xdr:colOff>
      <xdr:row>10</xdr:row>
      <xdr:rowOff>169334</xdr:rowOff>
    </xdr:to>
    <xdr:pic>
      <xdr:nvPicPr>
        <xdr:cNvPr id="6" name="Immagine 5" descr="Free illustration: &lt;strong&gt;Wrong&lt;/strong&gt;, Incorrect, Cross, Try Again ...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5583" y="2360083"/>
          <a:ext cx="402167" cy="40216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292100</xdr:colOff>
          <xdr:row>8</xdr:row>
          <xdr:rowOff>152400</xdr:rowOff>
        </xdr:from>
        <xdr:to>
          <xdr:col>12</xdr:col>
          <xdr:colOff>292100</xdr:colOff>
          <xdr:row>10</xdr:row>
          <xdr:rowOff>127000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435599</xdr:colOff>
      <xdr:row>4</xdr:row>
      <xdr:rowOff>228600</xdr:rowOff>
    </xdr:from>
    <xdr:ext cx="796244" cy="280205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4180174" y="4324350"/>
          <a:ext cx="79624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Tipologia:</a:t>
          </a:r>
        </a:p>
      </xdr:txBody>
    </xdr:sp>
    <xdr:clientData/>
  </xdr:oneCellAnchor>
  <xdr:oneCellAnchor>
    <xdr:from>
      <xdr:col>3</xdr:col>
      <xdr:colOff>285750</xdr:colOff>
      <xdr:row>6</xdr:row>
      <xdr:rowOff>219075</xdr:rowOff>
    </xdr:from>
    <xdr:ext cx="946093" cy="280205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14030325" y="4810125"/>
          <a:ext cx="94609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Descrizione:</a:t>
          </a:r>
        </a:p>
      </xdr:txBody>
    </xdr:sp>
    <xdr:clientData/>
  </xdr:oneCellAnchor>
  <xdr:oneCellAnchor>
    <xdr:from>
      <xdr:col>3</xdr:col>
      <xdr:colOff>83360</xdr:colOff>
      <xdr:row>8</xdr:row>
      <xdr:rowOff>171450</xdr:rowOff>
    </xdr:from>
    <xdr:ext cx="1187248" cy="280205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1912160" y="2362200"/>
          <a:ext cx="118724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Unità di Misura:</a:t>
          </a:r>
        </a:p>
      </xdr:txBody>
    </xdr:sp>
    <xdr:clientData/>
  </xdr:oneCellAnchor>
  <xdr:oneCellAnchor>
    <xdr:from>
      <xdr:col>3</xdr:col>
      <xdr:colOff>48314</xdr:colOff>
      <xdr:row>11</xdr:row>
      <xdr:rowOff>0</xdr:rowOff>
    </xdr:from>
    <xdr:ext cx="1183529" cy="280205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3792889" y="5829300"/>
          <a:ext cx="118352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Prezzo Unitario:</a:t>
          </a:r>
        </a:p>
      </xdr:txBody>
    </xdr:sp>
    <xdr:clientData/>
  </xdr:oneCellAnchor>
  <xdr:twoCellAnchor>
    <xdr:from>
      <xdr:col>2</xdr:col>
      <xdr:colOff>142240</xdr:colOff>
      <xdr:row>3</xdr:row>
      <xdr:rowOff>510920</xdr:rowOff>
    </xdr:from>
    <xdr:to>
      <xdr:col>3</xdr:col>
      <xdr:colOff>19386</xdr:colOff>
      <xdr:row>12</xdr:row>
      <xdr:rowOff>145977</xdr:rowOff>
    </xdr:to>
    <xdr:sp macro="" textlink="">
      <xdr:nvSpPr>
        <xdr:cNvPr id="8" name="Rectangle 14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13296265" y="4063745"/>
          <a:ext cx="467696" cy="2159182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GB" sz="2000"/>
            <a:t>RICAMBI</a:t>
          </a:r>
          <a:r>
            <a:rPr lang="en-GB" sz="2000" baseline="0"/>
            <a:t> GENERICI</a:t>
          </a:r>
          <a:endParaRPr lang="en-GB" sz="2000"/>
        </a:p>
      </xdr:txBody>
    </xdr:sp>
    <xdr:clientData/>
  </xdr:twoCellAnchor>
  <xdr:oneCellAnchor>
    <xdr:from>
      <xdr:col>6</xdr:col>
      <xdr:colOff>100367</xdr:colOff>
      <xdr:row>8</xdr:row>
      <xdr:rowOff>145595</xdr:rowOff>
    </xdr:from>
    <xdr:ext cx="646908" cy="280205"/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4107671" y="1751238"/>
          <a:ext cx="64690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Codice:</a:t>
          </a:r>
        </a:p>
      </xdr:txBody>
    </xdr:sp>
    <xdr:clientData/>
  </xdr:oneCellAnchor>
  <xdr:oneCellAnchor>
    <xdr:from>
      <xdr:col>9</xdr:col>
      <xdr:colOff>395288</xdr:colOff>
      <xdr:row>4</xdr:row>
      <xdr:rowOff>130968</xdr:rowOff>
    </xdr:from>
    <xdr:ext cx="2317045" cy="342786"/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6357938" y="1473993"/>
          <a:ext cx="2317045" cy="342786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Non Toccare celle GIALLE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279400</xdr:colOff>
          <xdr:row>10</xdr:row>
          <xdr:rowOff>165100</xdr:rowOff>
        </xdr:from>
        <xdr:to>
          <xdr:col>12</xdr:col>
          <xdr:colOff>292100</xdr:colOff>
          <xdr:row>12</xdr:row>
          <xdr:rowOff>127000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7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Vai a FORM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247650</xdr:colOff>
      <xdr:row>2</xdr:row>
      <xdr:rowOff>28575</xdr:rowOff>
    </xdr:from>
    <xdr:ext cx="4128374" cy="342786"/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3295650" y="409575"/>
          <a:ext cx="412837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Aggiungi nuovo</a:t>
          </a:r>
          <a:r>
            <a:rPr lang="en-US" sz="1600" b="1" baseline="0"/>
            <a:t> RICAMBIO GENERICO a Listino</a:t>
          </a:r>
          <a:endParaRPr lang="en-US" sz="16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317500</xdr:colOff>
          <xdr:row>10</xdr:row>
          <xdr:rowOff>165100</xdr:rowOff>
        </xdr:from>
        <xdr:to>
          <xdr:col>10</xdr:col>
          <xdr:colOff>203200</xdr:colOff>
          <xdr:row>12</xdr:row>
          <xdr:rowOff>127000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7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a Listino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420445</xdr:colOff>
      <xdr:row>4</xdr:row>
      <xdr:rowOff>133457</xdr:rowOff>
    </xdr:from>
    <xdr:ext cx="831061" cy="280205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2238854" y="895457"/>
          <a:ext cx="83106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Tipologia :</a:t>
          </a:r>
        </a:p>
      </xdr:txBody>
    </xdr:sp>
    <xdr:clientData/>
  </xdr:oneCellAnchor>
  <xdr:oneCellAnchor>
    <xdr:from>
      <xdr:col>1</xdr:col>
      <xdr:colOff>576518</xdr:colOff>
      <xdr:row>14</xdr:row>
      <xdr:rowOff>155864</xdr:rowOff>
    </xdr:from>
    <xdr:ext cx="681725" cy="280205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2394927" y="2822864"/>
          <a:ext cx="68172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Codice :</a:t>
          </a:r>
        </a:p>
      </xdr:txBody>
    </xdr:sp>
    <xdr:clientData/>
  </xdr:oneCellAnchor>
  <xdr:twoCellAnchor>
    <xdr:from>
      <xdr:col>0</xdr:col>
      <xdr:colOff>242902</xdr:colOff>
      <xdr:row>4</xdr:row>
      <xdr:rowOff>5229</xdr:rowOff>
    </xdr:from>
    <xdr:to>
      <xdr:col>1</xdr:col>
      <xdr:colOff>120049</xdr:colOff>
      <xdr:row>17</xdr:row>
      <xdr:rowOff>0</xdr:rowOff>
    </xdr:to>
    <xdr:sp macro="" textlink="">
      <xdr:nvSpPr>
        <xdr:cNvPr id="8" name="Rectangle 14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1455175" y="775888"/>
          <a:ext cx="483283" cy="247993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GB" sz="1600"/>
            <a:t>Nuove</a:t>
          </a:r>
          <a:r>
            <a:rPr lang="en-GB" sz="1600" baseline="0"/>
            <a:t> Giranti</a:t>
          </a:r>
          <a:endParaRPr lang="en-GB" sz="1600"/>
        </a:p>
      </xdr:txBody>
    </xdr:sp>
    <xdr:clientData/>
  </xdr:twoCellAnchor>
  <xdr:oneCellAnchor>
    <xdr:from>
      <xdr:col>5</xdr:col>
      <xdr:colOff>505818</xdr:colOff>
      <xdr:row>4</xdr:row>
      <xdr:rowOff>102391</xdr:rowOff>
    </xdr:from>
    <xdr:ext cx="2317045" cy="342786"/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/>
      </xdr:nvSpPr>
      <xdr:spPr>
        <a:xfrm>
          <a:off x="3692363" y="873050"/>
          <a:ext cx="2317045" cy="342786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Non Toccare celle GIALLE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0</xdr:rowOff>
        </xdr:from>
        <xdr:to>
          <xdr:col>9</xdr:col>
          <xdr:colOff>215900</xdr:colOff>
          <xdr:row>13</xdr:row>
          <xdr:rowOff>177800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8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xdr:oneCellAnchor>
    <xdr:from>
      <xdr:col>4</xdr:col>
      <xdr:colOff>654857</xdr:colOff>
      <xdr:row>12</xdr:row>
      <xdr:rowOff>164309</xdr:rowOff>
    </xdr:from>
    <xdr:ext cx="184731" cy="280205"/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/>
      </xdr:nvSpPr>
      <xdr:spPr>
        <a:xfrm>
          <a:off x="4404243" y="2450309"/>
          <a:ext cx="18473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2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482600</xdr:colOff>
          <xdr:row>14</xdr:row>
          <xdr:rowOff>63500</xdr:rowOff>
        </xdr:from>
        <xdr:to>
          <xdr:col>6</xdr:col>
          <xdr:colOff>508000</xdr:colOff>
          <xdr:row>16</xdr:row>
          <xdr:rowOff>63500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8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a Giranti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290560</xdr:colOff>
      <xdr:row>8</xdr:row>
      <xdr:rowOff>133456</xdr:rowOff>
    </xdr:from>
    <xdr:ext cx="963918" cy="280205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2108969" y="1276456"/>
          <a:ext cx="96391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Dimensioni :</a:t>
          </a:r>
        </a:p>
      </xdr:txBody>
    </xdr:sp>
    <xdr:clientData/>
  </xdr:oneCellAnchor>
  <xdr:oneCellAnchor>
    <xdr:from>
      <xdr:col>2</xdr:col>
      <xdr:colOff>74084</xdr:colOff>
      <xdr:row>10</xdr:row>
      <xdr:rowOff>150773</xdr:rowOff>
    </xdr:from>
    <xdr:ext cx="558102" cy="280205"/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2498629" y="1674773"/>
          <a:ext cx="55810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Peso :</a:t>
          </a:r>
        </a:p>
      </xdr:txBody>
    </xdr:sp>
    <xdr:clientData/>
  </xdr:oneCellAnchor>
  <xdr:oneCellAnchor>
    <xdr:from>
      <xdr:col>1</xdr:col>
      <xdr:colOff>394468</xdr:colOff>
      <xdr:row>6</xdr:row>
      <xdr:rowOff>133455</xdr:rowOff>
    </xdr:from>
    <xdr:ext cx="850297" cy="280205"/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2212877" y="1276455"/>
          <a:ext cx="85029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Diametro :</a:t>
          </a:r>
        </a:p>
      </xdr:txBody>
    </xdr:sp>
    <xdr:clientData/>
  </xdr:oneCellAnchor>
  <xdr:oneCellAnchor>
    <xdr:from>
      <xdr:col>1</xdr:col>
      <xdr:colOff>584971</xdr:colOff>
      <xdr:row>12</xdr:row>
      <xdr:rowOff>116137</xdr:rowOff>
    </xdr:from>
    <xdr:ext cx="673133" cy="280205"/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 txBox="1"/>
      </xdr:nvSpPr>
      <xdr:spPr>
        <a:xfrm>
          <a:off x="2403380" y="2402137"/>
          <a:ext cx="67313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Prezzo 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14</xdr:row>
          <xdr:rowOff>63500</xdr:rowOff>
        </xdr:from>
        <xdr:to>
          <xdr:col>9</xdr:col>
          <xdr:colOff>203200</xdr:colOff>
          <xdr:row>16</xdr:row>
          <xdr:rowOff>63500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8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Vai a FORM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103909</xdr:colOff>
      <xdr:row>2</xdr:row>
      <xdr:rowOff>8659</xdr:rowOff>
    </xdr:from>
    <xdr:ext cx="3060453" cy="342786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922318" y="389659"/>
          <a:ext cx="306045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Aggiungi nuova GIRANTE</a:t>
          </a:r>
          <a:r>
            <a:rPr lang="en-US" sz="1600" b="1" baseline="0"/>
            <a:t> a Listino</a:t>
          </a:r>
          <a:endParaRPr lang="en-US" sz="1600" b="1"/>
        </a:p>
      </xdr:txBody>
    </xdr:sp>
    <xdr:clientData/>
  </xdr:oneCellAnchor>
  <xdr:oneCellAnchor>
    <xdr:from>
      <xdr:col>4</xdr:col>
      <xdr:colOff>134693</xdr:colOff>
      <xdr:row>6</xdr:row>
      <xdr:rowOff>133455</xdr:rowOff>
    </xdr:from>
    <xdr:ext cx="547394" cy="280205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 txBox="1"/>
      </xdr:nvSpPr>
      <xdr:spPr>
        <a:xfrm>
          <a:off x="2671807" y="1285114"/>
          <a:ext cx="54739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Foro :</a:t>
          </a:r>
        </a:p>
      </xdr:txBody>
    </xdr:sp>
    <xdr:clientData/>
  </xdr:oneCellAnchor>
  <xdr:oneCellAnchor>
    <xdr:from>
      <xdr:col>5</xdr:col>
      <xdr:colOff>576307</xdr:colOff>
      <xdr:row>6</xdr:row>
      <xdr:rowOff>133455</xdr:rowOff>
    </xdr:from>
    <xdr:ext cx="700705" cy="280205"/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3762852" y="1285114"/>
          <a:ext cx="70070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Angolo :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71240</xdr:colOff>
      <xdr:row>5</xdr:row>
      <xdr:rowOff>252598</xdr:rowOff>
    </xdr:from>
    <xdr:ext cx="796244" cy="280205"/>
    <xdr:sp macro="" textlink="">
      <xdr:nvSpPr>
        <xdr:cNvPr id="2" name="CasellaDiTesto 18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3815815" y="10282423"/>
          <a:ext cx="79624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Tipologia:</a:t>
          </a:r>
        </a:p>
      </xdr:txBody>
    </xdr:sp>
    <xdr:clientData/>
  </xdr:oneCellAnchor>
  <xdr:oneCellAnchor>
    <xdr:from>
      <xdr:col>2</xdr:col>
      <xdr:colOff>414140</xdr:colOff>
      <xdr:row>7</xdr:row>
      <xdr:rowOff>227198</xdr:rowOff>
    </xdr:from>
    <xdr:ext cx="442685" cy="280205"/>
    <xdr:sp macro="" textlink="">
      <xdr:nvSpPr>
        <xdr:cNvPr id="3" name="CasellaDiTesto 18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4158715" y="10761848"/>
          <a:ext cx="44268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KW:</a:t>
          </a:r>
        </a:p>
      </xdr:txBody>
    </xdr:sp>
    <xdr:clientData/>
  </xdr:oneCellAnchor>
  <xdr:oneCellAnchor>
    <xdr:from>
      <xdr:col>2</xdr:col>
      <xdr:colOff>350640</xdr:colOff>
      <xdr:row>11</xdr:row>
      <xdr:rowOff>23998</xdr:rowOff>
    </xdr:from>
    <xdr:ext cx="2240742" cy="280205"/>
    <xdr:sp macro="" textlink="">
      <xdr:nvSpPr>
        <xdr:cNvPr id="5" name="CasellaDiTesto 18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1566909" y="2258710"/>
          <a:ext cx="224074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/>
            <a:t>Dettagli Motore da Aggiungere :</a:t>
          </a:r>
        </a:p>
      </xdr:txBody>
    </xdr:sp>
    <xdr:clientData/>
  </xdr:oneCellAnchor>
  <xdr:twoCellAnchor>
    <xdr:from>
      <xdr:col>1</xdr:col>
      <xdr:colOff>142240</xdr:colOff>
      <xdr:row>4</xdr:row>
      <xdr:rowOff>236190</xdr:rowOff>
    </xdr:from>
    <xdr:to>
      <xdr:col>2</xdr:col>
      <xdr:colOff>19386</xdr:colOff>
      <xdr:row>21</xdr:row>
      <xdr:rowOff>38099</xdr:rowOff>
    </xdr:to>
    <xdr:sp macro="" textlink="">
      <xdr:nvSpPr>
        <xdr:cNvPr id="6" name="Rectangle 29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13296265" y="10027890"/>
          <a:ext cx="467696" cy="425960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GB" sz="2000" baseline="0"/>
            <a:t> MOTORI</a:t>
          </a:r>
          <a:endParaRPr lang="en-GB" sz="2000"/>
        </a:p>
      </xdr:txBody>
    </xdr:sp>
    <xdr:clientData/>
  </xdr:twoCellAnchor>
  <xdr:oneCellAnchor>
    <xdr:from>
      <xdr:col>3</xdr:col>
      <xdr:colOff>750690</xdr:colOff>
      <xdr:row>12</xdr:row>
      <xdr:rowOff>185923</xdr:rowOff>
    </xdr:from>
    <xdr:ext cx="614720" cy="405432"/>
    <xdr:sp macro="" textlink="">
      <xdr:nvSpPr>
        <xdr:cNvPr id="7" name="CasellaDiTesto 18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2579490" y="2824348"/>
          <a:ext cx="614720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KW</a:t>
          </a:r>
          <a:r>
            <a:rPr lang="en-US" sz="2000" baseline="0"/>
            <a:t>:</a:t>
          </a:r>
          <a:endParaRPr lang="en-US" sz="2000"/>
        </a:p>
      </xdr:txBody>
    </xdr:sp>
    <xdr:clientData/>
  </xdr:oneCellAnchor>
  <xdr:oneCellAnchor>
    <xdr:from>
      <xdr:col>5</xdr:col>
      <xdr:colOff>324182</xdr:colOff>
      <xdr:row>12</xdr:row>
      <xdr:rowOff>135123</xdr:rowOff>
    </xdr:from>
    <xdr:ext cx="744306" cy="405432"/>
    <xdr:sp macro="" textlink="">
      <xdr:nvSpPr>
        <xdr:cNvPr id="8" name="CasellaDiTesto 18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4631599" y="2558706"/>
          <a:ext cx="744306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RPM:</a:t>
          </a:r>
        </a:p>
      </xdr:txBody>
    </xdr:sp>
    <xdr:clientData/>
  </xdr:oneCellAnchor>
  <xdr:oneCellAnchor>
    <xdr:from>
      <xdr:col>6</xdr:col>
      <xdr:colOff>997986</xdr:colOff>
      <xdr:row>12</xdr:row>
      <xdr:rowOff>153116</xdr:rowOff>
    </xdr:from>
    <xdr:ext cx="751681" cy="405432"/>
    <xdr:sp macro="" textlink="">
      <xdr:nvSpPr>
        <xdr:cNvPr id="9" name="CasellaDiTesto 1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 txBox="1"/>
      </xdr:nvSpPr>
      <xdr:spPr>
        <a:xfrm>
          <a:off x="7164542" y="2636672"/>
          <a:ext cx="751681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Volts</a:t>
          </a:r>
          <a:r>
            <a:rPr lang="en-US" sz="1200"/>
            <a:t>:</a:t>
          </a:r>
        </a:p>
      </xdr:txBody>
    </xdr:sp>
    <xdr:clientData/>
  </xdr:oneCellAnchor>
  <xdr:oneCellAnchor>
    <xdr:from>
      <xdr:col>3</xdr:col>
      <xdr:colOff>200441</xdr:colOff>
      <xdr:row>15</xdr:row>
      <xdr:rowOff>8123</xdr:rowOff>
    </xdr:from>
    <xdr:ext cx="1187248" cy="280205"/>
    <xdr:sp macro="" textlink="">
      <xdr:nvSpPr>
        <xdr:cNvPr id="10" name="CasellaDiTesto 18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2024845" y="3092758"/>
          <a:ext cx="118724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Unità di Misura</a:t>
          </a:r>
          <a:r>
            <a:rPr lang="en-US" sz="1200" baseline="0"/>
            <a:t>:</a:t>
          </a:r>
          <a:endParaRPr lang="en-US" sz="1200"/>
        </a:p>
      </xdr:txBody>
    </xdr:sp>
    <xdr:clientData/>
  </xdr:oneCellAnchor>
  <xdr:oneCellAnchor>
    <xdr:from>
      <xdr:col>3</xdr:col>
      <xdr:colOff>185153</xdr:colOff>
      <xdr:row>16</xdr:row>
      <xdr:rowOff>193408</xdr:rowOff>
    </xdr:from>
    <xdr:ext cx="1183529" cy="280205"/>
    <xdr:sp macro="" textlink="">
      <xdr:nvSpPr>
        <xdr:cNvPr id="11" name="CasellaDiTesto 18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026653" y="3527158"/>
          <a:ext cx="1183529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Prezzo Unitario</a:t>
          </a:r>
          <a:r>
            <a:rPr lang="en-US" sz="1200" baseline="0"/>
            <a:t>:</a:t>
          </a:r>
          <a:endParaRPr lang="en-US" sz="1200"/>
        </a:p>
      </xdr:txBody>
    </xdr:sp>
    <xdr:clientData/>
  </xdr:oneCellAnchor>
  <xdr:oneCellAnchor>
    <xdr:from>
      <xdr:col>9</xdr:col>
      <xdr:colOff>176012</xdr:colOff>
      <xdr:row>12</xdr:row>
      <xdr:rowOff>148647</xdr:rowOff>
    </xdr:from>
    <xdr:ext cx="486928" cy="405432"/>
    <xdr:sp macro="" textlink="">
      <xdr:nvSpPr>
        <xdr:cNvPr id="12" name="CasellaDiTesto 18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8018262" y="2572230"/>
          <a:ext cx="486928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/>
            <a:t>Hz</a:t>
          </a:r>
          <a:r>
            <a:rPr lang="en-US" sz="1200"/>
            <a:t>:</a:t>
          </a:r>
        </a:p>
      </xdr:txBody>
    </xdr:sp>
    <xdr:clientData/>
  </xdr:oneCellAnchor>
  <xdr:oneCellAnchor>
    <xdr:from>
      <xdr:col>6</xdr:col>
      <xdr:colOff>658813</xdr:colOff>
      <xdr:row>8</xdr:row>
      <xdr:rowOff>11905</xdr:rowOff>
    </xdr:from>
    <xdr:ext cx="2317045" cy="342786"/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6045730" y="1620572"/>
          <a:ext cx="2317045" cy="342786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Non Toccare celle GIALLE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355600</xdr:colOff>
          <xdr:row>16</xdr:row>
          <xdr:rowOff>38100</xdr:rowOff>
        </xdr:from>
        <xdr:to>
          <xdr:col>10</xdr:col>
          <xdr:colOff>330200</xdr:colOff>
          <xdr:row>18</xdr:row>
          <xdr:rowOff>25400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9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520700</xdr:colOff>
          <xdr:row>18</xdr:row>
          <xdr:rowOff>63500</xdr:rowOff>
        </xdr:from>
        <xdr:to>
          <xdr:col>8</xdr:col>
          <xdr:colOff>292100</xdr:colOff>
          <xdr:row>20</xdr:row>
          <xdr:rowOff>50800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9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Aggiungi Motore</a:t>
              </a:r>
            </a:p>
          </xdr:txBody>
        </xdr:sp>
        <xdr:clientData fPrintsWithSheet="0"/>
      </xdr:twoCellAnchor>
    </mc:Choice>
    <mc:Fallback/>
  </mc:AlternateContent>
  <xdr:oneCellAnchor>
    <xdr:from>
      <xdr:col>3</xdr:col>
      <xdr:colOff>682569</xdr:colOff>
      <xdr:row>19</xdr:row>
      <xdr:rowOff>2907</xdr:rowOff>
    </xdr:from>
    <xdr:ext cx="681725" cy="280205"/>
    <xdr:sp macro="" textlink="">
      <xdr:nvSpPr>
        <xdr:cNvPr id="16" name="CasellaDiTesto 18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 txBox="1"/>
      </xdr:nvSpPr>
      <xdr:spPr>
        <a:xfrm>
          <a:off x="2524069" y="3971657"/>
          <a:ext cx="681725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/>
            <a:t>Codice </a:t>
          </a:r>
          <a:r>
            <a:rPr lang="en-US" sz="1200" baseline="0"/>
            <a:t>:</a:t>
          </a:r>
          <a:endParaRPr lang="en-US" sz="1200"/>
        </a:p>
      </xdr:txBody>
    </xdr:sp>
    <xdr:clientData/>
  </xdr:oneCellAnchor>
  <xdr:oneCellAnchor>
    <xdr:from>
      <xdr:col>5</xdr:col>
      <xdr:colOff>95250</xdr:colOff>
      <xdr:row>2</xdr:row>
      <xdr:rowOff>10583</xdr:rowOff>
    </xdr:from>
    <xdr:ext cx="3081356" cy="342786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4402667" y="391583"/>
          <a:ext cx="3081356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Aggiungi nuovo MOTORE</a:t>
          </a:r>
          <a:r>
            <a:rPr lang="en-US" sz="1600" b="1" baseline="0"/>
            <a:t> a Listino</a:t>
          </a:r>
          <a:endParaRPr lang="en-US" sz="16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18</xdr:row>
          <xdr:rowOff>63500</xdr:rowOff>
        </xdr:from>
        <xdr:to>
          <xdr:col>10</xdr:col>
          <xdr:colOff>330200</xdr:colOff>
          <xdr:row>20</xdr:row>
          <xdr:rowOff>25400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9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Vai a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101600</xdr:colOff>
          <xdr:row>0</xdr:row>
          <xdr:rowOff>63500</xdr:rowOff>
        </xdr:from>
        <xdr:to>
          <xdr:col>12</xdr:col>
          <xdr:colOff>279400</xdr:colOff>
          <xdr:row>1</xdr:row>
          <xdr:rowOff>38100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0</xdr:row>
          <xdr:rowOff>177800</xdr:rowOff>
        </xdr:from>
        <xdr:to>
          <xdr:col>7</xdr:col>
          <xdr:colOff>165100</xdr:colOff>
          <xdr:row>1</xdr:row>
          <xdr:rowOff>139700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B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 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661459</xdr:colOff>
      <xdr:row>0</xdr:row>
      <xdr:rowOff>61737</xdr:rowOff>
    </xdr:from>
    <xdr:ext cx="553998" cy="311496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9948334" y="61737"/>
          <a:ext cx="55399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/>
            <a:t>d800</a:t>
          </a:r>
        </a:p>
      </xdr:txBody>
    </xdr:sp>
    <xdr:clientData/>
  </xdr:oneCellAnchor>
  <xdr:oneCellAnchor>
    <xdr:from>
      <xdr:col>10</xdr:col>
      <xdr:colOff>608541</xdr:colOff>
      <xdr:row>0</xdr:row>
      <xdr:rowOff>52917</xdr:rowOff>
    </xdr:from>
    <xdr:ext cx="644985" cy="311496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2276666" y="52917"/>
          <a:ext cx="64498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/>
            <a:t>d1200</a:t>
          </a:r>
        </a:p>
      </xdr:txBody>
    </xdr:sp>
    <xdr:clientData/>
  </xdr:oneCellAnchor>
  <xdr:oneCellAnchor>
    <xdr:from>
      <xdr:col>12</xdr:col>
      <xdr:colOff>573272</xdr:colOff>
      <xdr:row>0</xdr:row>
      <xdr:rowOff>61737</xdr:rowOff>
    </xdr:from>
    <xdr:ext cx="829971" cy="311496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14657925" y="61737"/>
          <a:ext cx="82997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/>
            <a:t>d795_9P</a:t>
          </a:r>
        </a:p>
      </xdr:txBody>
    </xdr:sp>
    <xdr:clientData/>
  </xdr:oneCellAnchor>
  <xdr:oneCellAnchor>
    <xdr:from>
      <xdr:col>14</xdr:col>
      <xdr:colOff>608547</xdr:colOff>
      <xdr:row>0</xdr:row>
      <xdr:rowOff>61736</xdr:rowOff>
    </xdr:from>
    <xdr:ext cx="824585" cy="311497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16880422" y="61736"/>
          <a:ext cx="824585" cy="3114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400" b="1"/>
            <a:t>795_12P</a:t>
          </a:r>
        </a:p>
      </xdr:txBody>
    </xdr:sp>
    <xdr:clientData/>
  </xdr:oneCellAnchor>
  <xdr:oneCellAnchor>
    <xdr:from>
      <xdr:col>16</xdr:col>
      <xdr:colOff>520351</xdr:colOff>
      <xdr:row>0</xdr:row>
      <xdr:rowOff>61737</xdr:rowOff>
    </xdr:from>
    <xdr:ext cx="781111" cy="311496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19305768" y="61737"/>
          <a:ext cx="7811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/>
            <a:t>d500 7P</a:t>
          </a:r>
        </a:p>
      </xdr:txBody>
    </xdr:sp>
    <xdr:clientData/>
  </xdr:oneCellAnchor>
  <xdr:oneCellAnchor>
    <xdr:from>
      <xdr:col>18</xdr:col>
      <xdr:colOff>502707</xdr:colOff>
      <xdr:row>0</xdr:row>
      <xdr:rowOff>61737</xdr:rowOff>
    </xdr:from>
    <xdr:ext cx="781111" cy="311496"/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21687013" y="61737"/>
          <a:ext cx="78111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/>
            <a:t>d490</a:t>
          </a:r>
          <a:r>
            <a:rPr lang="en-US" sz="1400" b="1" baseline="0"/>
            <a:t> 8P</a:t>
          </a:r>
          <a:endParaRPr lang="en-US" sz="14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0</xdr:row>
          <xdr:rowOff>50800</xdr:rowOff>
        </xdr:from>
        <xdr:to>
          <xdr:col>6</xdr:col>
          <xdr:colOff>482600</xdr:colOff>
          <xdr:row>0</xdr:row>
          <xdr:rowOff>304800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Copertina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0</xdr:row>
      <xdr:rowOff>133350</xdr:rowOff>
    </xdr:from>
    <xdr:ext cx="4703082" cy="342786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4086225" y="133350"/>
          <a:ext cx="470308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Calcolo potenzialitá termica essiccatoio (kcal/h x m</a:t>
          </a:r>
          <a:r>
            <a:rPr lang="en-US" sz="1600" b="1" baseline="30000"/>
            <a:t>3</a:t>
          </a:r>
          <a:r>
            <a:rPr lang="en-US" sz="1600" b="1"/>
            <a:t>)</a:t>
          </a:r>
        </a:p>
      </xdr:txBody>
    </xdr:sp>
    <xdr:clientData/>
  </xdr:oneCellAnchor>
  <xdr:oneCellAnchor>
    <xdr:from>
      <xdr:col>4</xdr:col>
      <xdr:colOff>304800</xdr:colOff>
      <xdr:row>4</xdr:row>
      <xdr:rowOff>161925</xdr:rowOff>
    </xdr:from>
    <xdr:ext cx="1564274" cy="264560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4867275" y="933450"/>
          <a:ext cx="156427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Inserisci spessore (mm):</a:t>
          </a:r>
        </a:p>
      </xdr:txBody>
    </xdr:sp>
    <xdr:clientData/>
  </xdr:oneCellAnchor>
  <xdr:oneCellAnchor>
    <xdr:from>
      <xdr:col>2</xdr:col>
      <xdr:colOff>295275</xdr:colOff>
      <xdr:row>6</xdr:row>
      <xdr:rowOff>161925</xdr:rowOff>
    </xdr:from>
    <xdr:ext cx="2820259" cy="264560"/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3638550" y="1333500"/>
          <a:ext cx="282025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Rapporto</a:t>
          </a:r>
          <a:r>
            <a:rPr lang="en-US" sz="1100" baseline="0"/>
            <a:t> Spessore/Durata riscaldamento (*) </a:t>
          </a:r>
          <a:r>
            <a:rPr lang="en-US" sz="1100"/>
            <a:t>:</a:t>
          </a:r>
        </a:p>
      </xdr:txBody>
    </xdr:sp>
    <xdr:clientData/>
  </xdr:oneCellAnchor>
  <xdr:oneCellAnchor>
    <xdr:from>
      <xdr:col>5</xdr:col>
      <xdr:colOff>85725</xdr:colOff>
      <xdr:row>8</xdr:row>
      <xdr:rowOff>171450</xdr:rowOff>
    </xdr:from>
    <xdr:ext cx="1174424" cy="264560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5257800" y="1743075"/>
          <a:ext cx="11744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Densità (kg/m</a:t>
          </a:r>
          <a:r>
            <a:rPr lang="en-US" sz="1100" baseline="30000"/>
            <a:t>3</a:t>
          </a:r>
          <a:r>
            <a:rPr lang="en-US" sz="1100"/>
            <a:t>) :</a:t>
          </a:r>
        </a:p>
      </xdr:txBody>
    </xdr:sp>
    <xdr:clientData/>
  </xdr:oneCellAnchor>
  <xdr:oneCellAnchor>
    <xdr:from>
      <xdr:col>4</xdr:col>
      <xdr:colOff>495300</xdr:colOff>
      <xdr:row>10</xdr:row>
      <xdr:rowOff>161925</xdr:rowOff>
    </xdr:from>
    <xdr:ext cx="1361655" cy="264560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5057775" y="2133600"/>
          <a:ext cx="13616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Umidità</a:t>
          </a:r>
          <a:r>
            <a:rPr lang="en-US" sz="1100" baseline="0"/>
            <a:t> Iniziale (%) </a:t>
          </a:r>
          <a:r>
            <a:rPr lang="en-US" sz="1100"/>
            <a:t>:</a:t>
          </a:r>
        </a:p>
      </xdr:txBody>
    </xdr:sp>
    <xdr:clientData/>
  </xdr:oneCellAnchor>
  <xdr:oneCellAnchor>
    <xdr:from>
      <xdr:col>3</xdr:col>
      <xdr:colOff>123825</xdr:colOff>
      <xdr:row>12</xdr:row>
      <xdr:rowOff>171450</xdr:rowOff>
    </xdr:from>
    <xdr:ext cx="2333075" cy="264560"/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4076700" y="2543175"/>
          <a:ext cx="23330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Densità calorica legno (kcal/m</a:t>
          </a:r>
          <a:r>
            <a:rPr lang="en-US" sz="1100" baseline="30000"/>
            <a:t>3</a:t>
          </a:r>
          <a:r>
            <a:rPr lang="en-US" sz="1100" baseline="0"/>
            <a:t> * °C)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47625</xdr:colOff>
      <xdr:row>14</xdr:row>
      <xdr:rowOff>161925</xdr:rowOff>
    </xdr:from>
    <xdr:ext cx="1818190" cy="264560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/>
      </xdr:nvSpPr>
      <xdr:spPr>
        <a:xfrm>
          <a:off x="4610100" y="2933700"/>
          <a:ext cx="18181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Delta temperatura (**) (°C)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19050</xdr:colOff>
      <xdr:row>17</xdr:row>
      <xdr:rowOff>161925</xdr:rowOff>
    </xdr:from>
    <xdr:ext cx="1861535" cy="264560"/>
    <xdr:sp macro="" textlink="">
      <xdr:nvSpPr>
        <xdr:cNvPr id="9" name="CasellaDiTesto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4581525" y="3524250"/>
          <a:ext cx="186153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baseline="0"/>
            <a:t>Durata riscaldamento (Ore)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19050</xdr:colOff>
      <xdr:row>19</xdr:row>
      <xdr:rowOff>152400</xdr:rowOff>
    </xdr:from>
    <xdr:ext cx="1804020" cy="264560"/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/>
      </xdr:nvSpPr>
      <xdr:spPr>
        <a:xfrm>
          <a:off x="4581525" y="3914775"/>
          <a:ext cx="18040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baseline="0"/>
            <a:t>kcal/h per il legno (Kcal/h)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19050</xdr:colOff>
      <xdr:row>20</xdr:row>
      <xdr:rowOff>161925</xdr:rowOff>
    </xdr:from>
    <xdr:ext cx="1796069" cy="264560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/>
      </xdr:nvSpPr>
      <xdr:spPr>
        <a:xfrm>
          <a:off x="4581525" y="4124325"/>
          <a:ext cx="179606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baseline="0"/>
            <a:t>kcal/h per l'acqua (Kcal/h)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533400</xdr:colOff>
      <xdr:row>21</xdr:row>
      <xdr:rowOff>180975</xdr:rowOff>
    </xdr:from>
    <xdr:ext cx="1273747" cy="264560"/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/>
      </xdr:nvSpPr>
      <xdr:spPr>
        <a:xfrm>
          <a:off x="5095875" y="4343400"/>
          <a:ext cx="127374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baseline="0"/>
            <a:t>Dispersioni (20%)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571500</xdr:colOff>
      <xdr:row>23</xdr:row>
      <xdr:rowOff>171450</xdr:rowOff>
    </xdr:from>
    <xdr:ext cx="1244956" cy="264560"/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 txBox="1"/>
      </xdr:nvSpPr>
      <xdr:spPr>
        <a:xfrm>
          <a:off x="5133975" y="4733925"/>
          <a:ext cx="124495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baseline="0"/>
            <a:t>SOMMA (Kcal/h) </a:t>
          </a:r>
          <a:r>
            <a:rPr lang="en-US" sz="1100"/>
            <a:t>:</a:t>
          </a:r>
        </a:p>
      </xdr:txBody>
    </xdr:sp>
    <xdr:clientData/>
  </xdr:oneCellAnchor>
  <xdr:oneCellAnchor>
    <xdr:from>
      <xdr:col>3</xdr:col>
      <xdr:colOff>400050</xdr:colOff>
      <xdr:row>27</xdr:row>
      <xdr:rowOff>0</xdr:rowOff>
    </xdr:from>
    <xdr:ext cx="4141903" cy="264560"/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 txBox="1"/>
      </xdr:nvSpPr>
      <xdr:spPr>
        <a:xfrm>
          <a:off x="4352925" y="5334000"/>
          <a:ext cx="41419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(*) Normalmente da 1 (specie molto dure) a 10 (specie molto tenere) </a:t>
          </a:r>
        </a:p>
      </xdr:txBody>
    </xdr:sp>
    <xdr:clientData/>
  </xdr:oneCellAnchor>
  <xdr:oneCellAnchor>
    <xdr:from>
      <xdr:col>3</xdr:col>
      <xdr:colOff>381000</xdr:colOff>
      <xdr:row>28</xdr:row>
      <xdr:rowOff>9525</xdr:rowOff>
    </xdr:from>
    <xdr:ext cx="4196983" cy="264560"/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 txBox="1"/>
      </xdr:nvSpPr>
      <xdr:spPr>
        <a:xfrm>
          <a:off x="4333875" y="5534025"/>
          <a:ext cx="41969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(**) Temperatura iniziale di essiccazione (considerando esterno = 0°C)</a:t>
          </a:r>
        </a:p>
      </xdr:txBody>
    </xdr:sp>
    <xdr:clientData/>
  </xdr:oneCellAnchor>
  <xdr:oneCellAnchor>
    <xdr:from>
      <xdr:col>11</xdr:col>
      <xdr:colOff>28575</xdr:colOff>
      <xdr:row>4</xdr:row>
      <xdr:rowOff>95250</xdr:rowOff>
    </xdr:from>
    <xdr:ext cx="851708" cy="264560"/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SpPr txBox="1"/>
      </xdr:nvSpPr>
      <xdr:spPr>
        <a:xfrm>
          <a:off x="8858250" y="866775"/>
          <a:ext cx="851708" cy="264560"/>
        </a:xfrm>
        <a:prstGeom prst="rect">
          <a:avLst/>
        </a:prstGeom>
        <a:solidFill>
          <a:srgbClr val="FF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Modello - 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7</xdr:row>
          <xdr:rowOff>25400</xdr:rowOff>
        </xdr:from>
        <xdr:to>
          <xdr:col>12</xdr:col>
          <xdr:colOff>279400</xdr:colOff>
          <xdr:row>8</xdr:row>
          <xdr:rowOff>190500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D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9</xdr:row>
          <xdr:rowOff>101600</xdr:rowOff>
        </xdr:from>
        <xdr:to>
          <xdr:col>12</xdr:col>
          <xdr:colOff>266700</xdr:colOff>
          <xdr:row>11</xdr:row>
          <xdr:rowOff>63500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D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Modello - B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333375</xdr:colOff>
      <xdr:row>4</xdr:row>
      <xdr:rowOff>114300</xdr:rowOff>
    </xdr:from>
    <xdr:to>
      <xdr:col>2</xdr:col>
      <xdr:colOff>161925</xdr:colOff>
      <xdr:row>15</xdr:row>
      <xdr:rowOff>180975</xdr:rowOff>
    </xdr:to>
    <xdr:sp macro="" textlink="">
      <xdr:nvSpPr>
        <xdr:cNvPr id="19" name="Rettangolo arrotondato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/>
      </xdr:nvSpPr>
      <xdr:spPr>
        <a:xfrm>
          <a:off x="3067050" y="885825"/>
          <a:ext cx="438150" cy="2266950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100" b="1"/>
            <a:t>DA COMPILARE</a:t>
          </a:r>
        </a:p>
      </xdr:txBody>
    </xdr:sp>
    <xdr:clientData/>
  </xdr:twoCellAnchor>
  <xdr:twoCellAnchor>
    <xdr:from>
      <xdr:col>1</xdr:col>
      <xdr:colOff>333375</xdr:colOff>
      <xdr:row>17</xdr:row>
      <xdr:rowOff>123825</xdr:rowOff>
    </xdr:from>
    <xdr:to>
      <xdr:col>2</xdr:col>
      <xdr:colOff>161925</xdr:colOff>
      <xdr:row>25</xdr:row>
      <xdr:rowOff>28575</xdr:rowOff>
    </xdr:to>
    <xdr:sp macro="" textlink="">
      <xdr:nvSpPr>
        <xdr:cNvPr id="20" name="Rettangolo arrotondato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/>
      </xdr:nvSpPr>
      <xdr:spPr>
        <a:xfrm>
          <a:off x="3067050" y="3486150"/>
          <a:ext cx="438150" cy="1504950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100" b="1"/>
            <a:t>RISULTATI</a:t>
          </a:r>
        </a:p>
      </xdr:txBody>
    </xdr:sp>
    <xdr:clientData/>
  </xdr:twoCellAnchor>
  <xdr:oneCellAnchor>
    <xdr:from>
      <xdr:col>9</xdr:col>
      <xdr:colOff>561975</xdr:colOff>
      <xdr:row>2</xdr:row>
      <xdr:rowOff>142875</xdr:rowOff>
    </xdr:from>
    <xdr:ext cx="1629549" cy="233205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 txBox="1"/>
      </xdr:nvSpPr>
      <xdr:spPr>
        <a:xfrm>
          <a:off x="8153400" y="523875"/>
          <a:ext cx="1629549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i="1"/>
            <a:t>Modello creato da Livio Travan</a:t>
          </a:r>
        </a:p>
      </xdr:txBody>
    </xdr:sp>
    <xdr:clientData/>
  </xdr:oneCellAnchor>
  <xdr:oneCellAnchor>
    <xdr:from>
      <xdr:col>8</xdr:col>
      <xdr:colOff>552450</xdr:colOff>
      <xdr:row>17</xdr:row>
      <xdr:rowOff>28575</xdr:rowOff>
    </xdr:from>
    <xdr:ext cx="2317045" cy="342786"/>
    <xdr:sp macro="" textlink="">
      <xdr:nvSpPr>
        <xdr:cNvPr id="22" name="CasellaDiTesto 21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SpPr txBox="1"/>
      </xdr:nvSpPr>
      <xdr:spPr>
        <a:xfrm>
          <a:off x="7534275" y="3390900"/>
          <a:ext cx="2317045" cy="342786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Non Toccare celle GIALLE</a:t>
          </a: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133350</xdr:colOff>
      <xdr:row>0</xdr:row>
      <xdr:rowOff>133350</xdr:rowOff>
    </xdr:from>
    <xdr:ext cx="4703082" cy="342786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 txBox="1"/>
      </xdr:nvSpPr>
      <xdr:spPr>
        <a:xfrm>
          <a:off x="4086225" y="133350"/>
          <a:ext cx="470308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Calcolo potenzialitá termica essiccatoio (kcal/h x m</a:t>
          </a:r>
          <a:r>
            <a:rPr lang="en-US" sz="1600" b="1" baseline="30000"/>
            <a:t>3</a:t>
          </a:r>
          <a:r>
            <a:rPr lang="en-US" sz="1600" b="1"/>
            <a:t>)</a:t>
          </a:r>
        </a:p>
      </xdr:txBody>
    </xdr:sp>
    <xdr:clientData/>
  </xdr:oneCellAnchor>
  <xdr:oneCellAnchor>
    <xdr:from>
      <xdr:col>5</xdr:col>
      <xdr:colOff>85725</xdr:colOff>
      <xdr:row>4</xdr:row>
      <xdr:rowOff>152400</xdr:rowOff>
    </xdr:from>
    <xdr:ext cx="1174424" cy="264560"/>
    <xdr:sp macro="" textlink="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SpPr txBox="1"/>
      </xdr:nvSpPr>
      <xdr:spPr>
        <a:xfrm>
          <a:off x="5572125" y="1314450"/>
          <a:ext cx="11744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Densità (kg/m</a:t>
          </a:r>
          <a:r>
            <a:rPr lang="en-US" sz="1100" baseline="30000"/>
            <a:t>3</a:t>
          </a:r>
          <a:r>
            <a:rPr lang="en-US" sz="1100"/>
            <a:t>) :</a:t>
          </a:r>
        </a:p>
      </xdr:txBody>
    </xdr:sp>
    <xdr:clientData/>
  </xdr:oneCellAnchor>
  <xdr:oneCellAnchor>
    <xdr:from>
      <xdr:col>4</xdr:col>
      <xdr:colOff>495300</xdr:colOff>
      <xdr:row>6</xdr:row>
      <xdr:rowOff>152400</xdr:rowOff>
    </xdr:from>
    <xdr:ext cx="1361655" cy="264560"/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id="{00000000-0008-0000-0E00-000015000000}"/>
            </a:ext>
          </a:extLst>
        </xdr:cNvPr>
        <xdr:cNvSpPr txBox="1"/>
      </xdr:nvSpPr>
      <xdr:spPr>
        <a:xfrm>
          <a:off x="5372100" y="1714500"/>
          <a:ext cx="13616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Umidità</a:t>
          </a:r>
          <a:r>
            <a:rPr lang="en-US" sz="1100" baseline="0"/>
            <a:t> Iniziale (%)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47625</xdr:colOff>
      <xdr:row>8</xdr:row>
      <xdr:rowOff>161925</xdr:rowOff>
    </xdr:from>
    <xdr:ext cx="1779783" cy="264560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SpPr txBox="1"/>
      </xdr:nvSpPr>
      <xdr:spPr>
        <a:xfrm>
          <a:off x="4591050" y="2124075"/>
          <a:ext cx="17797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aseline="0"/>
            <a:t>Delta temperatura (*)  (°C)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19050</xdr:colOff>
      <xdr:row>10</xdr:row>
      <xdr:rowOff>161925</xdr:rowOff>
    </xdr:from>
    <xdr:ext cx="1861535" cy="264560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SpPr txBox="1"/>
      </xdr:nvSpPr>
      <xdr:spPr>
        <a:xfrm>
          <a:off x="4895850" y="2524125"/>
          <a:ext cx="186153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0" baseline="0"/>
            <a:t>Durata riscaldamento (Ore) </a:t>
          </a:r>
          <a:r>
            <a:rPr lang="en-US" sz="1100" b="0"/>
            <a:t>:</a:t>
          </a:r>
        </a:p>
      </xdr:txBody>
    </xdr:sp>
    <xdr:clientData/>
  </xdr:oneCellAnchor>
  <xdr:oneCellAnchor>
    <xdr:from>
      <xdr:col>4</xdr:col>
      <xdr:colOff>19050</xdr:colOff>
      <xdr:row>19</xdr:row>
      <xdr:rowOff>152400</xdr:rowOff>
    </xdr:from>
    <xdr:ext cx="1804020" cy="264560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 txBox="1"/>
      </xdr:nvSpPr>
      <xdr:spPr>
        <a:xfrm>
          <a:off x="4581525" y="3914775"/>
          <a:ext cx="18040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baseline="0"/>
            <a:t>kcal/h per il legno (Kcal/h)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19050</xdr:colOff>
      <xdr:row>20</xdr:row>
      <xdr:rowOff>161925</xdr:rowOff>
    </xdr:from>
    <xdr:ext cx="1796069" cy="264560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 txBox="1"/>
      </xdr:nvSpPr>
      <xdr:spPr>
        <a:xfrm>
          <a:off x="4581525" y="4124325"/>
          <a:ext cx="179606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baseline="0"/>
            <a:t>kcal/h per l'acqua (Kcal/h)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533400</xdr:colOff>
      <xdr:row>21</xdr:row>
      <xdr:rowOff>180975</xdr:rowOff>
    </xdr:from>
    <xdr:ext cx="1273747" cy="264560"/>
    <xdr:sp macro="" textlink="">
      <xdr:nvSpPr>
        <xdr:cNvPr id="27" name="CasellaDiTesto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 txBox="1"/>
      </xdr:nvSpPr>
      <xdr:spPr>
        <a:xfrm>
          <a:off x="5095875" y="4343400"/>
          <a:ext cx="127374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baseline="0"/>
            <a:t>Dispersioni (20%) </a:t>
          </a:r>
          <a:r>
            <a:rPr lang="en-US" sz="1100"/>
            <a:t>:</a:t>
          </a:r>
        </a:p>
      </xdr:txBody>
    </xdr:sp>
    <xdr:clientData/>
  </xdr:oneCellAnchor>
  <xdr:oneCellAnchor>
    <xdr:from>
      <xdr:col>4</xdr:col>
      <xdr:colOff>571500</xdr:colOff>
      <xdr:row>23</xdr:row>
      <xdr:rowOff>171450</xdr:rowOff>
    </xdr:from>
    <xdr:ext cx="1244956" cy="264560"/>
    <xdr:sp macro="" textlink="">
      <xdr:nvSpPr>
        <xdr:cNvPr id="28" name="CasellaDiTesto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 txBox="1"/>
      </xdr:nvSpPr>
      <xdr:spPr>
        <a:xfrm>
          <a:off x="5133975" y="4733925"/>
          <a:ext cx="124495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baseline="0"/>
            <a:t>SOMMA (Kcal/h) </a:t>
          </a:r>
          <a:r>
            <a:rPr lang="en-US" sz="1100"/>
            <a:t>:</a:t>
          </a:r>
        </a:p>
      </xdr:txBody>
    </xdr:sp>
    <xdr:clientData/>
  </xdr:oneCellAnchor>
  <xdr:oneCellAnchor>
    <xdr:from>
      <xdr:col>3</xdr:col>
      <xdr:colOff>381000</xdr:colOff>
      <xdr:row>28</xdr:row>
      <xdr:rowOff>9525</xdr:rowOff>
    </xdr:from>
    <xdr:ext cx="4196983" cy="264560"/>
    <xdr:sp macro="" textlink="">
      <xdr:nvSpPr>
        <xdr:cNvPr id="30" name="CasellaDiTesto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 txBox="1"/>
      </xdr:nvSpPr>
      <xdr:spPr>
        <a:xfrm>
          <a:off x="4333875" y="5543550"/>
          <a:ext cx="41969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(*) Temperatura iniziale di essiccazione (considerando esterno = 0°C)</a:t>
          </a:r>
        </a:p>
      </xdr:txBody>
    </xdr:sp>
    <xdr:clientData/>
  </xdr:oneCellAnchor>
  <xdr:oneCellAnchor>
    <xdr:from>
      <xdr:col>11</xdr:col>
      <xdr:colOff>28575</xdr:colOff>
      <xdr:row>4</xdr:row>
      <xdr:rowOff>95250</xdr:rowOff>
    </xdr:from>
    <xdr:ext cx="846835" cy="264560"/>
    <xdr:sp macro="" textlink="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 txBox="1"/>
      </xdr:nvSpPr>
      <xdr:spPr>
        <a:xfrm>
          <a:off x="9163050" y="1257300"/>
          <a:ext cx="846835" cy="264560"/>
        </a:xfrm>
        <a:prstGeom prst="rect">
          <a:avLst/>
        </a:prstGeom>
        <a:solidFill>
          <a:srgbClr val="FF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Modello - B</a:t>
          </a:r>
        </a:p>
      </xdr:txBody>
    </xdr:sp>
    <xdr:clientData/>
  </xdr:oneCellAnchor>
  <xdr:oneCellAnchor>
    <xdr:from>
      <xdr:col>4</xdr:col>
      <xdr:colOff>219075</xdr:colOff>
      <xdr:row>17</xdr:row>
      <xdr:rowOff>161925</xdr:rowOff>
    </xdr:from>
    <xdr:ext cx="1583062" cy="264560"/>
    <xdr:sp macro="" textlink="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 txBox="1"/>
      </xdr:nvSpPr>
      <xdr:spPr>
        <a:xfrm>
          <a:off x="5095875" y="3876675"/>
          <a:ext cx="158306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 baseline="0"/>
            <a:t>Gradiente di Salita (°C) </a:t>
          </a:r>
          <a:r>
            <a:rPr lang="en-US" sz="1100" b="1"/>
            <a:t>:</a:t>
          </a:r>
        </a:p>
      </xdr:txBody>
    </xdr:sp>
    <xdr:clientData/>
  </xdr:oneCellAnchor>
  <xdr:twoCellAnchor>
    <xdr:from>
      <xdr:col>3</xdr:col>
      <xdr:colOff>66675</xdr:colOff>
      <xdr:row>4</xdr:row>
      <xdr:rowOff>85725</xdr:rowOff>
    </xdr:from>
    <xdr:to>
      <xdr:col>3</xdr:col>
      <xdr:colOff>504825</xdr:colOff>
      <xdr:row>11</xdr:row>
      <xdr:rowOff>190500</xdr:rowOff>
    </xdr:to>
    <xdr:sp macro="" textlink="">
      <xdr:nvSpPr>
        <xdr:cNvPr id="33" name="Rettangolo arrotondato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SpPr/>
      </xdr:nvSpPr>
      <xdr:spPr>
        <a:xfrm>
          <a:off x="4333875" y="1247775"/>
          <a:ext cx="438150" cy="1504950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100" b="1"/>
            <a:t>DA COMPILARE</a:t>
          </a:r>
        </a:p>
      </xdr:txBody>
    </xdr:sp>
    <xdr:clientData/>
  </xdr:twoCellAnchor>
  <xdr:twoCellAnchor>
    <xdr:from>
      <xdr:col>3</xdr:col>
      <xdr:colOff>66675</xdr:colOff>
      <xdr:row>17</xdr:row>
      <xdr:rowOff>133350</xdr:rowOff>
    </xdr:from>
    <xdr:to>
      <xdr:col>3</xdr:col>
      <xdr:colOff>504825</xdr:colOff>
      <xdr:row>25</xdr:row>
      <xdr:rowOff>38100</xdr:rowOff>
    </xdr:to>
    <xdr:sp macro="" textlink="">
      <xdr:nvSpPr>
        <xdr:cNvPr id="34" name="Rettangolo arrotondato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/>
      </xdr:nvSpPr>
      <xdr:spPr>
        <a:xfrm>
          <a:off x="4333875" y="3848100"/>
          <a:ext cx="438150" cy="1504950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100" b="1"/>
            <a:t>RISULTATI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6</xdr:row>
          <xdr:rowOff>101600</xdr:rowOff>
        </xdr:from>
        <xdr:to>
          <xdr:col>12</xdr:col>
          <xdr:colOff>279400</xdr:colOff>
          <xdr:row>8</xdr:row>
          <xdr:rowOff>63500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E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8</xdr:row>
          <xdr:rowOff>139700</xdr:rowOff>
        </xdr:from>
        <xdr:to>
          <xdr:col>12</xdr:col>
          <xdr:colOff>292100</xdr:colOff>
          <xdr:row>10</xdr:row>
          <xdr:rowOff>76200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E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Modello - A</a:t>
              </a:r>
            </a:p>
          </xdr:txBody>
        </xdr:sp>
        <xdr:clientData fPrintsWithSheet="0"/>
      </xdr:twoCellAnchor>
    </mc:Choice>
    <mc:Fallback/>
  </mc:AlternateContent>
  <xdr:oneCellAnchor>
    <xdr:from>
      <xdr:col>9</xdr:col>
      <xdr:colOff>581025</xdr:colOff>
      <xdr:row>2</xdr:row>
      <xdr:rowOff>161925</xdr:rowOff>
    </xdr:from>
    <xdr:ext cx="1629549" cy="233205"/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SpPr txBox="1"/>
      </xdr:nvSpPr>
      <xdr:spPr>
        <a:xfrm>
          <a:off x="8162925" y="542925"/>
          <a:ext cx="1629549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i="1"/>
            <a:t>Modello creato da Livio Travan</a:t>
          </a:r>
        </a:p>
      </xdr:txBody>
    </xdr:sp>
    <xdr:clientData/>
  </xdr:oneCellAnchor>
  <xdr:oneCellAnchor>
    <xdr:from>
      <xdr:col>8</xdr:col>
      <xdr:colOff>581025</xdr:colOff>
      <xdr:row>17</xdr:row>
      <xdr:rowOff>123825</xdr:rowOff>
    </xdr:from>
    <xdr:ext cx="2317045" cy="342786"/>
    <xdr:sp macro="" textlink="">
      <xdr:nvSpPr>
        <xdr:cNvPr id="19" name="CasellaDiTesto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 txBox="1"/>
      </xdr:nvSpPr>
      <xdr:spPr>
        <a:xfrm>
          <a:off x="7553325" y="3448050"/>
          <a:ext cx="2317045" cy="342786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Non Toccare celle GIALLE</a:t>
          </a: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895350</xdr:colOff>
      <xdr:row>1</xdr:row>
      <xdr:rowOff>66675</xdr:rowOff>
    </xdr:from>
    <xdr:ext cx="3163238" cy="342786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3067050" y="266700"/>
          <a:ext cx="316323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/>
            <a:t>CALCOLO CALORICO ESSICCAZIONE</a:t>
          </a:r>
        </a:p>
      </xdr:txBody>
    </xdr:sp>
    <xdr:clientData/>
  </xdr:oneCellAnchor>
  <xdr:oneCellAnchor>
    <xdr:from>
      <xdr:col>6</xdr:col>
      <xdr:colOff>876300</xdr:colOff>
      <xdr:row>2</xdr:row>
      <xdr:rowOff>152400</xdr:rowOff>
    </xdr:from>
    <xdr:ext cx="1629549" cy="233205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6743700" y="542925"/>
          <a:ext cx="1629549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i="1"/>
            <a:t>Modello creato da Livio Travan</a:t>
          </a:r>
        </a:p>
      </xdr:txBody>
    </xdr:sp>
    <xdr:clientData/>
  </xdr:oneCellAnchor>
  <xdr:twoCellAnchor>
    <xdr:from>
      <xdr:col>1</xdr:col>
      <xdr:colOff>104775</xdr:colOff>
      <xdr:row>4</xdr:row>
      <xdr:rowOff>171450</xdr:rowOff>
    </xdr:from>
    <xdr:to>
      <xdr:col>1</xdr:col>
      <xdr:colOff>542925</xdr:colOff>
      <xdr:row>23</xdr:row>
      <xdr:rowOff>76200</xdr:rowOff>
    </xdr:to>
    <xdr:sp macro="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714375" y="952500"/>
          <a:ext cx="438150" cy="3524250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100" b="1"/>
            <a:t>DA COMPILARE</a:t>
          </a:r>
        </a:p>
      </xdr:txBody>
    </xdr:sp>
    <xdr:clientData/>
  </xdr:twoCellAnchor>
  <xdr:twoCellAnchor>
    <xdr:from>
      <xdr:col>1</xdr:col>
      <xdr:colOff>104775</xdr:colOff>
      <xdr:row>23</xdr:row>
      <xdr:rowOff>180974</xdr:rowOff>
    </xdr:from>
    <xdr:to>
      <xdr:col>1</xdr:col>
      <xdr:colOff>542925</xdr:colOff>
      <xdr:row>35</xdr:row>
      <xdr:rowOff>28574</xdr:rowOff>
    </xdr:to>
    <xdr:sp macro="" textlink="">
      <xdr:nvSpPr>
        <xdr:cNvPr id="5" name="Rettangolo arrotondato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714375" y="4581524"/>
          <a:ext cx="438150" cy="2162175"/>
        </a:xfrm>
        <a:prstGeom prst="round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en-US" sz="1100" b="1"/>
            <a:t>RISULTATI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5</xdr:row>
          <xdr:rowOff>25400</xdr:rowOff>
        </xdr:from>
        <xdr:to>
          <xdr:col>8</xdr:col>
          <xdr:colOff>927100</xdr:colOff>
          <xdr:row>7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101600</xdr:colOff>
          <xdr:row>2</xdr:row>
          <xdr:rowOff>25400</xdr:rowOff>
        </xdr:from>
        <xdr:to>
          <xdr:col>14</xdr:col>
          <xdr:colOff>177800</xdr:colOff>
          <xdr:row>4</xdr:row>
          <xdr:rowOff>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1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Aggiorna prezzi combustibili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101600</xdr:colOff>
          <xdr:row>4</xdr:row>
          <xdr:rowOff>101600</xdr:rowOff>
        </xdr:from>
        <xdr:to>
          <xdr:col>14</xdr:col>
          <xdr:colOff>177800</xdr:colOff>
          <xdr:row>6</xdr:row>
          <xdr:rowOff>88900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1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47625</xdr:colOff>
      <xdr:row>1</xdr:row>
      <xdr:rowOff>47625</xdr:rowOff>
    </xdr:from>
    <xdr:ext cx="1629549" cy="233205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 txBox="1"/>
      </xdr:nvSpPr>
      <xdr:spPr>
        <a:xfrm>
          <a:off x="8105775" y="247650"/>
          <a:ext cx="1629549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i="1"/>
            <a:t>Modello creato da Livio Travan</a:t>
          </a: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18</xdr:row>
      <xdr:rowOff>142875</xdr:rowOff>
    </xdr:from>
    <xdr:ext cx="2681760" cy="248851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0" y="3228975"/>
          <a:ext cx="2681760" cy="248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000" b="1"/>
            <a:t>Kcal necessarie per far evaporare 1 Kg di acqua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4</xdr:row>
          <xdr:rowOff>25400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Pagina Iniziale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25400</xdr:colOff>
          <xdr:row>6</xdr:row>
          <xdr:rowOff>63500</xdr:rowOff>
        </xdr:from>
        <xdr:to>
          <xdr:col>7</xdr:col>
          <xdr:colOff>215900</xdr:colOff>
          <xdr:row>8</xdr:row>
          <xdr:rowOff>50800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11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calcolo Consum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133350</xdr:colOff>
      <xdr:row>0</xdr:row>
      <xdr:rowOff>76200</xdr:rowOff>
    </xdr:from>
    <xdr:ext cx="3261149" cy="405432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133350" y="76200"/>
          <a:ext cx="326114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/>
            <a:t>PESI E PREZZI COMBUSTIBILE</a:t>
          </a:r>
        </a:p>
      </xdr:txBody>
    </xdr:sp>
    <xdr:clientData/>
  </xdr:oneCellAnchor>
  <xdr:oneCellAnchor>
    <xdr:from>
      <xdr:col>4</xdr:col>
      <xdr:colOff>552450</xdr:colOff>
      <xdr:row>2</xdr:row>
      <xdr:rowOff>171450</xdr:rowOff>
    </xdr:from>
    <xdr:ext cx="1629549" cy="233205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5553075" y="552450"/>
          <a:ext cx="1629549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i="1"/>
            <a:t>Modello creato da Livio Travan</a:t>
          </a:r>
        </a:p>
      </xdr:txBody>
    </xdr:sp>
    <xdr:clientData/>
  </xdr:oneCellAnchor>
  <xdr:twoCellAnchor>
    <xdr:from>
      <xdr:col>2</xdr:col>
      <xdr:colOff>142875</xdr:colOff>
      <xdr:row>21</xdr:row>
      <xdr:rowOff>57150</xdr:rowOff>
    </xdr:from>
    <xdr:to>
      <xdr:col>3</xdr:col>
      <xdr:colOff>647700</xdr:colOff>
      <xdr:row>27</xdr:row>
      <xdr:rowOff>19050</xdr:rowOff>
    </xdr:to>
    <xdr:cxnSp macro="">
      <xdr:nvCxnSpPr>
        <xdr:cNvPr id="5" name="Connettore 4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CxnSpPr/>
      </xdr:nvCxnSpPr>
      <xdr:spPr>
        <a:xfrm flipV="1">
          <a:off x="2733675" y="4114800"/>
          <a:ext cx="1752600" cy="1123950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695325</xdr:colOff>
      <xdr:row>20</xdr:row>
      <xdr:rowOff>85725</xdr:rowOff>
    </xdr:from>
    <xdr:ext cx="1788246" cy="264560"/>
    <xdr:sp macro="" textlink="">
      <xdr:nvSpPr>
        <xdr:cNvPr id="7" name="CasellaDiTesto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 txBox="1"/>
      </xdr:nvSpPr>
      <xdr:spPr>
        <a:xfrm>
          <a:off x="4533900" y="3952875"/>
          <a:ext cx="178824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Inserisci prezzi combustibile</a:t>
          </a: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514350</xdr:colOff>
      <xdr:row>0</xdr:row>
      <xdr:rowOff>76200</xdr:rowOff>
    </xdr:from>
    <xdr:ext cx="2005677" cy="374141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1123950" y="76200"/>
          <a:ext cx="2005677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/>
            <a:t>Calcoli volumetrici</a:t>
          </a:r>
          <a:r>
            <a:rPr lang="en-US" sz="1800" b="1" baseline="0"/>
            <a:t> </a:t>
          </a:r>
          <a:endParaRPr lang="en-US" sz="1800" b="1"/>
        </a:p>
      </xdr:txBody>
    </xdr:sp>
    <xdr:clientData/>
  </xdr:oneCellAnchor>
  <xdr:oneCellAnchor>
    <xdr:from>
      <xdr:col>4</xdr:col>
      <xdr:colOff>171450</xdr:colOff>
      <xdr:row>1</xdr:row>
      <xdr:rowOff>152400</xdr:rowOff>
    </xdr:from>
    <xdr:ext cx="1629549" cy="233205"/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 txBox="1"/>
      </xdr:nvSpPr>
      <xdr:spPr>
        <a:xfrm>
          <a:off x="4610100" y="685800"/>
          <a:ext cx="1629549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900" i="1"/>
            <a:t>Modello creato da Livio Travan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3</xdr:row>
          <xdr:rowOff>101600</xdr:rowOff>
        </xdr:from>
        <xdr:to>
          <xdr:col>6</xdr:col>
          <xdr:colOff>431800</xdr:colOff>
          <xdr:row>5</xdr:row>
          <xdr:rowOff>76200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Torna a Pagina Iniziale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9</xdr:row>
      <xdr:rowOff>76200</xdr:rowOff>
    </xdr:from>
    <xdr:to>
      <xdr:col>11</xdr:col>
      <xdr:colOff>504825</xdr:colOff>
      <xdr:row>29</xdr:row>
      <xdr:rowOff>114300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314325</xdr:colOff>
      <xdr:row>4</xdr:row>
      <xdr:rowOff>104775</xdr:rowOff>
    </xdr:from>
    <xdr:ext cx="2820837" cy="311496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314325" y="866775"/>
          <a:ext cx="282083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/>
            <a:t>Numero</a:t>
          </a:r>
          <a:r>
            <a:rPr lang="en-US" sz="1400" baseline="0"/>
            <a:t> clienti univoci ASSISTENZE: </a:t>
          </a:r>
          <a:endParaRPr lang="en-US" sz="1400"/>
        </a:p>
      </xdr:txBody>
    </xdr:sp>
    <xdr:clientData/>
  </xdr:oneCellAnchor>
  <xdr:oneCellAnchor>
    <xdr:from>
      <xdr:col>5</xdr:col>
      <xdr:colOff>76200</xdr:colOff>
      <xdr:row>4</xdr:row>
      <xdr:rowOff>47625</xdr:rowOff>
    </xdr:from>
    <xdr:ext cx="444609" cy="405432"/>
    <xdr:sp macro="" textlink="Customer_Widget!$C$5">
      <xdr:nvSpPr>
        <xdr:cNvPr id="4" name="CasellaDiTest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3124200" y="809625"/>
          <a:ext cx="44460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C465E8DF-56A9-4E55-8A6D-2C622ED15C1F}" type="TxLink">
            <a:rPr lang="en-US" sz="2000" b="1" i="0" u="none" strike="noStrike">
              <a:solidFill>
                <a:srgbClr val="000000"/>
              </a:solidFill>
              <a:latin typeface="Calibri"/>
            </a:rPr>
            <a:pPr/>
            <a:t>45</a:t>
          </a:fld>
          <a:endParaRPr lang="en-US" sz="2000" b="1"/>
        </a:p>
      </xdr:txBody>
    </xdr:sp>
    <xdr:clientData/>
  </xdr:oneCellAnchor>
  <xdr:twoCellAnchor editAs="oneCell">
    <xdr:from>
      <xdr:col>13</xdr:col>
      <xdr:colOff>219075</xdr:colOff>
      <xdr:row>3</xdr:row>
      <xdr:rowOff>114301</xdr:rowOff>
    </xdr:from>
    <xdr:to>
      <xdr:col>18</xdr:col>
      <xdr:colOff>333375</xdr:colOff>
      <xdr:row>25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ata">
              <a:extLst>
                <a:ext uri="{FF2B5EF4-FFF2-40B4-BE49-F238E27FC236}">
                  <a16:creationId xmlns:a16="http://schemas.microsoft.com/office/drawing/2014/main" id="{00000000-0008-0000-1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43875" y="685801"/>
              <a:ext cx="3162300" cy="40862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557211</xdr:colOff>
      <xdr:row>12</xdr:row>
      <xdr:rowOff>128586</xdr:rowOff>
    </xdr:from>
    <xdr:to>
      <xdr:col>20</xdr:col>
      <xdr:colOff>257174</xdr:colOff>
      <xdr:row>34</xdr:row>
      <xdr:rowOff>114299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338136</xdr:colOff>
      <xdr:row>2</xdr:row>
      <xdr:rowOff>128587</xdr:rowOff>
    </xdr:from>
    <xdr:to>
      <xdr:col>11</xdr:col>
      <xdr:colOff>285750</xdr:colOff>
      <xdr:row>21</xdr:row>
      <xdr:rowOff>28575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anni Nardi  - Nardi International srl" refreshedDate="44363.489146180553" createdVersion="6" refreshedVersion="6" minRefreshableVersion="3" recordCount="65" xr:uid="{00000000-000A-0000-FFFF-FFFF00000000}">
  <cacheSource type="worksheet">
    <worksheetSource name="ElencoAssistenze"/>
  </cacheSource>
  <cacheFields count="15">
    <cacheField name="Data" numFmtId="14">
      <sharedItems containsDate="1" containsMixedTypes="1" minDate="2021-01-11T00:00:00" maxDate="2021-06-01T00:00:00" count="52">
        <d v="2021-01-11T00:00:00"/>
        <d v="2021-01-21T00:00:00"/>
        <d v="2021-01-22T00:00:00"/>
        <d v="2021-01-26T00:00:00"/>
        <d v="2021-01-27T00:00:00"/>
        <d v="2021-01-28T00:00:00"/>
        <d v="2021-02-01T00:00:00"/>
        <d v="2021-02-02T00:00:00"/>
        <d v="2021-02-05T00:00:00"/>
        <d v="2021-02-11T00:00:00"/>
        <d v="2021-02-17T00:00:00"/>
        <d v="2021-02-19T00:00:00"/>
        <d v="2021-02-22T00:00:00"/>
        <d v="2021-02-23T00:00:00"/>
        <d v="2021-02-24T00:00:00"/>
        <d v="2021-02-26T00:00:00"/>
        <d v="2021-03-03T00:00:00"/>
        <d v="2021-03-04T00:00:00"/>
        <d v="2021-03-05T00:00:00"/>
        <d v="2021-03-09T00:00:00"/>
        <d v="2021-03-12T00:00:00"/>
        <s v="17/03/2021"/>
        <s v="18/03/2021"/>
        <s v="22/03/2021"/>
        <d v="2021-03-23T00:00:00"/>
        <d v="2021-03-26T00:00:00"/>
        <d v="2021-03-30T00:00:00"/>
        <d v="2021-03-31T00:00:00"/>
        <d v="2021-04-01T00:00:00"/>
        <d v="2021-04-06T00:00:00"/>
        <d v="2021-04-07T00:00:00"/>
        <d v="2021-04-08T00:00:00"/>
        <d v="2021-04-09T00:00:00"/>
        <d v="2021-04-14T00:00:00"/>
        <d v="2021-04-15T00:00:00"/>
        <d v="2021-04-16T00:00:00"/>
        <d v="2021-04-20T00:00:00"/>
        <d v="2021-04-22T00:00:00"/>
        <d v="2021-04-23T00:00:00"/>
        <d v="2021-04-26T00:00:00"/>
        <d v="2021-04-28T00:00:00"/>
        <d v="2021-04-29T00:00:00"/>
        <d v="2021-04-30T00:00:00"/>
        <d v="2021-05-03T00:00:00"/>
        <d v="2021-05-05T00:00:00"/>
        <d v="2021-05-06T00:00:00"/>
        <d v="2021-05-13T00:00:00"/>
        <d v="2021-05-19T00:00:00"/>
        <d v="2021-05-21T00:00:00"/>
        <d v="2021-05-24T00:00:00"/>
        <d v="2021-05-25T00:00:00"/>
        <d v="2021-05-31T00:00:00"/>
      </sharedItems>
      <fieldGroup par="14"/>
    </cacheField>
    <cacheField name="Author" numFmtId="49">
      <sharedItems/>
    </cacheField>
    <cacheField name="Status" numFmtId="0">
      <sharedItems count="2">
        <s v="Completed"/>
        <s v="In progress"/>
      </sharedItems>
    </cacheField>
    <cacheField name="Customer" numFmtId="49">
      <sharedItems count="45">
        <s v="HURSON"/>
        <s v="NOLTING"/>
        <s v="BARLINEK"/>
        <s v="SCIERIES DE GARDES"/>
        <s v="HENRI MILLET"/>
        <s v="EXCELLENT"/>
        <s v="HOLZTEC"/>
        <s v="JAMES JONES"/>
        <s v="BIOCAL"/>
        <s v="SAS POULET"/>
        <s v="EDOP"/>
        <s v="ALFRED KEMPTNER"/>
        <s v="H&amp;D HOLZTEC"/>
        <s v="SBLV"/>
        <s v="SCIERIE CARLES"/>
        <s v="UNICOM"/>
        <s v="DESPOND"/>
        <s v="SEGHERIA FONTI"/>
        <s v="PHIL ELECTRONIQUE"/>
        <s v="AEBI"/>
        <s v="KARL PICHLER"/>
        <s v="VKR"/>
        <s v="LACROIX"/>
        <s v="DESTEVE"/>
        <s v="BARILLET"/>
        <s v="EUROTEKNIKA"/>
        <s v="CHALET BARBIER"/>
        <s v="EPIMEX"/>
        <s v="DRAWA"/>
        <s v="IMM. PAN."/>
        <s v="IMBALLAGGI GALLI"/>
        <s v="ADGAP SUD"/>
        <s v="KYOCERA"/>
        <s v="NARDI RU"/>
        <s v="BAUTEX"/>
        <s v="BRAGA"/>
        <s v="KUNKEL"/>
        <s v="A.R. BOIS"/>
        <s v="BARRA"/>
        <s v="ETRERIOS"/>
        <s v="WINDISCH"/>
        <s v="MATEC"/>
        <s v="PROTEAM"/>
        <s v="GAUDELAS"/>
        <s v="BERGSLI"/>
      </sharedItems>
    </cacheField>
    <cacheField name="Referent" numFmtId="0">
      <sharedItems containsBlank="1"/>
    </cacheField>
    <cacheField name="Country" numFmtId="0">
      <sharedItems count="19">
        <s v="Francia"/>
        <s v="Germania"/>
        <s v="Romania"/>
        <s v="Slovacchia"/>
        <s v="Regno Unito"/>
        <s v="Croazia"/>
        <s v="Belgio"/>
        <s v="Austria"/>
        <s v="Svizzera"/>
        <s v="Italia"/>
        <s v="Canada"/>
        <s v="France"/>
        <s v="Messico"/>
        <s v="Repubblica Ceca"/>
        <s v="Ungheria"/>
        <s v="Lituania"/>
        <s v="Russia"/>
        <s v="Guatemala"/>
        <s v="Estonia"/>
      </sharedItems>
    </cacheField>
    <cacheField name="Description" numFmtId="0">
      <sharedItems count="40">
        <s v="Guarnizione"/>
        <s v="Accessori spray"/>
        <s v="Giranti 800mm"/>
        <s v="Accessori"/>
        <s v="Chiodi"/>
        <s v="Sonde PT100"/>
        <s v="Bandelle"/>
        <s v="Placchette"/>
        <s v="Virola"/>
        <s v="Sonde PT100 legno"/>
        <s v="Scheda RCU"/>
        <s v="RCU completo"/>
        <s v="Belimo"/>
        <s v="Motori + giranti"/>
        <s v="Spinotti banana"/>
        <s v="Placchette cellulosa"/>
        <s v="HTR"/>
        <s v="Camera di combustione"/>
        <s v="Scheda htr"/>
        <s v="Girante"/>
        <s v="Schede"/>
        <s v="Bruciatore+Rampa"/>
        <s v="Guarnizione Dutral"/>
        <s v="Schede htr"/>
        <s v="Giranti"/>
        <s v="Scheda Idry"/>
        <s v="Batterie"/>
        <s v="Servizi online"/>
        <s v="Motori "/>
        <s v="RCU e accessori"/>
        <s v="Scheda LZXA"/>
        <s v="Giranti+Motori"/>
        <s v="Batteria"/>
        <s v="Scheda L422"/>
        <s v="PC e accessori"/>
        <s v="Motori 4kw"/>
        <s v="Elettroventilatore"/>
        <s v="Pompa carrello"/>
        <s v="Chiodi "/>
        <s v="Sonda legno htr"/>
      </sharedItems>
    </cacheField>
    <cacheField name="€ Amount " numFmtId="165">
      <sharedItems containsSemiMixedTypes="0" containsString="0" containsNumber="1" minValue="50" maxValue="22990"/>
    </cacheField>
    <cacheField name="€Shipping" numFmtId="165">
      <sharedItems containsString="0" containsBlank="1" containsNumber="1" minValue="0" maxValue="900"/>
    </cacheField>
    <cacheField name="€ *Total " numFmtId="165">
      <sharedItems containsSemiMixedTypes="0" containsString="0" containsNumber="1" minValue="50" maxValue="22990"/>
    </cacheField>
    <cacheField name="Method of Payment" numFmtId="0">
      <sharedItems/>
    </cacheField>
    <cacheField name="Shipping Date" numFmtId="14">
      <sharedItems containsNonDate="0" containsDate="1" containsString="0" containsBlank="1" minDate="2021-02-04T00:00:00" maxDate="2021-06-10T00:00:00" count="33">
        <d v="2021-03-16T00:00:00"/>
        <d v="2021-02-10T00:00:00"/>
        <d v="2021-02-16T00:00:00"/>
        <d v="2021-04-01T00:00:00"/>
        <d v="2021-02-22T00:00:00"/>
        <d v="2021-03-26T00:00:00"/>
        <d v="2021-02-04T00:00:00"/>
        <d v="2021-03-08T00:00:00"/>
        <d v="2021-04-27T00:00:00"/>
        <d v="2021-03-24T00:00:00"/>
        <d v="2021-03-01T00:00:00"/>
        <d v="2021-03-17T00:00:00"/>
        <d v="2021-03-11T00:00:00"/>
        <m/>
        <d v="2021-03-05T00:00:00"/>
        <d v="2021-04-07T00:00:00"/>
        <d v="2021-05-27T00:00:00"/>
        <d v="2021-04-28T00:00:00"/>
        <d v="2021-04-19T00:00:00"/>
        <d v="2021-03-29T00:00:00"/>
        <d v="2021-04-13T00:00:00"/>
        <d v="2021-04-22T00:00:00"/>
        <d v="2021-05-13T00:00:00"/>
        <d v="2021-05-21T00:00:00"/>
        <d v="2021-05-14T00:00:00"/>
        <d v="2021-04-29T00:00:00"/>
        <d v="2021-04-26T00:00:00"/>
        <d v="2021-05-07T00:00:00"/>
        <d v="2021-05-06T00:00:00"/>
        <d v="2021-05-12T00:00:00"/>
        <d v="2021-05-03T00:00:00"/>
        <d v="2021-05-26T00:00:00"/>
        <d v="2021-06-09T00:00:00"/>
      </sharedItems>
    </cacheField>
    <cacheField name="Processing time (Days)" numFmtId="0">
      <sharedItems containsMixedTypes="1" containsNumber="1" containsInteger="1" minValue="1" maxValue="84"/>
    </cacheField>
    <cacheField name="Comments" numFmtId="0">
      <sharedItems containsNonDate="0" containsString="0" containsBlank="1"/>
    </cacheField>
    <cacheField name="Data2" numFmtId="0" databaseField="0">
      <fieldGroup base="0">
        <discretePr count="52"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  <x v="0"/>
        </discretePr>
        <groupItems count="1">
          <s v="Gruppo1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5">
  <r>
    <x v="0"/>
    <s v="Livio"/>
    <x v="0"/>
    <x v="0"/>
    <m/>
    <x v="0"/>
    <x v="0"/>
    <n v="245"/>
    <m/>
    <n v="245"/>
    <s v="Anticipato"/>
    <x v="0"/>
    <n v="64"/>
    <m/>
  </r>
  <r>
    <x v="1"/>
    <s v="Livio"/>
    <x v="0"/>
    <x v="1"/>
    <m/>
    <x v="1"/>
    <x v="1"/>
    <n v="678.4"/>
    <m/>
    <n v="678.4"/>
    <s v="Anticipato"/>
    <x v="1"/>
    <n v="20"/>
    <m/>
  </r>
  <r>
    <x v="1"/>
    <s v="Livio"/>
    <x v="0"/>
    <x v="2"/>
    <m/>
    <x v="2"/>
    <x v="2"/>
    <n v="390"/>
    <m/>
    <n v="390"/>
    <s v="Avvenuto anticipato"/>
    <x v="2"/>
    <n v="26"/>
    <m/>
  </r>
  <r>
    <x v="2"/>
    <s v="Livio"/>
    <x v="0"/>
    <x v="3"/>
    <m/>
    <x v="0"/>
    <x v="3"/>
    <n v="81.599999999999994"/>
    <n v="15"/>
    <n v="96.6"/>
    <s v="Anticipato"/>
    <x v="1"/>
    <n v="19"/>
    <m/>
  </r>
  <r>
    <x v="3"/>
    <s v="Livio"/>
    <x v="0"/>
    <x v="4"/>
    <m/>
    <x v="0"/>
    <x v="4"/>
    <n v="500"/>
    <m/>
    <n v="500"/>
    <s v="Bonifico"/>
    <x v="3"/>
    <n v="65"/>
    <m/>
  </r>
  <r>
    <x v="3"/>
    <s v="Livio"/>
    <x v="0"/>
    <x v="5"/>
    <m/>
    <x v="3"/>
    <x v="5"/>
    <n v="6840"/>
    <n v="900"/>
    <n v="7740"/>
    <s v="Anticipato"/>
    <x v="4"/>
    <n v="27"/>
    <m/>
  </r>
  <r>
    <x v="4"/>
    <s v="Livio"/>
    <x v="0"/>
    <x v="6"/>
    <m/>
    <x v="1"/>
    <x v="4"/>
    <n v="660.8"/>
    <n v="55"/>
    <n v="715.8"/>
    <s v="Anticipato"/>
    <x v="4"/>
    <n v="26"/>
    <m/>
  </r>
  <r>
    <x v="5"/>
    <s v="Livio"/>
    <x v="0"/>
    <x v="7"/>
    <m/>
    <x v="4"/>
    <x v="6"/>
    <n v="161.4"/>
    <n v="112.25"/>
    <n v="273.64999999999998"/>
    <s v="Bonifico"/>
    <x v="5"/>
    <n v="57"/>
    <m/>
  </r>
  <r>
    <x v="5"/>
    <s v="Livio"/>
    <x v="0"/>
    <x v="8"/>
    <m/>
    <x v="5"/>
    <x v="7"/>
    <n v="192"/>
    <n v="31.6"/>
    <n v="223.6"/>
    <s v="Bonifico"/>
    <x v="6"/>
    <n v="7"/>
    <m/>
  </r>
  <r>
    <x v="6"/>
    <s v="Livio"/>
    <x v="0"/>
    <x v="9"/>
    <m/>
    <x v="0"/>
    <x v="8"/>
    <n v="2711.6"/>
    <n v="78.5"/>
    <n v="2790.1"/>
    <s v="Anticipato"/>
    <x v="7"/>
    <n v="35"/>
    <m/>
  </r>
  <r>
    <x v="7"/>
    <s v="Livio"/>
    <x v="0"/>
    <x v="10"/>
    <s v="Pour Demain"/>
    <x v="6"/>
    <x v="9"/>
    <n v="1111"/>
    <n v="49.55"/>
    <n v="1160.55"/>
    <s v="Bonifico"/>
    <x v="8"/>
    <n v="84"/>
    <m/>
  </r>
  <r>
    <x v="8"/>
    <s v="Livio"/>
    <x v="0"/>
    <x v="11"/>
    <m/>
    <x v="7"/>
    <x v="3"/>
    <n v="2692.5"/>
    <n v="35"/>
    <n v="2727.5"/>
    <s v="Fronte documenti"/>
    <x v="0"/>
    <n v="39"/>
    <m/>
  </r>
  <r>
    <x v="9"/>
    <s v="Livio"/>
    <x v="0"/>
    <x v="12"/>
    <m/>
    <x v="1"/>
    <x v="10"/>
    <n v="523.6"/>
    <n v="165"/>
    <n v="688.6"/>
    <s v="Anticipato"/>
    <x v="0"/>
    <n v="33"/>
    <m/>
  </r>
  <r>
    <x v="10"/>
    <s v="Livio"/>
    <x v="0"/>
    <x v="13"/>
    <m/>
    <x v="0"/>
    <x v="3"/>
    <n v="552"/>
    <m/>
    <n v="552"/>
    <s v="Anticipato"/>
    <x v="9"/>
    <n v="35"/>
    <m/>
  </r>
  <r>
    <x v="11"/>
    <s v="Livio"/>
    <x v="0"/>
    <x v="10"/>
    <s v="Badger Pallet"/>
    <x v="6"/>
    <x v="11"/>
    <n v="750"/>
    <n v="345"/>
    <n v="1095"/>
    <s v="Bonifico"/>
    <x v="10"/>
    <n v="10"/>
    <m/>
  </r>
  <r>
    <x v="12"/>
    <s v="Livio"/>
    <x v="0"/>
    <x v="14"/>
    <m/>
    <x v="0"/>
    <x v="12"/>
    <n v="740"/>
    <n v="0"/>
    <n v="740"/>
    <s v="Anticipato"/>
    <x v="11"/>
    <n v="23"/>
    <m/>
  </r>
  <r>
    <x v="13"/>
    <s v="Livio"/>
    <x v="0"/>
    <x v="15"/>
    <m/>
    <x v="2"/>
    <x v="3"/>
    <n v="80"/>
    <n v="10"/>
    <n v="90"/>
    <s v="Avvenuto anticipato"/>
    <x v="10"/>
    <n v="6"/>
    <m/>
  </r>
  <r>
    <x v="14"/>
    <s v="Livio"/>
    <x v="0"/>
    <x v="8"/>
    <m/>
    <x v="5"/>
    <x v="3"/>
    <n v="145"/>
    <n v="18"/>
    <n v="163"/>
    <s v="Avvenuto anticipato"/>
    <x v="12"/>
    <n v="15"/>
    <m/>
  </r>
  <r>
    <x v="15"/>
    <s v="Livio"/>
    <x v="1"/>
    <x v="16"/>
    <m/>
    <x v="8"/>
    <x v="13"/>
    <n v="174"/>
    <n v="22.5"/>
    <n v="196.5"/>
    <s v="Anticipato"/>
    <x v="13"/>
    <s v="Not yet processed"/>
    <m/>
  </r>
  <r>
    <x v="16"/>
    <s v="Livio"/>
    <x v="0"/>
    <x v="17"/>
    <m/>
    <x v="9"/>
    <x v="14"/>
    <n v="490.4"/>
    <n v="55"/>
    <n v="545.4"/>
    <s v="Anticipato"/>
    <x v="9"/>
    <n v="21"/>
    <m/>
  </r>
  <r>
    <x v="16"/>
    <s v="Livio"/>
    <x v="0"/>
    <x v="18"/>
    <m/>
    <x v="10"/>
    <x v="15"/>
    <n v="119.6"/>
    <n v="21.5"/>
    <n v="141.1"/>
    <s v="Bonifico o compens."/>
    <x v="12"/>
    <n v="8"/>
    <m/>
  </r>
  <r>
    <x v="17"/>
    <s v="Livio"/>
    <x v="0"/>
    <x v="19"/>
    <m/>
    <x v="8"/>
    <x v="0"/>
    <n v="376"/>
    <n v="16.45"/>
    <n v="392.45"/>
    <s v="Avvenuto "/>
    <x v="14"/>
    <n v="1"/>
    <m/>
  </r>
  <r>
    <x v="18"/>
    <s v="Livio"/>
    <x v="0"/>
    <x v="10"/>
    <s v="De Backer"/>
    <x v="6"/>
    <x v="3"/>
    <n v="912"/>
    <n v="185"/>
    <n v="1097"/>
    <s v="Bonifico"/>
    <x v="15"/>
    <n v="33"/>
    <m/>
  </r>
  <r>
    <x v="19"/>
    <s v="Livio"/>
    <x v="0"/>
    <x v="20"/>
    <m/>
    <x v="9"/>
    <x v="3"/>
    <n v="245"/>
    <n v="39"/>
    <n v="284"/>
    <s v="Avvenuto anticipato"/>
    <x v="0"/>
    <n v="7"/>
    <m/>
  </r>
  <r>
    <x v="20"/>
    <s v="Livio"/>
    <x v="0"/>
    <x v="21"/>
    <m/>
    <x v="0"/>
    <x v="15"/>
    <n v="250"/>
    <n v="23"/>
    <n v="273"/>
    <s v="Avvenuto anticipato"/>
    <x v="16"/>
    <n v="76"/>
    <m/>
  </r>
  <r>
    <x v="21"/>
    <s v="Livio"/>
    <x v="0"/>
    <x v="22"/>
    <m/>
    <x v="0"/>
    <x v="16"/>
    <n v="4500"/>
    <n v="0"/>
    <n v="4500"/>
    <s v="A fine lavori"/>
    <x v="17"/>
    <n v="42"/>
    <m/>
  </r>
  <r>
    <x v="21"/>
    <s v="Livio"/>
    <x v="0"/>
    <x v="23"/>
    <m/>
    <x v="0"/>
    <x v="17"/>
    <n v="2870"/>
    <n v="800"/>
    <n v="3670"/>
    <s v="Avvenuto anticipato"/>
    <x v="18"/>
    <n v="33"/>
    <m/>
  </r>
  <r>
    <x v="22"/>
    <s v="Livio"/>
    <x v="0"/>
    <x v="24"/>
    <m/>
    <x v="0"/>
    <x v="18"/>
    <n v="550"/>
    <n v="29.9"/>
    <n v="579.9"/>
    <s v="Ricezione merce"/>
    <x v="19"/>
    <n v="11"/>
    <m/>
  </r>
  <r>
    <x v="23"/>
    <s v="Livio"/>
    <x v="0"/>
    <x v="14"/>
    <m/>
    <x v="11"/>
    <x v="3"/>
    <n v="197.9"/>
    <n v="31.8"/>
    <n v="229.70000000000002"/>
    <s v="Avvenuto anticipato"/>
    <x v="20"/>
    <n v="22"/>
    <m/>
  </r>
  <r>
    <x v="24"/>
    <s v="Livio"/>
    <x v="0"/>
    <x v="25"/>
    <m/>
    <x v="12"/>
    <x v="10"/>
    <n v="2554"/>
    <m/>
    <n v="2554"/>
    <s v="Avvenuto anticipato"/>
    <x v="21"/>
    <n v="30"/>
    <m/>
  </r>
  <r>
    <x v="25"/>
    <s v="Livio"/>
    <x v="0"/>
    <x v="26"/>
    <m/>
    <x v="0"/>
    <x v="3"/>
    <n v="384.8"/>
    <n v="165"/>
    <n v="549.79999999999995"/>
    <s v="Avvenuto anticipato"/>
    <x v="22"/>
    <n v="48"/>
    <m/>
  </r>
  <r>
    <x v="26"/>
    <s v="Livio"/>
    <x v="0"/>
    <x v="2"/>
    <m/>
    <x v="2"/>
    <x v="3"/>
    <n v="2796"/>
    <n v="225"/>
    <n v="3021"/>
    <s v="Avvenuto anticipato"/>
    <x v="23"/>
    <n v="52"/>
    <m/>
  </r>
  <r>
    <x v="27"/>
    <s v="Livio"/>
    <x v="0"/>
    <x v="27"/>
    <s v="Pilous"/>
    <x v="13"/>
    <x v="19"/>
    <n v="256"/>
    <n v="165"/>
    <n v="421"/>
    <s v="Avvenuto anticipato"/>
    <x v="24"/>
    <n v="44"/>
    <m/>
  </r>
  <r>
    <x v="28"/>
    <s v="Livio"/>
    <x v="0"/>
    <x v="27"/>
    <s v="Pilous"/>
    <x v="13"/>
    <x v="20"/>
    <n v="2994"/>
    <n v="75"/>
    <n v="3069"/>
    <s v="Avvenuto anticipato"/>
    <x v="25"/>
    <n v="28"/>
    <m/>
  </r>
  <r>
    <x v="29"/>
    <s v="Livio"/>
    <x v="0"/>
    <x v="10"/>
    <s v="Reigniers"/>
    <x v="6"/>
    <x v="7"/>
    <n v="200"/>
    <n v="17.5"/>
    <n v="217.5"/>
    <s v="Bonifico"/>
    <x v="15"/>
    <n v="1"/>
    <m/>
  </r>
  <r>
    <x v="29"/>
    <s v="Livio"/>
    <x v="0"/>
    <x v="28"/>
    <m/>
    <x v="14"/>
    <x v="7"/>
    <n v="50"/>
    <n v="0"/>
    <n v="50"/>
    <s v="Ricezione merce"/>
    <x v="15"/>
    <n v="1"/>
    <m/>
  </r>
  <r>
    <x v="30"/>
    <s v="Livio"/>
    <x v="0"/>
    <x v="2"/>
    <m/>
    <x v="2"/>
    <x v="3"/>
    <n v="3608"/>
    <n v="240"/>
    <n v="3848"/>
    <s v="Avvenuto anticipato"/>
    <x v="23"/>
    <n v="44"/>
    <m/>
  </r>
  <r>
    <x v="30"/>
    <s v="Livio"/>
    <x v="0"/>
    <x v="29"/>
    <m/>
    <x v="9"/>
    <x v="21"/>
    <n v="2276.69"/>
    <n v="0"/>
    <n v="2276.69"/>
    <s v="Da convenire"/>
    <x v="21"/>
    <n v="15"/>
    <m/>
  </r>
  <r>
    <x v="31"/>
    <s v="Livio"/>
    <x v="0"/>
    <x v="30"/>
    <m/>
    <x v="9"/>
    <x v="22"/>
    <n v="328.5"/>
    <n v="0"/>
    <n v="328.5"/>
    <s v="A 60 gg df"/>
    <x v="18"/>
    <n v="11"/>
    <m/>
  </r>
  <r>
    <x v="32"/>
    <s v="Livio"/>
    <x v="0"/>
    <x v="25"/>
    <m/>
    <x v="12"/>
    <x v="23"/>
    <n v="880"/>
    <n v="71.59"/>
    <n v="951.59"/>
    <s v="Avvenuto anticipato"/>
    <x v="18"/>
    <n v="10"/>
    <m/>
  </r>
  <r>
    <x v="33"/>
    <s v="Livio"/>
    <x v="0"/>
    <x v="7"/>
    <m/>
    <x v="4"/>
    <x v="24"/>
    <n v="912"/>
    <n v="0"/>
    <n v="912"/>
    <s v="Ricezione merce"/>
    <x v="26"/>
    <n v="12"/>
    <m/>
  </r>
  <r>
    <x v="33"/>
    <s v="Livio"/>
    <x v="0"/>
    <x v="31"/>
    <m/>
    <x v="0"/>
    <x v="3"/>
    <n v="262"/>
    <m/>
    <n v="262"/>
    <s v="Avvenuto anticipato"/>
    <x v="27"/>
    <n v="23"/>
    <m/>
  </r>
  <r>
    <x v="34"/>
    <s v="Livio"/>
    <x v="0"/>
    <x v="32"/>
    <m/>
    <x v="15"/>
    <x v="25"/>
    <n v="2554"/>
    <n v="54.87"/>
    <n v="2608.87"/>
    <s v="Avvenuto anticipato"/>
    <x v="25"/>
    <n v="14"/>
    <m/>
  </r>
  <r>
    <x v="34"/>
    <s v="Livio"/>
    <x v="0"/>
    <x v="22"/>
    <m/>
    <x v="0"/>
    <x v="3"/>
    <n v="3300"/>
    <m/>
    <n v="3300"/>
    <s v="Fine lavori"/>
    <x v="17"/>
    <n v="13"/>
    <m/>
  </r>
  <r>
    <x v="35"/>
    <s v="Livio"/>
    <x v="1"/>
    <x v="16"/>
    <m/>
    <x v="8"/>
    <x v="26"/>
    <n v="22990"/>
    <m/>
    <n v="22990"/>
    <s v="60% ordine -40% m.p."/>
    <x v="13"/>
    <s v="Not yet processed"/>
    <m/>
  </r>
  <r>
    <x v="36"/>
    <s v="Livio"/>
    <x v="0"/>
    <x v="33"/>
    <m/>
    <x v="16"/>
    <x v="27"/>
    <n v="2904"/>
    <n v="0"/>
    <n v="2904"/>
    <s v="Concordato"/>
    <x v="28"/>
    <n v="16"/>
    <m/>
  </r>
  <r>
    <x v="37"/>
    <s v="Livio"/>
    <x v="1"/>
    <x v="34"/>
    <m/>
    <x v="1"/>
    <x v="28"/>
    <n v="4410"/>
    <m/>
    <n v="4410"/>
    <s v="Avvenuto anticipato"/>
    <x v="13"/>
    <s v="Not yet processed"/>
    <m/>
  </r>
  <r>
    <x v="38"/>
    <s v="Livio"/>
    <x v="0"/>
    <x v="33"/>
    <m/>
    <x v="16"/>
    <x v="27"/>
    <n v="500"/>
    <n v="0"/>
    <n v="500"/>
    <s v="Bonifico"/>
    <x v="28"/>
    <n v="13"/>
    <m/>
  </r>
  <r>
    <x v="38"/>
    <s v="Livio"/>
    <x v="1"/>
    <x v="35"/>
    <m/>
    <x v="9"/>
    <x v="29"/>
    <n v="10829"/>
    <m/>
    <n v="10829"/>
    <s v="Avvenuto anticipato"/>
    <x v="13"/>
    <s v="Not yet processed"/>
    <m/>
  </r>
  <r>
    <x v="39"/>
    <s v="Livio"/>
    <x v="0"/>
    <x v="36"/>
    <m/>
    <x v="0"/>
    <x v="30"/>
    <n v="550"/>
    <m/>
    <n v="550"/>
    <s v="Avvenuto anticipato"/>
    <x v="29"/>
    <n v="16"/>
    <m/>
  </r>
  <r>
    <x v="40"/>
    <s v="Livio"/>
    <x v="0"/>
    <x v="37"/>
    <m/>
    <x v="0"/>
    <x v="3"/>
    <n v="188.8"/>
    <m/>
    <n v="188.8"/>
    <s v="Avvenuto anticipato"/>
    <x v="29"/>
    <n v="14"/>
    <m/>
  </r>
  <r>
    <x v="41"/>
    <s v="Livio"/>
    <x v="0"/>
    <x v="38"/>
    <m/>
    <x v="9"/>
    <x v="3"/>
    <n v="160.4"/>
    <n v="16"/>
    <n v="176.4"/>
    <s v="Anticipato"/>
    <x v="30"/>
    <n v="4"/>
    <m/>
  </r>
  <r>
    <x v="41"/>
    <s v="Livio"/>
    <x v="1"/>
    <x v="2"/>
    <m/>
    <x v="2"/>
    <x v="31"/>
    <n v="8055"/>
    <m/>
    <n v="8055"/>
    <s v="Avvenuto anticipato"/>
    <x v="13"/>
    <s v="Not yet processed"/>
    <m/>
  </r>
  <r>
    <x v="42"/>
    <s v="Livio"/>
    <x v="0"/>
    <x v="39"/>
    <m/>
    <x v="17"/>
    <x v="3"/>
    <n v="1629.3"/>
    <m/>
    <n v="1629.3"/>
    <s v="Avvenuto anticipato"/>
    <x v="24"/>
    <n v="14"/>
    <m/>
  </r>
  <r>
    <x v="43"/>
    <s v="Livio"/>
    <x v="0"/>
    <x v="10"/>
    <s v="Hublet"/>
    <x v="6"/>
    <x v="32"/>
    <n v="2032"/>
    <n v="415"/>
    <n v="2447"/>
    <s v="Bonifico"/>
    <x v="23"/>
    <n v="18"/>
    <m/>
  </r>
  <r>
    <x v="44"/>
    <s v="Livio"/>
    <x v="0"/>
    <x v="40"/>
    <m/>
    <x v="7"/>
    <x v="33"/>
    <n v="243.75"/>
    <n v="20"/>
    <n v="263.75"/>
    <s v="Avvenuto anticipato"/>
    <x v="31"/>
    <n v="21"/>
    <m/>
  </r>
  <r>
    <x v="45"/>
    <s v="Livio"/>
    <x v="1"/>
    <x v="40"/>
    <m/>
    <x v="7"/>
    <x v="34"/>
    <n v="4978"/>
    <m/>
    <n v="4978"/>
    <s v="Anticipato"/>
    <x v="13"/>
    <s v="Not yet processed"/>
    <m/>
  </r>
  <r>
    <x v="45"/>
    <s v="Livio"/>
    <x v="1"/>
    <x v="41"/>
    <m/>
    <x v="18"/>
    <x v="35"/>
    <n v="2935"/>
    <m/>
    <n v="2935"/>
    <s v="Anticipato"/>
    <x v="13"/>
    <s v="Not yet processed"/>
    <m/>
  </r>
  <r>
    <x v="46"/>
    <s v="Livio"/>
    <x v="0"/>
    <x v="42"/>
    <m/>
    <x v="9"/>
    <x v="22"/>
    <n v="221.92"/>
    <n v="0"/>
    <n v="221.92"/>
    <s v="Compensazione"/>
    <x v="24"/>
    <n v="1"/>
    <m/>
  </r>
  <r>
    <x v="47"/>
    <s v="Livio"/>
    <x v="0"/>
    <x v="43"/>
    <m/>
    <x v="0"/>
    <x v="36"/>
    <n v="1350"/>
    <n v="375"/>
    <n v="1725"/>
    <s v="Ricezione merce"/>
    <x v="23"/>
    <n v="2"/>
    <m/>
  </r>
  <r>
    <x v="47"/>
    <s v="Livio"/>
    <x v="1"/>
    <x v="40"/>
    <m/>
    <x v="7"/>
    <x v="37"/>
    <n v="290"/>
    <m/>
    <n v="290"/>
    <s v="Avvenuto anticipato"/>
    <x v="13"/>
    <s v="Not yet processed"/>
    <m/>
  </r>
  <r>
    <x v="48"/>
    <s v="Livio"/>
    <x v="0"/>
    <x v="44"/>
    <m/>
    <x v="9"/>
    <x v="7"/>
    <n v="200"/>
    <n v="29.33"/>
    <n v="229.32999999999998"/>
    <s v="Anticipato"/>
    <x v="31"/>
    <n v="5"/>
    <m/>
  </r>
  <r>
    <x v="49"/>
    <s v="Livio"/>
    <x v="0"/>
    <x v="27"/>
    <s v="Pilous"/>
    <x v="13"/>
    <x v="19"/>
    <n v="256"/>
    <n v="165"/>
    <n v="421"/>
    <s v="Anticipato"/>
    <x v="32"/>
    <n v="16"/>
    <m/>
  </r>
  <r>
    <x v="50"/>
    <s v="Livio"/>
    <x v="1"/>
    <x v="2"/>
    <m/>
    <x v="2"/>
    <x v="38"/>
    <n v="290"/>
    <m/>
    <n v="290"/>
    <s v="Anticipato"/>
    <x v="13"/>
    <s v="Not yet processed"/>
    <m/>
  </r>
  <r>
    <x v="51"/>
    <s v="Livio"/>
    <x v="1"/>
    <x v="30"/>
    <m/>
    <x v="9"/>
    <x v="39"/>
    <n v="300"/>
    <n v="0"/>
    <n v="300"/>
    <s v="A 60 gg df"/>
    <x v="13"/>
    <s v="Not yet processed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Tabella pivot3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 chartFormat="2">
  <location ref="A3:B56" firstHeaderRow="1" firstDataRow="1" firstDataCol="1"/>
  <pivotFields count="15">
    <pivotField axis="axisRow" showAll="0">
      <items count="53">
        <item x="21"/>
        <item x="22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65" showAll="0"/>
    <pivotField showAll="0"/>
    <pivotField numFmtId="165" showAll="0"/>
    <pivotField showAll="0"/>
    <pivotField showAll="0"/>
    <pivotField showAll="0"/>
    <pivotField showAll="0"/>
    <pivotField showAll="0" defaultSubtotal="0">
      <items count="1">
        <item x="0"/>
      </items>
    </pivotField>
  </pivotFields>
  <rowFields count="1">
    <field x="0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dataFields count="1">
    <dataField name="Somma di € Amount " fld="7" baseField="0" baseItem="0"/>
  </dataFields>
  <formats count="1">
    <format dxfId="0">
      <pivotArea field="0" type="button" dataOnly="0" labelOnly="1" outline="0" axis="axisRow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500-000000000000}" name="Tabella pivot6" cacheId="0" applyNumberFormats="0" applyBorderFormats="0" applyFontFormats="0" applyPatternFormats="0" applyAlignmentFormats="0" applyWidthHeightFormats="1" dataCaption="Valori" updatedVersion="6" minRefreshableVersion="3" useAutoFormatting="1" itemPrintTitles="1" createdVersion="6" indent="0" outline="1" outlineData="1" multipleFieldFilters="0" chartFormat="3">
  <location ref="A1:B4" firstHeaderRow="1" firstDataRow="1" firstDataCol="1"/>
  <pivotFields count="15">
    <pivotField showAll="0">
      <items count="53">
        <item h="1" x="21"/>
        <item h="1" x="22"/>
        <item h="1" x="23"/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t="default"/>
      </items>
    </pivotField>
    <pivotField showAll="0"/>
    <pivotField showAll="0">
      <items count="3">
        <item x="0"/>
        <item x="1"/>
        <item t="default"/>
      </items>
    </pivotField>
    <pivotField showAll="0"/>
    <pivotField showAll="0"/>
    <pivotField axis="axisRow" showAll="0">
      <items count="20">
        <item sd="0" x="7"/>
        <item sd="0" x="6"/>
        <item sd="0" x="10"/>
        <item sd="0" x="5"/>
        <item sd="0" x="18"/>
        <item sd="0" x="11"/>
        <item sd="0" x="0"/>
        <item sd="0" x="1"/>
        <item sd="0" x="17"/>
        <item sd="0" x="9"/>
        <item sd="0" x="15"/>
        <item sd="0" x="12"/>
        <item sd="0" x="4"/>
        <item sd="0" x="13"/>
        <item sd="0" x="2"/>
        <item sd="0" x="16"/>
        <item sd="0" x="3"/>
        <item sd="0" x="8"/>
        <item sd="0" x="14"/>
        <item t="default" sd="0"/>
      </items>
    </pivotField>
    <pivotField showAll="0">
      <items count="41">
        <item x="3"/>
        <item x="1"/>
        <item x="6"/>
        <item x="32"/>
        <item x="26"/>
        <item x="12"/>
        <item x="21"/>
        <item x="17"/>
        <item x="4"/>
        <item x="38"/>
        <item x="36"/>
        <item x="19"/>
        <item x="24"/>
        <item x="2"/>
        <item x="31"/>
        <item x="0"/>
        <item x="22"/>
        <item x="16"/>
        <item x="28"/>
        <item x="13"/>
        <item x="35"/>
        <item x="34"/>
        <item x="7"/>
        <item x="15"/>
        <item x="37"/>
        <item x="11"/>
        <item x="29"/>
        <item x="18"/>
        <item x="25"/>
        <item x="33"/>
        <item x="30"/>
        <item x="10"/>
        <item x="20"/>
        <item x="23"/>
        <item x="27"/>
        <item x="39"/>
        <item x="5"/>
        <item x="9"/>
        <item x="14"/>
        <item x="8"/>
        <item t="default"/>
      </items>
    </pivotField>
    <pivotField dataField="1" numFmtId="165" showAll="0"/>
    <pivotField showAll="0"/>
    <pivotField numFmtId="165" showAll="0"/>
    <pivotField showAll="0"/>
    <pivotField showAll="0"/>
    <pivotField showAll="0"/>
    <pivotField showAll="0"/>
    <pivotField showAll="0" defaultSubtotal="0">
      <items count="1">
        <item x="0"/>
      </items>
    </pivotField>
  </pivotFields>
  <rowFields count="1">
    <field x="5"/>
  </rowFields>
  <rowItems count="3">
    <i>
      <x v="6"/>
    </i>
    <i>
      <x v="16"/>
    </i>
    <i t="grand">
      <x/>
    </i>
  </rowItems>
  <colItems count="1">
    <i/>
  </colItems>
  <dataFields count="1">
    <dataField name="Somma di € Amount " fld="7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Tabella pivot1" cacheId="0" applyNumberFormats="0" applyBorderFormats="0" applyFontFormats="0" applyPatternFormats="0" applyAlignmentFormats="0" applyWidthHeightFormats="1" dataCaption="Valori" updatedVersion="6" minRefreshableVersion="3" useAutoFormatting="1" rowGrandTotals="0" itemPrintTitles="1" createdVersion="6" indent="0" outline="1" outlineData="1" multipleFieldFilters="0">
  <location ref="A1:A46" firstHeaderRow="1" firstDataRow="1" firstDataCol="1"/>
  <pivotFields count="15">
    <pivotField showAll="0">
      <items count="53">
        <item x="21"/>
        <item x="22"/>
        <item x="2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showAll="0"/>
    <pivotField showAll="0"/>
    <pivotField axis="axisRow" showAll="0">
      <items count="46">
        <item x="37"/>
        <item x="31"/>
        <item x="19"/>
        <item x="11"/>
        <item x="24"/>
        <item x="2"/>
        <item x="38"/>
        <item x="34"/>
        <item x="44"/>
        <item x="8"/>
        <item x="35"/>
        <item x="26"/>
        <item x="16"/>
        <item x="23"/>
        <item x="28"/>
        <item x="10"/>
        <item x="27"/>
        <item x="39"/>
        <item x="25"/>
        <item x="5"/>
        <item x="43"/>
        <item x="12"/>
        <item x="4"/>
        <item x="6"/>
        <item x="0"/>
        <item x="30"/>
        <item x="29"/>
        <item x="7"/>
        <item x="20"/>
        <item x="36"/>
        <item x="32"/>
        <item x="22"/>
        <item x="41"/>
        <item x="33"/>
        <item x="1"/>
        <item x="18"/>
        <item x="42"/>
        <item x="9"/>
        <item x="13"/>
        <item x="14"/>
        <item x="3"/>
        <item x="17"/>
        <item x="15"/>
        <item x="21"/>
        <item x="40"/>
        <item t="default"/>
      </items>
    </pivotField>
    <pivotField showAll="0"/>
    <pivotField showAll="0"/>
    <pivotField showAll="0"/>
    <pivotField numFmtId="165" showAll="0"/>
    <pivotField showAll="0"/>
    <pivotField numFmtId="165" showAll="0"/>
    <pivotField showAll="0"/>
    <pivotField showAll="0"/>
    <pivotField showAll="0"/>
    <pivotField showAll="0"/>
    <pivotField showAll="0" defaultSubtotal="0">
      <items count="1">
        <item x="0"/>
      </items>
    </pivotField>
  </pivotFields>
  <rowFields count="1">
    <field x="3"/>
  </rowFields>
  <rowItems count="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Data" xr10:uid="{00000000-0013-0000-FFFF-FFFF01000000}" sourceName="Data">
  <pivotTables>
    <pivotTable tabId="27" name="Tabella pivot6"/>
  </pivotTables>
  <data>
    <tabular pivotCacheId="1">
      <items count="52">
        <i x="21"/>
        <i x="22"/>
        <i x="23"/>
        <i x="0"/>
        <i x="1"/>
        <i x="2"/>
        <i x="3" s="1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  <i x="20"/>
        <i x="24"/>
        <i x="25"/>
        <i x="26"/>
        <i x="27"/>
        <i x="28"/>
        <i x="29"/>
        <i x="30"/>
        <i x="31"/>
        <i x="32"/>
        <i x="33"/>
        <i x="34"/>
        <i x="35"/>
        <i x="36"/>
        <i x="37"/>
        <i x="38"/>
        <i x="39"/>
        <i x="40"/>
        <i x="41"/>
        <i x="42"/>
        <i x="43"/>
        <i x="44"/>
        <i x="45"/>
        <i x="46"/>
        <i x="47"/>
        <i x="48"/>
        <i x="49"/>
        <i x="50"/>
        <i x="5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00000000-0014-0000-FFFF-FFFF01000000}" cache="FiltroDati_Data" caption="Data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lencoAssistenze" displayName="ElencoAssistenze" ref="A7:N74" totalsRowShown="0" headerRowDxfId="117">
  <autoFilter ref="A7:N74" xr:uid="{00000000-0009-0000-0100-000001000000}"/>
  <sortState xmlns:xlrd2="http://schemas.microsoft.com/office/spreadsheetml/2017/richdata2" ref="A8:N32">
    <sortCondition ref="A7:A32"/>
  </sortState>
  <tableColumns count="14">
    <tableColumn id="1" xr3:uid="{00000000-0010-0000-0000-000001000000}" name="Data" dataDxfId="116"/>
    <tableColumn id="2" xr3:uid="{00000000-0010-0000-0000-000002000000}" name="Author" dataDxfId="115"/>
    <tableColumn id="17" xr3:uid="{00000000-0010-0000-0000-000011000000}" name="Status" dataDxfId="114"/>
    <tableColumn id="4" xr3:uid="{00000000-0010-0000-0000-000004000000}" name="Customer" dataDxfId="113"/>
    <tableColumn id="5" xr3:uid="{00000000-0010-0000-0000-000005000000}" name="Referent" dataDxfId="112"/>
    <tableColumn id="6" xr3:uid="{00000000-0010-0000-0000-000006000000}" name="Country" dataDxfId="111"/>
    <tableColumn id="7" xr3:uid="{00000000-0010-0000-0000-000007000000}" name="Description" dataDxfId="110"/>
    <tableColumn id="8" xr3:uid="{00000000-0010-0000-0000-000008000000}" name="€ Amount " dataDxfId="109"/>
    <tableColumn id="9" xr3:uid="{00000000-0010-0000-0000-000009000000}" name="€Shipping" dataDxfId="108"/>
    <tableColumn id="10" xr3:uid="{00000000-0010-0000-0000-00000A000000}" name="€ *Total " dataDxfId="107">
      <calculatedColumnFormula>ElencoAssistenze[[#This Row],[€ Amount ]]+ElencoAssistenze[[#This Row],[€Shipping]]</calculatedColumnFormula>
    </tableColumn>
    <tableColumn id="11" xr3:uid="{00000000-0010-0000-0000-00000B000000}" name="Method of Payment" dataDxfId="106"/>
    <tableColumn id="12" xr3:uid="{00000000-0010-0000-0000-00000C000000}" name="Shipping Date" dataDxfId="105"/>
    <tableColumn id="13" xr3:uid="{00000000-0010-0000-0000-00000D000000}" name="Processing time (Days)" dataDxfId="104">
      <calculatedColumnFormula>IF(ElencoAssistenze[[#This Row],[Shipping Date]],ElencoAssistenze[[#This Row],[Shipping Date]]-ElencoAssistenze[[#This Row],[Data]],"Not yet processed")</calculatedColumnFormula>
    </tableColumn>
    <tableColumn id="14" xr3:uid="{00000000-0010-0000-0000-00000E000000}" name="Comments" dataDxfId="10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lencoRiparazioni" displayName="ElencoRiparazioni" ref="A7:N9" totalsRowShown="0" headerRowDxfId="101">
  <autoFilter ref="A7:N9" xr:uid="{00000000-0009-0000-0100-000002000000}"/>
  <sortState xmlns:xlrd2="http://schemas.microsoft.com/office/spreadsheetml/2017/richdata2" ref="A8:N41">
    <sortCondition ref="A7:A41"/>
  </sortState>
  <tableColumns count="14">
    <tableColumn id="1" xr3:uid="{00000000-0010-0000-0100-000001000000}" name="Date" dataDxfId="100"/>
    <tableColumn id="2" xr3:uid="{00000000-0010-0000-0100-000002000000}" name="Author" dataDxfId="99"/>
    <tableColumn id="17" xr3:uid="{00000000-0010-0000-0100-000011000000}" name="Status" dataDxfId="98"/>
    <tableColumn id="4" xr3:uid="{00000000-0010-0000-0100-000004000000}" name="Customer" dataDxfId="97"/>
    <tableColumn id="5" xr3:uid="{00000000-0010-0000-0100-000005000000}" name="Referent" dataDxfId="96"/>
    <tableColumn id="6" xr3:uid="{00000000-0010-0000-0100-000006000000}" name="Country" dataDxfId="95"/>
    <tableColumn id="7" xr3:uid="{00000000-0010-0000-0100-000007000000}" name="Description" dataDxfId="94"/>
    <tableColumn id="8" xr3:uid="{00000000-0010-0000-0100-000008000000}" name="€ Amount " dataDxfId="93"/>
    <tableColumn id="9" xr3:uid="{00000000-0010-0000-0100-000009000000}" name="€Shipping" dataDxfId="92"/>
    <tableColumn id="10" xr3:uid="{00000000-0010-0000-0100-00000A000000}" name="€ *Total " dataDxfId="91">
      <calculatedColumnFormula>IF(ElencoRiparazioni[[#This Row],[€ Amount ]]&gt;0,ElencoRiparazioni[[#This Row],[€ Amount ]]+ElencoRiparazioni[[#This Row],[€Shipping]],"")</calculatedColumnFormula>
    </tableColumn>
    <tableColumn id="11" xr3:uid="{00000000-0010-0000-0100-00000B000000}" name="Method of Payment" dataDxfId="90"/>
    <tableColumn id="12" xr3:uid="{00000000-0010-0000-0100-00000C000000}" name="Shipping Date" dataDxfId="89"/>
    <tableColumn id="13" xr3:uid="{00000000-0010-0000-0100-00000D000000}" name="Processing time (Days)" dataDxfId="88">
      <calculatedColumnFormula>IF(ElencoRiparazioni[[#This Row],[Shipping Date]],ElencoRiparazioni[[#This Row],[Shipping Date]]-ElencoRiparazioni[[#This Row],[Date]],"Not yet processed")</calculatedColumnFormula>
    </tableColumn>
    <tableColumn id="14" xr3:uid="{00000000-0010-0000-0100-00000E000000}" name="Comments" dataDxfId="8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2000000}" name="Listino" displayName="Listino" ref="A7:E259" totalsRowShown="0" headerRowDxfId="86">
  <autoFilter ref="A7:E259" xr:uid="{00000000-0009-0000-0100-00000E000000}"/>
  <tableColumns count="5">
    <tableColumn id="1" xr3:uid="{00000000-0010-0000-0200-000001000000}" name="Codice" dataDxfId="85"/>
    <tableColumn id="2" xr3:uid="{00000000-0010-0000-0200-000002000000}" name="Tipologia" dataDxfId="84"/>
    <tableColumn id="3" xr3:uid="{00000000-0010-0000-0200-000003000000}" name="Descrizione"/>
    <tableColumn id="4" xr3:uid="{00000000-0010-0000-0200-000004000000}" name="Unità di Misura" dataDxfId="83"/>
    <tableColumn id="5" xr3:uid="{00000000-0010-0000-0200-000005000000}" name="Prezzo  " dataDxfId="8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StoricoMotori" displayName="StoricoMotori" ref="A7:G8" totalsRowShown="0" headerRowDxfId="81" headerRowBorderDxfId="80" tableBorderDxfId="79" totalsRowBorderDxfId="78">
  <autoFilter ref="A7:G8" xr:uid="{00000000-0009-0000-0100-00000C000000}"/>
  <tableColumns count="7">
    <tableColumn id="1" xr3:uid="{00000000-0010-0000-0300-000001000000}" name="Data" dataDxfId="77">
      <calculatedColumnFormula>IF(StoricoMotori[Codice]&gt;0, TODAY(),"")</calculatedColumnFormula>
    </tableColumn>
    <tableColumn id="2" xr3:uid="{00000000-0010-0000-0300-000002000000}" name="Codice" dataDxfId="76"/>
    <tableColumn id="3" xr3:uid="{00000000-0010-0000-0300-000003000000}" name="Descrizione" dataDxfId="75"/>
    <tableColumn id="4" xr3:uid="{00000000-0010-0000-0300-000004000000}" name="Unità di Misura" dataDxfId="74">
      <calculatedColumnFormula>IF(StoricoMotori[Codice]&gt;0,VLOOKUP(StoricoMotori[Codice],Listino[],4,FALSE),"")</calculatedColumnFormula>
    </tableColumn>
    <tableColumn id="5" xr3:uid="{00000000-0010-0000-0300-000005000000}" name="Prezzo Originale" dataDxfId="73"/>
    <tableColumn id="6" xr3:uid="{00000000-0010-0000-0300-000006000000}" name="Prezzo Modificato" dataDxfId="72"/>
    <tableColumn id="7" xr3:uid="{00000000-0010-0000-0300-000007000000}" name="Variazione %" dataDxfId="71">
      <calculatedColumnFormula>IF(StoricoMotori[Prezzo Originale]&gt;0,(StoricoMotori[Prezzo Modificato]-StoricoMotori[Prezzo Originale])/StoricoMotori[Prezzo Originale],"")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4000000}" name="StoricoGiranti" displayName="StoricoGiranti" ref="J7:P8" totalsRowShown="0" headerRowDxfId="70" headerRowBorderDxfId="69" tableBorderDxfId="68" totalsRowBorderDxfId="67">
  <autoFilter ref="J7:P8" xr:uid="{00000000-0009-0000-0100-000010000000}"/>
  <tableColumns count="7">
    <tableColumn id="1" xr3:uid="{00000000-0010-0000-0400-000001000000}" name="Data" dataDxfId="66">
      <calculatedColumnFormula>IF(StoricoGiranti[Codice]&gt;0, TODAY(),"")</calculatedColumnFormula>
    </tableColumn>
    <tableColumn id="2" xr3:uid="{00000000-0010-0000-0400-000002000000}" name="Codice" dataDxfId="65"/>
    <tableColumn id="3" xr3:uid="{00000000-0010-0000-0400-000003000000}" name="Descrizione" dataDxfId="64"/>
    <tableColumn id="4" xr3:uid="{00000000-0010-0000-0400-000004000000}" name="Unità di Misura" dataDxfId="63">
      <calculatedColumnFormula>IF(StoricoGiranti[Codice]&gt;0,VLOOKUP(StoricoGiranti[Codice],Listino[],4,FALSE),"")</calculatedColumnFormula>
    </tableColumn>
    <tableColumn id="5" xr3:uid="{00000000-0010-0000-0400-000005000000}" name="Prezzo Originale" dataDxfId="62"/>
    <tableColumn id="6" xr3:uid="{00000000-0010-0000-0400-000006000000}" name="Prezzo Modificato" dataDxfId="61"/>
    <tableColumn id="7" xr3:uid="{00000000-0010-0000-0400-000007000000}" name="Variazione %" dataDxfId="60">
      <calculatedColumnFormula>IF(StoricoGiranti[Prezzo Originale]&gt;0,(StoricoGiranti[Prezzo Modificato]-StoricoGiranti[Prezzo Originale])/StoricoGiranti[Prezzo Originale],"")</calculatedColumnFormula>
    </tableColumn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05000000}" name="Storico_Ricambi" displayName="Storico_Ricambi" ref="R7:X8" totalsRowShown="0" headerRowDxfId="59" headerRowBorderDxfId="58" tableBorderDxfId="57" totalsRowBorderDxfId="56">
  <autoFilter ref="R7:X8" xr:uid="{00000000-0009-0000-0100-00001E000000}"/>
  <tableColumns count="7">
    <tableColumn id="1" xr3:uid="{00000000-0010-0000-0500-000001000000}" name="Data" dataDxfId="55">
      <calculatedColumnFormula>IF(Storico_Ricambi[Codice]&gt;0, TODAY(),"")</calculatedColumnFormula>
    </tableColumn>
    <tableColumn id="2" xr3:uid="{00000000-0010-0000-0500-000002000000}" name="Codice" dataDxfId="54"/>
    <tableColumn id="3" xr3:uid="{00000000-0010-0000-0500-000003000000}" name="Descrizione" dataDxfId="53"/>
    <tableColumn id="4" xr3:uid="{00000000-0010-0000-0500-000004000000}" name="Unità di Misura" dataDxfId="52">
      <calculatedColumnFormula>IF(Storico_Ricambi[Codice]&gt;0,VLOOKUP(Storico_Ricambi[Codice],Listino[],4,FALSE),"")</calculatedColumnFormula>
    </tableColumn>
    <tableColumn id="7" xr3:uid="{00000000-0010-0000-0500-000007000000}" name="Prezzo Originale" dataDxfId="51"/>
    <tableColumn id="5" xr3:uid="{00000000-0010-0000-0500-000005000000}" name="Prezzo Modificato" dataDxfId="50"/>
    <tableColumn id="8" xr3:uid="{00000000-0010-0000-0500-000008000000}" name="Variazione %" dataDxfId="49">
      <calculatedColumnFormula>IF(Storico_Ricambi[Prezzo Originale]&gt;0,(Storico_Ricambi[Prezzo Modificato]-Storico_Ricambi[Prezzo Originale])/Storico_Ricambi[Prezzo Originale],"")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ListaClienti" displayName="ListaClienti" ref="A1:E1823" totalsRowShown="0" headerRowDxfId="48">
  <autoFilter ref="A1:E1823" xr:uid="{00000000-0009-0000-0100-000003000000}"/>
  <sortState xmlns:xlrd2="http://schemas.microsoft.com/office/spreadsheetml/2017/richdata2" ref="A2:E1823">
    <sortCondition ref="A1:A1823"/>
  </sortState>
  <tableColumns count="5">
    <tableColumn id="1" xr3:uid="{00000000-0010-0000-0600-000001000000}" name="Cliente"/>
    <tableColumn id="2" xr3:uid="{00000000-0010-0000-0600-000002000000}" name="Country "/>
    <tableColumn id="3" xr3:uid="{00000000-0010-0000-0600-000003000000}" name="C.O" dataDxfId="47"/>
    <tableColumn id="4" xr3:uid="{00000000-0010-0000-0600-000004000000}" name="Location"/>
    <tableColumn id="5" xr3:uid="{00000000-0010-0000-0600-000005000000}" name="Emai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ListinoMotori" displayName="ListinoMotori" ref="A2:J62" totalsRowShown="0" headerRowDxfId="46">
  <autoFilter ref="A2:J62" xr:uid="{00000000-0009-0000-0100-00000F000000}"/>
  <sortState xmlns:xlrd2="http://schemas.microsoft.com/office/spreadsheetml/2017/richdata2" ref="A3:J63">
    <sortCondition ref="A1:A62"/>
  </sortState>
  <tableColumns count="10">
    <tableColumn id="1" xr3:uid="{00000000-0010-0000-0700-000001000000}" name="Descrizione"/>
    <tableColumn id="2" xr3:uid="{00000000-0010-0000-0700-000002000000}" name="KW " dataDxfId="45"/>
    <tableColumn id="3" xr3:uid="{00000000-0010-0000-0700-000003000000}" name="RPM" dataDxfId="44"/>
    <tableColumn id="4" xr3:uid="{00000000-0010-0000-0700-000004000000}" name="Volts" dataDxfId="43"/>
    <tableColumn id="5" xr3:uid="{00000000-0010-0000-0700-000005000000}" name="Hz" dataDxfId="42"/>
    <tableColumn id="6" xr3:uid="{00000000-0010-0000-0700-000006000000}" name="Descrizione 2"/>
    <tableColumn id="7" xr3:uid="{00000000-0010-0000-0700-000007000000}" name="MM"/>
    <tableColumn id="8" xr3:uid="{00000000-0010-0000-0700-000008000000}" name="Kg" dataDxfId="41"/>
    <tableColumn id="9" xr3:uid="{00000000-0010-0000-0700-000009000000}" name="Cod." dataDxfId="40"/>
    <tableColumn id="10" xr3:uid="{00000000-0010-0000-0700-00000A000000}" name="€" dataDxfId="39">
      <calculatedColumnFormula>VLOOKUP(ListinoMotori[[#This Row],[Descrizione]],Listino[[Descrizione]:[Prezzo  ]],3,FALSE)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8000000}" name="kW_0.55" displayName="kW_0.55" ref="P2:P6" totalsRowShown="0">
  <autoFilter ref="P2:P6" xr:uid="{00000000-0009-0000-0100-000011000000}"/>
  <tableColumns count="1">
    <tableColumn id="1" xr3:uid="{00000000-0010-0000-0800-000001000000}" name="kW_0.5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9000000}" name="kW_1.1" displayName="kW_1.1" ref="R2:R7" totalsRowShown="0">
  <autoFilter ref="R2:R7" xr:uid="{00000000-0009-0000-0100-000012000000}"/>
  <tableColumns count="1">
    <tableColumn id="1" xr3:uid="{00000000-0010-0000-0900-000001000000}" name="kW_1.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A000000}" name="kW_1.5" displayName="kW_1.5" ref="T2:T6" totalsRowShown="0">
  <autoFilter ref="T2:T6" xr:uid="{00000000-0009-0000-0100-000013000000}"/>
  <tableColumns count="1">
    <tableColumn id="1" xr3:uid="{00000000-0010-0000-0A00-000001000000}" name="kW_1.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B000000}" name="kW_2.2" displayName="kW_2.2" ref="V2:V4" totalsRowShown="0">
  <autoFilter ref="V2:V4" xr:uid="{00000000-0009-0000-0100-000014000000}"/>
  <tableColumns count="1">
    <tableColumn id="1" xr3:uid="{00000000-0010-0000-0B00-000001000000}" name="kW_2.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kW_3" displayName="kW_3" ref="X2:X15" totalsRowShown="0">
  <autoFilter ref="X2:X15" xr:uid="{00000000-0009-0000-0100-000015000000}"/>
  <tableColumns count="1">
    <tableColumn id="1" xr3:uid="{00000000-0010-0000-0C00-000001000000}" name="kW_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D000000}" name="kW_4" displayName="kW_4" ref="Z2:Z17" totalsRowShown="0">
  <autoFilter ref="Z2:Z17" xr:uid="{00000000-0009-0000-0100-000016000000}"/>
  <tableColumns count="1">
    <tableColumn id="1" xr3:uid="{00000000-0010-0000-0D00-000001000000}" name="kW_4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0E000000}" name="kW_5.5" displayName="kW_5.5" ref="AB2:AB9" totalsRowShown="0">
  <autoFilter ref="AB2:AB9" xr:uid="{00000000-0009-0000-0100-000017000000}"/>
  <tableColumns count="1">
    <tableColumn id="1" xr3:uid="{00000000-0010-0000-0E00-000001000000}" name="kW_5.5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F000000}" name="kW_7.5" displayName="kW_7.5" ref="AD2:AD3" totalsRowShown="0">
  <autoFilter ref="AD2:AD3" xr:uid="{00000000-0009-0000-0100-000018000000}"/>
  <tableColumns count="1">
    <tableColumn id="1" xr3:uid="{00000000-0010-0000-0F00-000001000000}" name="kW_7.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0000000}" name="kW_11" displayName="kW_11" ref="AF2:AF3" totalsRowShown="0" headerRowDxfId="38">
  <autoFilter ref="AF2:AF3" xr:uid="{00000000-0009-0000-0100-000019000000}"/>
  <tableColumns count="1">
    <tableColumn id="1" xr3:uid="{00000000-0010-0000-1000-000001000000}" name="kW_1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1000000}" name="kW_4e1.1" displayName="kW_4e1.1" ref="AH2:AH6" totalsRowShown="0">
  <autoFilter ref="AH2:AH6" xr:uid="{00000000-0009-0000-0100-00001A000000}"/>
  <tableColumns count="1">
    <tableColumn id="1" xr3:uid="{00000000-0010-0000-1100-000001000000}" name="kW_4e1.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2000000}" name="kW_5.5e1.5" displayName="kW_5.5e1.5" ref="AJ2:AJ3" totalsRowShown="0">
  <autoFilter ref="AJ2:AJ3" xr:uid="{00000000-0009-0000-0100-00001B000000}"/>
  <tableColumns count="1">
    <tableColumn id="1" xr3:uid="{00000000-0010-0000-1200-000001000000}" name="kW_5.5e1.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3000000}" name="kW_3e0.88" displayName="kW_3e0.88" ref="AL2:AL6" totalsRowShown="0">
  <autoFilter ref="AL2:AL6" xr:uid="{00000000-0009-0000-0100-00001C000000}"/>
  <tableColumns count="1">
    <tableColumn id="1" xr3:uid="{00000000-0010-0000-1300-000001000000}" name="kW_3e0.88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4000000}" name="kWW" displayName="kWW" ref="N1:N13" totalsRowShown="0" headerRowDxfId="37" dataDxfId="36">
  <autoFilter ref="N1:N13" xr:uid="{00000000-0009-0000-0100-00001D000000}"/>
  <sortState xmlns:xlrd2="http://schemas.microsoft.com/office/spreadsheetml/2017/richdata2" ref="N2:N13">
    <sortCondition ref="N1:N13"/>
  </sortState>
  <tableColumns count="1">
    <tableColumn id="1" xr3:uid="{00000000-0010-0000-1400-000001000000}" name="KW " dataDxfId="35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15000000}" name="ListinoRicambi" displayName="ListinoRicambi" ref="A1:E156" totalsRowShown="0" headerRowDxfId="34" dataDxfId="33">
  <autoFilter ref="A1:E156" xr:uid="{00000000-0009-0000-0100-00000D000000}"/>
  <tableColumns count="5">
    <tableColumn id="1" xr3:uid="{00000000-0010-0000-1500-000001000000}" name="Descrizione" dataDxfId="32"/>
    <tableColumn id="2" xr3:uid="{00000000-0010-0000-1500-000002000000}" name="Codice" dataDxfId="31"/>
    <tableColumn id="3" xr3:uid="{00000000-0010-0000-1500-000003000000}" name="Peso" dataDxfId="30"/>
    <tableColumn id="4" xr3:uid="{00000000-0010-0000-1500-000004000000}" name="Unit" dataDxfId="29"/>
    <tableColumn id="5" xr3:uid="{00000000-0010-0000-1500-000005000000}" name="Price" dataDxfId="28">
      <calculatedColumnFormula>VLOOKUP(ListinoRicambi[[#This Row],[Descrizione]],Listino[[Descrizione]:[Prezzo  ]],3,FALSE)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6000000}" name="Ricambi_Generici" displayName="Ricambi_Generici" ref="I1:I156" totalsRowShown="0" headerRowDxfId="27" dataDxfId="25" headerRowBorderDxfId="26" tableBorderDxfId="24" totalsRowBorderDxfId="23">
  <autoFilter ref="I1:I156" xr:uid="{00000000-0009-0000-0100-000020000000}"/>
  <tableColumns count="1">
    <tableColumn id="1" xr3:uid="{00000000-0010-0000-1600-000001000000}" name="Descrizione" dataDxfId="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7000000}" name="d1200_Ø" displayName="d1200_Ø" ref="K2:K10" totalsRowShown="0" dataDxfId="21">
  <autoFilter ref="K2:K10" xr:uid="{00000000-0009-0000-0100-000004000000}"/>
  <tableColumns count="1">
    <tableColumn id="2" xr3:uid="{00000000-0010-0000-1700-000002000000}" name="Girante" dataDxfId="20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8000000}" name="d800_Ø" displayName="d800_Ø" ref="I2:I19" totalsRowShown="0">
  <autoFilter ref="I2:I19" xr:uid="{00000000-0009-0000-0100-000005000000}"/>
  <tableColumns count="1">
    <tableColumn id="2" xr3:uid="{00000000-0010-0000-1800-000002000000}" name="Girante" dataDxfId="19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19000000}" name="d795_9P" displayName="d795_9P" ref="M2:M5" totalsRowShown="0" headerRowDxfId="18" dataDxfId="17">
  <autoFilter ref="M2:M5" xr:uid="{00000000-0009-0000-0100-000006000000}"/>
  <tableColumns count="1">
    <tableColumn id="2" xr3:uid="{00000000-0010-0000-1900-000002000000}" name="Girante" dataDxfId="16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1A000000}" name="d795_12P" displayName="d795_12P" ref="O2:O3" totalsRowShown="0" headerRowDxfId="15">
  <autoFilter ref="O2:O3" xr:uid="{00000000-0009-0000-0100-000007000000}"/>
  <tableColumns count="1">
    <tableColumn id="2" xr3:uid="{00000000-0010-0000-1A00-000002000000}" name="Girante" dataDxfId="14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1B000000}" name="ListinoGiranti" displayName="ListinoGiranti" ref="A1:E37" totalsRowShown="0" headerRowDxfId="13">
  <autoFilter ref="A1:E37" xr:uid="{00000000-0009-0000-0100-000008000000}"/>
  <tableColumns count="5">
    <tableColumn id="1" xr3:uid="{00000000-0010-0000-1B00-000001000000}" name="Tipo Girante" dataDxfId="12"/>
    <tableColumn id="2" xr3:uid="{00000000-0010-0000-1B00-000002000000}" name="Dimensioni" dataDxfId="11"/>
    <tableColumn id="3" xr3:uid="{00000000-0010-0000-1B00-000003000000}" name="Peso" dataDxfId="10"/>
    <tableColumn id="4" xr3:uid="{00000000-0010-0000-1B00-000004000000}" name="Codice" dataDxfId="9"/>
    <tableColumn id="5" xr3:uid="{00000000-0010-0000-1B00-000005000000}" name="Prezzo (€)" dataDxfId="8">
      <calculatedColumnFormula>VLOOKUP(ListinoGiranti[[#This Row],[Tipo Girante]],Listino[[Descrizione]:[Prezzo  ]],3,FALSE)</calculatedColumnFormula>
    </tableColumn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1C000000}" name="DIAMETROO" displayName="DIAMETROO" ref="G2:G8" totalsRowShown="0" headerRowDxfId="7" dataDxfId="6">
  <autoFilter ref="G2:G8" xr:uid="{00000000-0009-0000-0100-000009000000}"/>
  <tableColumns count="1">
    <tableColumn id="1" xr3:uid="{00000000-0010-0000-1C00-000001000000}" name="Diametri" dataDxfId="5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D000000}" name="d500_7P" displayName="d500_7P" ref="Q2:Q7" totalsRowShown="0" headerRowDxfId="4">
  <autoFilter ref="Q2:Q7" xr:uid="{00000000-0009-0000-0100-00000A000000}"/>
  <tableColumns count="1">
    <tableColumn id="2" xr3:uid="{00000000-0010-0000-1D00-000002000000}" name="Girante" dataDxfId="3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E000000}" name="d490_8P" displayName="d490_8P" ref="S2:S3" totalsRowShown="0" headerRowDxfId="2">
  <autoFilter ref="S2:S3" xr:uid="{00000000-0009-0000-0100-00000B000000}"/>
  <tableColumns count="1">
    <tableColumn id="2" xr3:uid="{00000000-0010-0000-1E00-000002000000}" name="Girante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18" Type="http://schemas.openxmlformats.org/officeDocument/2006/relationships/ctrlProp" Target="../ctrlProps/ctrlProp2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17" Type="http://schemas.openxmlformats.org/officeDocument/2006/relationships/ctrlProp" Target="../ctrlProps/ctrlProp2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5.xml"/><Relationship Id="rId20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5" Type="http://schemas.openxmlformats.org/officeDocument/2006/relationships/ctrlProp" Target="../ctrlProps/ctrlProp24.xml"/><Relationship Id="rId10" Type="http://schemas.openxmlformats.org/officeDocument/2006/relationships/ctrlProp" Target="../ctrlProps/ctrlProp19.xml"/><Relationship Id="rId19" Type="http://schemas.openxmlformats.org/officeDocument/2006/relationships/ctrlProp" Target="../ctrlProps/ctrlProp28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Relationship Id="rId9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5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7" Type="http://schemas.openxmlformats.org/officeDocument/2006/relationships/table" Target="../tables/table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4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5.xml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13" Type="http://schemas.openxmlformats.org/officeDocument/2006/relationships/table" Target="../tables/table16.xml"/><Relationship Id="rId18" Type="http://schemas.openxmlformats.org/officeDocument/2006/relationships/table" Target="../tables/table21.xml"/><Relationship Id="rId3" Type="http://schemas.openxmlformats.org/officeDocument/2006/relationships/vmlDrawing" Target="../drawings/vmlDrawing12.vml"/><Relationship Id="rId7" Type="http://schemas.openxmlformats.org/officeDocument/2006/relationships/table" Target="../tables/table10.xml"/><Relationship Id="rId12" Type="http://schemas.openxmlformats.org/officeDocument/2006/relationships/table" Target="../tables/table15.xml"/><Relationship Id="rId17" Type="http://schemas.openxmlformats.org/officeDocument/2006/relationships/table" Target="../tables/table20.xml"/><Relationship Id="rId2" Type="http://schemas.openxmlformats.org/officeDocument/2006/relationships/drawing" Target="../drawings/drawing11.xml"/><Relationship Id="rId16" Type="http://schemas.openxmlformats.org/officeDocument/2006/relationships/table" Target="../tables/table1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9.xml"/><Relationship Id="rId11" Type="http://schemas.openxmlformats.org/officeDocument/2006/relationships/table" Target="../tables/table14.xml"/><Relationship Id="rId5" Type="http://schemas.openxmlformats.org/officeDocument/2006/relationships/table" Target="../tables/table8.xml"/><Relationship Id="rId15" Type="http://schemas.openxmlformats.org/officeDocument/2006/relationships/table" Target="../tables/table18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56.xml"/><Relationship Id="rId9" Type="http://schemas.openxmlformats.org/officeDocument/2006/relationships/table" Target="../tables/table12.xml"/><Relationship Id="rId14" Type="http://schemas.openxmlformats.org/officeDocument/2006/relationships/table" Target="../tables/table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ctrlProp" Target="../ctrlProps/ctrlProp5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7.xml"/><Relationship Id="rId3" Type="http://schemas.openxmlformats.org/officeDocument/2006/relationships/vmlDrawing" Target="../drawings/vmlDrawing14.vml"/><Relationship Id="rId7" Type="http://schemas.openxmlformats.org/officeDocument/2006/relationships/table" Target="../tables/table26.xml"/><Relationship Id="rId12" Type="http://schemas.openxmlformats.org/officeDocument/2006/relationships/table" Target="../tables/table3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25.xml"/><Relationship Id="rId11" Type="http://schemas.openxmlformats.org/officeDocument/2006/relationships/table" Target="../tables/table30.xml"/><Relationship Id="rId5" Type="http://schemas.openxmlformats.org/officeDocument/2006/relationships/table" Target="../tables/table24.xml"/><Relationship Id="rId10" Type="http://schemas.openxmlformats.org/officeDocument/2006/relationships/table" Target="../tables/table29.xml"/><Relationship Id="rId4" Type="http://schemas.openxmlformats.org/officeDocument/2006/relationships/ctrlProp" Target="../ctrlProps/ctrlProp58.xml"/><Relationship Id="rId9" Type="http://schemas.openxmlformats.org/officeDocument/2006/relationships/table" Target="../tables/table2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6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6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3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4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6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6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6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8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ivotTable" Target="../pivotTables/pivotTable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8">
    <tabColor rgb="FF00B050"/>
  </sheetPr>
  <dimension ref="A1:AC39"/>
  <sheetViews>
    <sheetView showGridLines="0" tabSelected="1" topLeftCell="B1" zoomScale="142" zoomScaleNormal="142" workbookViewId="0"/>
  </sheetViews>
  <sheetFormatPr baseColWidth="10" defaultColWidth="0" defaultRowHeight="15" zeroHeight="1"/>
  <cols>
    <col min="1" max="29" width="9.1640625" customWidth="1"/>
    <col min="30" max="16384" width="9.1640625" hidden="1"/>
  </cols>
  <sheetData>
    <row r="1" spans="15:24"/>
    <row r="2" spans="15:24"/>
    <row r="3" spans="15:24"/>
    <row r="4" spans="15:24"/>
    <row r="5" spans="15:24"/>
    <row r="6" spans="15:24"/>
    <row r="7" spans="15:24"/>
    <row r="8" spans="15:24">
      <c r="O8" s="589"/>
      <c r="V8" s="590">
        <v>100</v>
      </c>
      <c r="X8" s="596" t="s">
        <v>5706</v>
      </c>
    </row>
    <row r="9" spans="15:24">
      <c r="O9" s="594">
        <v>1150</v>
      </c>
      <c r="V9" s="590">
        <v>100</v>
      </c>
      <c r="X9" s="597" t="s">
        <v>5706</v>
      </c>
    </row>
    <row r="10" spans="15:24">
      <c r="O10" s="594"/>
    </row>
    <row r="11" spans="15:24"/>
    <row r="12" spans="15:24"/>
    <row r="13" spans="15:24"/>
    <row r="14" spans="15:24"/>
    <row r="15" spans="15:24"/>
    <row r="16" spans="15:24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Hyperlink_FORM">
                <anchor>
                  <from>
                    <xdr:col>10</xdr:col>
                    <xdr:colOff>482600</xdr:colOff>
                    <xdr:row>7</xdr:row>
                    <xdr:rowOff>38100</xdr:rowOff>
                  </from>
                  <to>
                    <xdr:col>16</xdr:col>
                    <xdr:colOff>431800</xdr:colOff>
                    <xdr:row>12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Hyperlink_LISTINO">
                <anchor>
                  <from>
                    <xdr:col>4</xdr:col>
                    <xdr:colOff>431800</xdr:colOff>
                    <xdr:row>19</xdr:row>
                    <xdr:rowOff>50800</xdr:rowOff>
                  </from>
                  <to>
                    <xdr:col>10</xdr:col>
                    <xdr:colOff>368300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Hyperlink_ASSISTENZE">
                <anchor>
                  <from>
                    <xdr:col>4</xdr:col>
                    <xdr:colOff>419100</xdr:colOff>
                    <xdr:row>13</xdr:row>
                    <xdr:rowOff>50800</xdr:rowOff>
                  </from>
                  <to>
                    <xdr:col>10</xdr:col>
                    <xdr:colOff>368300</xdr:colOff>
                    <xdr:row>18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8" name="Button 4">
              <controlPr defaultSize="0" print="0" autoFill="0" autoPict="0" macro="[0]!Hyperlink_RIPARAZIONI">
                <anchor>
                  <from>
                    <xdr:col>10</xdr:col>
                    <xdr:colOff>482600</xdr:colOff>
                    <xdr:row>13</xdr:row>
                    <xdr:rowOff>50800</xdr:rowOff>
                  </from>
                  <to>
                    <xdr:col>16</xdr:col>
                    <xdr:colOff>419100</xdr:colOff>
                    <xdr:row>18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9" name="Button 5">
              <controlPr defaultSize="0" print="0" autoFill="0" autoPict="0" macro="[0]!Hyperlink_STORICO">
                <anchor>
                  <from>
                    <xdr:col>4</xdr:col>
                    <xdr:colOff>431800</xdr:colOff>
                    <xdr:row>25</xdr:row>
                    <xdr:rowOff>76200</xdr:rowOff>
                  </from>
                  <to>
                    <xdr:col>10</xdr:col>
                    <xdr:colOff>368300</xdr:colOff>
                    <xdr:row>31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10" name="Button 6">
              <controlPr defaultSize="0" print="0" autoFill="0" autoPict="0" macro="[0]!Hyperlink_ELENCOCLIENTI">
                <anchor>
                  <from>
                    <xdr:col>16</xdr:col>
                    <xdr:colOff>520700</xdr:colOff>
                    <xdr:row>13</xdr:row>
                    <xdr:rowOff>50800</xdr:rowOff>
                  </from>
                  <to>
                    <xdr:col>22</xdr:col>
                    <xdr:colOff>469900</xdr:colOff>
                    <xdr:row>18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1" name="Button 7">
              <controlPr defaultSize="0" print="0" autoFill="0" autoPict="0" macro="[0]!lanciaUserFormNuovoArticolo.lanciaUserFormNuovoArticolo">
                <anchor>
                  <from>
                    <xdr:col>10</xdr:col>
                    <xdr:colOff>482600</xdr:colOff>
                    <xdr:row>19</xdr:row>
                    <xdr:rowOff>50800</xdr:rowOff>
                  </from>
                  <to>
                    <xdr:col>16</xdr:col>
                    <xdr:colOff>419100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2" name="Button 8">
              <controlPr defaultSize="0" print="0" autoFill="0" autoPict="0" macro="[0]!lanciaformBATTERIE">
                <anchor>
                  <from>
                    <xdr:col>10</xdr:col>
                    <xdr:colOff>482600</xdr:colOff>
                    <xdr:row>25</xdr:row>
                    <xdr:rowOff>63500</xdr:rowOff>
                  </from>
                  <to>
                    <xdr:col>16</xdr:col>
                    <xdr:colOff>444500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3" name="Button 9">
              <controlPr defaultSize="0" print="0" autoFill="0" autoPict="0" macro="[0]!Hyperlink_CalcoloBatterie">
                <anchor>
                  <from>
                    <xdr:col>16</xdr:col>
                    <xdr:colOff>520700</xdr:colOff>
                    <xdr:row>31</xdr:row>
                    <xdr:rowOff>88900</xdr:rowOff>
                  </from>
                  <to>
                    <xdr:col>22</xdr:col>
                    <xdr:colOff>469900</xdr:colOff>
                    <xdr:row>37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4" name="Button 10">
              <controlPr defaultSize="0" print="0" autoFill="0" autoPict="0" macro="[0]!Hyperlink_CONSUMI">
                <anchor>
                  <from>
                    <xdr:col>16</xdr:col>
                    <xdr:colOff>520700</xdr:colOff>
                    <xdr:row>25</xdr:row>
                    <xdr:rowOff>63500</xdr:rowOff>
                  </from>
                  <to>
                    <xdr:col>22</xdr:col>
                    <xdr:colOff>469900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5" name="Button 11">
              <controlPr defaultSize="0" print="0" autoFill="0" autoPict="0" macro="[0]!hyperlink_calcoliVolumetrici">
                <anchor>
                  <from>
                    <xdr:col>10</xdr:col>
                    <xdr:colOff>482600</xdr:colOff>
                    <xdr:row>31</xdr:row>
                    <xdr:rowOff>88900</xdr:rowOff>
                  </from>
                  <to>
                    <xdr:col>16</xdr:col>
                    <xdr:colOff>431800</xdr:colOff>
                    <xdr:row>37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6" name="Button 12">
              <controlPr defaultSize="0" print="0" autoFill="0" autoPict="0" macro="[0]!lanciaCambiaPrezzoForm.lanciaCambiaPrezzoForm">
                <anchor>
                  <from>
                    <xdr:col>16</xdr:col>
                    <xdr:colOff>520700</xdr:colOff>
                    <xdr:row>19</xdr:row>
                    <xdr:rowOff>50800</xdr:rowOff>
                  </from>
                  <to>
                    <xdr:col>22</xdr:col>
                    <xdr:colOff>457200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7" name="Button 14">
              <controlPr defaultSize="0" print="0" autoFill="0" autoPict="0" macro="[0]!Pulsante13_Click">
                <anchor moveWithCells="1" sizeWithCells="1">
                  <from>
                    <xdr:col>4</xdr:col>
                    <xdr:colOff>431800</xdr:colOff>
                    <xdr:row>1</xdr:row>
                    <xdr:rowOff>177800</xdr:rowOff>
                  </from>
                  <to>
                    <xdr:col>6</xdr:col>
                    <xdr:colOff>571500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>
    <tabColor rgb="FFC00000"/>
  </sheetPr>
  <dimension ref="A1:AF101"/>
  <sheetViews>
    <sheetView showGridLines="0" topLeftCell="C1" zoomScale="117" zoomScaleNormal="117" zoomScaleSheetLayoutView="90" workbookViewId="0">
      <selection activeCell="E29" sqref="E29"/>
    </sheetView>
  </sheetViews>
  <sheetFormatPr baseColWidth="10" defaultColWidth="0" defaultRowHeight="15" zeroHeight="1"/>
  <cols>
    <col min="1" max="1" width="13.83203125" customWidth="1"/>
    <col min="2" max="2" width="19.83203125" customWidth="1"/>
    <col min="3" max="3" width="71.1640625" customWidth="1"/>
    <col min="4" max="4" width="13.6640625" customWidth="1"/>
    <col min="5" max="5" width="17.6640625" customWidth="1"/>
    <col min="6" max="6" width="19" customWidth="1"/>
    <col min="7" max="7" width="19.33203125" customWidth="1"/>
    <col min="8" max="8" width="11.83203125" customWidth="1"/>
    <col min="9" max="9" width="10.83203125" customWidth="1"/>
    <col min="10" max="11" width="8.83203125" customWidth="1"/>
    <col min="12" max="12" width="10.6640625" customWidth="1"/>
    <col min="13" max="13" width="18.6640625" customWidth="1"/>
    <col min="14" max="14" width="10.6640625" customWidth="1"/>
    <col min="15" max="15" width="13.83203125" customWidth="1"/>
    <col min="16" max="16" width="16" customWidth="1"/>
    <col min="17" max="17" width="15.6640625" customWidth="1"/>
    <col min="18" max="19" width="15" customWidth="1"/>
    <col min="20" max="20" width="13.5" customWidth="1"/>
    <col min="21" max="21" width="12.33203125" customWidth="1"/>
    <col min="22" max="25" width="8.83203125" hidden="1" customWidth="1"/>
    <col min="26" max="32" width="0" hidden="1" customWidth="1"/>
    <col min="33" max="16384" width="8.83203125" hidden="1"/>
  </cols>
  <sheetData>
    <row r="1" spans="1:32" ht="27" customHeight="1">
      <c r="A1" s="363" t="s">
        <v>2423</v>
      </c>
      <c r="B1" s="362">
        <f>$Q$12</f>
        <v>7500</v>
      </c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7"/>
      <c r="P1" s="267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</row>
    <row r="2" spans="1:32">
      <c r="A2" s="267"/>
      <c r="B2" s="267"/>
      <c r="C2" s="267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  <c r="P2" s="267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</row>
    <row r="3" spans="1:32" ht="16" thickBot="1">
      <c r="A3" s="267"/>
      <c r="B3" s="267"/>
      <c r="C3" s="267"/>
      <c r="D3" s="267"/>
      <c r="E3" s="267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</row>
    <row r="4" spans="1:32" ht="20" customHeight="1" thickBot="1">
      <c r="A4" s="280" t="s">
        <v>376</v>
      </c>
      <c r="B4" s="289">
        <f ca="1">TODAY()</f>
        <v>44627</v>
      </c>
      <c r="C4" s="290"/>
      <c r="D4" s="280" t="s">
        <v>375</v>
      </c>
      <c r="E4" s="624" t="str">
        <f>$M$6 &amp; IF(0,"","")</f>
        <v>Toscana Pallet</v>
      </c>
      <c r="F4" s="625"/>
      <c r="G4" s="626"/>
      <c r="H4" s="267"/>
      <c r="I4" s="267"/>
      <c r="J4" s="267"/>
      <c r="K4" s="283"/>
      <c r="L4" s="284"/>
      <c r="M4" s="284"/>
      <c r="N4" s="284"/>
      <c r="O4" s="284"/>
      <c r="P4" s="284"/>
      <c r="Q4" s="284"/>
      <c r="R4" s="284"/>
      <c r="S4" s="284"/>
      <c r="T4" s="285"/>
      <c r="U4" s="89"/>
      <c r="V4" s="89"/>
      <c r="W4" s="89"/>
      <c r="X4" s="89"/>
      <c r="Y4" s="89"/>
      <c r="Z4" s="89"/>
      <c r="AA4" s="89"/>
      <c r="AB4" s="89"/>
      <c r="AC4" s="89"/>
      <c r="AD4" s="89"/>
      <c r="AE4" s="89"/>
      <c r="AF4" s="89"/>
    </row>
    <row r="5" spans="1:32" ht="20" customHeight="1" thickBot="1">
      <c r="A5" s="277"/>
      <c r="B5" s="277"/>
      <c r="C5" s="277"/>
      <c r="D5" s="267"/>
      <c r="F5" s="267"/>
      <c r="G5" s="267"/>
      <c r="H5" s="267"/>
      <c r="I5" s="267"/>
      <c r="J5" s="267"/>
      <c r="K5" s="283"/>
      <c r="L5" s="284"/>
      <c r="M5" s="284"/>
      <c r="N5" s="284"/>
      <c r="O5" s="284"/>
      <c r="P5" s="284"/>
      <c r="Q5" s="284"/>
      <c r="R5" s="284"/>
      <c r="S5" s="284"/>
      <c r="T5" s="285"/>
      <c r="U5" s="89"/>
      <c r="V5" s="89"/>
      <c r="W5" s="89"/>
      <c r="X5" s="89"/>
      <c r="Y5" s="89"/>
      <c r="Z5" s="89"/>
      <c r="AA5" s="89"/>
      <c r="AB5" s="89"/>
      <c r="AC5" s="89"/>
      <c r="AD5" s="89"/>
      <c r="AE5" s="89"/>
      <c r="AF5" s="89"/>
    </row>
    <row r="6" spans="1:32" ht="20" customHeight="1" thickBot="1">
      <c r="A6" s="281" t="s">
        <v>2294</v>
      </c>
      <c r="B6" s="332" t="str">
        <f>$M$8</f>
        <v>ASSISTENZA</v>
      </c>
      <c r="C6" s="336"/>
      <c r="D6" s="280" t="s">
        <v>2308</v>
      </c>
      <c r="E6" s="333" t="str">
        <f>$Q$8 &amp; IF(0,"","")</f>
        <v>5</v>
      </c>
      <c r="I6" s="267"/>
      <c r="J6" s="267"/>
      <c r="K6" s="273"/>
      <c r="L6" s="267"/>
      <c r="M6" s="630" t="s">
        <v>5778</v>
      </c>
      <c r="N6" s="631"/>
      <c r="O6" s="631"/>
      <c r="P6" s="631"/>
      <c r="Q6" s="632"/>
      <c r="R6" s="267"/>
      <c r="S6" s="267"/>
      <c r="T6" s="286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</row>
    <row r="7" spans="1:32" ht="20" customHeight="1" thickBot="1">
      <c r="A7" s="277"/>
      <c r="C7" s="336"/>
      <c r="D7" s="267"/>
      <c r="E7" s="267"/>
      <c r="F7" s="267"/>
      <c r="G7" s="267"/>
      <c r="H7" s="267"/>
      <c r="I7" s="267"/>
      <c r="J7" s="267"/>
      <c r="K7" s="273"/>
      <c r="L7" s="267"/>
      <c r="M7" s="267"/>
      <c r="N7" s="267"/>
      <c r="O7" s="267"/>
      <c r="P7" s="267"/>
      <c r="Q7" s="267"/>
      <c r="R7" s="267"/>
      <c r="S7" s="267"/>
      <c r="T7" s="286"/>
      <c r="U7" s="301" t="s">
        <v>2297</v>
      </c>
      <c r="V7" s="346"/>
      <c r="W7" s="89"/>
      <c r="X7" s="89"/>
      <c r="Y7" s="89"/>
      <c r="Z7" s="89"/>
      <c r="AA7" s="89"/>
      <c r="AB7" s="89"/>
      <c r="AC7" s="89"/>
      <c r="AD7" s="89"/>
      <c r="AE7" s="89"/>
      <c r="AF7" s="89"/>
    </row>
    <row r="8" spans="1:32" ht="20" customHeight="1" thickBot="1">
      <c r="A8" s="281" t="s">
        <v>2295</v>
      </c>
      <c r="B8" s="332" t="str">
        <f>$M$10 &amp; IF(0,"","")</f>
        <v/>
      </c>
      <c r="C8" s="335"/>
      <c r="D8" s="280" t="s">
        <v>2309</v>
      </c>
      <c r="E8" s="621" t="str">
        <f>$Q$10 &amp; IF(0,"","")</f>
        <v>5</v>
      </c>
      <c r="F8" s="622"/>
      <c r="G8" s="623"/>
      <c r="H8" s="267"/>
      <c r="I8" s="267"/>
      <c r="J8" s="267"/>
      <c r="K8" s="273"/>
      <c r="L8" s="267"/>
      <c r="M8" s="621" t="s">
        <v>2297</v>
      </c>
      <c r="N8" s="623"/>
      <c r="O8" s="299"/>
      <c r="P8" s="299"/>
      <c r="Q8" s="302">
        <v>5</v>
      </c>
      <c r="R8" s="299"/>
      <c r="S8" s="299"/>
      <c r="T8" s="300"/>
      <c r="U8" s="301" t="s">
        <v>2296</v>
      </c>
      <c r="V8" s="346"/>
      <c r="W8" s="89"/>
      <c r="X8" s="89"/>
      <c r="Y8" s="89"/>
      <c r="Z8" s="89"/>
      <c r="AA8" s="89"/>
      <c r="AB8" s="89"/>
      <c r="AC8" s="89"/>
      <c r="AD8" s="89"/>
      <c r="AE8" s="89"/>
      <c r="AF8" s="89"/>
    </row>
    <row r="9" spans="1:32" ht="20" customHeight="1" thickBot="1">
      <c r="A9" s="282"/>
      <c r="B9" s="282"/>
      <c r="C9" s="337"/>
      <c r="G9" s="267"/>
      <c r="H9" s="267"/>
      <c r="I9" s="267"/>
      <c r="J9" s="267"/>
      <c r="K9" s="273"/>
      <c r="L9" s="267"/>
      <c r="M9" s="267"/>
      <c r="N9" s="267"/>
      <c r="O9" s="299"/>
      <c r="P9" s="299"/>
      <c r="Q9" s="267"/>
      <c r="R9" s="299"/>
      <c r="S9" s="299"/>
      <c r="T9" s="300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</row>
    <row r="10" spans="1:32" ht="20" customHeight="1" thickBot="1">
      <c r="A10" s="334" t="s">
        <v>2421</v>
      </c>
      <c r="B10" s="332"/>
      <c r="C10" s="338"/>
      <c r="D10" s="267"/>
      <c r="H10" s="267"/>
      <c r="I10" s="267"/>
      <c r="J10" s="267"/>
      <c r="K10" s="273"/>
      <c r="L10" s="267"/>
      <c r="M10" s="630"/>
      <c r="N10" s="632"/>
      <c r="O10" s="299"/>
      <c r="P10" s="299"/>
      <c r="Q10" s="633">
        <v>5</v>
      </c>
      <c r="R10" s="634"/>
      <c r="S10" s="308"/>
      <c r="T10" s="300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</row>
    <row r="11" spans="1:32" ht="20" customHeight="1" thickBot="1">
      <c r="C11" s="277"/>
      <c r="D11" s="267"/>
      <c r="E11" s="267"/>
      <c r="F11" s="267"/>
      <c r="G11" s="267"/>
      <c r="H11" s="267"/>
      <c r="I11" s="267"/>
      <c r="J11" s="267"/>
      <c r="K11" s="273"/>
      <c r="L11" s="267"/>
      <c r="M11" s="267"/>
      <c r="N11" s="267"/>
      <c r="O11" s="299"/>
      <c r="P11" s="299"/>
      <c r="Q11" s="299"/>
      <c r="R11" s="299"/>
      <c r="S11" s="299"/>
      <c r="T11" s="300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</row>
    <row r="12" spans="1:32" ht="20" customHeight="1" thickBot="1">
      <c r="D12" s="267"/>
      <c r="E12" s="267"/>
      <c r="F12" s="267"/>
      <c r="G12" s="267"/>
      <c r="H12" s="267"/>
      <c r="I12" s="267"/>
      <c r="J12" s="267"/>
      <c r="K12" s="273"/>
      <c r="L12" s="267"/>
      <c r="M12" s="630" t="s">
        <v>5584</v>
      </c>
      <c r="N12" s="632"/>
      <c r="O12" s="299"/>
      <c r="P12" s="299"/>
      <c r="Q12" s="364">
        <v>7500</v>
      </c>
      <c r="R12" s="299"/>
      <c r="S12" s="299"/>
      <c r="T12" s="300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</row>
    <row r="13" spans="1:32">
      <c r="C13" s="267"/>
      <c r="D13" s="267"/>
      <c r="E13" s="267"/>
      <c r="F13" s="267"/>
      <c r="G13" s="267"/>
      <c r="H13" s="267"/>
      <c r="I13" s="267"/>
      <c r="J13" s="267"/>
      <c r="K13" s="273"/>
      <c r="L13" s="267"/>
      <c r="M13" s="267"/>
      <c r="N13" s="267"/>
      <c r="O13" s="299"/>
      <c r="P13" s="299"/>
      <c r="Q13" s="299"/>
      <c r="R13" s="299"/>
      <c r="S13" s="299"/>
      <c r="T13" s="300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</row>
    <row r="14" spans="1:32" ht="16" thickBot="1">
      <c r="C14" s="267"/>
      <c r="D14" s="267"/>
      <c r="E14" s="267"/>
      <c r="F14" s="267"/>
      <c r="G14" s="267"/>
      <c r="H14" s="267"/>
      <c r="I14" s="267"/>
      <c r="K14" s="274"/>
      <c r="L14" s="275"/>
      <c r="M14" s="275"/>
      <c r="N14" s="275"/>
      <c r="O14" s="275"/>
      <c r="P14" s="275"/>
      <c r="Q14" s="275"/>
      <c r="R14" s="275"/>
      <c r="S14" s="275"/>
      <c r="T14" s="287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</row>
    <row r="15" spans="1:32" ht="16" thickBot="1">
      <c r="C15" s="267"/>
      <c r="D15" s="267"/>
      <c r="E15" s="267"/>
      <c r="G15" s="267"/>
      <c r="H15" s="267"/>
      <c r="I15" s="267"/>
      <c r="U15" s="89"/>
      <c r="V15" s="89"/>
      <c r="W15" s="89"/>
      <c r="X15" s="89"/>
      <c r="Y15" s="89"/>
      <c r="Z15" s="89"/>
      <c r="AA15" s="89"/>
      <c r="AB15" s="89"/>
      <c r="AC15" s="89"/>
      <c r="AD15" s="89"/>
      <c r="AE15" s="89"/>
      <c r="AF15" s="89"/>
    </row>
    <row r="16" spans="1:32" ht="42.75" customHeight="1">
      <c r="A16" s="267"/>
      <c r="B16" s="267"/>
      <c r="C16" s="267"/>
      <c r="D16" s="267"/>
      <c r="E16" s="267"/>
      <c r="G16" s="267"/>
      <c r="H16" s="267"/>
      <c r="I16" s="267"/>
      <c r="K16" s="283"/>
      <c r="L16" s="284"/>
      <c r="M16" s="284"/>
      <c r="N16" s="284"/>
      <c r="O16" s="284"/>
      <c r="P16" s="284"/>
      <c r="Q16" s="284"/>
      <c r="R16" s="284"/>
      <c r="S16" s="284"/>
      <c r="T16" s="285"/>
      <c r="U16" s="89" t="s">
        <v>2298</v>
      </c>
      <c r="V16" s="89"/>
      <c r="W16" s="89"/>
      <c r="X16" s="89"/>
      <c r="Y16" s="89"/>
      <c r="Z16" s="89"/>
      <c r="AA16" s="89"/>
      <c r="AB16" s="89"/>
      <c r="AC16" s="89"/>
      <c r="AD16" s="89"/>
      <c r="AE16" s="89"/>
      <c r="AF16" s="89"/>
    </row>
    <row r="17" spans="1:32" ht="20" customHeight="1" thickBot="1">
      <c r="A17" s="351"/>
      <c r="B17" s="351"/>
      <c r="C17" s="352"/>
      <c r="D17" s="351"/>
      <c r="E17" s="351"/>
      <c r="F17" s="351"/>
      <c r="G17" s="351"/>
      <c r="I17" s="278"/>
      <c r="K17" s="273"/>
      <c r="L17" s="267"/>
      <c r="M17" s="267"/>
      <c r="N17" s="267"/>
      <c r="O17" s="267"/>
      <c r="P17" s="267"/>
      <c r="Q17" s="267"/>
      <c r="R17" s="267"/>
      <c r="S17" s="267"/>
      <c r="T17" s="286"/>
      <c r="U17" s="89" t="s">
        <v>2299</v>
      </c>
      <c r="V17" s="89"/>
      <c r="W17" s="89"/>
      <c r="X17" s="89"/>
      <c r="Y17" s="89"/>
      <c r="Z17" s="89"/>
      <c r="AA17" s="89"/>
      <c r="AB17" s="89"/>
      <c r="AC17" s="89"/>
      <c r="AD17" s="89"/>
      <c r="AE17" s="89"/>
      <c r="AF17" s="89"/>
    </row>
    <row r="18" spans="1:32" ht="20" customHeight="1" thickBot="1">
      <c r="A18" s="279" t="s">
        <v>83</v>
      </c>
      <c r="B18" s="305" t="s">
        <v>2301</v>
      </c>
      <c r="C18" s="310" t="s">
        <v>84</v>
      </c>
      <c r="D18" s="322" t="s">
        <v>2289</v>
      </c>
      <c r="E18" s="306" t="s">
        <v>2287</v>
      </c>
      <c r="F18" s="279" t="s">
        <v>2288</v>
      </c>
      <c r="G18" s="279" t="s">
        <v>2290</v>
      </c>
      <c r="I18" s="276"/>
      <c r="K18" s="273"/>
      <c r="L18" s="267"/>
      <c r="M18" s="312" t="s">
        <v>5705</v>
      </c>
      <c r="N18" s="311"/>
      <c r="O18" s="267"/>
      <c r="P18" s="267"/>
      <c r="Q18" s="267"/>
      <c r="R18" s="267"/>
      <c r="S18" s="267"/>
      <c r="T18" s="286"/>
      <c r="U18" s="89" t="s">
        <v>2300</v>
      </c>
      <c r="V18" s="89"/>
      <c r="W18" s="89"/>
      <c r="X18" s="89"/>
      <c r="Y18" s="89"/>
      <c r="Z18" s="89"/>
      <c r="AA18" s="89"/>
      <c r="AB18" s="89"/>
      <c r="AC18" s="89"/>
      <c r="AD18" s="89"/>
      <c r="AE18" s="89"/>
      <c r="AF18" s="89"/>
    </row>
    <row r="19" spans="1:32" ht="20" customHeight="1" thickBot="1">
      <c r="A19" s="339"/>
      <c r="B19" s="342"/>
      <c r="C19" s="342"/>
      <c r="D19" s="321"/>
      <c r="E19" s="314"/>
      <c r="F19" s="327"/>
      <c r="G19" s="327" t="str">
        <f>IF(F19&gt;0, E19*F19,"")</f>
        <v/>
      </c>
      <c r="H19" s="276"/>
      <c r="I19" s="276"/>
      <c r="K19" s="273"/>
      <c r="L19" s="267"/>
      <c r="M19" s="267"/>
      <c r="N19" s="267"/>
      <c r="O19" s="267"/>
      <c r="P19" s="267"/>
      <c r="Q19" s="267"/>
      <c r="R19" s="267"/>
      <c r="S19" s="267"/>
      <c r="T19" s="286"/>
      <c r="U19" s="89"/>
      <c r="V19" s="89"/>
      <c r="W19" s="89"/>
      <c r="X19" s="89"/>
      <c r="Y19" s="89"/>
      <c r="Z19" s="89"/>
      <c r="AA19" s="89"/>
      <c r="AB19" s="89"/>
      <c r="AC19" s="89"/>
      <c r="AD19" s="89"/>
      <c r="AE19" s="89"/>
      <c r="AF19" s="89"/>
    </row>
    <row r="20" spans="1:32" ht="20" customHeight="1" thickBot="1">
      <c r="A20" s="340"/>
      <c r="B20" s="343"/>
      <c r="C20" s="343"/>
      <c r="D20" s="323"/>
      <c r="E20" s="324"/>
      <c r="F20" s="328"/>
      <c r="G20" s="329" t="str">
        <f>IF(F20&gt;0, E20*F20,"")</f>
        <v/>
      </c>
      <c r="H20" s="276"/>
      <c r="I20" s="276"/>
      <c r="K20" s="273"/>
      <c r="L20" s="267"/>
      <c r="M20" s="607" t="s">
        <v>180</v>
      </c>
      <c r="N20" s="608"/>
      <c r="O20" s="608"/>
      <c r="P20" s="608"/>
      <c r="Q20" s="608"/>
      <c r="R20" s="608"/>
      <c r="S20" s="609"/>
      <c r="T20" s="286"/>
      <c r="U20" s="89"/>
      <c r="V20" s="89"/>
      <c r="W20" s="89"/>
      <c r="X20" s="89"/>
      <c r="Y20" s="89"/>
      <c r="Z20" s="89"/>
      <c r="AA20" s="89"/>
      <c r="AB20" s="89"/>
      <c r="AC20" s="89"/>
      <c r="AD20" s="89"/>
      <c r="AE20" s="89"/>
      <c r="AF20" s="89"/>
    </row>
    <row r="21" spans="1:32" ht="20" customHeight="1" thickBot="1">
      <c r="A21" s="339"/>
      <c r="B21" s="342"/>
      <c r="C21" s="342"/>
      <c r="D21" s="321"/>
      <c r="E21" s="314"/>
      <c r="F21" s="327"/>
      <c r="G21" s="327" t="str">
        <f t="shared" ref="G21:G57" si="0">IF(F21&gt;0, E21*F21,"")</f>
        <v/>
      </c>
      <c r="H21" s="276"/>
      <c r="I21" s="276"/>
      <c r="K21" s="273"/>
      <c r="L21" s="267"/>
      <c r="M21" s="267"/>
      <c r="N21" s="267"/>
      <c r="O21" s="267"/>
      <c r="P21" s="267"/>
      <c r="Q21" s="267"/>
      <c r="R21" s="267"/>
      <c r="S21" s="267"/>
      <c r="T21" s="286"/>
      <c r="U21" s="89"/>
      <c r="V21" s="89"/>
      <c r="W21" s="89"/>
      <c r="X21" s="89"/>
      <c r="Y21" s="89"/>
      <c r="Z21" s="89"/>
      <c r="AA21" s="89"/>
      <c r="AB21" s="89"/>
      <c r="AC21" s="89"/>
      <c r="AD21" s="89"/>
      <c r="AE21" s="89"/>
      <c r="AF21" s="89"/>
    </row>
    <row r="22" spans="1:32" ht="20" customHeight="1" thickBot="1">
      <c r="A22" s="340"/>
      <c r="B22" s="343"/>
      <c r="C22" s="343"/>
      <c r="D22" s="323"/>
      <c r="E22" s="324"/>
      <c r="F22" s="328"/>
      <c r="G22" s="329" t="str">
        <f t="shared" si="0"/>
        <v/>
      </c>
      <c r="H22" s="276"/>
      <c r="I22" s="276"/>
      <c r="K22" s="273"/>
      <c r="L22" s="267"/>
      <c r="M22" s="568" t="str">
        <f>IF(M20 = "*","",VLOOKUP(M20,'Ricambi Generici'!A2:E156,4,FALSE))</f>
        <v>Pz</v>
      </c>
      <c r="N22" s="267"/>
      <c r="O22" s="267"/>
      <c r="P22" s="332"/>
      <c r="Q22" s="267"/>
      <c r="R22" s="619">
        <f>IF(M20 = "*","",VLOOKUP(M20,'Ricambi Generici'!A2:E156,2,FALSE))</f>
        <v>409900154</v>
      </c>
      <c r="S22" s="620"/>
      <c r="T22" s="286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</row>
    <row r="23" spans="1:32" ht="20" customHeight="1" thickBot="1">
      <c r="A23" s="339"/>
      <c r="B23" s="342"/>
      <c r="C23" s="342"/>
      <c r="D23" s="321"/>
      <c r="E23" s="314"/>
      <c r="F23" s="327"/>
      <c r="G23" s="327" t="str">
        <f t="shared" si="0"/>
        <v/>
      </c>
      <c r="H23" s="276"/>
      <c r="I23" s="276"/>
      <c r="K23" s="273"/>
      <c r="L23" s="267"/>
      <c r="M23" s="267"/>
      <c r="N23" s="267"/>
      <c r="O23" s="267"/>
      <c r="P23" s="267"/>
      <c r="Q23" s="267"/>
      <c r="R23" s="267"/>
      <c r="S23" s="267"/>
      <c r="T23" s="286"/>
      <c r="U23" s="89"/>
      <c r="V23" s="89"/>
      <c r="W23" s="89"/>
      <c r="X23" s="89"/>
      <c r="Y23" s="89"/>
      <c r="Z23" s="89"/>
      <c r="AA23" s="89"/>
      <c r="AB23" s="89"/>
      <c r="AC23" s="89"/>
      <c r="AD23" s="89"/>
      <c r="AE23" s="89"/>
      <c r="AF23" s="89"/>
    </row>
    <row r="24" spans="1:32" ht="20" customHeight="1" thickBot="1">
      <c r="A24" s="340"/>
      <c r="B24" s="343"/>
      <c r="C24" s="343"/>
      <c r="D24" s="323"/>
      <c r="E24" s="324"/>
      <c r="F24" s="328"/>
      <c r="G24" s="329" t="str">
        <f t="shared" si="0"/>
        <v/>
      </c>
      <c r="H24" s="276"/>
      <c r="I24" s="276"/>
      <c r="K24" s="273"/>
      <c r="L24" s="267"/>
      <c r="M24" s="564">
        <f>IF(M20 = "*","",VLOOKUP(M20,'Ricambi Generici'!A2:E156,5,FALSE))</f>
        <v>2.9</v>
      </c>
      <c r="N24" s="267"/>
      <c r="O24" s="267"/>
      <c r="P24" s="267"/>
      <c r="Q24" s="267"/>
      <c r="R24" s="267"/>
      <c r="S24" s="267"/>
      <c r="T24" s="286"/>
      <c r="U24" s="89"/>
      <c r="V24" s="89"/>
      <c r="W24" s="89"/>
      <c r="X24" s="89"/>
      <c r="Y24" s="89"/>
      <c r="Z24" s="89"/>
      <c r="AA24" s="89"/>
      <c r="AB24" s="89"/>
      <c r="AC24" s="89"/>
      <c r="AD24" s="89"/>
      <c r="AE24" s="89"/>
      <c r="AF24" s="89"/>
    </row>
    <row r="25" spans="1:32" ht="20" customHeight="1" thickBot="1">
      <c r="A25" s="339"/>
      <c r="B25" s="342"/>
      <c r="C25" s="342"/>
      <c r="D25" s="321"/>
      <c r="E25" s="314"/>
      <c r="F25" s="327"/>
      <c r="G25" s="327" t="str">
        <f t="shared" si="0"/>
        <v/>
      </c>
      <c r="H25" s="276"/>
      <c r="I25" s="276"/>
      <c r="K25" s="274"/>
      <c r="L25" s="275"/>
      <c r="M25" s="275"/>
      <c r="N25" s="275"/>
      <c r="O25" s="275"/>
      <c r="P25" s="275"/>
      <c r="Q25" s="275"/>
      <c r="R25" s="275"/>
      <c r="S25" s="275"/>
      <c r="T25" s="287"/>
      <c r="U25" s="89"/>
      <c r="V25" s="89"/>
      <c r="W25" s="89"/>
      <c r="X25" s="89"/>
      <c r="Y25" s="89"/>
      <c r="Z25" s="89"/>
      <c r="AA25" s="89"/>
      <c r="AB25" s="89"/>
      <c r="AC25" s="89"/>
      <c r="AD25" s="89"/>
      <c r="AE25" s="89"/>
      <c r="AF25" s="89"/>
    </row>
    <row r="26" spans="1:32" ht="20" customHeight="1" thickBot="1">
      <c r="A26" s="340"/>
      <c r="B26" s="343"/>
      <c r="C26" s="343"/>
      <c r="D26" s="323"/>
      <c r="E26" s="324"/>
      <c r="F26" s="328"/>
      <c r="G26" s="329" t="str">
        <f t="shared" si="0"/>
        <v/>
      </c>
      <c r="H26" s="276"/>
      <c r="I26" s="276"/>
      <c r="K26" s="283"/>
      <c r="L26" s="284"/>
      <c r="M26" s="284"/>
      <c r="N26" s="284"/>
      <c r="O26" s="284"/>
      <c r="P26" s="284"/>
      <c r="Q26" s="284"/>
      <c r="R26" s="284"/>
      <c r="S26" s="284"/>
      <c r="T26" s="285"/>
      <c r="U26" s="89"/>
      <c r="V26" s="89"/>
      <c r="W26" s="89"/>
      <c r="X26" s="89"/>
      <c r="Y26" s="89"/>
      <c r="Z26" s="89"/>
      <c r="AA26" s="89"/>
      <c r="AB26" s="89"/>
      <c r="AC26" s="89"/>
      <c r="AD26" s="89"/>
      <c r="AE26" s="89"/>
      <c r="AF26" s="89"/>
    </row>
    <row r="27" spans="1:32" ht="20" customHeight="1" thickBot="1">
      <c r="A27" s="341"/>
      <c r="B27" s="344"/>
      <c r="C27" s="344"/>
      <c r="D27" s="325"/>
      <c r="E27" s="326"/>
      <c r="F27" s="330"/>
      <c r="G27" s="327" t="str">
        <f t="shared" si="0"/>
        <v/>
      </c>
      <c r="H27" s="276"/>
      <c r="I27" s="276"/>
      <c r="K27" s="273"/>
      <c r="L27" s="267"/>
      <c r="M27" s="312" t="s">
        <v>2298</v>
      </c>
      <c r="N27" s="311"/>
      <c r="O27" s="267"/>
      <c r="P27" s="267"/>
      <c r="Q27" s="267"/>
      <c r="R27" s="267"/>
      <c r="S27" s="267"/>
      <c r="T27" s="286"/>
      <c r="U27" s="89"/>
      <c r="V27" s="89"/>
      <c r="W27" s="89"/>
      <c r="X27" s="89"/>
      <c r="Y27" s="89"/>
      <c r="Z27" s="89"/>
      <c r="AA27" s="89"/>
      <c r="AB27" s="89"/>
      <c r="AC27" s="89"/>
      <c r="AD27" s="89"/>
      <c r="AE27" s="89"/>
      <c r="AF27" s="89"/>
    </row>
    <row r="28" spans="1:32" ht="20" customHeight="1" thickBot="1">
      <c r="A28" s="340"/>
      <c r="B28" s="343"/>
      <c r="C28" s="343"/>
      <c r="D28" s="323"/>
      <c r="E28" s="324"/>
      <c r="F28" s="328"/>
      <c r="G28" s="329" t="str">
        <f t="shared" si="0"/>
        <v/>
      </c>
      <c r="H28" s="276"/>
      <c r="I28" s="276"/>
      <c r="K28" s="273"/>
      <c r="L28" s="267"/>
      <c r="M28" s="267"/>
      <c r="N28" s="267"/>
      <c r="O28" s="267"/>
      <c r="P28" s="267"/>
      <c r="Q28" s="267"/>
      <c r="R28" s="267"/>
      <c r="S28" s="267"/>
      <c r="T28" s="286"/>
      <c r="U28" s="89"/>
      <c r="V28" s="89"/>
      <c r="W28" s="89"/>
      <c r="X28" s="89"/>
      <c r="Y28" s="89"/>
      <c r="Z28" s="89"/>
      <c r="AA28" s="89"/>
      <c r="AB28" s="89"/>
      <c r="AC28" s="89"/>
      <c r="AD28" s="89"/>
      <c r="AE28" s="89"/>
      <c r="AF28" s="89"/>
    </row>
    <row r="29" spans="1:32" ht="20" customHeight="1" thickBot="1">
      <c r="A29" s="341"/>
      <c r="B29" s="344"/>
      <c r="C29" s="344"/>
      <c r="D29" s="325"/>
      <c r="E29" s="326"/>
      <c r="F29" s="330"/>
      <c r="G29" s="327" t="str">
        <f t="shared" si="0"/>
        <v/>
      </c>
      <c r="H29" s="276"/>
      <c r="I29" s="276"/>
      <c r="K29" s="273"/>
      <c r="L29" s="267"/>
      <c r="M29" s="291" t="s">
        <v>2311</v>
      </c>
      <c r="O29" s="267"/>
      <c r="P29" s="267"/>
      <c r="Q29" s="267"/>
      <c r="R29" s="267"/>
      <c r="S29" s="267"/>
      <c r="T29" s="286"/>
      <c r="U29" s="89" t="s">
        <v>2303</v>
      </c>
      <c r="V29" s="89"/>
      <c r="W29" s="89"/>
      <c r="X29" s="89"/>
      <c r="Y29" s="89"/>
      <c r="Z29" s="89"/>
      <c r="AA29" s="89"/>
      <c r="AB29" s="89"/>
      <c r="AC29" s="89"/>
      <c r="AD29" s="89"/>
      <c r="AE29" s="89"/>
      <c r="AF29" s="89"/>
    </row>
    <row r="30" spans="1:32" ht="20" customHeight="1" thickBot="1">
      <c r="A30" s="340"/>
      <c r="B30" s="343"/>
      <c r="C30" s="343"/>
      <c r="D30" s="323"/>
      <c r="E30" s="324"/>
      <c r="F30" s="328"/>
      <c r="G30" s="329" t="str">
        <f t="shared" si="0"/>
        <v/>
      </c>
      <c r="H30" s="276"/>
      <c r="I30" s="276"/>
      <c r="K30" s="273"/>
      <c r="L30" s="267"/>
      <c r="M30" s="267"/>
      <c r="N30" s="267"/>
      <c r="O30" s="267"/>
      <c r="P30" s="267"/>
      <c r="Q30" s="267"/>
      <c r="R30" s="267"/>
      <c r="S30" s="267"/>
      <c r="T30" s="286"/>
      <c r="U30" s="89"/>
      <c r="V30" s="89"/>
      <c r="W30" s="89"/>
      <c r="X30" s="89"/>
      <c r="Y30" s="89"/>
      <c r="Z30" s="89"/>
      <c r="AA30" s="89"/>
      <c r="AB30" s="89"/>
      <c r="AC30" s="89"/>
      <c r="AD30" s="89"/>
      <c r="AE30" s="89"/>
      <c r="AF30" s="89"/>
    </row>
    <row r="31" spans="1:32" ht="20" customHeight="1" thickBot="1">
      <c r="A31" s="341"/>
      <c r="B31" s="344"/>
      <c r="C31" s="344"/>
      <c r="D31" s="325"/>
      <c r="E31" s="326"/>
      <c r="F31" s="330"/>
      <c r="G31" s="327" t="str">
        <f t="shared" si="0"/>
        <v/>
      </c>
      <c r="H31" s="276"/>
      <c r="I31" s="276"/>
      <c r="K31" s="273"/>
      <c r="L31" s="267"/>
      <c r="M31" s="621" t="s">
        <v>2335</v>
      </c>
      <c r="N31" s="622"/>
      <c r="O31" s="622"/>
      <c r="P31" s="623"/>
      <c r="Q31" s="267"/>
      <c r="R31" s="267"/>
      <c r="S31" s="267"/>
      <c r="T31" s="286"/>
      <c r="U31" s="89"/>
      <c r="V31" s="89"/>
      <c r="W31" s="89"/>
      <c r="X31" s="89"/>
      <c r="Y31" s="89"/>
      <c r="Z31" s="89"/>
      <c r="AA31" s="89"/>
      <c r="AB31" s="89"/>
      <c r="AC31" s="89"/>
      <c r="AD31" s="89"/>
      <c r="AE31" s="89"/>
      <c r="AF31" s="89"/>
    </row>
    <row r="32" spans="1:32" ht="20" customHeight="1" thickBot="1">
      <c r="A32" s="340"/>
      <c r="B32" s="343"/>
      <c r="C32" s="343"/>
      <c r="D32" s="323"/>
      <c r="E32" s="324"/>
      <c r="F32" s="328"/>
      <c r="G32" s="329" t="str">
        <f t="shared" si="0"/>
        <v/>
      </c>
      <c r="H32" s="276"/>
      <c r="I32" s="276"/>
      <c r="K32" s="273"/>
      <c r="L32" s="267"/>
      <c r="M32" s="267"/>
      <c r="N32" s="267"/>
      <c r="O32" s="267"/>
      <c r="P32" s="288"/>
      <c r="Q32" s="288"/>
      <c r="R32" s="288"/>
      <c r="S32" s="288"/>
      <c r="T32" s="286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</row>
    <row r="33" spans="1:32" ht="20" customHeight="1" thickBot="1">
      <c r="A33" s="341"/>
      <c r="B33" s="344"/>
      <c r="C33" s="344"/>
      <c r="D33" s="325"/>
      <c r="E33" s="326"/>
      <c r="F33" s="330"/>
      <c r="G33" s="327" t="str">
        <f t="shared" si="0"/>
        <v/>
      </c>
      <c r="H33" s="276"/>
      <c r="I33" s="276"/>
      <c r="K33" s="273"/>
      <c r="L33" s="267"/>
      <c r="M33" s="292" t="s">
        <v>89</v>
      </c>
      <c r="N33" s="267"/>
      <c r="O33" s="267"/>
      <c r="P33" s="332"/>
      <c r="Q33" s="288"/>
      <c r="R33" s="619">
        <f>IF($M$31 = "*",,VLOOKUP($M$31,Giranti!A2:E37,4,FALSE))</f>
        <v>50105354</v>
      </c>
      <c r="S33" s="620"/>
      <c r="T33" s="286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</row>
    <row r="34" spans="1:32" ht="20" customHeight="1" thickBot="1">
      <c r="A34" s="340"/>
      <c r="B34" s="343"/>
      <c r="C34" s="343"/>
      <c r="D34" s="323"/>
      <c r="E34" s="324"/>
      <c r="F34" s="328"/>
      <c r="G34" s="329" t="str">
        <f t="shared" si="0"/>
        <v/>
      </c>
      <c r="H34" s="276"/>
      <c r="I34" s="276"/>
      <c r="K34" s="273"/>
      <c r="L34" s="267"/>
      <c r="M34" s="267"/>
      <c r="N34" s="267"/>
      <c r="O34" s="267"/>
      <c r="P34" s="267"/>
      <c r="Q34" s="267"/>
      <c r="R34" s="267"/>
      <c r="S34" s="267"/>
      <c r="T34" s="286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</row>
    <row r="35" spans="1:32" ht="20" customHeight="1" thickBot="1">
      <c r="A35" s="341"/>
      <c r="B35" s="344"/>
      <c r="C35" s="344"/>
      <c r="D35" s="325"/>
      <c r="E35" s="326"/>
      <c r="F35" s="330"/>
      <c r="G35" s="327" t="str">
        <f t="shared" si="0"/>
        <v/>
      </c>
      <c r="H35" s="276"/>
      <c r="I35" s="276"/>
      <c r="K35" s="273"/>
      <c r="L35" s="267"/>
      <c r="M35" s="564">
        <f>IF($M$31 = "*",,VLOOKUP($M$31,Giranti!A2:E37,5,FALSE))</f>
        <v>337</v>
      </c>
      <c r="Q35" s="267"/>
      <c r="R35" s="267"/>
      <c r="S35" s="267"/>
      <c r="T35" s="286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</row>
    <row r="36" spans="1:32" ht="20" customHeight="1">
      <c r="A36" s="340"/>
      <c r="B36" s="343"/>
      <c r="C36" s="343"/>
      <c r="D36" s="323"/>
      <c r="E36" s="324"/>
      <c r="F36" s="328"/>
      <c r="G36" s="329" t="str">
        <f t="shared" si="0"/>
        <v/>
      </c>
      <c r="H36" s="276"/>
      <c r="I36" s="276"/>
      <c r="K36" s="273"/>
      <c r="L36" s="267"/>
      <c r="M36" s="267"/>
      <c r="N36" s="267"/>
      <c r="O36" s="267"/>
      <c r="P36" s="267"/>
      <c r="Q36" s="267"/>
      <c r="R36" s="267"/>
      <c r="S36" s="267"/>
      <c r="T36" s="286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</row>
    <row r="37" spans="1:32" ht="20" customHeight="1">
      <c r="A37" s="341"/>
      <c r="B37" s="344"/>
      <c r="C37" s="344"/>
      <c r="D37" s="325"/>
      <c r="E37" s="326"/>
      <c r="F37" s="330"/>
      <c r="G37" s="327" t="str">
        <f t="shared" si="0"/>
        <v/>
      </c>
      <c r="H37" s="276"/>
      <c r="I37" s="276"/>
      <c r="K37" s="273"/>
      <c r="L37" s="267"/>
      <c r="M37" s="267"/>
      <c r="N37" s="267"/>
      <c r="O37" s="267"/>
      <c r="P37" s="267"/>
      <c r="Q37" s="267"/>
      <c r="R37" s="267"/>
      <c r="S37" s="267"/>
      <c r="T37" s="286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</row>
    <row r="38" spans="1:32" ht="20" customHeight="1">
      <c r="A38" s="340"/>
      <c r="B38" s="343"/>
      <c r="C38" s="343"/>
      <c r="D38" s="323"/>
      <c r="E38" s="324"/>
      <c r="F38" s="328"/>
      <c r="G38" s="329" t="str">
        <f t="shared" si="0"/>
        <v/>
      </c>
      <c r="H38" s="276"/>
      <c r="I38" s="276"/>
      <c r="K38" s="273"/>
      <c r="L38" s="267"/>
      <c r="M38" s="267"/>
      <c r="N38" s="267"/>
      <c r="O38" s="267"/>
      <c r="P38" s="267"/>
      <c r="Q38" s="267"/>
      <c r="R38" s="267"/>
      <c r="S38" s="267"/>
      <c r="T38" s="286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</row>
    <row r="39" spans="1:32" ht="20" customHeight="1" thickBot="1">
      <c r="A39" s="341"/>
      <c r="B39" s="344"/>
      <c r="C39" s="344"/>
      <c r="D39" s="325"/>
      <c r="E39" s="326"/>
      <c r="F39" s="330"/>
      <c r="G39" s="327" t="str">
        <f t="shared" si="0"/>
        <v/>
      </c>
      <c r="H39" s="276"/>
      <c r="I39" s="276"/>
      <c r="K39" s="274"/>
      <c r="L39" s="275"/>
      <c r="M39" s="275"/>
      <c r="N39" s="275"/>
      <c r="O39" s="275"/>
      <c r="P39" s="275"/>
      <c r="Q39" s="275"/>
      <c r="R39" s="275"/>
      <c r="S39" s="275"/>
      <c r="T39" s="287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</row>
    <row r="40" spans="1:32" ht="20" customHeight="1">
      <c r="A40" s="340"/>
      <c r="B40" s="343"/>
      <c r="C40" s="343"/>
      <c r="D40" s="323"/>
      <c r="E40" s="324"/>
      <c r="F40" s="328"/>
      <c r="G40" s="329" t="str">
        <f t="shared" si="0"/>
        <v/>
      </c>
      <c r="H40" s="276"/>
      <c r="I40" s="276"/>
      <c r="K40" s="283"/>
      <c r="L40" s="284"/>
      <c r="M40" s="284"/>
      <c r="N40" s="284"/>
      <c r="O40" s="284"/>
      <c r="P40" s="284"/>
      <c r="Q40" s="284"/>
      <c r="R40" s="284"/>
      <c r="S40" s="284"/>
      <c r="T40" s="285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</row>
    <row r="41" spans="1:32" ht="20" customHeight="1" thickBot="1">
      <c r="A41" s="341"/>
      <c r="B41" s="344"/>
      <c r="C41" s="344"/>
      <c r="D41" s="325"/>
      <c r="E41" s="326"/>
      <c r="F41" s="330"/>
      <c r="G41" s="327" t="str">
        <f t="shared" si="0"/>
        <v/>
      </c>
      <c r="H41" s="276"/>
      <c r="I41" s="276"/>
      <c r="K41" s="273"/>
      <c r="L41" s="267"/>
      <c r="M41" s="267"/>
      <c r="N41" s="267"/>
      <c r="O41" s="267"/>
      <c r="P41" s="267"/>
      <c r="Q41" s="267"/>
      <c r="R41" s="267"/>
      <c r="S41" s="267"/>
      <c r="T41" s="286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</row>
    <row r="42" spans="1:32" ht="20" customHeight="1" thickBot="1">
      <c r="A42" s="340"/>
      <c r="B42" s="343"/>
      <c r="C42" s="343"/>
      <c r="D42" s="323"/>
      <c r="E42" s="324"/>
      <c r="F42" s="328"/>
      <c r="G42" s="329" t="str">
        <f t="shared" si="0"/>
        <v/>
      </c>
      <c r="H42" s="276"/>
      <c r="I42" s="276"/>
      <c r="K42" s="273"/>
      <c r="L42" s="267"/>
      <c r="M42" s="312" t="s">
        <v>2302</v>
      </c>
      <c r="N42" s="313"/>
      <c r="O42" s="267"/>
      <c r="P42" s="267"/>
      <c r="Q42" s="267"/>
      <c r="R42" s="267"/>
      <c r="S42" s="267"/>
      <c r="T42" s="286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</row>
    <row r="43" spans="1:32" ht="20" customHeight="1" thickBot="1">
      <c r="A43" s="341"/>
      <c r="B43" s="344"/>
      <c r="C43" s="344"/>
      <c r="D43" s="325"/>
      <c r="E43" s="326"/>
      <c r="F43" s="330"/>
      <c r="G43" s="327" t="str">
        <f t="shared" si="0"/>
        <v/>
      </c>
      <c r="H43" s="276"/>
      <c r="I43" s="276"/>
      <c r="K43" s="273"/>
      <c r="L43" s="267"/>
      <c r="M43" s="267"/>
      <c r="N43" s="267"/>
      <c r="O43" s="267"/>
      <c r="P43" s="267"/>
      <c r="Q43" s="267"/>
      <c r="R43" s="267"/>
      <c r="S43" s="267"/>
      <c r="T43" s="286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</row>
    <row r="44" spans="1:32" ht="20" customHeight="1" thickBot="1">
      <c r="A44" s="340"/>
      <c r="B44" s="343"/>
      <c r="C44" s="343"/>
      <c r="D44" s="323"/>
      <c r="E44" s="324"/>
      <c r="F44" s="328"/>
      <c r="G44" s="329" t="str">
        <f t="shared" si="0"/>
        <v/>
      </c>
      <c r="H44" s="276"/>
      <c r="I44" s="276"/>
      <c r="K44" s="273"/>
      <c r="L44" s="267"/>
      <c r="M44" s="291" t="s">
        <v>2384</v>
      </c>
      <c r="N44" s="267"/>
      <c r="O44" s="267"/>
      <c r="P44" s="267"/>
      <c r="Q44" s="267"/>
      <c r="R44" s="267"/>
      <c r="S44" s="267"/>
      <c r="T44" s="286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</row>
    <row r="45" spans="1:32" ht="20" customHeight="1" thickBot="1">
      <c r="A45" s="341"/>
      <c r="B45" s="344"/>
      <c r="C45" s="344"/>
      <c r="D45" s="325"/>
      <c r="E45" s="326"/>
      <c r="F45" s="330"/>
      <c r="G45" s="327" t="str">
        <f t="shared" si="0"/>
        <v/>
      </c>
      <c r="H45" s="276"/>
      <c r="I45" s="276"/>
      <c r="K45" s="273"/>
      <c r="L45" s="267"/>
      <c r="M45" s="627"/>
      <c r="N45" s="627"/>
      <c r="O45" s="627"/>
      <c r="P45" s="627"/>
      <c r="Q45" s="627"/>
      <c r="R45" s="267"/>
      <c r="S45" s="267"/>
      <c r="T45" s="286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</row>
    <row r="46" spans="1:32" ht="20" customHeight="1" thickBot="1">
      <c r="A46" s="340"/>
      <c r="B46" s="343"/>
      <c r="C46" s="343"/>
      <c r="D46" s="323"/>
      <c r="E46" s="324"/>
      <c r="F46" s="328"/>
      <c r="G46" s="329" t="str">
        <f t="shared" si="0"/>
        <v/>
      </c>
      <c r="H46" s="276"/>
      <c r="I46" s="276"/>
      <c r="K46" s="273"/>
      <c r="L46" s="267"/>
      <c r="M46" s="621" t="s">
        <v>2363</v>
      </c>
      <c r="N46" s="622"/>
      <c r="O46" s="622"/>
      <c r="P46" s="622"/>
      <c r="Q46" s="622"/>
      <c r="R46" s="622"/>
      <c r="S46" s="623"/>
      <c r="T46" s="286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</row>
    <row r="47" spans="1:32" ht="20" customHeight="1">
      <c r="A47" s="341"/>
      <c r="B47" s="344"/>
      <c r="C47" s="344"/>
      <c r="D47" s="325"/>
      <c r="E47" s="326"/>
      <c r="F47" s="330"/>
      <c r="G47" s="327" t="str">
        <f t="shared" si="0"/>
        <v/>
      </c>
      <c r="H47" s="276"/>
      <c r="I47" s="276"/>
      <c r="K47" s="273"/>
      <c r="L47" s="267"/>
      <c r="M47" s="267"/>
      <c r="N47" s="267"/>
      <c r="O47" s="267"/>
      <c r="P47" s="267"/>
      <c r="Q47" s="267"/>
      <c r="R47" s="267"/>
      <c r="S47" s="267"/>
      <c r="T47" s="286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</row>
    <row r="48" spans="1:32" ht="20" customHeight="1">
      <c r="A48" s="340"/>
      <c r="B48" s="343"/>
      <c r="C48" s="343"/>
      <c r="D48" s="323"/>
      <c r="E48" s="324"/>
      <c r="F48" s="328"/>
      <c r="G48" s="329" t="str">
        <f t="shared" si="0"/>
        <v/>
      </c>
      <c r="H48" s="276"/>
      <c r="I48" s="276"/>
      <c r="K48" s="273"/>
      <c r="L48" s="267"/>
      <c r="M48" s="267"/>
      <c r="N48" s="267"/>
      <c r="O48" s="267"/>
      <c r="P48" s="267"/>
      <c r="Q48" s="267"/>
      <c r="R48" s="267"/>
      <c r="S48" s="267"/>
      <c r="T48" s="286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</row>
    <row r="49" spans="1:32" ht="20" customHeight="1" thickBot="1">
      <c r="A49" s="341"/>
      <c r="B49" s="344"/>
      <c r="C49" s="344"/>
      <c r="D49" s="325"/>
      <c r="E49" s="326"/>
      <c r="F49" s="330"/>
      <c r="G49" s="327" t="str">
        <f t="shared" si="0"/>
        <v/>
      </c>
      <c r="H49" s="276"/>
      <c r="I49" s="276"/>
      <c r="K49" s="273"/>
      <c r="L49" s="267"/>
      <c r="M49" s="267"/>
      <c r="N49" s="267"/>
      <c r="O49" s="267"/>
      <c r="P49" s="267"/>
      <c r="Q49" s="267"/>
      <c r="R49" s="267"/>
      <c r="S49" s="267"/>
      <c r="T49" s="286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</row>
    <row r="50" spans="1:32" ht="20" customHeight="1" thickBot="1">
      <c r="A50" s="340"/>
      <c r="B50" s="343"/>
      <c r="C50" s="343"/>
      <c r="D50" s="323"/>
      <c r="E50" s="324"/>
      <c r="F50" s="328"/>
      <c r="G50" s="329" t="str">
        <f t="shared" si="0"/>
        <v/>
      </c>
      <c r="H50" s="276"/>
      <c r="I50" s="276"/>
      <c r="K50" s="273"/>
      <c r="L50" s="267"/>
      <c r="M50" s="568">
        <f>IF($M$46 = "*",,VLOOKUP($M$46,Motori!A3:J62,2,FALSE))</f>
        <v>1.1000000000000001</v>
      </c>
      <c r="N50" s="267"/>
      <c r="O50" s="568">
        <f>IF($M$46 = "*",,VLOOKUP($M$46,Motori!A3:J62,3,FALSE))</f>
        <v>950</v>
      </c>
      <c r="P50" s="267"/>
      <c r="Q50" s="570">
        <f>IF($M$46 = "*",,VLOOKUP($M$46,Motori!A3:J62,4,FALSE))</f>
        <v>400</v>
      </c>
      <c r="R50" s="307"/>
      <c r="S50" s="568">
        <f>IF($M$46 = "*",,VLOOKUP($M$46,Motori!A3:J62,5,FALSE))</f>
        <v>50</v>
      </c>
      <c r="T50" s="286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</row>
    <row r="51" spans="1:32" ht="20" customHeight="1" thickBot="1">
      <c r="A51" s="341"/>
      <c r="B51" s="344"/>
      <c r="C51" s="344"/>
      <c r="D51" s="325"/>
      <c r="E51" s="326"/>
      <c r="F51" s="330"/>
      <c r="G51" s="327" t="str">
        <f t="shared" si="0"/>
        <v/>
      </c>
      <c r="H51" s="276"/>
      <c r="I51" s="276"/>
      <c r="K51" s="273"/>
      <c r="L51" s="267"/>
      <c r="M51" s="267"/>
      <c r="N51" s="267"/>
      <c r="O51" s="267"/>
      <c r="P51" s="267"/>
      <c r="Q51" s="267"/>
      <c r="R51" s="267"/>
      <c r="S51" s="267"/>
      <c r="T51" s="286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</row>
    <row r="52" spans="1:32" ht="20" customHeight="1" thickBot="1">
      <c r="A52" s="340"/>
      <c r="B52" s="343"/>
      <c r="C52" s="343"/>
      <c r="D52" s="323"/>
      <c r="E52" s="324"/>
      <c r="F52" s="328"/>
      <c r="G52" s="329" t="str">
        <f t="shared" si="0"/>
        <v/>
      </c>
      <c r="H52" s="276"/>
      <c r="I52" s="276"/>
      <c r="K52" s="273"/>
      <c r="L52" s="267"/>
      <c r="M52" s="292" t="s">
        <v>89</v>
      </c>
      <c r="N52" s="267"/>
      <c r="O52" s="267"/>
      <c r="P52" s="564">
        <f>IF($M$46 = "*",,VLOOKUP($M$46,Motori!A3:J62,10,FALSE))</f>
        <v>391</v>
      </c>
      <c r="Q52" s="267"/>
      <c r="R52" s="332"/>
      <c r="S52" s="267"/>
      <c r="T52" s="286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</row>
    <row r="53" spans="1:32" ht="20" customHeight="1" thickBot="1">
      <c r="A53" s="341"/>
      <c r="B53" s="344"/>
      <c r="C53" s="344"/>
      <c r="D53" s="325"/>
      <c r="E53" s="326"/>
      <c r="F53" s="330"/>
      <c r="G53" s="327" t="str">
        <f t="shared" si="0"/>
        <v/>
      </c>
      <c r="H53" s="276"/>
      <c r="I53" s="276"/>
      <c r="K53" s="273"/>
      <c r="L53" s="267"/>
      <c r="M53" s="267"/>
      <c r="N53" s="267"/>
      <c r="O53" s="267"/>
      <c r="P53" s="267"/>
      <c r="Q53" s="267"/>
      <c r="R53" s="267"/>
      <c r="S53" s="267"/>
      <c r="T53" s="286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</row>
    <row r="54" spans="1:32" ht="20" customHeight="1" thickBot="1">
      <c r="A54" s="340"/>
      <c r="B54" s="343"/>
      <c r="C54" s="343"/>
      <c r="D54" s="323"/>
      <c r="E54" s="324"/>
      <c r="F54" s="328"/>
      <c r="G54" s="329" t="str">
        <f t="shared" si="0"/>
        <v/>
      </c>
      <c r="H54" s="276"/>
      <c r="I54" s="276"/>
      <c r="K54" s="273"/>
      <c r="L54" s="267"/>
      <c r="M54" s="267"/>
      <c r="N54" s="267"/>
      <c r="O54" s="267"/>
      <c r="P54" s="267"/>
      <c r="Q54" s="267"/>
      <c r="R54" s="619">
        <f>IF($M$46 = "*",,VLOOKUP($M$46,Motori!A3:J62,9,FALSE))</f>
        <v>45021109</v>
      </c>
      <c r="S54" s="620"/>
      <c r="T54" s="286"/>
      <c r="U54" s="346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</row>
    <row r="55" spans="1:32" ht="20" customHeight="1">
      <c r="A55" s="341"/>
      <c r="B55" s="344"/>
      <c r="C55" s="344"/>
      <c r="D55" s="325"/>
      <c r="E55" s="326"/>
      <c r="F55" s="330"/>
      <c r="G55" s="327" t="str">
        <f t="shared" si="0"/>
        <v/>
      </c>
      <c r="H55" s="276"/>
      <c r="I55" s="276"/>
      <c r="K55" s="273"/>
      <c r="L55" s="267"/>
      <c r="M55" s="267"/>
      <c r="N55" s="267"/>
      <c r="O55" s="267"/>
      <c r="P55" s="267"/>
      <c r="Q55" s="267"/>
      <c r="R55" s="267"/>
      <c r="S55" s="267"/>
      <c r="T55" s="286"/>
      <c r="U55" s="346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</row>
    <row r="56" spans="1:32" ht="20" customHeight="1">
      <c r="A56" s="340"/>
      <c r="B56" s="343"/>
      <c r="C56" s="343"/>
      <c r="D56" s="323"/>
      <c r="E56" s="324"/>
      <c r="F56" s="328"/>
      <c r="G56" s="329" t="str">
        <f t="shared" si="0"/>
        <v/>
      </c>
      <c r="H56" s="276"/>
      <c r="I56" s="276"/>
      <c r="J56" s="267"/>
      <c r="K56" s="273"/>
      <c r="L56" s="267"/>
      <c r="M56" s="267"/>
      <c r="N56" s="267"/>
      <c r="O56" s="267"/>
      <c r="P56" s="267"/>
      <c r="Q56" s="267"/>
      <c r="R56" s="267"/>
      <c r="S56" s="267"/>
      <c r="T56" s="286"/>
      <c r="U56" s="346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</row>
    <row r="57" spans="1:32" ht="20" customHeight="1">
      <c r="A57" s="341"/>
      <c r="B57" s="344"/>
      <c r="C57" s="345"/>
      <c r="D57" s="325"/>
      <c r="E57" s="326"/>
      <c r="F57" s="331"/>
      <c r="G57" s="327" t="str">
        <f t="shared" si="0"/>
        <v/>
      </c>
      <c r="H57" s="276"/>
      <c r="I57" s="276"/>
      <c r="J57" s="267"/>
      <c r="K57" s="273"/>
      <c r="L57" s="267"/>
      <c r="M57" s="267"/>
      <c r="N57" s="267"/>
      <c r="O57" s="267"/>
      <c r="P57" s="267"/>
      <c r="Q57" s="267"/>
      <c r="R57" s="267"/>
      <c r="S57" s="267"/>
      <c r="T57" s="286"/>
      <c r="U57" s="34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</row>
    <row r="58" spans="1:32" ht="20" customHeight="1" thickBot="1">
      <c r="A58" s="295"/>
      <c r="B58" s="296"/>
      <c r="C58" s="296"/>
      <c r="D58" s="297"/>
      <c r="E58" s="298"/>
      <c r="F58" s="317" t="s">
        <v>2304</v>
      </c>
      <c r="G58" s="315">
        <f>SUMIF(E19:E57,"&gt;0",G19:G57)</f>
        <v>0</v>
      </c>
      <c r="H58" s="276"/>
      <c r="I58" s="276"/>
      <c r="J58" s="267"/>
      <c r="K58" s="274"/>
      <c r="L58" s="275"/>
      <c r="M58" s="275"/>
      <c r="N58" s="275"/>
      <c r="O58" s="275"/>
      <c r="P58" s="275"/>
      <c r="Q58" s="275"/>
      <c r="R58" s="275"/>
      <c r="S58" s="275"/>
      <c r="T58" s="287"/>
      <c r="U58" s="346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</row>
    <row r="59" spans="1:32" ht="20" customHeight="1">
      <c r="A59" s="293"/>
      <c r="B59" s="294"/>
      <c r="C59" s="267"/>
      <c r="D59" s="267"/>
      <c r="E59" s="269"/>
      <c r="F59" s="318" t="s">
        <v>2292</v>
      </c>
      <c r="G59" s="316">
        <f>$G$58*0.22</f>
        <v>0</v>
      </c>
      <c r="H59" s="267"/>
      <c r="I59" s="267"/>
      <c r="J59" s="267"/>
      <c r="K59" s="283"/>
      <c r="L59" s="284"/>
      <c r="M59" s="284"/>
      <c r="N59" s="284"/>
      <c r="O59" s="284"/>
      <c r="P59" s="284"/>
      <c r="Q59" s="284"/>
      <c r="R59" s="284"/>
      <c r="S59" s="284"/>
      <c r="T59" s="285"/>
      <c r="U59" s="346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</row>
    <row r="60" spans="1:32" ht="17" thickBot="1">
      <c r="A60" s="268"/>
      <c r="B60" s="267"/>
      <c r="C60" s="267"/>
      <c r="D60" s="267"/>
      <c r="E60" s="269"/>
      <c r="F60" s="319"/>
      <c r="G60" s="628">
        <f>SUM(G58:G59)</f>
        <v>0</v>
      </c>
      <c r="H60" s="267"/>
      <c r="I60" s="267"/>
      <c r="J60" s="267"/>
      <c r="K60" s="273"/>
      <c r="L60" s="267"/>
      <c r="M60" s="267"/>
      <c r="N60" s="267"/>
      <c r="O60" s="267"/>
      <c r="P60" s="267"/>
      <c r="Q60" s="267"/>
      <c r="R60" s="267"/>
      <c r="S60" s="267"/>
      <c r="T60" s="286"/>
      <c r="U60" s="346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</row>
    <row r="61" spans="1:32" ht="17" thickBot="1">
      <c r="A61" s="268"/>
      <c r="B61" s="267"/>
      <c r="C61" s="267"/>
      <c r="D61" s="267"/>
      <c r="E61" s="269"/>
      <c r="F61" s="320" t="s">
        <v>2293</v>
      </c>
      <c r="G61" s="629"/>
      <c r="H61" s="267"/>
      <c r="I61" s="267"/>
      <c r="J61" s="267"/>
      <c r="K61" s="273"/>
      <c r="L61" s="267"/>
      <c r="M61" s="349" t="s">
        <v>2298</v>
      </c>
      <c r="N61" s="288"/>
      <c r="O61" s="267"/>
      <c r="P61" s="267"/>
      <c r="Q61" s="267"/>
      <c r="R61" s="267"/>
      <c r="S61" s="267"/>
      <c r="T61" s="286"/>
      <c r="U61" s="346" t="s">
        <v>2299</v>
      </c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</row>
    <row r="62" spans="1:32">
      <c r="A62" s="268"/>
      <c r="B62" s="267"/>
      <c r="C62" s="267"/>
      <c r="D62" s="267"/>
      <c r="E62" s="269"/>
      <c r="F62" s="267"/>
      <c r="G62" s="267"/>
      <c r="H62" s="267"/>
      <c r="I62" s="267"/>
      <c r="J62" s="267"/>
      <c r="K62" s="273"/>
      <c r="L62" s="267"/>
      <c r="M62" s="267"/>
      <c r="N62" s="267"/>
      <c r="O62" s="267"/>
      <c r="P62" s="267"/>
      <c r="Q62" s="267"/>
      <c r="R62" s="267"/>
      <c r="S62" s="267"/>
      <c r="T62" s="286"/>
      <c r="U62" s="346" t="s">
        <v>2298</v>
      </c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</row>
    <row r="63" spans="1:32" ht="16" thickBot="1">
      <c r="A63" s="268"/>
      <c r="B63" s="267"/>
      <c r="C63" s="267"/>
      <c r="D63" s="267"/>
      <c r="E63" s="269"/>
      <c r="F63" s="267"/>
      <c r="G63" s="267"/>
      <c r="H63" s="267"/>
      <c r="I63" s="267"/>
      <c r="J63" s="267"/>
      <c r="K63" s="273"/>
      <c r="L63" s="267"/>
      <c r="M63" s="267"/>
      <c r="N63" s="267"/>
      <c r="O63" s="267"/>
      <c r="P63" s="267"/>
      <c r="Q63" s="267"/>
      <c r="R63" s="267"/>
      <c r="S63" s="267"/>
      <c r="T63" s="286"/>
      <c r="U63" s="346" t="s">
        <v>2302</v>
      </c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</row>
    <row r="64" spans="1:32" ht="20" thickBot="1">
      <c r="A64" s="268"/>
      <c r="B64" s="267"/>
      <c r="C64" s="267"/>
      <c r="D64" s="267"/>
      <c r="E64" s="269"/>
      <c r="F64" s="267"/>
      <c r="G64" s="267"/>
      <c r="H64" s="267"/>
      <c r="I64" s="267"/>
      <c r="J64" s="267"/>
      <c r="K64" s="273"/>
      <c r="L64" s="267"/>
      <c r="M64" s="621"/>
      <c r="N64" s="622"/>
      <c r="O64" s="622"/>
      <c r="P64" s="622"/>
      <c r="Q64" s="622"/>
      <c r="R64" s="622"/>
      <c r="S64" s="623"/>
      <c r="T64" s="286"/>
      <c r="U64" s="346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</row>
    <row r="65" spans="1:32" ht="15.75" customHeight="1">
      <c r="A65" s="270"/>
      <c r="B65" s="271"/>
      <c r="C65" s="271"/>
      <c r="D65" s="271"/>
      <c r="E65" s="272"/>
      <c r="F65" s="267"/>
      <c r="G65" s="267"/>
      <c r="H65" s="267"/>
      <c r="I65" s="267"/>
      <c r="J65" s="267"/>
      <c r="K65" s="273"/>
      <c r="L65" s="267"/>
      <c r="M65" s="267"/>
      <c r="N65" s="267"/>
      <c r="O65" s="267"/>
      <c r="P65" s="267"/>
      <c r="Q65" s="267"/>
      <c r="R65" s="267"/>
      <c r="S65" s="267"/>
      <c r="T65" s="286"/>
      <c r="U65" s="346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</row>
    <row r="66" spans="1:32" ht="16" thickBot="1">
      <c r="A66" s="267"/>
      <c r="B66" s="267"/>
      <c r="C66" s="267"/>
      <c r="D66" s="267"/>
      <c r="E66" s="267"/>
      <c r="F66" s="267"/>
      <c r="G66" s="267"/>
      <c r="H66" s="267"/>
      <c r="I66" s="267"/>
      <c r="J66" s="267"/>
      <c r="K66" s="273"/>
      <c r="L66" s="267"/>
      <c r="M66" s="267"/>
      <c r="N66" s="267"/>
      <c r="O66" s="267"/>
      <c r="P66" s="267"/>
      <c r="Q66" s="267"/>
      <c r="R66" s="267"/>
      <c r="S66" s="267"/>
      <c r="T66" s="286"/>
      <c r="U66" s="346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</row>
    <row r="67" spans="1:32" ht="20" customHeight="1" thickBot="1">
      <c r="A67" s="610" t="s">
        <v>2291</v>
      </c>
      <c r="B67" s="611"/>
      <c r="C67" s="611"/>
      <c r="D67" s="611"/>
      <c r="E67" s="611"/>
      <c r="F67" s="611"/>
      <c r="G67" s="612"/>
      <c r="H67" s="267"/>
      <c r="I67" s="267"/>
      <c r="J67" s="267"/>
      <c r="K67" s="273"/>
      <c r="L67" s="267"/>
      <c r="M67" s="347" t="s">
        <v>91</v>
      </c>
      <c r="N67" s="267"/>
      <c r="O67" s="267"/>
      <c r="P67" s="348"/>
      <c r="Q67" s="267"/>
      <c r="R67" s="291"/>
      <c r="S67" s="267"/>
      <c r="T67" s="286"/>
      <c r="U67" s="346" t="s">
        <v>89</v>
      </c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</row>
    <row r="68" spans="1:32" ht="15" customHeight="1" thickBot="1">
      <c r="A68" s="613"/>
      <c r="B68" s="614"/>
      <c r="C68" s="614"/>
      <c r="D68" s="614"/>
      <c r="E68" s="614"/>
      <c r="F68" s="614"/>
      <c r="G68" s="615"/>
      <c r="H68" s="267"/>
      <c r="I68" s="267"/>
      <c r="J68" s="267"/>
      <c r="K68" s="273"/>
      <c r="L68" s="267"/>
      <c r="M68" s="267"/>
      <c r="N68" s="267"/>
      <c r="O68" s="267"/>
      <c r="P68" s="267"/>
      <c r="Q68" s="267"/>
      <c r="R68" s="267"/>
      <c r="S68" s="267"/>
      <c r="T68" s="286"/>
      <c r="U68" s="346" t="s">
        <v>91</v>
      </c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</row>
    <row r="69" spans="1:32" ht="16.75" customHeight="1" thickBot="1">
      <c r="A69" s="616"/>
      <c r="B69" s="617"/>
      <c r="C69" s="617"/>
      <c r="D69" s="617"/>
      <c r="E69" s="617"/>
      <c r="F69" s="617"/>
      <c r="G69" s="618"/>
      <c r="H69" s="267"/>
      <c r="I69" s="267"/>
      <c r="J69" s="267"/>
      <c r="K69" s="273"/>
      <c r="L69" s="267"/>
      <c r="M69" s="267"/>
      <c r="N69" s="267"/>
      <c r="O69" s="267"/>
      <c r="P69" s="267"/>
      <c r="Q69" s="267"/>
      <c r="R69" s="367">
        <v>1</v>
      </c>
      <c r="S69" s="350"/>
      <c r="T69" s="286"/>
      <c r="U69" s="346" t="s">
        <v>2422</v>
      </c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</row>
    <row r="70" spans="1:32" ht="14.5" customHeight="1">
      <c r="A70" s="606"/>
      <c r="B70" s="605"/>
      <c r="C70" s="605"/>
      <c r="D70" s="605"/>
      <c r="E70" s="605"/>
      <c r="F70" s="605"/>
      <c r="G70" s="605"/>
      <c r="J70" s="267"/>
      <c r="K70" s="273"/>
      <c r="L70" s="267"/>
      <c r="M70" s="267"/>
      <c r="N70" s="267"/>
      <c r="O70" s="267"/>
      <c r="P70" s="267"/>
      <c r="Q70" s="267"/>
      <c r="R70" s="267"/>
      <c r="S70" s="267"/>
      <c r="T70" s="286"/>
      <c r="U70" s="346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</row>
    <row r="71" spans="1:32" ht="14.5" customHeight="1">
      <c r="A71" s="605"/>
      <c r="B71" s="605"/>
      <c r="C71" s="605"/>
      <c r="D71" s="605"/>
      <c r="E71" s="605"/>
      <c r="F71" s="605"/>
      <c r="G71" s="605"/>
      <c r="J71" s="267"/>
      <c r="K71" s="273"/>
      <c r="L71" s="267"/>
      <c r="M71" s="267"/>
      <c r="N71" s="267"/>
      <c r="O71" s="267"/>
      <c r="P71" s="267"/>
      <c r="Q71" s="267"/>
      <c r="R71" s="267"/>
      <c r="S71" s="267"/>
      <c r="T71" s="286"/>
      <c r="U71" s="346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</row>
    <row r="72" spans="1:32" ht="15" customHeight="1" thickBot="1">
      <c r="A72" s="605"/>
      <c r="B72" s="605"/>
      <c r="C72" s="605"/>
      <c r="D72" s="605"/>
      <c r="E72" s="605"/>
      <c r="F72" s="605"/>
      <c r="G72" s="605"/>
      <c r="J72" s="267"/>
      <c r="K72" s="274"/>
      <c r="L72" s="275"/>
      <c r="M72" s="275"/>
      <c r="N72" s="275"/>
      <c r="O72" s="275"/>
      <c r="P72" s="275"/>
      <c r="Q72" s="275"/>
      <c r="R72" s="275"/>
      <c r="S72" s="275"/>
      <c r="T72" s="287"/>
      <c r="U72" s="346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</row>
    <row r="73" spans="1:32">
      <c r="A73" s="267"/>
      <c r="B73" s="267"/>
      <c r="C73" s="267"/>
      <c r="D73" s="299"/>
      <c r="E73" s="299"/>
      <c r="F73" s="299"/>
      <c r="G73" s="267"/>
      <c r="J73" s="267"/>
      <c r="K73" s="267"/>
      <c r="L73" s="267"/>
      <c r="M73" s="267"/>
      <c r="N73" s="267"/>
      <c r="O73" s="267"/>
      <c r="P73" s="267"/>
      <c r="Q73" s="267"/>
      <c r="R73" s="267"/>
      <c r="S73" s="267"/>
      <c r="T73" s="267"/>
      <c r="U73" s="346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</row>
    <row r="74" spans="1:32" ht="16" thickBot="1">
      <c r="A74" s="267"/>
      <c r="B74" s="267"/>
      <c r="C74" s="267"/>
      <c r="D74" s="299"/>
      <c r="E74" s="299"/>
      <c r="F74" s="299"/>
      <c r="G74" s="267"/>
      <c r="J74" s="267"/>
      <c r="K74" s="267"/>
      <c r="L74" s="267"/>
      <c r="M74" s="267"/>
      <c r="N74" s="267"/>
      <c r="O74" s="267"/>
      <c r="P74" s="267"/>
      <c r="Q74" s="267"/>
      <c r="R74" s="267"/>
      <c r="S74" s="267"/>
      <c r="T74" s="267"/>
      <c r="U74" s="346"/>
      <c r="V74" s="89"/>
      <c r="W74" s="89"/>
      <c r="X74" s="89"/>
      <c r="Y74" s="89"/>
      <c r="Z74" s="89"/>
      <c r="AA74" s="89"/>
      <c r="AB74" s="89"/>
      <c r="AC74" s="89"/>
      <c r="AD74" s="89"/>
      <c r="AE74" s="89"/>
      <c r="AF74" s="89"/>
    </row>
    <row r="75" spans="1:32">
      <c r="A75" s="267"/>
      <c r="B75" s="267"/>
      <c r="C75" s="267"/>
      <c r="D75" s="299"/>
      <c r="E75" s="299"/>
      <c r="F75" s="299"/>
      <c r="G75" s="267"/>
      <c r="J75" s="267"/>
      <c r="K75" s="283"/>
      <c r="L75" s="284"/>
      <c r="M75" s="284"/>
      <c r="N75" s="284"/>
      <c r="O75" s="284"/>
      <c r="P75" s="284"/>
      <c r="Q75" s="284"/>
      <c r="R75" s="284"/>
      <c r="S75" s="284"/>
      <c r="T75" s="285"/>
      <c r="U75" s="346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</row>
    <row r="76" spans="1:32">
      <c r="A76" s="267"/>
      <c r="B76" s="267"/>
      <c r="C76" s="267"/>
      <c r="D76" s="267"/>
      <c r="E76" s="267"/>
      <c r="F76" s="267"/>
      <c r="G76" s="267"/>
      <c r="J76" s="267"/>
      <c r="K76" s="273"/>
      <c r="L76" s="267"/>
      <c r="M76" s="267"/>
      <c r="N76" s="267"/>
      <c r="O76" s="267"/>
      <c r="P76" s="267"/>
      <c r="Q76" s="267"/>
      <c r="R76" s="267"/>
      <c r="S76" s="267"/>
      <c r="T76" s="286"/>
      <c r="U76" s="346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</row>
    <row r="77" spans="1:32">
      <c r="A77" s="267"/>
      <c r="B77" s="267"/>
      <c r="C77" s="267"/>
      <c r="D77" s="267"/>
      <c r="E77" s="267"/>
      <c r="F77" s="267"/>
      <c r="G77" s="267"/>
      <c r="J77" s="267"/>
      <c r="K77" s="273"/>
      <c r="L77" s="267"/>
      <c r="M77" s="267"/>
      <c r="N77" s="267"/>
      <c r="O77" s="267"/>
      <c r="P77" s="267"/>
      <c r="Q77" s="267"/>
      <c r="R77" s="267"/>
      <c r="S77" s="267"/>
      <c r="T77" s="286"/>
      <c r="U77" s="346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</row>
    <row r="78" spans="1:32">
      <c r="G78" s="267"/>
      <c r="K78" s="273"/>
      <c r="L78" s="267"/>
      <c r="M78" s="267"/>
      <c r="N78" s="267"/>
      <c r="O78" s="267"/>
      <c r="P78" s="267"/>
      <c r="Q78" s="267"/>
      <c r="R78" s="267"/>
      <c r="S78" s="267"/>
      <c r="T78" s="286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E78" s="89"/>
      <c r="AF78" s="89"/>
    </row>
    <row r="79" spans="1:32">
      <c r="K79" s="273"/>
      <c r="L79" s="267"/>
      <c r="M79" s="267"/>
      <c r="N79" s="267"/>
      <c r="O79" s="267"/>
      <c r="P79" s="267"/>
      <c r="Q79" s="267"/>
      <c r="R79" s="267"/>
      <c r="S79" s="267"/>
      <c r="T79" s="286"/>
      <c r="U79" s="89"/>
      <c r="V79" s="89"/>
      <c r="W79" s="89"/>
      <c r="X79" s="89"/>
      <c r="Y79" s="89"/>
      <c r="Z79" s="89"/>
      <c r="AA79" s="89"/>
      <c r="AB79" s="89"/>
      <c r="AC79" s="89"/>
      <c r="AD79" s="89"/>
      <c r="AE79" s="89"/>
      <c r="AF79" s="89"/>
    </row>
    <row r="80" spans="1:32">
      <c r="K80" s="273"/>
      <c r="L80" s="267"/>
      <c r="M80" s="267"/>
      <c r="N80" s="267"/>
      <c r="O80" s="267"/>
      <c r="P80" s="267"/>
      <c r="Q80" s="267"/>
      <c r="R80" s="267"/>
      <c r="S80" s="267"/>
      <c r="T80" s="286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</row>
    <row r="81" spans="11:32">
      <c r="K81" s="273"/>
      <c r="L81" s="267"/>
      <c r="M81" s="267"/>
      <c r="N81" s="267"/>
      <c r="O81" s="267"/>
      <c r="P81" s="267"/>
      <c r="Q81" s="267"/>
      <c r="R81" s="267"/>
      <c r="S81" s="267"/>
      <c r="T81" s="286"/>
      <c r="U81" s="89"/>
      <c r="V81" s="89"/>
      <c r="W81" s="89"/>
      <c r="X81" s="89"/>
      <c r="Y81" s="89"/>
      <c r="Z81" s="89"/>
      <c r="AA81" s="89"/>
      <c r="AB81" s="89"/>
      <c r="AC81" s="89"/>
      <c r="AD81" s="89"/>
      <c r="AE81" s="89"/>
      <c r="AF81" s="89"/>
    </row>
    <row r="82" spans="11:32">
      <c r="K82" s="273"/>
      <c r="L82" s="267"/>
      <c r="M82" s="267"/>
      <c r="N82" s="267"/>
      <c r="O82" s="267"/>
      <c r="P82" s="267"/>
      <c r="Q82" s="267"/>
      <c r="R82" s="267"/>
      <c r="S82" s="267"/>
      <c r="T82" s="286"/>
      <c r="U82" s="89"/>
      <c r="V82" s="89"/>
      <c r="W82" s="89"/>
      <c r="X82" s="89"/>
      <c r="Y82" s="89"/>
      <c r="Z82" s="89"/>
      <c r="AA82" s="89"/>
      <c r="AB82" s="89"/>
      <c r="AC82" s="89"/>
      <c r="AD82" s="89"/>
      <c r="AE82" s="89"/>
      <c r="AF82" s="89"/>
    </row>
    <row r="83" spans="11:32">
      <c r="K83" s="273"/>
      <c r="L83" s="267"/>
      <c r="M83" s="267"/>
      <c r="N83" s="267"/>
      <c r="O83" s="267"/>
      <c r="P83" s="267"/>
      <c r="Q83" s="267"/>
      <c r="R83" s="267"/>
      <c r="S83" s="267"/>
      <c r="T83" s="286"/>
      <c r="U83" s="89"/>
      <c r="V83" s="89"/>
      <c r="W83" s="89"/>
      <c r="X83" s="89"/>
      <c r="Y83" s="89"/>
      <c r="Z83" s="89"/>
      <c r="AA83" s="89"/>
      <c r="AB83" s="89"/>
      <c r="AC83" s="89"/>
      <c r="AD83" s="89"/>
      <c r="AE83" s="89"/>
      <c r="AF83" s="89"/>
    </row>
    <row r="84" spans="11:32">
      <c r="K84" s="273"/>
      <c r="L84" s="267"/>
      <c r="M84" s="267"/>
      <c r="N84" s="267"/>
      <c r="O84" s="267"/>
      <c r="P84" s="267"/>
      <c r="Q84" s="267"/>
      <c r="R84" s="267"/>
      <c r="S84" s="267"/>
      <c r="T84" s="286"/>
      <c r="U84" s="89"/>
      <c r="V84" s="89"/>
      <c r="W84" s="89"/>
      <c r="X84" s="89"/>
      <c r="Y84" s="89"/>
      <c r="Z84" s="89"/>
      <c r="AA84" s="89"/>
      <c r="AB84" s="89"/>
      <c r="AC84" s="89"/>
      <c r="AD84" s="89"/>
      <c r="AE84" s="89"/>
      <c r="AF84" s="89"/>
    </row>
    <row r="85" spans="11:32">
      <c r="K85" s="273"/>
      <c r="L85" s="267"/>
      <c r="M85" s="267"/>
      <c r="N85" s="267"/>
      <c r="O85" s="267"/>
      <c r="P85" s="267"/>
      <c r="Q85" s="267"/>
      <c r="R85" s="267"/>
      <c r="S85" s="267"/>
      <c r="T85" s="286"/>
      <c r="U85" s="89"/>
      <c r="V85" s="89"/>
      <c r="W85" s="89"/>
      <c r="X85" s="89"/>
      <c r="Y85" s="89"/>
      <c r="Z85" s="89"/>
      <c r="AA85" s="89"/>
      <c r="AB85" s="89"/>
      <c r="AC85" s="89"/>
      <c r="AD85" s="89"/>
      <c r="AE85" s="89"/>
      <c r="AF85" s="89"/>
    </row>
    <row r="86" spans="11:32">
      <c r="K86" s="273"/>
      <c r="L86" s="267"/>
      <c r="M86" s="267"/>
      <c r="N86" s="267"/>
      <c r="O86" s="267"/>
      <c r="P86" s="267"/>
      <c r="Q86" s="267"/>
      <c r="R86" s="267"/>
      <c r="S86" s="267"/>
      <c r="T86" s="286"/>
      <c r="U86" s="89"/>
      <c r="V86" s="89"/>
      <c r="W86" s="89"/>
      <c r="X86" s="89"/>
      <c r="Y86" s="89"/>
      <c r="Z86" s="89"/>
      <c r="AA86" s="89"/>
      <c r="AB86" s="89"/>
      <c r="AC86" s="89"/>
      <c r="AD86" s="89"/>
      <c r="AE86" s="89"/>
      <c r="AF86" s="89"/>
    </row>
    <row r="87" spans="11:32">
      <c r="K87" s="273"/>
      <c r="L87" s="267"/>
      <c r="M87" s="267"/>
      <c r="N87" s="267"/>
      <c r="O87" s="267"/>
      <c r="P87" s="267"/>
      <c r="Q87" s="267"/>
      <c r="R87" s="267"/>
      <c r="S87" s="267"/>
      <c r="T87" s="286"/>
      <c r="U87" s="89"/>
      <c r="V87" s="89"/>
      <c r="W87" s="89"/>
      <c r="X87" s="89"/>
      <c r="Y87" s="89"/>
      <c r="Z87" s="89"/>
      <c r="AA87" s="89"/>
      <c r="AB87" s="89"/>
      <c r="AC87" s="89"/>
      <c r="AD87" s="89"/>
      <c r="AE87" s="89"/>
      <c r="AF87" s="89"/>
    </row>
    <row r="88" spans="11:32">
      <c r="K88" s="273"/>
      <c r="L88" s="267"/>
      <c r="M88" s="267"/>
      <c r="N88" s="267"/>
      <c r="O88" s="267"/>
      <c r="P88" s="267"/>
      <c r="Q88" s="267"/>
      <c r="R88" s="267"/>
      <c r="S88" s="267"/>
      <c r="T88" s="286"/>
      <c r="U88" s="89"/>
      <c r="V88" s="89"/>
      <c r="W88" s="89"/>
      <c r="X88" s="89"/>
      <c r="Y88" s="89"/>
      <c r="Z88" s="89"/>
      <c r="AA88" s="89"/>
      <c r="AB88" s="89"/>
      <c r="AC88" s="89"/>
      <c r="AD88" s="89"/>
      <c r="AE88" s="89"/>
      <c r="AF88" s="89"/>
    </row>
    <row r="89" spans="11:32">
      <c r="K89" s="273"/>
      <c r="L89" s="267"/>
      <c r="M89" s="267"/>
      <c r="N89" s="267"/>
      <c r="O89" s="267"/>
      <c r="P89" s="267"/>
      <c r="Q89" s="267"/>
      <c r="R89" s="267"/>
      <c r="S89" s="267"/>
      <c r="T89" s="286"/>
      <c r="U89" s="89"/>
      <c r="V89" s="89"/>
      <c r="W89" s="89"/>
      <c r="X89" s="89"/>
      <c r="Y89" s="89"/>
      <c r="Z89" s="89"/>
      <c r="AA89" s="89"/>
      <c r="AB89" s="89"/>
      <c r="AC89" s="89"/>
      <c r="AD89" s="89"/>
      <c r="AE89" s="89"/>
      <c r="AF89" s="89"/>
    </row>
    <row r="90" spans="11:32">
      <c r="K90" s="273"/>
      <c r="L90" s="267"/>
      <c r="M90" s="267"/>
      <c r="N90" s="267"/>
      <c r="O90" s="267"/>
      <c r="P90" s="267"/>
      <c r="Q90" s="267"/>
      <c r="R90" s="267"/>
      <c r="S90" s="267"/>
      <c r="T90" s="286"/>
      <c r="U90" s="89"/>
      <c r="V90" s="89"/>
      <c r="W90" s="89"/>
      <c r="X90" s="89"/>
      <c r="Y90" s="89"/>
      <c r="Z90" s="89"/>
      <c r="AA90" s="89"/>
      <c r="AB90" s="89"/>
      <c r="AC90" s="89"/>
      <c r="AD90" s="89"/>
      <c r="AE90" s="89"/>
      <c r="AF90" s="89"/>
    </row>
    <row r="91" spans="11:32">
      <c r="K91" s="273"/>
      <c r="L91" s="267"/>
      <c r="M91" s="267"/>
      <c r="N91" s="267"/>
      <c r="O91" s="267"/>
      <c r="P91" s="267"/>
      <c r="Q91" s="267"/>
      <c r="R91" s="267"/>
      <c r="S91" s="267"/>
      <c r="T91" s="286"/>
      <c r="U91" s="89"/>
      <c r="V91" s="89"/>
      <c r="W91" s="89"/>
      <c r="X91" s="89"/>
      <c r="Y91" s="89"/>
      <c r="Z91" s="89"/>
      <c r="AA91" s="89"/>
      <c r="AB91" s="89"/>
      <c r="AC91" s="89"/>
      <c r="AD91" s="89"/>
      <c r="AE91" s="89"/>
      <c r="AF91" s="89"/>
    </row>
    <row r="92" spans="11:32">
      <c r="K92" s="273"/>
      <c r="L92" s="267"/>
      <c r="M92" s="267"/>
      <c r="N92" s="267"/>
      <c r="O92" s="267"/>
      <c r="P92" s="267"/>
      <c r="Q92" s="267"/>
      <c r="R92" s="267"/>
      <c r="S92" s="267"/>
      <c r="T92" s="286"/>
      <c r="U92" s="89"/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</row>
    <row r="93" spans="11:32">
      <c r="K93" s="273"/>
      <c r="L93" s="267"/>
      <c r="M93" s="267"/>
      <c r="N93" s="267"/>
      <c r="O93" s="267"/>
      <c r="P93" s="267"/>
      <c r="Q93" s="267"/>
      <c r="R93" s="267"/>
      <c r="S93" s="267"/>
      <c r="T93" s="286"/>
      <c r="U93" s="89"/>
      <c r="V93" s="89"/>
      <c r="W93" s="89"/>
      <c r="X93" s="89"/>
      <c r="Y93" s="89"/>
      <c r="Z93" s="89"/>
      <c r="AA93" s="89"/>
      <c r="AB93" s="89"/>
      <c r="AC93" s="89"/>
      <c r="AD93" s="89"/>
      <c r="AE93" s="89"/>
      <c r="AF93" s="89"/>
    </row>
    <row r="94" spans="11:32">
      <c r="K94" s="273"/>
      <c r="L94" s="267"/>
      <c r="M94" s="267"/>
      <c r="N94" s="267"/>
      <c r="O94" s="267"/>
      <c r="P94" s="267"/>
      <c r="Q94" s="267"/>
      <c r="R94" s="267"/>
      <c r="S94" s="267"/>
      <c r="T94" s="286"/>
      <c r="U94" s="89"/>
      <c r="V94" s="89"/>
      <c r="W94" s="89"/>
      <c r="X94" s="89"/>
      <c r="Y94" s="89"/>
      <c r="Z94" s="89"/>
      <c r="AA94" s="89"/>
      <c r="AB94" s="89"/>
      <c r="AC94" s="89"/>
      <c r="AD94" s="89"/>
      <c r="AE94" s="89"/>
      <c r="AF94" s="89"/>
    </row>
    <row r="95" spans="11:32">
      <c r="K95" s="273"/>
      <c r="L95" s="267"/>
      <c r="M95" s="267"/>
      <c r="N95" s="267"/>
      <c r="O95" s="267"/>
      <c r="P95" s="267"/>
      <c r="Q95" s="267"/>
      <c r="R95" s="267"/>
      <c r="S95" s="267"/>
      <c r="T95" s="286"/>
      <c r="U95" s="89"/>
      <c r="V95" s="89"/>
      <c r="W95" s="89"/>
      <c r="X95" s="89"/>
      <c r="Y95" s="89"/>
      <c r="Z95" s="89"/>
      <c r="AA95" s="89"/>
      <c r="AB95" s="89"/>
      <c r="AC95" s="89"/>
      <c r="AD95" s="89"/>
      <c r="AE95" s="89"/>
      <c r="AF95" s="89"/>
    </row>
    <row r="96" spans="11:32">
      <c r="K96" s="273"/>
      <c r="L96" s="267"/>
      <c r="M96" s="267"/>
      <c r="N96" s="267"/>
      <c r="O96" s="267"/>
      <c r="P96" s="267"/>
      <c r="Q96" s="267"/>
      <c r="R96" s="267"/>
      <c r="S96" s="267"/>
      <c r="T96" s="286"/>
      <c r="U96" s="89"/>
      <c r="V96" s="89"/>
      <c r="W96" s="89"/>
      <c r="X96" s="89"/>
      <c r="Y96" s="89"/>
      <c r="Z96" s="89"/>
      <c r="AA96" s="89"/>
      <c r="AB96" s="89"/>
      <c r="AC96" s="89"/>
      <c r="AD96" s="89"/>
      <c r="AE96" s="89"/>
      <c r="AF96" s="89"/>
    </row>
    <row r="97" spans="11:32">
      <c r="K97" s="273"/>
      <c r="L97" s="267"/>
      <c r="M97" s="267"/>
      <c r="N97" s="267"/>
      <c r="O97" s="267"/>
      <c r="P97" s="267"/>
      <c r="Q97" s="267"/>
      <c r="R97" s="267"/>
      <c r="S97" s="267"/>
      <c r="T97" s="286"/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</row>
    <row r="98" spans="11:32" ht="16" thickBot="1">
      <c r="K98" s="274"/>
      <c r="L98" s="275"/>
      <c r="M98" s="275"/>
      <c r="N98" s="275"/>
      <c r="O98" s="275"/>
      <c r="P98" s="275"/>
      <c r="Q98" s="275"/>
      <c r="R98" s="275"/>
      <c r="S98" s="275"/>
      <c r="T98" s="287"/>
      <c r="U98" s="89"/>
      <c r="V98" s="89"/>
      <c r="W98" s="89"/>
      <c r="X98" s="89"/>
      <c r="Y98" s="89"/>
      <c r="Z98" s="89"/>
      <c r="AA98" s="89"/>
      <c r="AB98" s="89"/>
      <c r="AC98" s="89"/>
      <c r="AD98" s="89"/>
      <c r="AE98" s="89"/>
      <c r="AF98" s="89"/>
    </row>
    <row r="99" spans="11:32">
      <c r="U99" s="253"/>
      <c r="V99" s="253"/>
      <c r="W99" s="253"/>
      <c r="X99" s="253"/>
      <c r="Y99" s="253"/>
      <c r="Z99" s="253"/>
      <c r="AA99" s="253"/>
      <c r="AB99" s="253"/>
      <c r="AC99" s="253"/>
      <c r="AD99" s="253"/>
      <c r="AE99" s="253"/>
      <c r="AF99" s="253"/>
    </row>
    <row r="100" spans="11:32"/>
    <row r="101" spans="11:32"/>
  </sheetData>
  <protectedRanges>
    <protectedRange algorithmName="SHA-512" hashValue="5cqXjnriQJUyLdL3iJ98b1fSHzgcROXwD5gwQDY36iEiKo9ZkwVu80OLD08ID+AFH6RmwXCIRchydKmWRx9Rqw==" saltValue="pfFpsbbFzd3aPO1wHiw1ug==" spinCount="100000" sqref="B1:G75 A1:A67 A69:A75" name="Intervallo1"/>
  </protectedRanges>
  <dataConsolidate/>
  <mergeCells count="17">
    <mergeCell ref="M31:P31"/>
    <mergeCell ref="M20:S20"/>
    <mergeCell ref="A67:G69"/>
    <mergeCell ref="R54:S54"/>
    <mergeCell ref="M64:S64"/>
    <mergeCell ref="E4:G4"/>
    <mergeCell ref="M45:Q45"/>
    <mergeCell ref="G60:G61"/>
    <mergeCell ref="M46:S46"/>
    <mergeCell ref="M6:Q6"/>
    <mergeCell ref="M8:N8"/>
    <mergeCell ref="M10:N10"/>
    <mergeCell ref="M12:N12"/>
    <mergeCell ref="Q10:R10"/>
    <mergeCell ref="E8:G8"/>
    <mergeCell ref="R33:S33"/>
    <mergeCell ref="R22:S22"/>
  </mergeCells>
  <dataValidations count="6">
    <dataValidation type="list" allowBlank="1" showInputMessage="1" showErrorMessage="1" sqref="M8:N8" xr:uid="{00000000-0002-0000-0100-000000000000}">
      <formula1>$U$7:$U$8</formula1>
    </dataValidation>
    <dataValidation type="list" allowBlank="1" showInputMessage="1" showErrorMessage="1" sqref="M31:P31" xr:uid="{00000000-0002-0000-0100-000001000000}">
      <formula1>INDIRECT($M$29)</formula1>
    </dataValidation>
    <dataValidation type="list" allowBlank="1" showInputMessage="1" showErrorMessage="1" sqref="M46" xr:uid="{00000000-0002-0000-0100-000002000000}">
      <formula1>INDIRECT($M$44)</formula1>
    </dataValidation>
    <dataValidation type="list" allowBlank="1" showInputMessage="1" showErrorMessage="1" sqref="M61" xr:uid="{00000000-0002-0000-0100-000003000000}">
      <formula1>$U$61:$U$63</formula1>
    </dataValidation>
    <dataValidation type="list" allowBlank="1" showInputMessage="1" showErrorMessage="1" sqref="M67" xr:uid="{00000000-0002-0000-0100-000004000000}">
      <formula1>$U$67:$U$69</formula1>
    </dataValidation>
    <dataValidation type="list" allowBlank="1" showInputMessage="1" showErrorMessage="1" sqref="M20:S20" xr:uid="{00000000-0002-0000-0100-000005000000}">
      <formula1>INDIRECT($M$18)</formula1>
    </dataValidation>
  </dataValidations>
  <printOptions horizontalCentered="1"/>
  <pageMargins left="0.59055118110236227" right="0.59055118110236227" top="1.5354330708661419" bottom="0.39370078740157483" header="0.31496062992125984" footer="0.31496062992125984"/>
  <pageSetup paperSize="9" scale="50" orientation="portrait" r:id="rId1"/>
  <headerFooter>
    <oddHeader>&amp;R&amp;G</oddHeader>
    <oddFooter>&amp;CPROMETEO by Nardi International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sendFORMtoUT.sendFORMtoUT">
                <anchor>
                  <from>
                    <xdr:col>10</xdr:col>
                    <xdr:colOff>88900</xdr:colOff>
                    <xdr:row>87</xdr:row>
                    <xdr:rowOff>25400</xdr:rowOff>
                  </from>
                  <to>
                    <xdr:col>13</xdr:col>
                    <xdr:colOff>520700</xdr:colOff>
                    <xdr:row>91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Button 14">
              <controlPr defaultSize="0" print="0" autoFill="0" autoPict="0" macro="[0]!Pulsante14_Click">
                <anchor>
                  <from>
                    <xdr:col>13</xdr:col>
                    <xdr:colOff>622300</xdr:colOff>
                    <xdr:row>86</xdr:row>
                    <xdr:rowOff>177800</xdr:rowOff>
                  </from>
                  <to>
                    <xdr:col>16</xdr:col>
                    <xdr:colOff>901700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sendFORMtoDirezione.sendFORMtoDirezione">
                <anchor>
                  <from>
                    <xdr:col>16</xdr:col>
                    <xdr:colOff>1016000</xdr:colOff>
                    <xdr:row>86</xdr:row>
                    <xdr:rowOff>165100</xdr:rowOff>
                  </from>
                  <to>
                    <xdr:col>19</xdr:col>
                    <xdr:colOff>787400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8" name="Button 17">
              <controlPr defaultSize="0" print="0" autoFill="0" autoPict="0" macro="[0]!Aggiungi_Ricambi">
                <anchor>
                  <from>
                    <xdr:col>14</xdr:col>
                    <xdr:colOff>228600</xdr:colOff>
                    <xdr:row>22</xdr:row>
                    <xdr:rowOff>177800</xdr:rowOff>
                  </from>
                  <to>
                    <xdr:col>16</xdr:col>
                    <xdr:colOff>215900</xdr:colOff>
                    <xdr:row>24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UltimaRigaForm.UltimaRigaForm">
                <anchor>
                  <from>
                    <xdr:col>16</xdr:col>
                    <xdr:colOff>342900</xdr:colOff>
                    <xdr:row>22</xdr:row>
                    <xdr:rowOff>139700</xdr:rowOff>
                  </from>
                  <to>
                    <xdr:col>18</xdr:col>
                    <xdr:colOff>279400</xdr:colOff>
                    <xdr:row>24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0" name="Button 21">
              <controlPr defaultSize="0" print="0" autoFill="0" autoPict="0" macro="[0]!Aggiungi_Giranti">
                <anchor>
                  <from>
                    <xdr:col>14</xdr:col>
                    <xdr:colOff>241300</xdr:colOff>
                    <xdr:row>35</xdr:row>
                    <xdr:rowOff>215900</xdr:rowOff>
                  </from>
                  <to>
                    <xdr:col>16</xdr:col>
                    <xdr:colOff>215900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1" name="Button 22">
              <controlPr defaultSize="0" print="0" autoFill="0" autoPict="0" macro="[0]!UltimaRigaForm.UltimaRigaForm">
                <anchor>
                  <from>
                    <xdr:col>16</xdr:col>
                    <xdr:colOff>342900</xdr:colOff>
                    <xdr:row>35</xdr:row>
                    <xdr:rowOff>215900</xdr:rowOff>
                  </from>
                  <to>
                    <xdr:col>18</xdr:col>
                    <xdr:colOff>279400</xdr:colOff>
                    <xdr:row>37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12" name="Button 24">
              <controlPr defaultSize="0" print="0" autoFill="0" autoPict="0" macro="[0]!Aggiungi_Motori">
                <anchor>
                  <from>
                    <xdr:col>14</xdr:col>
                    <xdr:colOff>254000</xdr:colOff>
                    <xdr:row>54</xdr:row>
                    <xdr:rowOff>228600</xdr:rowOff>
                  </from>
                  <to>
                    <xdr:col>16</xdr:col>
                    <xdr:colOff>215900</xdr:colOff>
                    <xdr:row>56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13" name="Button 25">
              <controlPr defaultSize="0" print="0" autoFill="0" autoPict="0" macro="[0]!UltimaRigaForm.UltimaRigaForm">
                <anchor>
                  <from>
                    <xdr:col>16</xdr:col>
                    <xdr:colOff>330200</xdr:colOff>
                    <xdr:row>54</xdr:row>
                    <xdr:rowOff>203200</xdr:rowOff>
                  </from>
                  <to>
                    <xdr:col>18</xdr:col>
                    <xdr:colOff>292100</xdr:colOff>
                    <xdr:row>56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14" name="Button 28">
              <controlPr defaultSize="0" print="0" autoFill="0" autoPict="0" macro="[0]!Aggiungi_FuoriListino">
                <anchor>
                  <from>
                    <xdr:col>14</xdr:col>
                    <xdr:colOff>215900</xdr:colOff>
                    <xdr:row>69</xdr:row>
                    <xdr:rowOff>88900</xdr:rowOff>
                  </from>
                  <to>
                    <xdr:col>16</xdr:col>
                    <xdr:colOff>165100</xdr:colOff>
                    <xdr:row>71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5" name="Button 30">
              <controlPr defaultSize="0" print="0" autoFill="0" autoPict="0" macro="[0]!UltimaRigaForm.UltimaRigaForm">
                <anchor>
                  <from>
                    <xdr:col>16</xdr:col>
                    <xdr:colOff>330200</xdr:colOff>
                    <xdr:row>69</xdr:row>
                    <xdr:rowOff>101600</xdr:rowOff>
                  </from>
                  <to>
                    <xdr:col>18</xdr:col>
                    <xdr:colOff>241300</xdr:colOff>
                    <xdr:row>71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6" name="Button 33">
              <controlPr defaultSize="0" print="0" autoFill="0" autoPict="0" macro="[0]!stampaForm.stampaForm">
                <anchor>
                  <from>
                    <xdr:col>10</xdr:col>
                    <xdr:colOff>127000</xdr:colOff>
                    <xdr:row>81</xdr:row>
                    <xdr:rowOff>165100</xdr:rowOff>
                  </from>
                  <to>
                    <xdr:col>19</xdr:col>
                    <xdr:colOff>787400</xdr:colOff>
                    <xdr:row>86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7" name="Button 34">
              <controlPr defaultSize="0" print="0" autoFill="0" autoPict="0" macro="[0]!PrintSelectionToPDF">
                <anchor>
                  <from>
                    <xdr:col>10</xdr:col>
                    <xdr:colOff>101600</xdr:colOff>
                    <xdr:row>76</xdr:row>
                    <xdr:rowOff>101600</xdr:rowOff>
                  </from>
                  <to>
                    <xdr:col>19</xdr:col>
                    <xdr:colOff>774700</xdr:colOff>
                    <xdr:row>81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18" name="Button 37">
              <controlPr defaultSize="0" print="0" autoFill="0" autoPict="0" macro="[0]!Hyperlink_HOME">
                <anchor>
                  <from>
                    <xdr:col>7</xdr:col>
                    <xdr:colOff>215900</xdr:colOff>
                    <xdr:row>0</xdr:row>
                    <xdr:rowOff>50800</xdr:rowOff>
                  </from>
                  <to>
                    <xdr:col>10</xdr:col>
                    <xdr:colOff>292100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19" name="Button 40">
              <controlPr defaultSize="0" print="0" autoFill="0" autoPict="0" macro="[0]!Hyperlink_HOME">
                <anchor>
                  <from>
                    <xdr:col>10</xdr:col>
                    <xdr:colOff>88900</xdr:colOff>
                    <xdr:row>91</xdr:row>
                    <xdr:rowOff>127000</xdr:rowOff>
                  </from>
                  <to>
                    <xdr:col>19</xdr:col>
                    <xdr:colOff>800100</xdr:colOff>
                    <xdr:row>96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20" name="Button 45">
              <controlPr defaultSize="0" print="0" autoFill="0" autoPict="0" macro="[0]!Pulsante45_Click">
                <anchor moveWithCells="1" sizeWithCells="1">
                  <from>
                    <xdr:col>10</xdr:col>
                    <xdr:colOff>482600</xdr:colOff>
                    <xdr:row>0</xdr:row>
                    <xdr:rowOff>101600</xdr:rowOff>
                  </from>
                  <to>
                    <xdr:col>13</xdr:col>
                    <xdr:colOff>88900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6000000}">
          <x14:formula1>
            <xm:f>Giranti!$G$3:$G$8</xm:f>
          </x14:formula1>
          <xm:sqref>M29</xm:sqref>
        </x14:dataValidation>
        <x14:dataValidation type="list" allowBlank="1" showInputMessage="1" showErrorMessage="1" xr:uid="{00000000-0002-0000-0100-000007000000}">
          <x14:formula1>
            <xm:f>Motori!$N$2:$N$13</xm:f>
          </x14:formula1>
          <xm:sqref>M44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>
    <tabColor rgb="FFFFFF00"/>
  </sheetPr>
  <dimension ref="A1:WVT1487"/>
  <sheetViews>
    <sheetView showGridLines="0" zoomScale="118" zoomScaleNormal="118" workbookViewId="0">
      <pane xSplit="7" ySplit="7" topLeftCell="H54" activePane="bottomRight" state="frozen"/>
      <selection activeCell="D32" sqref="D32"/>
      <selection pane="topRight" activeCell="D32" sqref="D32"/>
      <selection pane="bottomLeft" activeCell="D32" sqref="D32"/>
      <selection pane="bottomRight" activeCell="F84" sqref="F84"/>
    </sheetView>
  </sheetViews>
  <sheetFormatPr baseColWidth="10" defaultColWidth="0" defaultRowHeight="12.75" customHeight="1"/>
  <cols>
    <col min="1" max="1" width="16.83203125" style="18" customWidth="1"/>
    <col min="2" max="2" width="19.6640625" style="168" customWidth="1"/>
    <col min="3" max="3" width="19.6640625" style="226" customWidth="1"/>
    <col min="4" max="4" width="20.6640625" style="196" customWidth="1"/>
    <col min="5" max="5" width="19.33203125" style="86" customWidth="1"/>
    <col min="6" max="6" width="17" style="86" customWidth="1"/>
    <col min="7" max="7" width="22.83203125" style="124" customWidth="1"/>
    <col min="8" max="8" width="15.1640625" style="251" customWidth="1"/>
    <col min="9" max="9" width="14" style="251" customWidth="1"/>
    <col min="10" max="10" width="14.5" style="251" customWidth="1"/>
    <col min="11" max="11" width="20.6640625" style="133" customWidth="1"/>
    <col min="12" max="12" width="23.5" style="18" customWidth="1"/>
    <col min="13" max="13" width="24.5" style="2" customWidth="1"/>
    <col min="14" max="14" width="19.33203125" style="84" customWidth="1"/>
    <col min="15" max="15" width="8.83203125" customWidth="1"/>
    <col min="16" max="16" width="21" style="89" hidden="1"/>
    <col min="17" max="255" width="8.83203125" hidden="1"/>
    <col min="256" max="256" width="16.83203125" hidden="1"/>
    <col min="257" max="257" width="13.83203125" hidden="1"/>
    <col min="258" max="258" width="15.5" hidden="1"/>
    <col min="259" max="259" width="20.6640625" hidden="1"/>
    <col min="260" max="260" width="19.33203125" hidden="1"/>
    <col min="261" max="261" width="17" hidden="1"/>
    <col min="262" max="262" width="20.6640625" hidden="1"/>
    <col min="263" max="263" width="15.1640625" hidden="1"/>
    <col min="264" max="264" width="13" hidden="1"/>
    <col min="265" max="265" width="14" hidden="1"/>
    <col min="266" max="266" width="19.33203125" hidden="1"/>
    <col min="267" max="267" width="23.5" hidden="1"/>
    <col min="268" max="268" width="16.1640625" hidden="1"/>
    <col min="269" max="511" width="8.83203125" hidden="1"/>
    <col min="512" max="512" width="16.83203125" hidden="1"/>
    <col min="513" max="513" width="13.83203125" hidden="1"/>
    <col min="514" max="514" width="15.5" hidden="1"/>
    <col min="515" max="515" width="20.6640625" hidden="1"/>
    <col min="516" max="516" width="19.33203125" hidden="1"/>
    <col min="517" max="517" width="17" hidden="1"/>
    <col min="518" max="518" width="20.6640625" hidden="1"/>
    <col min="519" max="519" width="15.1640625" hidden="1"/>
    <col min="520" max="520" width="13" hidden="1"/>
    <col min="521" max="521" width="14" hidden="1"/>
    <col min="522" max="522" width="19.33203125" hidden="1"/>
    <col min="523" max="523" width="23.5" hidden="1"/>
    <col min="524" max="524" width="16.1640625" hidden="1"/>
    <col min="525" max="767" width="8.83203125" hidden="1"/>
    <col min="768" max="768" width="16.83203125" hidden="1"/>
    <col min="769" max="769" width="13.83203125" hidden="1"/>
    <col min="770" max="770" width="15.5" hidden="1"/>
    <col min="771" max="771" width="20.6640625" hidden="1"/>
    <col min="772" max="772" width="19.33203125" hidden="1"/>
    <col min="773" max="773" width="17" hidden="1"/>
    <col min="774" max="774" width="20.6640625" hidden="1"/>
    <col min="775" max="775" width="15.1640625" hidden="1"/>
    <col min="776" max="776" width="13" hidden="1"/>
    <col min="777" max="777" width="14" hidden="1"/>
    <col min="778" max="778" width="19.33203125" hidden="1"/>
    <col min="779" max="779" width="23.5" hidden="1"/>
    <col min="780" max="780" width="16.1640625" hidden="1"/>
    <col min="781" max="1023" width="8.83203125" hidden="1"/>
    <col min="1024" max="1024" width="16.83203125" hidden="1"/>
    <col min="1025" max="1025" width="13.83203125" hidden="1"/>
    <col min="1026" max="1026" width="15.5" hidden="1"/>
    <col min="1027" max="1027" width="20.6640625" hidden="1"/>
    <col min="1028" max="1028" width="19.33203125" hidden="1"/>
    <col min="1029" max="1029" width="17" hidden="1"/>
    <col min="1030" max="1030" width="20.6640625" hidden="1"/>
    <col min="1031" max="1031" width="15.1640625" hidden="1"/>
    <col min="1032" max="1032" width="13" hidden="1"/>
    <col min="1033" max="1033" width="14" hidden="1"/>
    <col min="1034" max="1034" width="19.33203125" hidden="1"/>
    <col min="1035" max="1035" width="23.5" hidden="1"/>
    <col min="1036" max="1036" width="16.1640625" hidden="1"/>
    <col min="1037" max="1279" width="8.83203125" hidden="1"/>
    <col min="1280" max="1280" width="16.83203125" hidden="1"/>
    <col min="1281" max="1281" width="13.83203125" hidden="1"/>
    <col min="1282" max="1282" width="15.5" hidden="1"/>
    <col min="1283" max="1283" width="20.6640625" hidden="1"/>
    <col min="1284" max="1284" width="19.33203125" hidden="1"/>
    <col min="1285" max="1285" width="17" hidden="1"/>
    <col min="1286" max="1286" width="20.6640625" hidden="1"/>
    <col min="1287" max="1287" width="15.1640625" hidden="1"/>
    <col min="1288" max="1288" width="13" hidden="1"/>
    <col min="1289" max="1289" width="14" hidden="1"/>
    <col min="1290" max="1290" width="19.33203125" hidden="1"/>
    <col min="1291" max="1291" width="23.5" hidden="1"/>
    <col min="1292" max="1292" width="16.1640625" hidden="1"/>
    <col min="1293" max="1535" width="8.83203125" hidden="1"/>
    <col min="1536" max="1536" width="16.83203125" hidden="1"/>
    <col min="1537" max="1537" width="13.83203125" hidden="1"/>
    <col min="1538" max="1538" width="15.5" hidden="1"/>
    <col min="1539" max="1539" width="20.6640625" hidden="1"/>
    <col min="1540" max="1540" width="19.33203125" hidden="1"/>
    <col min="1541" max="1541" width="17" hidden="1"/>
    <col min="1542" max="1542" width="20.6640625" hidden="1"/>
    <col min="1543" max="1543" width="15.1640625" hidden="1"/>
    <col min="1544" max="1544" width="13" hidden="1"/>
    <col min="1545" max="1545" width="14" hidden="1"/>
    <col min="1546" max="1546" width="19.33203125" hidden="1"/>
    <col min="1547" max="1547" width="23.5" hidden="1"/>
    <col min="1548" max="1548" width="16.1640625" hidden="1"/>
    <col min="1549" max="1791" width="8.83203125" hidden="1"/>
    <col min="1792" max="1792" width="16.83203125" hidden="1"/>
    <col min="1793" max="1793" width="13.83203125" hidden="1"/>
    <col min="1794" max="1794" width="15.5" hidden="1"/>
    <col min="1795" max="1795" width="20.6640625" hidden="1"/>
    <col min="1796" max="1796" width="19.33203125" hidden="1"/>
    <col min="1797" max="1797" width="17" hidden="1"/>
    <col min="1798" max="1798" width="20.6640625" hidden="1"/>
    <col min="1799" max="1799" width="15.1640625" hidden="1"/>
    <col min="1800" max="1800" width="13" hidden="1"/>
    <col min="1801" max="1801" width="14" hidden="1"/>
    <col min="1802" max="1802" width="19.33203125" hidden="1"/>
    <col min="1803" max="1803" width="23.5" hidden="1"/>
    <col min="1804" max="1804" width="16.1640625" hidden="1"/>
    <col min="1805" max="2047" width="8.83203125" hidden="1"/>
    <col min="2048" max="2048" width="16.83203125" hidden="1"/>
    <col min="2049" max="2049" width="13.83203125" hidden="1"/>
    <col min="2050" max="2050" width="15.5" hidden="1"/>
    <col min="2051" max="2051" width="20.6640625" hidden="1"/>
    <col min="2052" max="2052" width="19.33203125" hidden="1"/>
    <col min="2053" max="2053" width="17" hidden="1"/>
    <col min="2054" max="2054" width="20.6640625" hidden="1"/>
    <col min="2055" max="2055" width="15.1640625" hidden="1"/>
    <col min="2056" max="2056" width="13" hidden="1"/>
    <col min="2057" max="2057" width="14" hidden="1"/>
    <col min="2058" max="2058" width="19.33203125" hidden="1"/>
    <col min="2059" max="2059" width="23.5" hidden="1"/>
    <col min="2060" max="2060" width="16.1640625" hidden="1"/>
    <col min="2061" max="2303" width="8.83203125" hidden="1"/>
    <col min="2304" max="2304" width="16.83203125" hidden="1"/>
    <col min="2305" max="2305" width="13.83203125" hidden="1"/>
    <col min="2306" max="2306" width="15.5" hidden="1"/>
    <col min="2307" max="2307" width="20.6640625" hidden="1"/>
    <col min="2308" max="2308" width="19.33203125" hidden="1"/>
    <col min="2309" max="2309" width="17" hidden="1"/>
    <col min="2310" max="2310" width="20.6640625" hidden="1"/>
    <col min="2311" max="2311" width="15.1640625" hidden="1"/>
    <col min="2312" max="2312" width="13" hidden="1"/>
    <col min="2313" max="2313" width="14" hidden="1"/>
    <col min="2314" max="2314" width="19.33203125" hidden="1"/>
    <col min="2315" max="2315" width="23.5" hidden="1"/>
    <col min="2316" max="2316" width="16.1640625" hidden="1"/>
    <col min="2317" max="2559" width="8.83203125" hidden="1"/>
    <col min="2560" max="2560" width="16.83203125" hidden="1"/>
    <col min="2561" max="2561" width="13.83203125" hidden="1"/>
    <col min="2562" max="2562" width="15.5" hidden="1"/>
    <col min="2563" max="2563" width="20.6640625" hidden="1"/>
    <col min="2564" max="2564" width="19.33203125" hidden="1"/>
    <col min="2565" max="2565" width="17" hidden="1"/>
    <col min="2566" max="2566" width="20.6640625" hidden="1"/>
    <col min="2567" max="2567" width="15.1640625" hidden="1"/>
    <col min="2568" max="2568" width="13" hidden="1"/>
    <col min="2569" max="2569" width="14" hidden="1"/>
    <col min="2570" max="2570" width="19.33203125" hidden="1"/>
    <col min="2571" max="2571" width="23.5" hidden="1"/>
    <col min="2572" max="2572" width="16.1640625" hidden="1"/>
    <col min="2573" max="2815" width="8.83203125" hidden="1"/>
    <col min="2816" max="2816" width="16.83203125" hidden="1"/>
    <col min="2817" max="2817" width="13.83203125" hidden="1"/>
    <col min="2818" max="2818" width="15.5" hidden="1"/>
    <col min="2819" max="2819" width="20.6640625" hidden="1"/>
    <col min="2820" max="2820" width="19.33203125" hidden="1"/>
    <col min="2821" max="2821" width="17" hidden="1"/>
    <col min="2822" max="2822" width="20.6640625" hidden="1"/>
    <col min="2823" max="2823" width="15.1640625" hidden="1"/>
    <col min="2824" max="2824" width="13" hidden="1"/>
    <col min="2825" max="2825" width="14" hidden="1"/>
    <col min="2826" max="2826" width="19.33203125" hidden="1"/>
    <col min="2827" max="2827" width="23.5" hidden="1"/>
    <col min="2828" max="2828" width="16.1640625" hidden="1"/>
    <col min="2829" max="3071" width="8.83203125" hidden="1"/>
    <col min="3072" max="3072" width="16.83203125" hidden="1"/>
    <col min="3073" max="3073" width="13.83203125" hidden="1"/>
    <col min="3074" max="3074" width="15.5" hidden="1"/>
    <col min="3075" max="3075" width="20.6640625" hidden="1"/>
    <col min="3076" max="3076" width="19.33203125" hidden="1"/>
    <col min="3077" max="3077" width="17" hidden="1"/>
    <col min="3078" max="3078" width="20.6640625" hidden="1"/>
    <col min="3079" max="3079" width="15.1640625" hidden="1"/>
    <col min="3080" max="3080" width="13" hidden="1"/>
    <col min="3081" max="3081" width="14" hidden="1"/>
    <col min="3082" max="3082" width="19.33203125" hidden="1"/>
    <col min="3083" max="3083" width="23.5" hidden="1"/>
    <col min="3084" max="3084" width="16.1640625" hidden="1"/>
    <col min="3085" max="3327" width="8.83203125" hidden="1"/>
    <col min="3328" max="3328" width="16.83203125" hidden="1"/>
    <col min="3329" max="3329" width="13.83203125" hidden="1"/>
    <col min="3330" max="3330" width="15.5" hidden="1"/>
    <col min="3331" max="3331" width="20.6640625" hidden="1"/>
    <col min="3332" max="3332" width="19.33203125" hidden="1"/>
    <col min="3333" max="3333" width="17" hidden="1"/>
    <col min="3334" max="3334" width="20.6640625" hidden="1"/>
    <col min="3335" max="3335" width="15.1640625" hidden="1"/>
    <col min="3336" max="3336" width="13" hidden="1"/>
    <col min="3337" max="3337" width="14" hidden="1"/>
    <col min="3338" max="3338" width="19.33203125" hidden="1"/>
    <col min="3339" max="3339" width="23.5" hidden="1"/>
    <col min="3340" max="3340" width="16.1640625" hidden="1"/>
    <col min="3341" max="3583" width="8.83203125" hidden="1"/>
    <col min="3584" max="3584" width="16.83203125" hidden="1"/>
    <col min="3585" max="3585" width="13.83203125" hidden="1"/>
    <col min="3586" max="3586" width="15.5" hidden="1"/>
    <col min="3587" max="3587" width="20.6640625" hidden="1"/>
    <col min="3588" max="3588" width="19.33203125" hidden="1"/>
    <col min="3589" max="3589" width="17" hidden="1"/>
    <col min="3590" max="3590" width="20.6640625" hidden="1"/>
    <col min="3591" max="3591" width="15.1640625" hidden="1"/>
    <col min="3592" max="3592" width="13" hidden="1"/>
    <col min="3593" max="3593" width="14" hidden="1"/>
    <col min="3594" max="3594" width="19.33203125" hidden="1"/>
    <col min="3595" max="3595" width="23.5" hidden="1"/>
    <col min="3596" max="3596" width="16.1640625" hidden="1"/>
    <col min="3597" max="3839" width="8.83203125" hidden="1"/>
    <col min="3840" max="3840" width="16.83203125" hidden="1"/>
    <col min="3841" max="3841" width="13.83203125" hidden="1"/>
    <col min="3842" max="3842" width="15.5" hidden="1"/>
    <col min="3843" max="3843" width="20.6640625" hidden="1"/>
    <col min="3844" max="3844" width="19.33203125" hidden="1"/>
    <col min="3845" max="3845" width="17" hidden="1"/>
    <col min="3846" max="3846" width="20.6640625" hidden="1"/>
    <col min="3847" max="3847" width="15.1640625" hidden="1"/>
    <col min="3848" max="3848" width="13" hidden="1"/>
    <col min="3849" max="3849" width="14" hidden="1"/>
    <col min="3850" max="3850" width="19.33203125" hidden="1"/>
    <col min="3851" max="3851" width="23.5" hidden="1"/>
    <col min="3852" max="3852" width="16.1640625" hidden="1"/>
    <col min="3853" max="4095" width="8.83203125" hidden="1"/>
    <col min="4096" max="4096" width="16.83203125" hidden="1"/>
    <col min="4097" max="4097" width="13.83203125" hidden="1"/>
    <col min="4098" max="4098" width="15.5" hidden="1"/>
    <col min="4099" max="4099" width="20.6640625" hidden="1"/>
    <col min="4100" max="4100" width="19.33203125" hidden="1"/>
    <col min="4101" max="4101" width="17" hidden="1"/>
    <col min="4102" max="4102" width="20.6640625" hidden="1"/>
    <col min="4103" max="4103" width="15.1640625" hidden="1"/>
    <col min="4104" max="4104" width="13" hidden="1"/>
    <col min="4105" max="4105" width="14" hidden="1"/>
    <col min="4106" max="4106" width="19.33203125" hidden="1"/>
    <col min="4107" max="4107" width="23.5" hidden="1"/>
    <col min="4108" max="4108" width="16.1640625" hidden="1"/>
    <col min="4109" max="4351" width="8.83203125" hidden="1"/>
    <col min="4352" max="4352" width="16.83203125" hidden="1"/>
    <col min="4353" max="4353" width="13.83203125" hidden="1"/>
    <col min="4354" max="4354" width="15.5" hidden="1"/>
    <col min="4355" max="4355" width="20.6640625" hidden="1"/>
    <col min="4356" max="4356" width="19.33203125" hidden="1"/>
    <col min="4357" max="4357" width="17" hidden="1"/>
    <col min="4358" max="4358" width="20.6640625" hidden="1"/>
    <col min="4359" max="4359" width="15.1640625" hidden="1"/>
    <col min="4360" max="4360" width="13" hidden="1"/>
    <col min="4361" max="4361" width="14" hidden="1"/>
    <col min="4362" max="4362" width="19.33203125" hidden="1"/>
    <col min="4363" max="4363" width="23.5" hidden="1"/>
    <col min="4364" max="4364" width="16.1640625" hidden="1"/>
    <col min="4365" max="4607" width="8.83203125" hidden="1"/>
    <col min="4608" max="4608" width="16.83203125" hidden="1"/>
    <col min="4609" max="4609" width="13.83203125" hidden="1"/>
    <col min="4610" max="4610" width="15.5" hidden="1"/>
    <col min="4611" max="4611" width="20.6640625" hidden="1"/>
    <col min="4612" max="4612" width="19.33203125" hidden="1"/>
    <col min="4613" max="4613" width="17" hidden="1"/>
    <col min="4614" max="4614" width="20.6640625" hidden="1"/>
    <col min="4615" max="4615" width="15.1640625" hidden="1"/>
    <col min="4616" max="4616" width="13" hidden="1"/>
    <col min="4617" max="4617" width="14" hidden="1"/>
    <col min="4618" max="4618" width="19.33203125" hidden="1"/>
    <col min="4619" max="4619" width="23.5" hidden="1"/>
    <col min="4620" max="4620" width="16.1640625" hidden="1"/>
    <col min="4621" max="4863" width="8.83203125" hidden="1"/>
    <col min="4864" max="4864" width="16.83203125" hidden="1"/>
    <col min="4865" max="4865" width="13.83203125" hidden="1"/>
    <col min="4866" max="4866" width="15.5" hidden="1"/>
    <col min="4867" max="4867" width="20.6640625" hidden="1"/>
    <col min="4868" max="4868" width="19.33203125" hidden="1"/>
    <col min="4869" max="4869" width="17" hidden="1"/>
    <col min="4870" max="4870" width="20.6640625" hidden="1"/>
    <col min="4871" max="4871" width="15.1640625" hidden="1"/>
    <col min="4872" max="4872" width="13" hidden="1"/>
    <col min="4873" max="4873" width="14" hidden="1"/>
    <col min="4874" max="4874" width="19.33203125" hidden="1"/>
    <col min="4875" max="4875" width="23.5" hidden="1"/>
    <col min="4876" max="4876" width="16.1640625" hidden="1"/>
    <col min="4877" max="5119" width="8.83203125" hidden="1"/>
    <col min="5120" max="5120" width="16.83203125" hidden="1"/>
    <col min="5121" max="5121" width="13.83203125" hidden="1"/>
    <col min="5122" max="5122" width="15.5" hidden="1"/>
    <col min="5123" max="5123" width="20.6640625" hidden="1"/>
    <col min="5124" max="5124" width="19.33203125" hidden="1"/>
    <col min="5125" max="5125" width="17" hidden="1"/>
    <col min="5126" max="5126" width="20.6640625" hidden="1"/>
    <col min="5127" max="5127" width="15.1640625" hidden="1"/>
    <col min="5128" max="5128" width="13" hidden="1"/>
    <col min="5129" max="5129" width="14" hidden="1"/>
    <col min="5130" max="5130" width="19.33203125" hidden="1"/>
    <col min="5131" max="5131" width="23.5" hidden="1"/>
    <col min="5132" max="5132" width="16.1640625" hidden="1"/>
    <col min="5133" max="5375" width="8.83203125" hidden="1"/>
    <col min="5376" max="5376" width="16.83203125" hidden="1"/>
    <col min="5377" max="5377" width="13.83203125" hidden="1"/>
    <col min="5378" max="5378" width="15.5" hidden="1"/>
    <col min="5379" max="5379" width="20.6640625" hidden="1"/>
    <col min="5380" max="5380" width="19.33203125" hidden="1"/>
    <col min="5381" max="5381" width="17" hidden="1"/>
    <col min="5382" max="5382" width="20.6640625" hidden="1"/>
    <col min="5383" max="5383" width="15.1640625" hidden="1"/>
    <col min="5384" max="5384" width="13" hidden="1"/>
    <col min="5385" max="5385" width="14" hidden="1"/>
    <col min="5386" max="5386" width="19.33203125" hidden="1"/>
    <col min="5387" max="5387" width="23.5" hidden="1"/>
    <col min="5388" max="5388" width="16.1640625" hidden="1"/>
    <col min="5389" max="5631" width="8.83203125" hidden="1"/>
    <col min="5632" max="5632" width="16.83203125" hidden="1"/>
    <col min="5633" max="5633" width="13.83203125" hidden="1"/>
    <col min="5634" max="5634" width="15.5" hidden="1"/>
    <col min="5635" max="5635" width="20.6640625" hidden="1"/>
    <col min="5636" max="5636" width="19.33203125" hidden="1"/>
    <col min="5637" max="5637" width="17" hidden="1"/>
    <col min="5638" max="5638" width="20.6640625" hidden="1"/>
    <col min="5639" max="5639" width="15.1640625" hidden="1"/>
    <col min="5640" max="5640" width="13" hidden="1"/>
    <col min="5641" max="5641" width="14" hidden="1"/>
    <col min="5642" max="5642" width="19.33203125" hidden="1"/>
    <col min="5643" max="5643" width="23.5" hidden="1"/>
    <col min="5644" max="5644" width="16.1640625" hidden="1"/>
    <col min="5645" max="5887" width="8.83203125" hidden="1"/>
    <col min="5888" max="5888" width="16.83203125" hidden="1"/>
    <col min="5889" max="5889" width="13.83203125" hidden="1"/>
    <col min="5890" max="5890" width="15.5" hidden="1"/>
    <col min="5891" max="5891" width="20.6640625" hidden="1"/>
    <col min="5892" max="5892" width="19.33203125" hidden="1"/>
    <col min="5893" max="5893" width="17" hidden="1"/>
    <col min="5894" max="5894" width="20.6640625" hidden="1"/>
    <col min="5895" max="5895" width="15.1640625" hidden="1"/>
    <col min="5896" max="5896" width="13" hidden="1"/>
    <col min="5897" max="5897" width="14" hidden="1"/>
    <col min="5898" max="5898" width="19.33203125" hidden="1"/>
    <col min="5899" max="5899" width="23.5" hidden="1"/>
    <col min="5900" max="5900" width="16.1640625" hidden="1"/>
    <col min="5901" max="6143" width="8.83203125" hidden="1"/>
    <col min="6144" max="6144" width="16.83203125" hidden="1"/>
    <col min="6145" max="6145" width="13.83203125" hidden="1"/>
    <col min="6146" max="6146" width="15.5" hidden="1"/>
    <col min="6147" max="6147" width="20.6640625" hidden="1"/>
    <col min="6148" max="6148" width="19.33203125" hidden="1"/>
    <col min="6149" max="6149" width="17" hidden="1"/>
    <col min="6150" max="6150" width="20.6640625" hidden="1"/>
    <col min="6151" max="6151" width="15.1640625" hidden="1"/>
    <col min="6152" max="6152" width="13" hidden="1"/>
    <col min="6153" max="6153" width="14" hidden="1"/>
    <col min="6154" max="6154" width="19.33203125" hidden="1"/>
    <col min="6155" max="6155" width="23.5" hidden="1"/>
    <col min="6156" max="6156" width="16.1640625" hidden="1"/>
    <col min="6157" max="6399" width="8.83203125" hidden="1"/>
    <col min="6400" max="6400" width="16.83203125" hidden="1"/>
    <col min="6401" max="6401" width="13.83203125" hidden="1"/>
    <col min="6402" max="6402" width="15.5" hidden="1"/>
    <col min="6403" max="6403" width="20.6640625" hidden="1"/>
    <col min="6404" max="6404" width="19.33203125" hidden="1"/>
    <col min="6405" max="6405" width="17" hidden="1"/>
    <col min="6406" max="6406" width="20.6640625" hidden="1"/>
    <col min="6407" max="6407" width="15.1640625" hidden="1"/>
    <col min="6408" max="6408" width="13" hidden="1"/>
    <col min="6409" max="6409" width="14" hidden="1"/>
    <col min="6410" max="6410" width="19.33203125" hidden="1"/>
    <col min="6411" max="6411" width="23.5" hidden="1"/>
    <col min="6412" max="6412" width="16.1640625" hidden="1"/>
    <col min="6413" max="6655" width="8.83203125" hidden="1"/>
    <col min="6656" max="6656" width="16.83203125" hidden="1"/>
    <col min="6657" max="6657" width="13.83203125" hidden="1"/>
    <col min="6658" max="6658" width="15.5" hidden="1"/>
    <col min="6659" max="6659" width="20.6640625" hidden="1"/>
    <col min="6660" max="6660" width="19.33203125" hidden="1"/>
    <col min="6661" max="6661" width="17" hidden="1"/>
    <col min="6662" max="6662" width="20.6640625" hidden="1"/>
    <col min="6663" max="6663" width="15.1640625" hidden="1"/>
    <col min="6664" max="6664" width="13" hidden="1"/>
    <col min="6665" max="6665" width="14" hidden="1"/>
    <col min="6666" max="6666" width="19.33203125" hidden="1"/>
    <col min="6667" max="6667" width="23.5" hidden="1"/>
    <col min="6668" max="6668" width="16.1640625" hidden="1"/>
    <col min="6669" max="6911" width="8.83203125" hidden="1"/>
    <col min="6912" max="6912" width="16.83203125" hidden="1"/>
    <col min="6913" max="6913" width="13.83203125" hidden="1"/>
    <col min="6914" max="6914" width="15.5" hidden="1"/>
    <col min="6915" max="6915" width="20.6640625" hidden="1"/>
    <col min="6916" max="6916" width="19.33203125" hidden="1"/>
    <col min="6917" max="6917" width="17" hidden="1"/>
    <col min="6918" max="6918" width="20.6640625" hidden="1"/>
    <col min="6919" max="6919" width="15.1640625" hidden="1"/>
    <col min="6920" max="6920" width="13" hidden="1"/>
    <col min="6921" max="6921" width="14" hidden="1"/>
    <col min="6922" max="6922" width="19.33203125" hidden="1"/>
    <col min="6923" max="6923" width="23.5" hidden="1"/>
    <col min="6924" max="6924" width="16.1640625" hidden="1"/>
    <col min="6925" max="7167" width="8.83203125" hidden="1"/>
    <col min="7168" max="7168" width="16.83203125" hidden="1"/>
    <col min="7169" max="7169" width="13.83203125" hidden="1"/>
    <col min="7170" max="7170" width="15.5" hidden="1"/>
    <col min="7171" max="7171" width="20.6640625" hidden="1"/>
    <col min="7172" max="7172" width="19.33203125" hidden="1"/>
    <col min="7173" max="7173" width="17" hidden="1"/>
    <col min="7174" max="7174" width="20.6640625" hidden="1"/>
    <col min="7175" max="7175" width="15.1640625" hidden="1"/>
    <col min="7176" max="7176" width="13" hidden="1"/>
    <col min="7177" max="7177" width="14" hidden="1"/>
    <col min="7178" max="7178" width="19.33203125" hidden="1"/>
    <col min="7179" max="7179" width="23.5" hidden="1"/>
    <col min="7180" max="7180" width="16.1640625" hidden="1"/>
    <col min="7181" max="7423" width="8.83203125" hidden="1"/>
    <col min="7424" max="7424" width="16.83203125" hidden="1"/>
    <col min="7425" max="7425" width="13.83203125" hidden="1"/>
    <col min="7426" max="7426" width="15.5" hidden="1"/>
    <col min="7427" max="7427" width="20.6640625" hidden="1"/>
    <col min="7428" max="7428" width="19.33203125" hidden="1"/>
    <col min="7429" max="7429" width="17" hidden="1"/>
    <col min="7430" max="7430" width="20.6640625" hidden="1"/>
    <col min="7431" max="7431" width="15.1640625" hidden="1"/>
    <col min="7432" max="7432" width="13" hidden="1"/>
    <col min="7433" max="7433" width="14" hidden="1"/>
    <col min="7434" max="7434" width="19.33203125" hidden="1"/>
    <col min="7435" max="7435" width="23.5" hidden="1"/>
    <col min="7436" max="7436" width="16.1640625" hidden="1"/>
    <col min="7437" max="7679" width="8.83203125" hidden="1"/>
    <col min="7680" max="7680" width="16.83203125" hidden="1"/>
    <col min="7681" max="7681" width="13.83203125" hidden="1"/>
    <col min="7682" max="7682" width="15.5" hidden="1"/>
    <col min="7683" max="7683" width="20.6640625" hidden="1"/>
    <col min="7684" max="7684" width="19.33203125" hidden="1"/>
    <col min="7685" max="7685" width="17" hidden="1"/>
    <col min="7686" max="7686" width="20.6640625" hidden="1"/>
    <col min="7687" max="7687" width="15.1640625" hidden="1"/>
    <col min="7688" max="7688" width="13" hidden="1"/>
    <col min="7689" max="7689" width="14" hidden="1"/>
    <col min="7690" max="7690" width="19.33203125" hidden="1"/>
    <col min="7691" max="7691" width="23.5" hidden="1"/>
    <col min="7692" max="7692" width="16.1640625" hidden="1"/>
    <col min="7693" max="7935" width="8.83203125" hidden="1"/>
    <col min="7936" max="7936" width="16.83203125" hidden="1"/>
    <col min="7937" max="7937" width="13.83203125" hidden="1"/>
    <col min="7938" max="7938" width="15.5" hidden="1"/>
    <col min="7939" max="7939" width="20.6640625" hidden="1"/>
    <col min="7940" max="7940" width="19.33203125" hidden="1"/>
    <col min="7941" max="7941" width="17" hidden="1"/>
    <col min="7942" max="7942" width="20.6640625" hidden="1"/>
    <col min="7943" max="7943" width="15.1640625" hidden="1"/>
    <col min="7944" max="7944" width="13" hidden="1"/>
    <col min="7945" max="7945" width="14" hidden="1"/>
    <col min="7946" max="7946" width="19.33203125" hidden="1"/>
    <col min="7947" max="7947" width="23.5" hidden="1"/>
    <col min="7948" max="7948" width="16.1640625" hidden="1"/>
    <col min="7949" max="8191" width="8.83203125" hidden="1"/>
    <col min="8192" max="8192" width="16.83203125" hidden="1"/>
    <col min="8193" max="8193" width="13.83203125" hidden="1"/>
    <col min="8194" max="8194" width="15.5" hidden="1"/>
    <col min="8195" max="8195" width="20.6640625" hidden="1"/>
    <col min="8196" max="8196" width="19.33203125" hidden="1"/>
    <col min="8197" max="8197" width="17" hidden="1"/>
    <col min="8198" max="8198" width="20.6640625" hidden="1"/>
    <col min="8199" max="8199" width="15.1640625" hidden="1"/>
    <col min="8200" max="8200" width="13" hidden="1"/>
    <col min="8201" max="8201" width="14" hidden="1"/>
    <col min="8202" max="8202" width="19.33203125" hidden="1"/>
    <col min="8203" max="8203" width="23.5" hidden="1"/>
    <col min="8204" max="8204" width="16.1640625" hidden="1"/>
    <col min="8205" max="8447" width="8.83203125" hidden="1"/>
    <col min="8448" max="8448" width="16.83203125" hidden="1"/>
    <col min="8449" max="8449" width="13.83203125" hidden="1"/>
    <col min="8450" max="8450" width="15.5" hidden="1"/>
    <col min="8451" max="8451" width="20.6640625" hidden="1"/>
    <col min="8452" max="8452" width="19.33203125" hidden="1"/>
    <col min="8453" max="8453" width="17" hidden="1"/>
    <col min="8454" max="8454" width="20.6640625" hidden="1"/>
    <col min="8455" max="8455" width="15.1640625" hidden="1"/>
    <col min="8456" max="8456" width="13" hidden="1"/>
    <col min="8457" max="8457" width="14" hidden="1"/>
    <col min="8458" max="8458" width="19.33203125" hidden="1"/>
    <col min="8459" max="8459" width="23.5" hidden="1"/>
    <col min="8460" max="8460" width="16.1640625" hidden="1"/>
    <col min="8461" max="8703" width="8.83203125" hidden="1"/>
    <col min="8704" max="8704" width="16.83203125" hidden="1"/>
    <col min="8705" max="8705" width="13.83203125" hidden="1"/>
    <col min="8706" max="8706" width="15.5" hidden="1"/>
    <col min="8707" max="8707" width="20.6640625" hidden="1"/>
    <col min="8708" max="8708" width="19.33203125" hidden="1"/>
    <col min="8709" max="8709" width="17" hidden="1"/>
    <col min="8710" max="8710" width="20.6640625" hidden="1"/>
    <col min="8711" max="8711" width="15.1640625" hidden="1"/>
    <col min="8712" max="8712" width="13" hidden="1"/>
    <col min="8713" max="8713" width="14" hidden="1"/>
    <col min="8714" max="8714" width="19.33203125" hidden="1"/>
    <col min="8715" max="8715" width="23.5" hidden="1"/>
    <col min="8716" max="8716" width="16.1640625" hidden="1"/>
    <col min="8717" max="8959" width="8.83203125" hidden="1"/>
    <col min="8960" max="8960" width="16.83203125" hidden="1"/>
    <col min="8961" max="8961" width="13.83203125" hidden="1"/>
    <col min="8962" max="8962" width="15.5" hidden="1"/>
    <col min="8963" max="8963" width="20.6640625" hidden="1"/>
    <col min="8964" max="8964" width="19.33203125" hidden="1"/>
    <col min="8965" max="8965" width="17" hidden="1"/>
    <col min="8966" max="8966" width="20.6640625" hidden="1"/>
    <col min="8967" max="8967" width="15.1640625" hidden="1"/>
    <col min="8968" max="8968" width="13" hidden="1"/>
    <col min="8969" max="8969" width="14" hidden="1"/>
    <col min="8970" max="8970" width="19.33203125" hidden="1"/>
    <col min="8971" max="8971" width="23.5" hidden="1"/>
    <col min="8972" max="8972" width="16.1640625" hidden="1"/>
    <col min="8973" max="9215" width="8.83203125" hidden="1"/>
    <col min="9216" max="9216" width="16.83203125" hidden="1"/>
    <col min="9217" max="9217" width="13.83203125" hidden="1"/>
    <col min="9218" max="9218" width="15.5" hidden="1"/>
    <col min="9219" max="9219" width="20.6640625" hidden="1"/>
    <col min="9220" max="9220" width="19.33203125" hidden="1"/>
    <col min="9221" max="9221" width="17" hidden="1"/>
    <col min="9222" max="9222" width="20.6640625" hidden="1"/>
    <col min="9223" max="9223" width="15.1640625" hidden="1"/>
    <col min="9224" max="9224" width="13" hidden="1"/>
    <col min="9225" max="9225" width="14" hidden="1"/>
    <col min="9226" max="9226" width="19.33203125" hidden="1"/>
    <col min="9227" max="9227" width="23.5" hidden="1"/>
    <col min="9228" max="9228" width="16.1640625" hidden="1"/>
    <col min="9229" max="9471" width="8.83203125" hidden="1"/>
    <col min="9472" max="9472" width="16.83203125" hidden="1"/>
    <col min="9473" max="9473" width="13.83203125" hidden="1"/>
    <col min="9474" max="9474" width="15.5" hidden="1"/>
    <col min="9475" max="9475" width="20.6640625" hidden="1"/>
    <col min="9476" max="9476" width="19.33203125" hidden="1"/>
    <col min="9477" max="9477" width="17" hidden="1"/>
    <col min="9478" max="9478" width="20.6640625" hidden="1"/>
    <col min="9479" max="9479" width="15.1640625" hidden="1"/>
    <col min="9480" max="9480" width="13" hidden="1"/>
    <col min="9481" max="9481" width="14" hidden="1"/>
    <col min="9482" max="9482" width="19.33203125" hidden="1"/>
    <col min="9483" max="9483" width="23.5" hidden="1"/>
    <col min="9484" max="9484" width="16.1640625" hidden="1"/>
    <col min="9485" max="9727" width="8.83203125" hidden="1"/>
    <col min="9728" max="9728" width="16.83203125" hidden="1"/>
    <col min="9729" max="9729" width="13.83203125" hidden="1"/>
    <col min="9730" max="9730" width="15.5" hidden="1"/>
    <col min="9731" max="9731" width="20.6640625" hidden="1"/>
    <col min="9732" max="9732" width="19.33203125" hidden="1"/>
    <col min="9733" max="9733" width="17" hidden="1"/>
    <col min="9734" max="9734" width="20.6640625" hidden="1"/>
    <col min="9735" max="9735" width="15.1640625" hidden="1"/>
    <col min="9736" max="9736" width="13" hidden="1"/>
    <col min="9737" max="9737" width="14" hidden="1"/>
    <col min="9738" max="9738" width="19.33203125" hidden="1"/>
    <col min="9739" max="9739" width="23.5" hidden="1"/>
    <col min="9740" max="9740" width="16.1640625" hidden="1"/>
    <col min="9741" max="9983" width="8.83203125" hidden="1"/>
    <col min="9984" max="9984" width="16.83203125" hidden="1"/>
    <col min="9985" max="9985" width="13.83203125" hidden="1"/>
    <col min="9986" max="9986" width="15.5" hidden="1"/>
    <col min="9987" max="9987" width="20.6640625" hidden="1"/>
    <col min="9988" max="9988" width="19.33203125" hidden="1"/>
    <col min="9989" max="9989" width="17" hidden="1"/>
    <col min="9990" max="9990" width="20.6640625" hidden="1"/>
    <col min="9991" max="9991" width="15.1640625" hidden="1"/>
    <col min="9992" max="9992" width="13" hidden="1"/>
    <col min="9993" max="9993" width="14" hidden="1"/>
    <col min="9994" max="9994" width="19.33203125" hidden="1"/>
    <col min="9995" max="9995" width="23.5" hidden="1"/>
    <col min="9996" max="9996" width="16.1640625" hidden="1"/>
    <col min="9997" max="10239" width="8.83203125" hidden="1"/>
    <col min="10240" max="10240" width="16.83203125" hidden="1"/>
    <col min="10241" max="10241" width="13.83203125" hidden="1"/>
    <col min="10242" max="10242" width="15.5" hidden="1"/>
    <col min="10243" max="10243" width="20.6640625" hidden="1"/>
    <col min="10244" max="10244" width="19.33203125" hidden="1"/>
    <col min="10245" max="10245" width="17" hidden="1"/>
    <col min="10246" max="10246" width="20.6640625" hidden="1"/>
    <col min="10247" max="10247" width="15.1640625" hidden="1"/>
    <col min="10248" max="10248" width="13" hidden="1"/>
    <col min="10249" max="10249" width="14" hidden="1"/>
    <col min="10250" max="10250" width="19.33203125" hidden="1"/>
    <col min="10251" max="10251" width="23.5" hidden="1"/>
    <col min="10252" max="10252" width="16.1640625" hidden="1"/>
    <col min="10253" max="10495" width="8.83203125" hidden="1"/>
    <col min="10496" max="10496" width="16.83203125" hidden="1"/>
    <col min="10497" max="10497" width="13.83203125" hidden="1"/>
    <col min="10498" max="10498" width="15.5" hidden="1"/>
    <col min="10499" max="10499" width="20.6640625" hidden="1"/>
    <col min="10500" max="10500" width="19.33203125" hidden="1"/>
    <col min="10501" max="10501" width="17" hidden="1"/>
    <col min="10502" max="10502" width="20.6640625" hidden="1"/>
    <col min="10503" max="10503" width="15.1640625" hidden="1"/>
    <col min="10504" max="10504" width="13" hidden="1"/>
    <col min="10505" max="10505" width="14" hidden="1"/>
    <col min="10506" max="10506" width="19.33203125" hidden="1"/>
    <col min="10507" max="10507" width="23.5" hidden="1"/>
    <col min="10508" max="10508" width="16.1640625" hidden="1"/>
    <col min="10509" max="10751" width="8.83203125" hidden="1"/>
    <col min="10752" max="10752" width="16.83203125" hidden="1"/>
    <col min="10753" max="10753" width="13.83203125" hidden="1"/>
    <col min="10754" max="10754" width="15.5" hidden="1"/>
    <col min="10755" max="10755" width="20.6640625" hidden="1"/>
    <col min="10756" max="10756" width="19.33203125" hidden="1"/>
    <col min="10757" max="10757" width="17" hidden="1"/>
    <col min="10758" max="10758" width="20.6640625" hidden="1"/>
    <col min="10759" max="10759" width="15.1640625" hidden="1"/>
    <col min="10760" max="10760" width="13" hidden="1"/>
    <col min="10761" max="10761" width="14" hidden="1"/>
    <col min="10762" max="10762" width="19.33203125" hidden="1"/>
    <col min="10763" max="10763" width="23.5" hidden="1"/>
    <col min="10764" max="10764" width="16.1640625" hidden="1"/>
    <col min="10765" max="11007" width="8.83203125" hidden="1"/>
    <col min="11008" max="11008" width="16.83203125" hidden="1"/>
    <col min="11009" max="11009" width="13.83203125" hidden="1"/>
    <col min="11010" max="11010" width="15.5" hidden="1"/>
    <col min="11011" max="11011" width="20.6640625" hidden="1"/>
    <col min="11012" max="11012" width="19.33203125" hidden="1"/>
    <col min="11013" max="11013" width="17" hidden="1"/>
    <col min="11014" max="11014" width="20.6640625" hidden="1"/>
    <col min="11015" max="11015" width="15.1640625" hidden="1"/>
    <col min="11016" max="11016" width="13" hidden="1"/>
    <col min="11017" max="11017" width="14" hidden="1"/>
    <col min="11018" max="11018" width="19.33203125" hidden="1"/>
    <col min="11019" max="11019" width="23.5" hidden="1"/>
    <col min="11020" max="11020" width="16.1640625" hidden="1"/>
    <col min="11021" max="11263" width="8.83203125" hidden="1"/>
    <col min="11264" max="11264" width="16.83203125" hidden="1"/>
    <col min="11265" max="11265" width="13.83203125" hidden="1"/>
    <col min="11266" max="11266" width="15.5" hidden="1"/>
    <col min="11267" max="11267" width="20.6640625" hidden="1"/>
    <col min="11268" max="11268" width="19.33203125" hidden="1"/>
    <col min="11269" max="11269" width="17" hidden="1"/>
    <col min="11270" max="11270" width="20.6640625" hidden="1"/>
    <col min="11271" max="11271" width="15.1640625" hidden="1"/>
    <col min="11272" max="11272" width="13" hidden="1"/>
    <col min="11273" max="11273" width="14" hidden="1"/>
    <col min="11274" max="11274" width="19.33203125" hidden="1"/>
    <col min="11275" max="11275" width="23.5" hidden="1"/>
    <col min="11276" max="11276" width="16.1640625" hidden="1"/>
    <col min="11277" max="11519" width="8.83203125" hidden="1"/>
    <col min="11520" max="11520" width="16.83203125" hidden="1"/>
    <col min="11521" max="11521" width="13.83203125" hidden="1"/>
    <col min="11522" max="11522" width="15.5" hidden="1"/>
    <col min="11523" max="11523" width="20.6640625" hidden="1"/>
    <col min="11524" max="11524" width="19.33203125" hidden="1"/>
    <col min="11525" max="11525" width="17" hidden="1"/>
    <col min="11526" max="11526" width="20.6640625" hidden="1"/>
    <col min="11527" max="11527" width="15.1640625" hidden="1"/>
    <col min="11528" max="11528" width="13" hidden="1"/>
    <col min="11529" max="11529" width="14" hidden="1"/>
    <col min="11530" max="11530" width="19.33203125" hidden="1"/>
    <col min="11531" max="11531" width="23.5" hidden="1"/>
    <col min="11532" max="11532" width="16.1640625" hidden="1"/>
    <col min="11533" max="11775" width="8.83203125" hidden="1"/>
    <col min="11776" max="11776" width="16.83203125" hidden="1"/>
    <col min="11777" max="11777" width="13.83203125" hidden="1"/>
    <col min="11778" max="11778" width="15.5" hidden="1"/>
    <col min="11779" max="11779" width="20.6640625" hidden="1"/>
    <col min="11780" max="11780" width="19.33203125" hidden="1"/>
    <col min="11781" max="11781" width="17" hidden="1"/>
    <col min="11782" max="11782" width="20.6640625" hidden="1"/>
    <col min="11783" max="11783" width="15.1640625" hidden="1"/>
    <col min="11784" max="11784" width="13" hidden="1"/>
    <col min="11785" max="11785" width="14" hidden="1"/>
    <col min="11786" max="11786" width="19.33203125" hidden="1"/>
    <col min="11787" max="11787" width="23.5" hidden="1"/>
    <col min="11788" max="11788" width="16.1640625" hidden="1"/>
    <col min="11789" max="12031" width="8.83203125" hidden="1"/>
    <col min="12032" max="12032" width="16.83203125" hidden="1"/>
    <col min="12033" max="12033" width="13.83203125" hidden="1"/>
    <col min="12034" max="12034" width="15.5" hidden="1"/>
    <col min="12035" max="12035" width="20.6640625" hidden="1"/>
    <col min="12036" max="12036" width="19.33203125" hidden="1"/>
    <col min="12037" max="12037" width="17" hidden="1"/>
    <col min="12038" max="12038" width="20.6640625" hidden="1"/>
    <col min="12039" max="12039" width="15.1640625" hidden="1"/>
    <col min="12040" max="12040" width="13" hidden="1"/>
    <col min="12041" max="12041" width="14" hidden="1"/>
    <col min="12042" max="12042" width="19.33203125" hidden="1"/>
    <col min="12043" max="12043" width="23.5" hidden="1"/>
    <col min="12044" max="12044" width="16.1640625" hidden="1"/>
    <col min="12045" max="12287" width="8.83203125" hidden="1"/>
    <col min="12288" max="12288" width="16.83203125" hidden="1"/>
    <col min="12289" max="12289" width="13.83203125" hidden="1"/>
    <col min="12290" max="12290" width="15.5" hidden="1"/>
    <col min="12291" max="12291" width="20.6640625" hidden="1"/>
    <col min="12292" max="12292" width="19.33203125" hidden="1"/>
    <col min="12293" max="12293" width="17" hidden="1"/>
    <col min="12294" max="12294" width="20.6640625" hidden="1"/>
    <col min="12295" max="12295" width="15.1640625" hidden="1"/>
    <col min="12296" max="12296" width="13" hidden="1"/>
    <col min="12297" max="12297" width="14" hidden="1"/>
    <col min="12298" max="12298" width="19.33203125" hidden="1"/>
    <col min="12299" max="12299" width="23.5" hidden="1"/>
    <col min="12300" max="12300" width="16.1640625" hidden="1"/>
    <col min="12301" max="12543" width="8.83203125" hidden="1"/>
    <col min="12544" max="12544" width="16.83203125" hidden="1"/>
    <col min="12545" max="12545" width="13.83203125" hidden="1"/>
    <col min="12546" max="12546" width="15.5" hidden="1"/>
    <col min="12547" max="12547" width="20.6640625" hidden="1"/>
    <col min="12548" max="12548" width="19.33203125" hidden="1"/>
    <col min="12549" max="12549" width="17" hidden="1"/>
    <col min="12550" max="12550" width="20.6640625" hidden="1"/>
    <col min="12551" max="12551" width="15.1640625" hidden="1"/>
    <col min="12552" max="12552" width="13" hidden="1"/>
    <col min="12553" max="12553" width="14" hidden="1"/>
    <col min="12554" max="12554" width="19.33203125" hidden="1"/>
    <col min="12555" max="12555" width="23.5" hidden="1"/>
    <col min="12556" max="12556" width="16.1640625" hidden="1"/>
    <col min="12557" max="12799" width="8.83203125" hidden="1"/>
    <col min="12800" max="12800" width="16.83203125" hidden="1"/>
    <col min="12801" max="12801" width="13.83203125" hidden="1"/>
    <col min="12802" max="12802" width="15.5" hidden="1"/>
    <col min="12803" max="12803" width="20.6640625" hidden="1"/>
    <col min="12804" max="12804" width="19.33203125" hidden="1"/>
    <col min="12805" max="12805" width="17" hidden="1"/>
    <col min="12806" max="12806" width="20.6640625" hidden="1"/>
    <col min="12807" max="12807" width="15.1640625" hidden="1"/>
    <col min="12808" max="12808" width="13" hidden="1"/>
    <col min="12809" max="12809" width="14" hidden="1"/>
    <col min="12810" max="12810" width="19.33203125" hidden="1"/>
    <col min="12811" max="12811" width="23.5" hidden="1"/>
    <col min="12812" max="12812" width="16.1640625" hidden="1"/>
    <col min="12813" max="13055" width="8.83203125" hidden="1"/>
    <col min="13056" max="13056" width="16.83203125" hidden="1"/>
    <col min="13057" max="13057" width="13.83203125" hidden="1"/>
    <col min="13058" max="13058" width="15.5" hidden="1"/>
    <col min="13059" max="13059" width="20.6640625" hidden="1"/>
    <col min="13060" max="13060" width="19.33203125" hidden="1"/>
    <col min="13061" max="13061" width="17" hidden="1"/>
    <col min="13062" max="13062" width="20.6640625" hidden="1"/>
    <col min="13063" max="13063" width="15.1640625" hidden="1"/>
    <col min="13064" max="13064" width="13" hidden="1"/>
    <col min="13065" max="13065" width="14" hidden="1"/>
    <col min="13066" max="13066" width="19.33203125" hidden="1"/>
    <col min="13067" max="13067" width="23.5" hidden="1"/>
    <col min="13068" max="13068" width="16.1640625" hidden="1"/>
    <col min="13069" max="13311" width="8.83203125" hidden="1"/>
    <col min="13312" max="13312" width="16.83203125" hidden="1"/>
    <col min="13313" max="13313" width="13.83203125" hidden="1"/>
    <col min="13314" max="13314" width="15.5" hidden="1"/>
    <col min="13315" max="13315" width="20.6640625" hidden="1"/>
    <col min="13316" max="13316" width="19.33203125" hidden="1"/>
    <col min="13317" max="13317" width="17" hidden="1"/>
    <col min="13318" max="13318" width="20.6640625" hidden="1"/>
    <col min="13319" max="13319" width="15.1640625" hidden="1"/>
    <col min="13320" max="13320" width="13" hidden="1"/>
    <col min="13321" max="13321" width="14" hidden="1"/>
    <col min="13322" max="13322" width="19.33203125" hidden="1"/>
    <col min="13323" max="13323" width="23.5" hidden="1"/>
    <col min="13324" max="13324" width="16.1640625" hidden="1"/>
    <col min="13325" max="13567" width="8.83203125" hidden="1"/>
    <col min="13568" max="13568" width="16.83203125" hidden="1"/>
    <col min="13569" max="13569" width="13.83203125" hidden="1"/>
    <col min="13570" max="13570" width="15.5" hidden="1"/>
    <col min="13571" max="13571" width="20.6640625" hidden="1"/>
    <col min="13572" max="13572" width="19.33203125" hidden="1"/>
    <col min="13573" max="13573" width="17" hidden="1"/>
    <col min="13574" max="13574" width="20.6640625" hidden="1"/>
    <col min="13575" max="13575" width="15.1640625" hidden="1"/>
    <col min="13576" max="13576" width="13" hidden="1"/>
    <col min="13577" max="13577" width="14" hidden="1"/>
    <col min="13578" max="13578" width="19.33203125" hidden="1"/>
    <col min="13579" max="13579" width="23.5" hidden="1"/>
    <col min="13580" max="13580" width="16.1640625" hidden="1"/>
    <col min="13581" max="13823" width="8.83203125" hidden="1"/>
    <col min="13824" max="13824" width="16.83203125" hidden="1"/>
    <col min="13825" max="13825" width="13.83203125" hidden="1"/>
    <col min="13826" max="13826" width="15.5" hidden="1"/>
    <col min="13827" max="13827" width="20.6640625" hidden="1"/>
    <col min="13828" max="13828" width="19.33203125" hidden="1"/>
    <col min="13829" max="13829" width="17" hidden="1"/>
    <col min="13830" max="13830" width="20.6640625" hidden="1"/>
    <col min="13831" max="13831" width="15.1640625" hidden="1"/>
    <col min="13832" max="13832" width="13" hidden="1"/>
    <col min="13833" max="13833" width="14" hidden="1"/>
    <col min="13834" max="13834" width="19.33203125" hidden="1"/>
    <col min="13835" max="13835" width="23.5" hidden="1"/>
    <col min="13836" max="13836" width="16.1640625" hidden="1"/>
    <col min="13837" max="14079" width="8.83203125" hidden="1"/>
    <col min="14080" max="14080" width="16.83203125" hidden="1"/>
    <col min="14081" max="14081" width="13.83203125" hidden="1"/>
    <col min="14082" max="14082" width="15.5" hidden="1"/>
    <col min="14083" max="14083" width="20.6640625" hidden="1"/>
    <col min="14084" max="14084" width="19.33203125" hidden="1"/>
    <col min="14085" max="14085" width="17" hidden="1"/>
    <col min="14086" max="14086" width="20.6640625" hidden="1"/>
    <col min="14087" max="14087" width="15.1640625" hidden="1"/>
    <col min="14088" max="14088" width="13" hidden="1"/>
    <col min="14089" max="14089" width="14" hidden="1"/>
    <col min="14090" max="14090" width="19.33203125" hidden="1"/>
    <col min="14091" max="14091" width="23.5" hidden="1"/>
    <col min="14092" max="14092" width="16.1640625" hidden="1"/>
    <col min="14093" max="14335" width="8.83203125" hidden="1"/>
    <col min="14336" max="14336" width="16.83203125" hidden="1"/>
    <col min="14337" max="14337" width="13.83203125" hidden="1"/>
    <col min="14338" max="14338" width="15.5" hidden="1"/>
    <col min="14339" max="14339" width="20.6640625" hidden="1"/>
    <col min="14340" max="14340" width="19.33203125" hidden="1"/>
    <col min="14341" max="14341" width="17" hidden="1"/>
    <col min="14342" max="14342" width="20.6640625" hidden="1"/>
    <col min="14343" max="14343" width="15.1640625" hidden="1"/>
    <col min="14344" max="14344" width="13" hidden="1"/>
    <col min="14345" max="14345" width="14" hidden="1"/>
    <col min="14346" max="14346" width="19.33203125" hidden="1"/>
    <col min="14347" max="14347" width="23.5" hidden="1"/>
    <col min="14348" max="14348" width="16.1640625" hidden="1"/>
    <col min="14349" max="14591" width="8.83203125" hidden="1"/>
    <col min="14592" max="14592" width="16.83203125" hidden="1"/>
    <col min="14593" max="14593" width="13.83203125" hidden="1"/>
    <col min="14594" max="14594" width="15.5" hidden="1"/>
    <col min="14595" max="14595" width="20.6640625" hidden="1"/>
    <col min="14596" max="14596" width="19.33203125" hidden="1"/>
    <col min="14597" max="14597" width="17" hidden="1"/>
    <col min="14598" max="14598" width="20.6640625" hidden="1"/>
    <col min="14599" max="14599" width="15.1640625" hidden="1"/>
    <col min="14600" max="14600" width="13" hidden="1"/>
    <col min="14601" max="14601" width="14" hidden="1"/>
    <col min="14602" max="14602" width="19.33203125" hidden="1"/>
    <col min="14603" max="14603" width="23.5" hidden="1"/>
    <col min="14604" max="14604" width="16.1640625" hidden="1"/>
    <col min="14605" max="14847" width="8.83203125" hidden="1"/>
    <col min="14848" max="14848" width="16.83203125" hidden="1"/>
    <col min="14849" max="14849" width="13.83203125" hidden="1"/>
    <col min="14850" max="14850" width="15.5" hidden="1"/>
    <col min="14851" max="14851" width="20.6640625" hidden="1"/>
    <col min="14852" max="14852" width="19.33203125" hidden="1"/>
    <col min="14853" max="14853" width="17" hidden="1"/>
    <col min="14854" max="14854" width="20.6640625" hidden="1"/>
    <col min="14855" max="14855" width="15.1640625" hidden="1"/>
    <col min="14856" max="14856" width="13" hidden="1"/>
    <col min="14857" max="14857" width="14" hidden="1"/>
    <col min="14858" max="14858" width="19.33203125" hidden="1"/>
    <col min="14859" max="14859" width="23.5" hidden="1"/>
    <col min="14860" max="14860" width="16.1640625" hidden="1"/>
    <col min="14861" max="15103" width="8.83203125" hidden="1"/>
    <col min="15104" max="15104" width="16.83203125" hidden="1"/>
    <col min="15105" max="15105" width="13.83203125" hidden="1"/>
    <col min="15106" max="15106" width="15.5" hidden="1"/>
    <col min="15107" max="15107" width="20.6640625" hidden="1"/>
    <col min="15108" max="15108" width="19.33203125" hidden="1"/>
    <col min="15109" max="15109" width="17" hidden="1"/>
    <col min="15110" max="15110" width="20.6640625" hidden="1"/>
    <col min="15111" max="15111" width="15.1640625" hidden="1"/>
    <col min="15112" max="15112" width="13" hidden="1"/>
    <col min="15113" max="15113" width="14" hidden="1"/>
    <col min="15114" max="15114" width="19.33203125" hidden="1"/>
    <col min="15115" max="15115" width="23.5" hidden="1"/>
    <col min="15116" max="15116" width="16.1640625" hidden="1"/>
    <col min="15117" max="15359" width="8.83203125" hidden="1"/>
    <col min="15360" max="15360" width="16.83203125" hidden="1"/>
    <col min="15361" max="15361" width="13.83203125" hidden="1"/>
    <col min="15362" max="15362" width="15.5" hidden="1"/>
    <col min="15363" max="15363" width="20.6640625" hidden="1"/>
    <col min="15364" max="15364" width="19.33203125" hidden="1"/>
    <col min="15365" max="15365" width="17" hidden="1"/>
    <col min="15366" max="15366" width="20.6640625" hidden="1"/>
    <col min="15367" max="15367" width="15.1640625" hidden="1"/>
    <col min="15368" max="15368" width="13" hidden="1"/>
    <col min="15369" max="15369" width="14" hidden="1"/>
    <col min="15370" max="15370" width="19.33203125" hidden="1"/>
    <col min="15371" max="15371" width="23.5" hidden="1"/>
    <col min="15372" max="15372" width="16.1640625" hidden="1"/>
    <col min="15373" max="15615" width="8.83203125" hidden="1"/>
    <col min="15616" max="15616" width="16.83203125" hidden="1"/>
    <col min="15617" max="15617" width="13.83203125" hidden="1"/>
    <col min="15618" max="15618" width="15.5" hidden="1"/>
    <col min="15619" max="15619" width="20.6640625" hidden="1"/>
    <col min="15620" max="15620" width="19.33203125" hidden="1"/>
    <col min="15621" max="15621" width="17" hidden="1"/>
    <col min="15622" max="15622" width="20.6640625" hidden="1"/>
    <col min="15623" max="15623" width="15.1640625" hidden="1"/>
    <col min="15624" max="15624" width="13" hidden="1"/>
    <col min="15625" max="15625" width="14" hidden="1"/>
    <col min="15626" max="15626" width="19.33203125" hidden="1"/>
    <col min="15627" max="15627" width="23.5" hidden="1"/>
    <col min="15628" max="15628" width="16.1640625" hidden="1"/>
    <col min="15629" max="15871" width="8.83203125" hidden="1"/>
    <col min="15872" max="15872" width="16.83203125" hidden="1"/>
    <col min="15873" max="15873" width="13.83203125" hidden="1"/>
    <col min="15874" max="15874" width="15.5" hidden="1"/>
    <col min="15875" max="15875" width="20.6640625" hidden="1"/>
    <col min="15876" max="15876" width="19.33203125" hidden="1"/>
    <col min="15877" max="15877" width="17" hidden="1"/>
    <col min="15878" max="15878" width="20.6640625" hidden="1"/>
    <col min="15879" max="15879" width="15.1640625" hidden="1"/>
    <col min="15880" max="15880" width="13" hidden="1"/>
    <col min="15881" max="15881" width="14" hidden="1"/>
    <col min="15882" max="15882" width="19.33203125" hidden="1"/>
    <col min="15883" max="15883" width="23.5" hidden="1"/>
    <col min="15884" max="15884" width="16.1640625" hidden="1"/>
    <col min="15885" max="16127" width="8.83203125" hidden="1"/>
    <col min="16128" max="16128" width="16.83203125" hidden="1"/>
    <col min="16129" max="16129" width="13.83203125" hidden="1"/>
    <col min="16130" max="16130" width="15.5" hidden="1"/>
    <col min="16131" max="16131" width="20.6640625" hidden="1"/>
    <col min="16132" max="16132" width="19.33203125" hidden="1"/>
    <col min="16133" max="16133" width="17" hidden="1"/>
    <col min="16134" max="16134" width="20.6640625" hidden="1"/>
    <col min="16135" max="16135" width="15.1640625" hidden="1"/>
    <col min="16136" max="16136" width="13" hidden="1"/>
    <col min="16137" max="16137" width="14" hidden="1"/>
    <col min="16138" max="16138" width="19.33203125" hidden="1"/>
    <col min="16139" max="16139" width="23.5" hidden="1"/>
    <col min="16140" max="16140" width="16.1640625" hidden="1"/>
    <col min="16141" max="16384" width="8.83203125" hidden="1"/>
  </cols>
  <sheetData>
    <row r="1" spans="1:16" ht="12.75" customHeight="1">
      <c r="A1" s="4"/>
      <c r="B1" s="4"/>
      <c r="C1" s="17"/>
      <c r="D1" s="4"/>
      <c r="E1" s="4"/>
      <c r="F1" s="4"/>
      <c r="G1" s="4"/>
      <c r="H1" s="6"/>
      <c r="I1" s="7"/>
      <c r="J1" s="6"/>
      <c r="K1" s="4"/>
      <c r="L1" s="4"/>
      <c r="N1"/>
    </row>
    <row r="2" spans="1:16" ht="35.25" customHeight="1">
      <c r="A2" s="636" t="s">
        <v>0</v>
      </c>
      <c r="B2" s="636"/>
      <c r="C2" s="1"/>
      <c r="D2" s="3"/>
      <c r="E2"/>
      <c r="F2"/>
      <c r="G2"/>
      <c r="H2"/>
      <c r="I2"/>
      <c r="J2"/>
      <c r="K2"/>
      <c r="L2" s="4"/>
      <c r="N2" s="250">
        <f ca="1">TODAY()</f>
        <v>44627</v>
      </c>
      <c r="P2" s="253"/>
    </row>
    <row r="3" spans="1:16" ht="12.75" customHeight="1">
      <c r="A3" s="5"/>
      <c r="B3" s="158" t="s">
        <v>19</v>
      </c>
      <c r="C3" s="159">
        <f>COUNTIF($C8:$C2986,"Completed")</f>
        <v>55</v>
      </c>
      <c r="D3" s="83"/>
      <c r="E3" s="4"/>
      <c r="F3" s="4"/>
      <c r="G3" s="4"/>
      <c r="H3" s="6"/>
      <c r="I3" s="6"/>
      <c r="J3" s="635" t="s">
        <v>78</v>
      </c>
      <c r="K3" s="635"/>
      <c r="L3" s="248">
        <f>SUM(J8:J1048576)</f>
        <v>138082.29999999999</v>
      </c>
      <c r="M3" s="85"/>
      <c r="N3"/>
      <c r="P3" s="253"/>
    </row>
    <row r="4" spans="1:16" ht="12.75" customHeight="1">
      <c r="A4" s="5"/>
      <c r="B4" s="157" t="s">
        <v>21</v>
      </c>
      <c r="C4" s="190">
        <f>COUNTIFS($C8:$C2986,"&lt;&gt;Completed",$B8:$B2986, "*")</f>
        <v>12</v>
      </c>
      <c r="D4" s="83"/>
      <c r="E4" s="4"/>
      <c r="F4" s="4"/>
      <c r="G4" s="4"/>
      <c r="H4" s="252">
        <v>1</v>
      </c>
      <c r="I4" s="6"/>
      <c r="J4" s="635" t="s">
        <v>16</v>
      </c>
      <c r="K4" s="635"/>
      <c r="L4" s="600" t="str">
        <f>AVERAGE(M8:M1048576) &amp; " Days"</f>
        <v>24,2 Days</v>
      </c>
      <c r="M4" s="85"/>
      <c r="N4"/>
    </row>
    <row r="5" spans="1:16" ht="12.75" customHeight="1">
      <c r="A5" s="5"/>
      <c r="B5"/>
      <c r="C5"/>
      <c r="D5" s="4"/>
      <c r="E5" s="8"/>
      <c r="F5" s="4"/>
      <c r="G5" s="4"/>
      <c r="H5" s="6"/>
      <c r="I5" s="7"/>
      <c r="J5" s="6"/>
      <c r="K5" s="4"/>
      <c r="L5" s="4"/>
      <c r="N5"/>
    </row>
    <row r="6" spans="1:16" ht="12.75" customHeight="1">
      <c r="A6" s="4"/>
      <c r="B6" s="4"/>
      <c r="C6" s="17"/>
      <c r="D6" s="4"/>
      <c r="E6" s="4"/>
      <c r="F6" s="4"/>
      <c r="G6" s="4"/>
      <c r="H6" s="6"/>
      <c r="I6" s="7"/>
      <c r="J6" s="6"/>
      <c r="K6" s="4"/>
      <c r="L6" s="4"/>
      <c r="N6"/>
    </row>
    <row r="7" spans="1:16" s="13" customFormat="1" ht="25.5" customHeight="1">
      <c r="A7" s="12" t="s">
        <v>5581</v>
      </c>
      <c r="B7" s="12" t="s">
        <v>2</v>
      </c>
      <c r="C7" s="12" t="s">
        <v>17</v>
      </c>
      <c r="D7" s="12" t="s">
        <v>3</v>
      </c>
      <c r="E7" s="12" t="s">
        <v>4</v>
      </c>
      <c r="F7" s="12" t="s">
        <v>5</v>
      </c>
      <c r="G7" s="12" t="s">
        <v>6</v>
      </c>
      <c r="H7" s="9" t="s">
        <v>7</v>
      </c>
      <c r="I7" s="10" t="s">
        <v>8</v>
      </c>
      <c r="J7" s="9" t="s">
        <v>79</v>
      </c>
      <c r="K7" s="12" t="s">
        <v>9</v>
      </c>
      <c r="L7" s="9" t="s">
        <v>10</v>
      </c>
      <c r="M7" s="11" t="s">
        <v>11</v>
      </c>
      <c r="N7" s="12" t="s">
        <v>12</v>
      </c>
      <c r="P7" s="90"/>
    </row>
    <row r="8" spans="1:16" ht="15" customHeight="1">
      <c r="A8" s="14">
        <v>44207</v>
      </c>
      <c r="B8" s="160" t="s">
        <v>22</v>
      </c>
      <c r="C8" s="123" t="s">
        <v>19</v>
      </c>
      <c r="D8" s="191" t="s">
        <v>42</v>
      </c>
      <c r="E8" s="16"/>
      <c r="F8" s="16" t="s">
        <v>49</v>
      </c>
      <c r="G8" s="123" t="s">
        <v>54</v>
      </c>
      <c r="H8" s="251">
        <v>245</v>
      </c>
      <c r="J8" s="251">
        <f t="shared" ref="J8:J28" si="0">IF($H8&gt;0, $H8+$I8,"")</f>
        <v>245</v>
      </c>
      <c r="K8" s="125" t="s">
        <v>69</v>
      </c>
      <c r="L8" s="14">
        <v>44271</v>
      </c>
      <c r="M8" s="16">
        <f>IF(ElencoAssistenze[[#This Row],[Shipping Date]],ElencoAssistenze[[#This Row],[Shipping Date]]-ElencoAssistenze[[#This Row],[Data]],"Not yet processed")</f>
        <v>64</v>
      </c>
      <c r="N8" s="87"/>
    </row>
    <row r="9" spans="1:16" ht="15" customHeight="1">
      <c r="A9" s="14">
        <v>44217</v>
      </c>
      <c r="B9" s="160" t="s">
        <v>22</v>
      </c>
      <c r="C9" s="123" t="s">
        <v>19</v>
      </c>
      <c r="D9" s="191" t="s">
        <v>40</v>
      </c>
      <c r="E9" s="16"/>
      <c r="F9" s="16" t="s">
        <v>50</v>
      </c>
      <c r="G9" s="123" t="s">
        <v>67</v>
      </c>
      <c r="H9" s="251">
        <v>678.4</v>
      </c>
      <c r="J9" s="251">
        <f t="shared" si="0"/>
        <v>678.4</v>
      </c>
      <c r="K9" s="125" t="s">
        <v>69</v>
      </c>
      <c r="L9" s="14">
        <v>44237</v>
      </c>
      <c r="M9" s="16">
        <f>IF(ElencoAssistenze[[#This Row],[Shipping Date]],ElencoAssistenze[[#This Row],[Shipping Date]]-ElencoAssistenze[[#This Row],[Data]],"Not yet processed")</f>
        <v>20</v>
      </c>
      <c r="P9" s="89" t="s">
        <v>80</v>
      </c>
    </row>
    <row r="10" spans="1:16" ht="15" customHeight="1">
      <c r="A10" s="14">
        <v>44217</v>
      </c>
      <c r="B10" s="160" t="s">
        <v>22</v>
      </c>
      <c r="C10" s="123" t="s">
        <v>19</v>
      </c>
      <c r="D10" s="191" t="s">
        <v>41</v>
      </c>
      <c r="E10" s="16"/>
      <c r="F10" s="16" t="s">
        <v>14</v>
      </c>
      <c r="G10" s="123" t="s">
        <v>68</v>
      </c>
      <c r="H10" s="251">
        <v>390</v>
      </c>
      <c r="J10" s="251">
        <f t="shared" si="0"/>
        <v>390</v>
      </c>
      <c r="K10" s="125" t="s">
        <v>75</v>
      </c>
      <c r="L10" s="14">
        <v>44243</v>
      </c>
      <c r="M10" s="16">
        <f>IF(ElencoAssistenze[[#This Row],[Shipping Date]],ElencoAssistenze[[#This Row],[Shipping Date]]-ElencoAssistenze[[#This Row],[Data]],"Not yet processed")</f>
        <v>26</v>
      </c>
      <c r="N10" s="87"/>
      <c r="P10" s="89" t="s">
        <v>81</v>
      </c>
    </row>
    <row r="11" spans="1:16" ht="15" customHeight="1">
      <c r="A11" s="14">
        <v>44218</v>
      </c>
      <c r="B11" s="160" t="s">
        <v>22</v>
      </c>
      <c r="C11" s="123" t="s">
        <v>19</v>
      </c>
      <c r="D11" s="191" t="s">
        <v>39</v>
      </c>
      <c r="E11" s="16"/>
      <c r="F11" s="16" t="s">
        <v>49</v>
      </c>
      <c r="G11" s="123" t="s">
        <v>53</v>
      </c>
      <c r="H11" s="251">
        <v>81.599999999999994</v>
      </c>
      <c r="I11" s="251">
        <v>15</v>
      </c>
      <c r="J11" s="251">
        <f t="shared" si="0"/>
        <v>96.6</v>
      </c>
      <c r="K11" s="125" t="s">
        <v>69</v>
      </c>
      <c r="L11" s="14">
        <v>44237</v>
      </c>
      <c r="M11" s="16">
        <f>IF(ElencoAssistenze[[#This Row],[Shipping Date]],ElencoAssistenze[[#This Row],[Shipping Date]]-ElencoAssistenze[[#This Row],[Data]],"Not yet processed")</f>
        <v>19</v>
      </c>
      <c r="P11" s="89" t="s">
        <v>18</v>
      </c>
    </row>
    <row r="12" spans="1:16" ht="15" customHeight="1">
      <c r="A12" s="14">
        <v>44222</v>
      </c>
      <c r="B12" s="160" t="s">
        <v>22</v>
      </c>
      <c r="C12" s="123" t="s">
        <v>19</v>
      </c>
      <c r="D12" s="191" t="s">
        <v>37</v>
      </c>
      <c r="E12" s="16"/>
      <c r="F12" s="16" t="s">
        <v>49</v>
      </c>
      <c r="G12" s="15" t="s">
        <v>65</v>
      </c>
      <c r="H12" s="251">
        <v>500</v>
      </c>
      <c r="J12" s="251">
        <f t="shared" si="0"/>
        <v>500</v>
      </c>
      <c r="K12" s="125" t="s">
        <v>70</v>
      </c>
      <c r="L12" s="14">
        <v>44287</v>
      </c>
      <c r="M12" s="16">
        <f>IF(ElencoAssistenze[[#This Row],[Shipping Date]],ElencoAssistenze[[#This Row],[Shipping Date]]-ElencoAssistenze[[#This Row],[Data]],"Not yet processed")</f>
        <v>65</v>
      </c>
      <c r="P12" s="89" t="s">
        <v>19</v>
      </c>
    </row>
    <row r="13" spans="1:16" ht="15" customHeight="1">
      <c r="A13" s="14">
        <v>44222</v>
      </c>
      <c r="B13" s="160" t="s">
        <v>22</v>
      </c>
      <c r="C13" s="123" t="s">
        <v>19</v>
      </c>
      <c r="D13" s="191" t="s">
        <v>38</v>
      </c>
      <c r="E13" s="16"/>
      <c r="F13" s="16" t="s">
        <v>52</v>
      </c>
      <c r="G13" s="15" t="s">
        <v>66</v>
      </c>
      <c r="H13" s="251">
        <v>6840</v>
      </c>
      <c r="I13" s="251">
        <v>900</v>
      </c>
      <c r="J13" s="251">
        <f t="shared" si="0"/>
        <v>7740</v>
      </c>
      <c r="K13" s="125" t="s">
        <v>69</v>
      </c>
      <c r="L13" s="14">
        <v>44249</v>
      </c>
      <c r="M13" s="16">
        <f>IF(ElencoAssistenze[[#This Row],[Shipping Date]],ElencoAssistenze[[#This Row],[Shipping Date]]-ElencoAssistenze[[#This Row],[Data]],"Not yet processed")</f>
        <v>27</v>
      </c>
    </row>
    <row r="14" spans="1:16" ht="15" customHeight="1">
      <c r="A14" s="14">
        <v>44223</v>
      </c>
      <c r="B14" s="160" t="s">
        <v>22</v>
      </c>
      <c r="C14" s="123" t="s">
        <v>19</v>
      </c>
      <c r="D14" s="191" t="s">
        <v>36</v>
      </c>
      <c r="E14" s="16"/>
      <c r="F14" s="16" t="s">
        <v>50</v>
      </c>
      <c r="G14" s="15" t="s">
        <v>65</v>
      </c>
      <c r="H14" s="251">
        <v>660.8</v>
      </c>
      <c r="I14" s="251">
        <v>55</v>
      </c>
      <c r="J14" s="251">
        <f t="shared" si="0"/>
        <v>715.8</v>
      </c>
      <c r="K14" s="125" t="s">
        <v>69</v>
      </c>
      <c r="L14" s="14">
        <v>44249</v>
      </c>
      <c r="M14" s="16">
        <f>IF(ElencoAssistenze[[#This Row],[Shipping Date]],ElencoAssistenze[[#This Row],[Shipping Date]]-ElencoAssistenze[[#This Row],[Data]],"Not yet processed")</f>
        <v>26</v>
      </c>
    </row>
    <row r="15" spans="1:16" ht="15" customHeight="1">
      <c r="A15" s="14">
        <v>44224</v>
      </c>
      <c r="B15" s="160" t="s">
        <v>22</v>
      </c>
      <c r="C15" s="123" t="s">
        <v>19</v>
      </c>
      <c r="D15" s="191" t="s">
        <v>35</v>
      </c>
      <c r="E15" s="16"/>
      <c r="F15" s="16" t="s">
        <v>51</v>
      </c>
      <c r="G15" s="15" t="s">
        <v>63</v>
      </c>
      <c r="H15" s="251">
        <v>161.4</v>
      </c>
      <c r="I15" s="251">
        <v>112.25</v>
      </c>
      <c r="J15" s="251">
        <f t="shared" si="0"/>
        <v>273.64999999999998</v>
      </c>
      <c r="K15" s="125" t="s">
        <v>70</v>
      </c>
      <c r="L15" s="14">
        <v>44281</v>
      </c>
      <c r="M15" s="16">
        <f>IF(ElencoAssistenze[[#This Row],[Shipping Date]],ElencoAssistenze[[#This Row],[Shipping Date]]-ElencoAssistenze[[#This Row],[Data]],"Not yet processed")</f>
        <v>57</v>
      </c>
    </row>
    <row r="16" spans="1:16" ht="15" customHeight="1">
      <c r="A16" s="14">
        <v>44224</v>
      </c>
      <c r="B16" s="160" t="s">
        <v>22</v>
      </c>
      <c r="C16" s="123" t="s">
        <v>19</v>
      </c>
      <c r="D16" s="191" t="s">
        <v>28</v>
      </c>
      <c r="E16" s="16"/>
      <c r="F16" s="16" t="s">
        <v>48</v>
      </c>
      <c r="G16" s="15" t="s">
        <v>64</v>
      </c>
      <c r="H16" s="251">
        <v>192</v>
      </c>
      <c r="I16" s="251">
        <v>31.6</v>
      </c>
      <c r="J16" s="251">
        <f t="shared" si="0"/>
        <v>223.6</v>
      </c>
      <c r="K16" s="125" t="s">
        <v>70</v>
      </c>
      <c r="L16" s="14">
        <v>44231</v>
      </c>
      <c r="M16" s="16">
        <f>IF(ElencoAssistenze[[#This Row],[Shipping Date]],ElencoAssistenze[[#This Row],[Shipping Date]]-ElencoAssistenze[[#This Row],[Data]],"Not yet processed")</f>
        <v>7</v>
      </c>
    </row>
    <row r="17" spans="1:16" ht="15" customHeight="1">
      <c r="A17" s="14">
        <v>44228</v>
      </c>
      <c r="B17" s="160" t="s">
        <v>22</v>
      </c>
      <c r="C17" s="123" t="s">
        <v>19</v>
      </c>
      <c r="D17" s="191" t="s">
        <v>34</v>
      </c>
      <c r="E17" s="16"/>
      <c r="F17" s="16" t="s">
        <v>49</v>
      </c>
      <c r="G17" s="15" t="s">
        <v>62</v>
      </c>
      <c r="H17" s="251">
        <v>2711.6</v>
      </c>
      <c r="I17" s="251">
        <v>78.5</v>
      </c>
      <c r="J17" s="251">
        <f t="shared" si="0"/>
        <v>2790.1</v>
      </c>
      <c r="K17" s="125" t="s">
        <v>69</v>
      </c>
      <c r="L17" s="14">
        <v>44263</v>
      </c>
      <c r="M17" s="16">
        <f>IF(ElencoAssistenze[[#This Row],[Shipping Date]],ElencoAssistenze[[#This Row],[Shipping Date]]-ElencoAssistenze[[#This Row],[Data]],"Not yet processed")</f>
        <v>35</v>
      </c>
    </row>
    <row r="18" spans="1:16" ht="15" customHeight="1">
      <c r="A18" s="14">
        <v>44229</v>
      </c>
      <c r="B18" s="160" t="s">
        <v>22</v>
      </c>
      <c r="C18" s="123" t="s">
        <v>19</v>
      </c>
      <c r="D18" s="191" t="s">
        <v>23</v>
      </c>
      <c r="E18" s="16" t="s">
        <v>45</v>
      </c>
      <c r="F18" s="16" t="s">
        <v>46</v>
      </c>
      <c r="G18" s="15" t="s">
        <v>61</v>
      </c>
      <c r="H18" s="251">
        <v>1111</v>
      </c>
      <c r="I18" s="251">
        <v>49.55</v>
      </c>
      <c r="J18" s="251">
        <f t="shared" si="0"/>
        <v>1160.55</v>
      </c>
      <c r="K18" s="125" t="s">
        <v>70</v>
      </c>
      <c r="L18" s="14">
        <v>44313</v>
      </c>
      <c r="M18" s="16">
        <f>IF(ElencoAssistenze[[#This Row],[Shipping Date]],ElencoAssistenze[[#This Row],[Shipping Date]]-ElencoAssistenze[[#This Row],[Data]],"Not yet processed")</f>
        <v>84</v>
      </c>
    </row>
    <row r="19" spans="1:16" ht="15" customHeight="1">
      <c r="A19" s="14">
        <v>44232</v>
      </c>
      <c r="B19" s="160" t="s">
        <v>22</v>
      </c>
      <c r="C19" s="123" t="s">
        <v>19</v>
      </c>
      <c r="D19" s="191" t="s">
        <v>33</v>
      </c>
      <c r="E19" s="16"/>
      <c r="F19" s="16" t="s">
        <v>15</v>
      </c>
      <c r="G19" s="15" t="s">
        <v>53</v>
      </c>
      <c r="H19" s="251">
        <v>2692.5</v>
      </c>
      <c r="I19" s="251">
        <v>35</v>
      </c>
      <c r="J19" s="251">
        <f t="shared" si="0"/>
        <v>2727.5</v>
      </c>
      <c r="K19" s="125" t="s">
        <v>74</v>
      </c>
      <c r="L19" s="14">
        <v>44271</v>
      </c>
      <c r="M19" s="16">
        <f>IF(ElencoAssistenze[[#This Row],[Shipping Date]],ElencoAssistenze[[#This Row],[Shipping Date]]-ElencoAssistenze[[#This Row],[Data]],"Not yet processed")</f>
        <v>39</v>
      </c>
    </row>
    <row r="20" spans="1:16" ht="15" customHeight="1">
      <c r="A20" s="14">
        <v>44238</v>
      </c>
      <c r="B20" s="160" t="s">
        <v>22</v>
      </c>
      <c r="C20" s="123" t="s">
        <v>19</v>
      </c>
      <c r="D20" s="191" t="s">
        <v>32</v>
      </c>
      <c r="E20" s="16"/>
      <c r="F20" s="16" t="s">
        <v>50</v>
      </c>
      <c r="G20" s="15" t="s">
        <v>60</v>
      </c>
      <c r="H20" s="251">
        <v>523.6</v>
      </c>
      <c r="I20" s="251">
        <v>165</v>
      </c>
      <c r="J20" s="251">
        <f t="shared" si="0"/>
        <v>688.6</v>
      </c>
      <c r="K20" s="125" t="s">
        <v>69</v>
      </c>
      <c r="L20" s="14">
        <v>44271</v>
      </c>
      <c r="M20" s="16">
        <f>IF(ElencoAssistenze[[#This Row],[Shipping Date]],ElencoAssistenze[[#This Row],[Shipping Date]]-ElencoAssistenze[[#This Row],[Data]],"Not yet processed")</f>
        <v>33</v>
      </c>
    </row>
    <row r="21" spans="1:16" ht="15" customHeight="1">
      <c r="A21" s="14">
        <v>44244</v>
      </c>
      <c r="B21" s="160" t="s">
        <v>22</v>
      </c>
      <c r="C21" s="123" t="s">
        <v>19</v>
      </c>
      <c r="D21" s="191" t="s">
        <v>31</v>
      </c>
      <c r="E21" s="16"/>
      <c r="F21" s="16" t="s">
        <v>49</v>
      </c>
      <c r="G21" s="15" t="s">
        <v>53</v>
      </c>
      <c r="H21" s="251">
        <v>552</v>
      </c>
      <c r="J21" s="251">
        <f t="shared" si="0"/>
        <v>552</v>
      </c>
      <c r="K21" s="125" t="s">
        <v>69</v>
      </c>
      <c r="L21" s="14">
        <v>44279</v>
      </c>
      <c r="M21" s="16">
        <f>IF(ElencoAssistenze[[#This Row],[Shipping Date]],ElencoAssistenze[[#This Row],[Shipping Date]]-ElencoAssistenze[[#This Row],[Data]],"Not yet processed")</f>
        <v>35</v>
      </c>
    </row>
    <row r="22" spans="1:16" ht="15" customHeight="1">
      <c r="A22" s="14">
        <v>44246</v>
      </c>
      <c r="B22" s="160" t="s">
        <v>22</v>
      </c>
      <c r="C22" s="123" t="s">
        <v>19</v>
      </c>
      <c r="D22" s="191" t="s">
        <v>23</v>
      </c>
      <c r="E22" s="16" t="s">
        <v>44</v>
      </c>
      <c r="F22" s="16" t="s">
        <v>46</v>
      </c>
      <c r="G22" s="15" t="s">
        <v>59</v>
      </c>
      <c r="H22" s="251">
        <v>750</v>
      </c>
      <c r="I22" s="251">
        <v>345</v>
      </c>
      <c r="J22" s="251">
        <f t="shared" si="0"/>
        <v>1095</v>
      </c>
      <c r="K22" s="125" t="s">
        <v>70</v>
      </c>
      <c r="L22" s="14">
        <v>44256</v>
      </c>
      <c r="M22" s="16">
        <f>IF(ElencoAssistenze[[#This Row],[Shipping Date]],ElencoAssistenze[[#This Row],[Shipping Date]]-ElencoAssistenze[[#This Row],[Data]],"Not yet processed")</f>
        <v>10</v>
      </c>
    </row>
    <row r="23" spans="1:16" ht="15" customHeight="1">
      <c r="A23" s="14">
        <v>44249</v>
      </c>
      <c r="B23" s="160" t="s">
        <v>22</v>
      </c>
      <c r="C23" s="123" t="s">
        <v>19</v>
      </c>
      <c r="D23" s="191" t="s">
        <v>30</v>
      </c>
      <c r="E23" s="16"/>
      <c r="F23" s="16" t="s">
        <v>49</v>
      </c>
      <c r="G23" s="15" t="s">
        <v>58</v>
      </c>
      <c r="H23" s="251">
        <v>740</v>
      </c>
      <c r="I23" s="251">
        <v>0</v>
      </c>
      <c r="J23" s="251">
        <f t="shared" si="0"/>
        <v>740</v>
      </c>
      <c r="K23" s="125" t="s">
        <v>69</v>
      </c>
      <c r="L23" s="14">
        <v>44272</v>
      </c>
      <c r="M23" s="16">
        <f>IF(ElencoAssistenze[[#This Row],[Shipping Date]],ElencoAssistenze[[#This Row],[Shipping Date]]-ElencoAssistenze[[#This Row],[Data]],"Not yet processed")</f>
        <v>23</v>
      </c>
      <c r="P23" s="89" t="e">
        <f ca="1">OFFSET(P9,,,COUNTA($P$9:$P$12))</f>
        <v>#VALUE!</v>
      </c>
    </row>
    <row r="24" spans="1:16" ht="15" customHeight="1">
      <c r="A24" s="14">
        <v>44250</v>
      </c>
      <c r="B24" s="160" t="s">
        <v>22</v>
      </c>
      <c r="C24" s="123" t="s">
        <v>19</v>
      </c>
      <c r="D24" s="191" t="s">
        <v>29</v>
      </c>
      <c r="E24" s="16"/>
      <c r="F24" s="16" t="s">
        <v>14</v>
      </c>
      <c r="G24" s="15" t="s">
        <v>53</v>
      </c>
      <c r="H24" s="251">
        <v>80</v>
      </c>
      <c r="I24" s="251">
        <v>10</v>
      </c>
      <c r="J24" s="251">
        <f t="shared" si="0"/>
        <v>90</v>
      </c>
      <c r="K24" s="125" t="s">
        <v>73</v>
      </c>
      <c r="L24" s="14">
        <v>44256</v>
      </c>
      <c r="M24" s="16">
        <f>IF(ElencoAssistenze[[#This Row],[Shipping Date]],ElencoAssistenze[[#This Row],[Shipping Date]]-ElencoAssistenze[[#This Row],[Data]],"Not yet processed")</f>
        <v>6</v>
      </c>
    </row>
    <row r="25" spans="1:16" ht="15" customHeight="1">
      <c r="A25" s="14">
        <v>44251</v>
      </c>
      <c r="B25" s="160" t="s">
        <v>22</v>
      </c>
      <c r="C25" s="123" t="s">
        <v>19</v>
      </c>
      <c r="D25" s="191" t="s">
        <v>28</v>
      </c>
      <c r="E25" s="16"/>
      <c r="F25" s="16" t="s">
        <v>48</v>
      </c>
      <c r="G25" s="15" t="s">
        <v>53</v>
      </c>
      <c r="H25" s="251">
        <v>145</v>
      </c>
      <c r="I25" s="251">
        <v>18</v>
      </c>
      <c r="J25" s="251">
        <f t="shared" si="0"/>
        <v>163</v>
      </c>
      <c r="K25" s="125" t="s">
        <v>73</v>
      </c>
      <c r="L25" s="14">
        <v>44266</v>
      </c>
      <c r="M25" s="16">
        <f>IF(ElencoAssistenze[[#This Row],[Shipping Date]],ElencoAssistenze[[#This Row],[Shipping Date]]-ElencoAssistenze[[#This Row],[Data]],"Not yet processed")</f>
        <v>15</v>
      </c>
    </row>
    <row r="26" spans="1:16" ht="15" customHeight="1">
      <c r="A26" s="14">
        <v>44253</v>
      </c>
      <c r="B26" s="160" t="s">
        <v>22</v>
      </c>
      <c r="C26" s="123" t="s">
        <v>18</v>
      </c>
      <c r="D26" s="191" t="s">
        <v>27</v>
      </c>
      <c r="E26" s="16"/>
      <c r="F26" s="16" t="s">
        <v>47</v>
      </c>
      <c r="G26" s="15" t="s">
        <v>57</v>
      </c>
      <c r="H26" s="251">
        <v>174</v>
      </c>
      <c r="I26" s="251">
        <v>22.5</v>
      </c>
      <c r="J26" s="251">
        <f t="shared" si="0"/>
        <v>196.5</v>
      </c>
      <c r="K26" s="125" t="s">
        <v>69</v>
      </c>
      <c r="L26" s="14"/>
      <c r="M26" s="16" t="str">
        <f>IF(ElencoAssistenze[[#This Row],[Shipping Date]],ElencoAssistenze[[#This Row],[Shipping Date]]-ElencoAssistenze[[#This Row],[Data]],"Not yet processed")</f>
        <v>Not yet processed</v>
      </c>
    </row>
    <row r="27" spans="1:16" ht="15" customHeight="1">
      <c r="A27" s="14">
        <v>44258</v>
      </c>
      <c r="B27" s="160" t="s">
        <v>22</v>
      </c>
      <c r="C27" s="123" t="s">
        <v>19</v>
      </c>
      <c r="D27" s="191" t="s">
        <v>25</v>
      </c>
      <c r="E27" s="16"/>
      <c r="F27" s="16" t="s">
        <v>20</v>
      </c>
      <c r="G27" s="15" t="s">
        <v>55</v>
      </c>
      <c r="H27" s="251">
        <v>490.4</v>
      </c>
      <c r="I27" s="251">
        <v>55</v>
      </c>
      <c r="J27" s="251">
        <f t="shared" si="0"/>
        <v>545.4</v>
      </c>
      <c r="K27" s="125" t="s">
        <v>69</v>
      </c>
      <c r="L27" s="14">
        <v>44279</v>
      </c>
      <c r="M27" s="16">
        <f>IF(ElencoAssistenze[[#This Row],[Shipping Date]],ElencoAssistenze[[#This Row],[Shipping Date]]-ElencoAssistenze[[#This Row],[Data]],"Not yet processed")</f>
        <v>21</v>
      </c>
    </row>
    <row r="28" spans="1:16" ht="15" customHeight="1">
      <c r="A28" s="14">
        <v>44258</v>
      </c>
      <c r="B28" s="160" t="s">
        <v>22</v>
      </c>
      <c r="C28" s="123" t="s">
        <v>19</v>
      </c>
      <c r="D28" s="191" t="s">
        <v>26</v>
      </c>
      <c r="E28" s="16"/>
      <c r="F28" s="16" t="s">
        <v>13</v>
      </c>
      <c r="G28" s="15" t="s">
        <v>56</v>
      </c>
      <c r="H28" s="251">
        <v>119.6</v>
      </c>
      <c r="I28" s="251">
        <v>21.5</v>
      </c>
      <c r="J28" s="251">
        <f t="shared" si="0"/>
        <v>141.1</v>
      </c>
      <c r="K28" s="125" t="s">
        <v>72</v>
      </c>
      <c r="L28" s="14">
        <v>44266</v>
      </c>
      <c r="M28" s="16">
        <f>IF(ElencoAssistenze[[#This Row],[Shipping Date]],ElencoAssistenze[[#This Row],[Shipping Date]]-ElencoAssistenze[[#This Row],[Data]],"Not yet processed")</f>
        <v>8</v>
      </c>
    </row>
    <row r="29" spans="1:16" ht="15" customHeight="1">
      <c r="A29" s="14">
        <v>44259</v>
      </c>
      <c r="B29" s="160" t="s">
        <v>22</v>
      </c>
      <c r="C29" s="123" t="s">
        <v>19</v>
      </c>
      <c r="D29" s="191" t="s">
        <v>24</v>
      </c>
      <c r="E29" s="16"/>
      <c r="F29" s="16" t="s">
        <v>47</v>
      </c>
      <c r="G29" s="15" t="s">
        <v>54</v>
      </c>
      <c r="H29" s="251">
        <v>376</v>
      </c>
      <c r="I29" s="251">
        <v>16.45</v>
      </c>
      <c r="J29" s="251">
        <f>IF($H29&gt;0, $H29+$I29,"")</f>
        <v>392.45</v>
      </c>
      <c r="K29" s="125" t="s">
        <v>71</v>
      </c>
      <c r="L29" s="14">
        <v>44260</v>
      </c>
      <c r="M29" s="16">
        <f>IF(ElencoAssistenze[[#This Row],[Shipping Date]],ElencoAssistenze[[#This Row],[Shipping Date]]-ElencoAssistenze[[#This Row],[Data]],"Not yet processed")</f>
        <v>1</v>
      </c>
    </row>
    <row r="30" spans="1:16" ht="15" customHeight="1">
      <c r="A30" s="14">
        <v>44260</v>
      </c>
      <c r="B30" s="160" t="s">
        <v>22</v>
      </c>
      <c r="C30" s="123" t="s">
        <v>19</v>
      </c>
      <c r="D30" s="191" t="s">
        <v>23</v>
      </c>
      <c r="E30" s="16" t="s">
        <v>43</v>
      </c>
      <c r="F30" s="16" t="s">
        <v>46</v>
      </c>
      <c r="G30" s="15" t="s">
        <v>53</v>
      </c>
      <c r="H30" s="251">
        <v>912</v>
      </c>
      <c r="I30" s="251">
        <v>185</v>
      </c>
      <c r="J30" s="251">
        <f>IF($H30&gt;0, $H30+$I30,"")</f>
        <v>1097</v>
      </c>
      <c r="K30" s="125" t="s">
        <v>70</v>
      </c>
      <c r="L30" s="14">
        <v>44293</v>
      </c>
      <c r="M30" s="16">
        <f>IF(ElencoAssistenze[[#This Row],[Shipping Date]],ElencoAssistenze[[#This Row],[Shipping Date]]-ElencoAssistenze[[#This Row],[Data]],"Not yet processed")</f>
        <v>33</v>
      </c>
    </row>
    <row r="31" spans="1:16" ht="15" customHeight="1">
      <c r="A31" s="353">
        <v>44264</v>
      </c>
      <c r="B31" s="354" t="s">
        <v>22</v>
      </c>
      <c r="C31" s="355" t="s">
        <v>19</v>
      </c>
      <c r="D31" s="356" t="s">
        <v>5711</v>
      </c>
      <c r="E31" s="357"/>
      <c r="F31" s="357" t="s">
        <v>20</v>
      </c>
      <c r="G31" s="358" t="s">
        <v>53</v>
      </c>
      <c r="H31" s="359">
        <v>245</v>
      </c>
      <c r="I31" s="359">
        <v>39</v>
      </c>
      <c r="J31" s="359">
        <f>ElencoAssistenze[[#This Row],[€ Amount ]]+ElencoAssistenze[[#This Row],[€Shipping]]</f>
        <v>284</v>
      </c>
      <c r="K31" s="360" t="s">
        <v>75</v>
      </c>
      <c r="L31" s="353">
        <v>44271</v>
      </c>
      <c r="M31" s="357">
        <f>IF(ElencoAssistenze[[#This Row],[Shipping Date]],ElencoAssistenze[[#This Row],[Shipping Date]]-ElencoAssistenze[[#This Row],[Data]],"Not yet processed")</f>
        <v>7</v>
      </c>
      <c r="N31" s="361"/>
    </row>
    <row r="32" spans="1:16" ht="15" customHeight="1">
      <c r="A32" s="353">
        <v>44267</v>
      </c>
      <c r="B32" s="354" t="s">
        <v>22</v>
      </c>
      <c r="C32" s="355" t="s">
        <v>19</v>
      </c>
      <c r="D32" s="356" t="s">
        <v>5712</v>
      </c>
      <c r="E32" s="357"/>
      <c r="F32" s="357" t="s">
        <v>49</v>
      </c>
      <c r="G32" s="355" t="s">
        <v>5713</v>
      </c>
      <c r="H32" s="359">
        <v>250</v>
      </c>
      <c r="I32" s="359">
        <v>23</v>
      </c>
      <c r="J32" s="359">
        <f>ElencoAssistenze[[#This Row],[€ Amount ]]+ElencoAssistenze[[#This Row],[€Shipping]]</f>
        <v>273</v>
      </c>
      <c r="K32" s="360" t="s">
        <v>5714</v>
      </c>
      <c r="L32" s="353">
        <v>44343</v>
      </c>
      <c r="M32" s="357">
        <f>IF(ElencoAssistenze[[#This Row],[Shipping Date]],ElencoAssistenze[[#This Row],[Shipping Date]]-ElencoAssistenze[[#This Row],[Data]],"Not yet processed")</f>
        <v>76</v>
      </c>
      <c r="N32" s="361"/>
    </row>
    <row r="33" spans="1:16" ht="15" customHeight="1">
      <c r="A33" s="353">
        <v>44272</v>
      </c>
      <c r="B33" s="354" t="s">
        <v>22</v>
      </c>
      <c r="C33" s="355" t="s">
        <v>19</v>
      </c>
      <c r="D33" s="356" t="s">
        <v>2240</v>
      </c>
      <c r="E33" s="357"/>
      <c r="F33" s="357" t="s">
        <v>49</v>
      </c>
      <c r="G33" s="355" t="s">
        <v>5716</v>
      </c>
      <c r="H33" s="359">
        <v>4500</v>
      </c>
      <c r="I33" s="359">
        <v>0</v>
      </c>
      <c r="J33" s="359">
        <f>ElencoAssistenze[[#This Row],[€ Amount ]]+ElencoAssistenze[[#This Row],[€Shipping]]</f>
        <v>4500</v>
      </c>
      <c r="K33" s="360" t="s">
        <v>5717</v>
      </c>
      <c r="L33" s="353">
        <v>44314</v>
      </c>
      <c r="M33" s="357">
        <f>IF(ElencoAssistenze[[#This Row],[Shipping Date]],ElencoAssistenze[[#This Row],[Shipping Date]]-ElencoAssistenze[[#This Row],[Data]],"Not yet processed")</f>
        <v>42</v>
      </c>
      <c r="N33" s="361"/>
    </row>
    <row r="34" spans="1:16" ht="15" customHeight="1">
      <c r="A34" s="353">
        <v>44272</v>
      </c>
      <c r="B34" s="354" t="s">
        <v>22</v>
      </c>
      <c r="C34" s="355" t="s">
        <v>19</v>
      </c>
      <c r="D34" s="356" t="s">
        <v>5718</v>
      </c>
      <c r="E34" s="357"/>
      <c r="F34" s="357" t="s">
        <v>49</v>
      </c>
      <c r="G34" s="355" t="s">
        <v>5719</v>
      </c>
      <c r="H34" s="359">
        <v>2870</v>
      </c>
      <c r="I34" s="359">
        <v>800</v>
      </c>
      <c r="J34" s="359">
        <f>ElencoAssistenze[[#This Row],[€ Amount ]]+ElencoAssistenze[[#This Row],[€Shipping]]</f>
        <v>3670</v>
      </c>
      <c r="K34" s="360" t="s">
        <v>5714</v>
      </c>
      <c r="L34" s="353">
        <v>44305</v>
      </c>
      <c r="M34" s="357">
        <f>IF(ElencoAssistenze[[#This Row],[Shipping Date]],ElencoAssistenze[[#This Row],[Shipping Date]]-ElencoAssistenze[[#This Row],[Data]],"Not yet processed")</f>
        <v>33</v>
      </c>
      <c r="N34" s="361"/>
    </row>
    <row r="35" spans="1:16" ht="15" customHeight="1">
      <c r="A35" s="353">
        <v>44273</v>
      </c>
      <c r="B35" s="354" t="s">
        <v>22</v>
      </c>
      <c r="C35" s="355" t="s">
        <v>19</v>
      </c>
      <c r="D35" s="356" t="s">
        <v>5721</v>
      </c>
      <c r="E35" s="357"/>
      <c r="F35" s="357" t="s">
        <v>49</v>
      </c>
      <c r="G35" s="355" t="s">
        <v>5722</v>
      </c>
      <c r="H35" s="359">
        <v>550</v>
      </c>
      <c r="I35" s="359">
        <v>29.9</v>
      </c>
      <c r="J35" s="359">
        <f>ElencoAssistenze[[#This Row],[€ Amount ]]+ElencoAssistenze[[#This Row],[€Shipping]]</f>
        <v>579.9</v>
      </c>
      <c r="K35" s="360" t="s">
        <v>5723</v>
      </c>
      <c r="L35" s="353">
        <v>44284</v>
      </c>
      <c r="M35" s="357">
        <f>IF(ElencoAssistenze[[#This Row],[Shipping Date]],ElencoAssistenze[[#This Row],[Shipping Date]]-ElencoAssistenze[[#This Row],[Data]],"Not yet processed")</f>
        <v>11</v>
      </c>
      <c r="N35" s="361"/>
    </row>
    <row r="36" spans="1:16" ht="15" customHeight="1">
      <c r="A36" s="353">
        <v>44277</v>
      </c>
      <c r="B36" s="354" t="s">
        <v>22</v>
      </c>
      <c r="C36" s="355" t="s">
        <v>19</v>
      </c>
      <c r="D36" s="356" t="s">
        <v>30</v>
      </c>
      <c r="E36" s="357"/>
      <c r="F36" s="357" t="s">
        <v>5725</v>
      </c>
      <c r="G36" s="355" t="s">
        <v>53</v>
      </c>
      <c r="H36" s="359">
        <v>197.9</v>
      </c>
      <c r="I36" s="359">
        <v>31.8</v>
      </c>
      <c r="J36" s="359">
        <f>ElencoAssistenze[[#This Row],[€ Amount ]]+ElencoAssistenze[[#This Row],[€Shipping]]</f>
        <v>229.70000000000002</v>
      </c>
      <c r="K36" s="360" t="s">
        <v>75</v>
      </c>
      <c r="L36" s="353">
        <v>44299</v>
      </c>
      <c r="M36" s="357">
        <f>IF(ElencoAssistenze[[#This Row],[Shipping Date]],ElencoAssistenze[[#This Row],[Shipping Date]]-ElencoAssistenze[[#This Row],[Data]],"Not yet processed")</f>
        <v>22</v>
      </c>
      <c r="N36" s="361"/>
    </row>
    <row r="37" spans="1:16" ht="15" customHeight="1">
      <c r="A37" s="353">
        <v>44278</v>
      </c>
      <c r="B37" s="354" t="s">
        <v>22</v>
      </c>
      <c r="C37" s="355" t="s">
        <v>19</v>
      </c>
      <c r="D37" s="356" t="s">
        <v>5726</v>
      </c>
      <c r="E37" s="357"/>
      <c r="F37" s="357" t="s">
        <v>5728</v>
      </c>
      <c r="G37" s="355" t="s">
        <v>60</v>
      </c>
      <c r="H37" s="359">
        <v>2554</v>
      </c>
      <c r="I37" s="359"/>
      <c r="J37" s="359">
        <f>ElencoAssistenze[[#This Row],[€ Amount ]]+ElencoAssistenze[[#This Row],[€Shipping]]</f>
        <v>2554</v>
      </c>
      <c r="K37" s="360" t="s">
        <v>75</v>
      </c>
      <c r="L37" s="353">
        <v>44308</v>
      </c>
      <c r="M37" s="357">
        <f>IF(ElencoAssistenze[[#This Row],[Shipping Date]],ElencoAssistenze[[#This Row],[Shipping Date]]-ElencoAssistenze[[#This Row],[Data]],"Not yet processed")</f>
        <v>30</v>
      </c>
      <c r="N37" s="361"/>
    </row>
    <row r="38" spans="1:16" ht="15" customHeight="1">
      <c r="A38" s="353">
        <v>44281</v>
      </c>
      <c r="B38" s="354" t="s">
        <v>22</v>
      </c>
      <c r="C38" s="355" t="s">
        <v>19</v>
      </c>
      <c r="D38" s="356" t="s">
        <v>5727</v>
      </c>
      <c r="E38" s="357"/>
      <c r="F38" s="357" t="s">
        <v>49</v>
      </c>
      <c r="G38" s="355" t="s">
        <v>53</v>
      </c>
      <c r="H38" s="359">
        <v>384.8</v>
      </c>
      <c r="I38" s="359">
        <v>165</v>
      </c>
      <c r="J38" s="359">
        <f>ElencoAssistenze[[#This Row],[€ Amount ]]+ElencoAssistenze[[#This Row],[€Shipping]]</f>
        <v>549.79999999999995</v>
      </c>
      <c r="K38" s="360" t="s">
        <v>75</v>
      </c>
      <c r="L38" s="353">
        <v>44329</v>
      </c>
      <c r="M38" s="357">
        <f>IF(ElencoAssistenze[[#This Row],[Shipping Date]],ElencoAssistenze[[#This Row],[Shipping Date]]-ElencoAssistenze[[#This Row],[Data]],"Not yet processed")</f>
        <v>48</v>
      </c>
      <c r="N38" s="361"/>
      <c r="P38" s="91"/>
    </row>
    <row r="39" spans="1:16" s="27" customFormat="1" ht="15" customHeight="1">
      <c r="A39" s="353">
        <v>44285</v>
      </c>
      <c r="B39" s="354" t="s">
        <v>22</v>
      </c>
      <c r="C39" s="355" t="s">
        <v>19</v>
      </c>
      <c r="D39" s="356" t="s">
        <v>41</v>
      </c>
      <c r="E39" s="357"/>
      <c r="F39" s="357" t="s">
        <v>14</v>
      </c>
      <c r="G39" s="355" t="s">
        <v>53</v>
      </c>
      <c r="H39" s="359">
        <v>2796</v>
      </c>
      <c r="I39" s="359">
        <v>225</v>
      </c>
      <c r="J39" s="359">
        <f>ElencoAssistenze[[#This Row],[€ Amount ]]+ElencoAssistenze[[#This Row],[€Shipping]]</f>
        <v>3021</v>
      </c>
      <c r="K39" s="360" t="s">
        <v>75</v>
      </c>
      <c r="L39" s="353">
        <v>44337</v>
      </c>
      <c r="M39" s="357">
        <f>IF(ElencoAssistenze[[#This Row],[Shipping Date]],ElencoAssistenze[[#This Row],[Shipping Date]]-ElencoAssistenze[[#This Row],[Data]],"Not yet processed")</f>
        <v>52</v>
      </c>
      <c r="N39" s="361"/>
      <c r="P39" s="89"/>
    </row>
    <row r="40" spans="1:16" ht="15" customHeight="1">
      <c r="A40" s="353">
        <v>44286</v>
      </c>
      <c r="B40" s="354" t="s">
        <v>22</v>
      </c>
      <c r="C40" s="355" t="s">
        <v>19</v>
      </c>
      <c r="D40" s="356" t="s">
        <v>2239</v>
      </c>
      <c r="E40" s="357" t="s">
        <v>5738</v>
      </c>
      <c r="F40" s="357" t="s">
        <v>5729</v>
      </c>
      <c r="G40" s="355" t="s">
        <v>2427</v>
      </c>
      <c r="H40" s="359">
        <v>256</v>
      </c>
      <c r="I40" s="359">
        <v>165</v>
      </c>
      <c r="J40" s="359">
        <f>ElencoAssistenze[[#This Row],[€ Amount ]]+ElencoAssistenze[[#This Row],[€Shipping]]</f>
        <v>421</v>
      </c>
      <c r="K40" s="360" t="s">
        <v>75</v>
      </c>
      <c r="L40" s="353">
        <v>44330</v>
      </c>
      <c r="M40" s="357">
        <f>IF(ElencoAssistenze[[#This Row],[Shipping Date]],ElencoAssistenze[[#This Row],[Shipping Date]]-ElencoAssistenze[[#This Row],[Data]],"Not yet processed")</f>
        <v>44</v>
      </c>
      <c r="N40" s="361"/>
    </row>
    <row r="41" spans="1:16" ht="15" customHeight="1">
      <c r="A41" s="353">
        <v>44287</v>
      </c>
      <c r="B41" s="354" t="s">
        <v>22</v>
      </c>
      <c r="C41" s="355" t="s">
        <v>19</v>
      </c>
      <c r="D41" s="356" t="s">
        <v>2239</v>
      </c>
      <c r="E41" s="357" t="s">
        <v>5738</v>
      </c>
      <c r="F41" s="357" t="s">
        <v>5729</v>
      </c>
      <c r="G41" s="355" t="s">
        <v>5744</v>
      </c>
      <c r="H41" s="359">
        <v>2994</v>
      </c>
      <c r="I41" s="359">
        <v>75</v>
      </c>
      <c r="J41" s="359">
        <f>ElencoAssistenze[[#This Row],[€ Amount ]]+ElencoAssistenze[[#This Row],[€Shipping]]</f>
        <v>3069</v>
      </c>
      <c r="K41" s="360" t="s">
        <v>75</v>
      </c>
      <c r="L41" s="353">
        <v>44315</v>
      </c>
      <c r="M41" s="357">
        <f>IF(ElencoAssistenze[[#This Row],[Shipping Date]],ElencoAssistenze[[#This Row],[Shipping Date]]-ElencoAssistenze[[#This Row],[Data]],"Not yet processed")</f>
        <v>28</v>
      </c>
      <c r="N41" s="361"/>
    </row>
    <row r="42" spans="1:16" ht="15" customHeight="1">
      <c r="A42" s="353">
        <v>44292</v>
      </c>
      <c r="B42" s="354" t="s">
        <v>22</v>
      </c>
      <c r="C42" s="355" t="s">
        <v>19</v>
      </c>
      <c r="D42" s="356" t="s">
        <v>23</v>
      </c>
      <c r="E42" s="357" t="s">
        <v>5739</v>
      </c>
      <c r="F42" s="357" t="s">
        <v>46</v>
      </c>
      <c r="G42" s="355" t="s">
        <v>64</v>
      </c>
      <c r="H42" s="359">
        <v>200</v>
      </c>
      <c r="I42" s="359">
        <v>17.5</v>
      </c>
      <c r="J42" s="359">
        <f>ElencoAssistenze[[#This Row],[€ Amount ]]+ElencoAssistenze[[#This Row],[€Shipping]]</f>
        <v>217.5</v>
      </c>
      <c r="K42" s="360" t="s">
        <v>70</v>
      </c>
      <c r="L42" s="353">
        <v>44293</v>
      </c>
      <c r="M42" s="357">
        <f>IF(ElencoAssistenze[[#This Row],[Shipping Date]],ElencoAssistenze[[#This Row],[Shipping Date]]-ElencoAssistenze[[#This Row],[Data]],"Not yet processed")</f>
        <v>1</v>
      </c>
      <c r="N42" s="361"/>
    </row>
    <row r="43" spans="1:16" ht="15" customHeight="1">
      <c r="A43" s="353">
        <v>44292</v>
      </c>
      <c r="B43" s="354" t="s">
        <v>22</v>
      </c>
      <c r="C43" s="355" t="s">
        <v>19</v>
      </c>
      <c r="D43" s="356" t="s">
        <v>5730</v>
      </c>
      <c r="E43" s="357"/>
      <c r="F43" s="357" t="s">
        <v>5740</v>
      </c>
      <c r="G43" s="355" t="s">
        <v>64</v>
      </c>
      <c r="H43" s="359">
        <v>50</v>
      </c>
      <c r="I43" s="359">
        <v>0</v>
      </c>
      <c r="J43" s="359">
        <f>ElencoAssistenze[[#This Row],[€ Amount ]]+ElencoAssistenze[[#This Row],[€Shipping]]</f>
        <v>50</v>
      </c>
      <c r="K43" s="360" t="s">
        <v>5723</v>
      </c>
      <c r="L43" s="353">
        <v>44293</v>
      </c>
      <c r="M43" s="357">
        <f>IF(ElencoAssistenze[[#This Row],[Shipping Date]],ElencoAssistenze[[#This Row],[Shipping Date]]-ElencoAssistenze[[#This Row],[Data]],"Not yet processed")</f>
        <v>1</v>
      </c>
      <c r="N43" s="361"/>
    </row>
    <row r="44" spans="1:16" ht="15" customHeight="1">
      <c r="A44" s="14">
        <v>44293</v>
      </c>
      <c r="B44" s="354" t="s">
        <v>22</v>
      </c>
      <c r="C44" s="123" t="s">
        <v>19</v>
      </c>
      <c r="D44" s="191" t="s">
        <v>41</v>
      </c>
      <c r="E44" s="16"/>
      <c r="F44" s="16" t="s">
        <v>14</v>
      </c>
      <c r="G44" s="123" t="s">
        <v>53</v>
      </c>
      <c r="H44" s="251">
        <v>3608</v>
      </c>
      <c r="I44" s="251">
        <v>240</v>
      </c>
      <c r="J44" s="251">
        <f>ElencoAssistenze[[#This Row],[€ Amount ]]+ElencoAssistenze[[#This Row],[€Shipping]]</f>
        <v>3848</v>
      </c>
      <c r="K44" s="125" t="s">
        <v>75</v>
      </c>
      <c r="L44" s="14">
        <v>44337</v>
      </c>
      <c r="M44" s="16">
        <f>IF(ElencoAssistenze[[#This Row],[Shipping Date]],ElencoAssistenze[[#This Row],[Shipping Date]]-ElencoAssistenze[[#This Row],[Data]],"Not yet processed")</f>
        <v>44</v>
      </c>
    </row>
    <row r="45" spans="1:16" ht="15" customHeight="1">
      <c r="A45" s="14">
        <v>44293</v>
      </c>
      <c r="B45" s="354" t="s">
        <v>22</v>
      </c>
      <c r="C45" s="123" t="s">
        <v>19</v>
      </c>
      <c r="D45" s="191" t="s">
        <v>5731</v>
      </c>
      <c r="E45" s="16"/>
      <c r="F45" s="16" t="s">
        <v>20</v>
      </c>
      <c r="G45" s="123" t="s">
        <v>5745</v>
      </c>
      <c r="H45" s="251">
        <v>2276.69</v>
      </c>
      <c r="I45" s="251">
        <v>0</v>
      </c>
      <c r="J45" s="251">
        <f>ElencoAssistenze[[#This Row],[€ Amount ]]+ElencoAssistenze[[#This Row],[€Shipping]]</f>
        <v>2276.69</v>
      </c>
      <c r="K45" s="125" t="s">
        <v>5754</v>
      </c>
      <c r="L45" s="14">
        <v>44308</v>
      </c>
      <c r="M45" s="16">
        <f>IF(ElencoAssistenze[[#This Row],[Shipping Date]],ElencoAssistenze[[#This Row],[Shipping Date]]-ElencoAssistenze[[#This Row],[Data]],"Not yet processed")</f>
        <v>15</v>
      </c>
    </row>
    <row r="46" spans="1:16" ht="15" customHeight="1">
      <c r="A46" s="14">
        <v>44294</v>
      </c>
      <c r="B46" s="354" t="s">
        <v>22</v>
      </c>
      <c r="C46" s="123" t="s">
        <v>19</v>
      </c>
      <c r="D46" s="191" t="s">
        <v>5732</v>
      </c>
      <c r="E46" s="16"/>
      <c r="F46" s="16" t="s">
        <v>20</v>
      </c>
      <c r="G46" s="123" t="s">
        <v>5746</v>
      </c>
      <c r="H46" s="251">
        <v>328.5</v>
      </c>
      <c r="I46" s="251">
        <v>0</v>
      </c>
      <c r="J46" s="251">
        <f>ElencoAssistenze[[#This Row],[€ Amount ]]+ElencoAssistenze[[#This Row],[€Shipping]]</f>
        <v>328.5</v>
      </c>
      <c r="K46" s="125" t="s">
        <v>5755</v>
      </c>
      <c r="L46" s="14">
        <v>44305</v>
      </c>
      <c r="M46" s="16">
        <f>IF(ElencoAssistenze[[#This Row],[Shipping Date]],ElencoAssistenze[[#This Row],[Shipping Date]]-ElencoAssistenze[[#This Row],[Data]],"Not yet processed")</f>
        <v>11</v>
      </c>
    </row>
    <row r="47" spans="1:16" ht="15" customHeight="1">
      <c r="A47" s="14">
        <v>44295</v>
      </c>
      <c r="B47" s="354" t="s">
        <v>22</v>
      </c>
      <c r="C47" s="123" t="s">
        <v>19</v>
      </c>
      <c r="D47" s="191" t="s">
        <v>5726</v>
      </c>
      <c r="E47" s="16"/>
      <c r="F47" s="16" t="s">
        <v>5728</v>
      </c>
      <c r="G47" s="123" t="s">
        <v>5747</v>
      </c>
      <c r="H47" s="251">
        <v>880</v>
      </c>
      <c r="I47" s="251">
        <v>71.59</v>
      </c>
      <c r="J47" s="251">
        <f>ElencoAssistenze[[#This Row],[€ Amount ]]+ElencoAssistenze[[#This Row],[€Shipping]]</f>
        <v>951.59</v>
      </c>
      <c r="K47" s="125" t="s">
        <v>75</v>
      </c>
      <c r="L47" s="14">
        <v>44305</v>
      </c>
      <c r="M47" s="16">
        <f>IF(ElencoAssistenze[[#This Row],[Shipping Date]],ElencoAssistenze[[#This Row],[Shipping Date]]-ElencoAssistenze[[#This Row],[Data]],"Not yet processed")</f>
        <v>10</v>
      </c>
    </row>
    <row r="48" spans="1:16" ht="15" customHeight="1">
      <c r="A48" s="14">
        <v>44300</v>
      </c>
      <c r="B48" s="354" t="s">
        <v>22</v>
      </c>
      <c r="C48" s="123" t="s">
        <v>19</v>
      </c>
      <c r="D48" s="191" t="s">
        <v>35</v>
      </c>
      <c r="E48" s="16"/>
      <c r="F48" s="16" t="s">
        <v>51</v>
      </c>
      <c r="G48" s="123" t="s">
        <v>2298</v>
      </c>
      <c r="H48" s="251">
        <v>912</v>
      </c>
      <c r="I48" s="251">
        <v>0</v>
      </c>
      <c r="J48" s="251">
        <f>ElencoAssistenze[[#This Row],[€ Amount ]]+ElencoAssistenze[[#This Row],[€Shipping]]</f>
        <v>912</v>
      </c>
      <c r="K48" s="125" t="s">
        <v>5723</v>
      </c>
      <c r="L48" s="14">
        <v>44312</v>
      </c>
      <c r="M48" s="16">
        <f>IF(ElencoAssistenze[[#This Row],[Shipping Date]],ElencoAssistenze[[#This Row],[Shipping Date]]-ElencoAssistenze[[#This Row],[Data]],"Not yet processed")</f>
        <v>12</v>
      </c>
    </row>
    <row r="49" spans="1:13" ht="15" customHeight="1">
      <c r="A49" s="14">
        <v>44300</v>
      </c>
      <c r="B49" s="354" t="s">
        <v>22</v>
      </c>
      <c r="C49" s="123" t="s">
        <v>19</v>
      </c>
      <c r="D49" s="191" t="s">
        <v>5733</v>
      </c>
      <c r="E49" s="16"/>
      <c r="F49" s="16" t="s">
        <v>49</v>
      </c>
      <c r="G49" s="123" t="s">
        <v>53</v>
      </c>
      <c r="H49" s="251">
        <v>262</v>
      </c>
      <c r="J49" s="251">
        <f>ElencoAssistenze[[#This Row],[€ Amount ]]+ElencoAssistenze[[#This Row],[€Shipping]]</f>
        <v>262</v>
      </c>
      <c r="K49" s="125" t="s">
        <v>75</v>
      </c>
      <c r="L49" s="14">
        <v>44323</v>
      </c>
      <c r="M49" s="16">
        <f>IF(ElencoAssistenze[[#This Row],[Shipping Date]],ElencoAssistenze[[#This Row],[Shipping Date]]-ElencoAssistenze[[#This Row],[Data]],"Not yet processed")</f>
        <v>23</v>
      </c>
    </row>
    <row r="50" spans="1:13" ht="15" customHeight="1">
      <c r="A50" s="14">
        <v>44301</v>
      </c>
      <c r="B50" s="354" t="s">
        <v>22</v>
      </c>
      <c r="C50" s="123" t="s">
        <v>19</v>
      </c>
      <c r="D50" s="191" t="s">
        <v>5734</v>
      </c>
      <c r="E50" s="16"/>
      <c r="F50" s="16" t="s">
        <v>5741</v>
      </c>
      <c r="G50" s="123" t="s">
        <v>5748</v>
      </c>
      <c r="H50" s="251">
        <v>2554</v>
      </c>
      <c r="I50" s="251">
        <v>54.87</v>
      </c>
      <c r="J50" s="251">
        <f>ElencoAssistenze[[#This Row],[€ Amount ]]+ElencoAssistenze[[#This Row],[€Shipping]]</f>
        <v>2608.87</v>
      </c>
      <c r="K50" s="125" t="s">
        <v>75</v>
      </c>
      <c r="L50" s="14">
        <v>44315</v>
      </c>
      <c r="M50" s="16">
        <f>IF(ElencoAssistenze[[#This Row],[Shipping Date]],ElencoAssistenze[[#This Row],[Shipping Date]]-ElencoAssistenze[[#This Row],[Data]],"Not yet processed")</f>
        <v>14</v>
      </c>
    </row>
    <row r="51" spans="1:13" ht="15" customHeight="1">
      <c r="A51" s="14">
        <v>44301</v>
      </c>
      <c r="B51" s="354" t="s">
        <v>22</v>
      </c>
      <c r="C51" s="123" t="s">
        <v>19</v>
      </c>
      <c r="D51" s="191" t="s">
        <v>2240</v>
      </c>
      <c r="E51" s="16"/>
      <c r="F51" s="16" t="s">
        <v>49</v>
      </c>
      <c r="G51" s="123" t="s">
        <v>53</v>
      </c>
      <c r="H51" s="251">
        <v>3300</v>
      </c>
      <c r="J51" s="251">
        <f>ElencoAssistenze[[#This Row],[€ Amount ]]+ElencoAssistenze[[#This Row],[€Shipping]]</f>
        <v>3300</v>
      </c>
      <c r="K51" s="125" t="s">
        <v>5756</v>
      </c>
      <c r="L51" s="14">
        <v>44314</v>
      </c>
      <c r="M51" s="16">
        <f>IF(ElencoAssistenze[[#This Row],[Shipping Date]],ElencoAssistenze[[#This Row],[Shipping Date]]-ElencoAssistenze[[#This Row],[Data]],"Not yet processed")</f>
        <v>13</v>
      </c>
    </row>
    <row r="52" spans="1:13" ht="15" customHeight="1">
      <c r="A52" s="14">
        <v>44302</v>
      </c>
      <c r="B52" s="354" t="s">
        <v>22</v>
      </c>
      <c r="C52" s="123" t="s">
        <v>18</v>
      </c>
      <c r="D52" s="191" t="s">
        <v>27</v>
      </c>
      <c r="E52" s="16"/>
      <c r="F52" s="16" t="s">
        <v>47</v>
      </c>
      <c r="G52" s="123" t="s">
        <v>5749</v>
      </c>
      <c r="H52" s="251">
        <v>22990</v>
      </c>
      <c r="J52" s="251">
        <f>ElencoAssistenze[[#This Row],[€ Amount ]]+ElencoAssistenze[[#This Row],[€Shipping]]</f>
        <v>22990</v>
      </c>
      <c r="K52" s="125" t="s">
        <v>5757</v>
      </c>
      <c r="L52" s="14"/>
      <c r="M52" s="16" t="str">
        <f>IF(ElencoAssistenze[[#This Row],[Shipping Date]],ElencoAssistenze[[#This Row],[Shipping Date]]-ElencoAssistenze[[#This Row],[Data]],"Not yet processed")</f>
        <v>Not yet processed</v>
      </c>
    </row>
    <row r="53" spans="1:13" ht="15" customHeight="1">
      <c r="A53" s="14">
        <v>44306</v>
      </c>
      <c r="B53" s="354" t="s">
        <v>22</v>
      </c>
      <c r="C53" s="123" t="s">
        <v>19</v>
      </c>
      <c r="D53" s="191" t="s">
        <v>5735</v>
      </c>
      <c r="E53" s="16"/>
      <c r="F53" s="16" t="s">
        <v>5742</v>
      </c>
      <c r="G53" s="123" t="s">
        <v>5750</v>
      </c>
      <c r="H53" s="251">
        <v>2904</v>
      </c>
      <c r="I53" s="251">
        <v>0</v>
      </c>
      <c r="J53" s="251">
        <f>ElencoAssistenze[[#This Row],[€ Amount ]]+ElencoAssistenze[[#This Row],[€Shipping]]</f>
        <v>2904</v>
      </c>
      <c r="K53" s="125" t="s">
        <v>5758</v>
      </c>
      <c r="L53" s="14">
        <v>44322</v>
      </c>
      <c r="M53" s="16">
        <f>IF(ElencoAssistenze[[#This Row],[Shipping Date]],ElencoAssistenze[[#This Row],[Shipping Date]]-ElencoAssistenze[[#This Row],[Data]],"Not yet processed")</f>
        <v>16</v>
      </c>
    </row>
    <row r="54" spans="1:13" ht="15" customHeight="1">
      <c r="A54" s="14">
        <v>44308</v>
      </c>
      <c r="B54" s="354" t="s">
        <v>22</v>
      </c>
      <c r="C54" s="123" t="s">
        <v>18</v>
      </c>
      <c r="D54" s="191" t="s">
        <v>5736</v>
      </c>
      <c r="E54" s="16"/>
      <c r="F54" s="16" t="s">
        <v>50</v>
      </c>
      <c r="G54" s="123" t="s">
        <v>2300</v>
      </c>
      <c r="H54" s="251">
        <v>4410</v>
      </c>
      <c r="J54" s="251">
        <f>ElencoAssistenze[[#This Row],[€ Amount ]]+ElencoAssistenze[[#This Row],[€Shipping]]</f>
        <v>4410</v>
      </c>
      <c r="K54" s="125" t="s">
        <v>75</v>
      </c>
      <c r="L54" s="14"/>
      <c r="M54" s="16" t="str">
        <f>IF(ElencoAssistenze[[#This Row],[Shipping Date]],ElencoAssistenze[[#This Row],[Shipping Date]]-ElencoAssistenze[[#This Row],[Data]],"Not yet processed")</f>
        <v>Not yet processed</v>
      </c>
    </row>
    <row r="55" spans="1:13" ht="15" customHeight="1">
      <c r="A55" s="14">
        <v>44309</v>
      </c>
      <c r="B55" s="354" t="s">
        <v>22</v>
      </c>
      <c r="C55" s="123" t="s">
        <v>19</v>
      </c>
      <c r="D55" s="191" t="s">
        <v>5735</v>
      </c>
      <c r="E55" s="16"/>
      <c r="F55" s="16" t="s">
        <v>5742</v>
      </c>
      <c r="G55" s="123" t="s">
        <v>5750</v>
      </c>
      <c r="H55" s="251">
        <v>500</v>
      </c>
      <c r="I55" s="251">
        <v>0</v>
      </c>
      <c r="J55" s="251">
        <f>ElencoAssistenze[[#This Row],[€ Amount ]]+ElencoAssistenze[[#This Row],[€Shipping]]</f>
        <v>500</v>
      </c>
      <c r="K55" s="125" t="s">
        <v>70</v>
      </c>
      <c r="L55" s="14">
        <v>44322</v>
      </c>
      <c r="M55" s="16">
        <f>IF(ElencoAssistenze[[#This Row],[Shipping Date]],ElencoAssistenze[[#This Row],[Shipping Date]]-ElencoAssistenze[[#This Row],[Data]],"Not yet processed")</f>
        <v>13</v>
      </c>
    </row>
    <row r="56" spans="1:13" ht="15" customHeight="1">
      <c r="A56" s="14">
        <v>44309</v>
      </c>
      <c r="B56" s="354" t="s">
        <v>22</v>
      </c>
      <c r="C56" s="123" t="s">
        <v>18</v>
      </c>
      <c r="D56" s="191" t="s">
        <v>419</v>
      </c>
      <c r="E56" s="16"/>
      <c r="F56" s="16" t="s">
        <v>20</v>
      </c>
      <c r="G56" s="123" t="s">
        <v>5751</v>
      </c>
      <c r="H56" s="251">
        <v>10829</v>
      </c>
      <c r="J56" s="251">
        <f>ElencoAssistenze[[#This Row],[€ Amount ]]+ElencoAssistenze[[#This Row],[€Shipping]]</f>
        <v>10829</v>
      </c>
      <c r="K56" s="125" t="s">
        <v>75</v>
      </c>
      <c r="L56" s="14"/>
      <c r="M56" s="16" t="str">
        <f>IF(ElencoAssistenze[[#This Row],[Shipping Date]],ElencoAssistenze[[#This Row],[Shipping Date]]-ElencoAssistenze[[#This Row],[Data]],"Not yet processed")</f>
        <v>Not yet processed</v>
      </c>
    </row>
    <row r="57" spans="1:13" ht="15" customHeight="1">
      <c r="A57" s="14">
        <v>44312</v>
      </c>
      <c r="B57" s="354" t="s">
        <v>22</v>
      </c>
      <c r="C57" s="123" t="s">
        <v>19</v>
      </c>
      <c r="D57" s="191" t="s">
        <v>1353</v>
      </c>
      <c r="E57" s="16"/>
      <c r="F57" s="16" t="s">
        <v>49</v>
      </c>
      <c r="G57" s="123" t="s">
        <v>5752</v>
      </c>
      <c r="H57" s="251">
        <v>550</v>
      </c>
      <c r="J57" s="251">
        <f>ElencoAssistenze[[#This Row],[€ Amount ]]+ElencoAssistenze[[#This Row],[€Shipping]]</f>
        <v>550</v>
      </c>
      <c r="K57" s="125" t="s">
        <v>75</v>
      </c>
      <c r="L57" s="14">
        <v>44328</v>
      </c>
      <c r="M57" s="16">
        <f>IF(ElencoAssistenze[[#This Row],[Shipping Date]],ElencoAssistenze[[#This Row],[Shipping Date]]-ElencoAssistenze[[#This Row],[Data]],"Not yet processed")</f>
        <v>16</v>
      </c>
    </row>
    <row r="58" spans="1:13" ht="15" customHeight="1">
      <c r="A58" s="14">
        <v>44314</v>
      </c>
      <c r="B58" s="354" t="s">
        <v>22</v>
      </c>
      <c r="C58" s="123" t="s">
        <v>19</v>
      </c>
      <c r="D58" s="191" t="s">
        <v>1012</v>
      </c>
      <c r="E58" s="16"/>
      <c r="F58" s="16" t="s">
        <v>49</v>
      </c>
      <c r="G58" s="123" t="s">
        <v>53</v>
      </c>
      <c r="H58" s="251">
        <v>188.8</v>
      </c>
      <c r="J58" s="251">
        <f>ElencoAssistenze[[#This Row],[€ Amount ]]+ElencoAssistenze[[#This Row],[€Shipping]]</f>
        <v>188.8</v>
      </c>
      <c r="K58" s="125" t="s">
        <v>75</v>
      </c>
      <c r="L58" s="14">
        <v>44328</v>
      </c>
      <c r="M58" s="16">
        <f>IF(ElencoAssistenze[[#This Row],[Shipping Date]],ElencoAssistenze[[#This Row],[Shipping Date]]-ElencoAssistenze[[#This Row],[Data]],"Not yet processed")</f>
        <v>14</v>
      </c>
    </row>
    <row r="59" spans="1:13" ht="15" customHeight="1">
      <c r="A59" s="14">
        <v>44315</v>
      </c>
      <c r="B59" s="354" t="s">
        <v>22</v>
      </c>
      <c r="C59" s="123" t="s">
        <v>19</v>
      </c>
      <c r="D59" s="191" t="s">
        <v>508</v>
      </c>
      <c r="E59" s="16"/>
      <c r="F59" s="16" t="s">
        <v>20</v>
      </c>
      <c r="G59" s="123" t="s">
        <v>53</v>
      </c>
      <c r="H59" s="251">
        <v>160.4</v>
      </c>
      <c r="I59" s="251">
        <v>16</v>
      </c>
      <c r="J59" s="251">
        <f>ElencoAssistenze[[#This Row],[€ Amount ]]+ElencoAssistenze[[#This Row],[€Shipping]]</f>
        <v>176.4</v>
      </c>
      <c r="K59" s="125" t="s">
        <v>69</v>
      </c>
      <c r="L59" s="14">
        <v>44319</v>
      </c>
      <c r="M59" s="16">
        <f>IF(ElencoAssistenze[[#This Row],[Shipping Date]],ElencoAssistenze[[#This Row],[Shipping Date]]-ElencoAssistenze[[#This Row],[Data]],"Not yet processed")</f>
        <v>4</v>
      </c>
    </row>
    <row r="60" spans="1:13" ht="15" customHeight="1">
      <c r="A60" s="14">
        <v>44315</v>
      </c>
      <c r="B60" s="354" t="s">
        <v>22</v>
      </c>
      <c r="C60" s="123" t="s">
        <v>18</v>
      </c>
      <c r="D60" s="191" t="s">
        <v>41</v>
      </c>
      <c r="E60" s="16"/>
      <c r="F60" s="16" t="s">
        <v>14</v>
      </c>
      <c r="G60" s="123" t="s">
        <v>5753</v>
      </c>
      <c r="H60" s="251">
        <v>8055</v>
      </c>
      <c r="J60" s="251">
        <f>ElencoAssistenze[[#This Row],[€ Amount ]]+ElencoAssistenze[[#This Row],[€Shipping]]</f>
        <v>8055</v>
      </c>
      <c r="K60" s="125" t="s">
        <v>75</v>
      </c>
      <c r="L60" s="14"/>
      <c r="M60" s="16" t="str">
        <f>IF(ElencoAssistenze[[#This Row],[Shipping Date]],ElencoAssistenze[[#This Row],[Shipping Date]]-ElencoAssistenze[[#This Row],[Data]],"Not yet processed")</f>
        <v>Not yet processed</v>
      </c>
    </row>
    <row r="61" spans="1:13" ht="15" customHeight="1">
      <c r="A61" s="14">
        <v>44316</v>
      </c>
      <c r="B61" s="354" t="s">
        <v>22</v>
      </c>
      <c r="C61" s="123" t="s">
        <v>19</v>
      </c>
      <c r="D61" s="191" t="s">
        <v>5737</v>
      </c>
      <c r="E61" s="16"/>
      <c r="F61" s="16" t="s">
        <v>5743</v>
      </c>
      <c r="G61" s="123" t="s">
        <v>53</v>
      </c>
      <c r="H61" s="251">
        <v>1629.3</v>
      </c>
      <c r="J61" s="251">
        <f>ElencoAssistenze[[#This Row],[€ Amount ]]+ElencoAssistenze[[#This Row],[€Shipping]]</f>
        <v>1629.3</v>
      </c>
      <c r="K61" s="125" t="s">
        <v>75</v>
      </c>
      <c r="L61" s="14">
        <v>44330</v>
      </c>
      <c r="M61" s="16">
        <f>IF(ElencoAssistenze[[#This Row],[Shipping Date]],ElencoAssistenze[[#This Row],[Shipping Date]]-ElencoAssistenze[[#This Row],[Data]],"Not yet processed")</f>
        <v>14</v>
      </c>
    </row>
    <row r="62" spans="1:13" ht="15" customHeight="1">
      <c r="A62" s="14">
        <v>44319</v>
      </c>
      <c r="B62" s="354" t="s">
        <v>22</v>
      </c>
      <c r="C62" s="123" t="s">
        <v>19</v>
      </c>
      <c r="D62" s="191" t="s">
        <v>23</v>
      </c>
      <c r="E62" s="16" t="s">
        <v>5762</v>
      </c>
      <c r="F62" s="16" t="s">
        <v>46</v>
      </c>
      <c r="G62" s="123" t="s">
        <v>5764</v>
      </c>
      <c r="H62" s="251">
        <v>2032</v>
      </c>
      <c r="I62" s="251">
        <v>415</v>
      </c>
      <c r="J62" s="251">
        <f>ElencoAssistenze[[#This Row],[€ Amount ]]+ElencoAssistenze[[#This Row],[€Shipping]]</f>
        <v>2447</v>
      </c>
      <c r="K62" s="125" t="s">
        <v>70</v>
      </c>
      <c r="L62" s="14">
        <v>44337</v>
      </c>
      <c r="M62" s="16">
        <f>IF(ElencoAssistenze[[#This Row],[Shipping Date]],ElencoAssistenze[[#This Row],[Shipping Date]]-ElencoAssistenze[[#This Row],[Data]],"Not yet processed")</f>
        <v>18</v>
      </c>
    </row>
    <row r="63" spans="1:13" ht="15" customHeight="1">
      <c r="A63" s="14">
        <v>44321</v>
      </c>
      <c r="B63" s="354" t="s">
        <v>22</v>
      </c>
      <c r="C63" s="123" t="s">
        <v>19</v>
      </c>
      <c r="D63" s="191" t="s">
        <v>5759</v>
      </c>
      <c r="E63" s="16"/>
      <c r="F63" s="16" t="s">
        <v>15</v>
      </c>
      <c r="G63" s="123" t="s">
        <v>5765</v>
      </c>
      <c r="H63" s="251">
        <v>243.75</v>
      </c>
      <c r="I63" s="251">
        <v>20</v>
      </c>
      <c r="J63" s="251">
        <f>ElencoAssistenze[[#This Row],[€ Amount ]]+ElencoAssistenze[[#This Row],[€Shipping]]</f>
        <v>263.75</v>
      </c>
      <c r="K63" s="125" t="s">
        <v>75</v>
      </c>
      <c r="L63" s="14">
        <v>44342</v>
      </c>
      <c r="M63" s="16">
        <f>IF(ElencoAssistenze[[#This Row],[Shipping Date]],ElencoAssistenze[[#This Row],[Shipping Date]]-ElencoAssistenze[[#This Row],[Data]],"Not yet processed")</f>
        <v>21</v>
      </c>
    </row>
    <row r="64" spans="1:13" ht="15" customHeight="1">
      <c r="A64" s="14">
        <v>44322</v>
      </c>
      <c r="B64" s="354" t="s">
        <v>22</v>
      </c>
      <c r="C64" s="123" t="s">
        <v>18</v>
      </c>
      <c r="D64" s="191" t="s">
        <v>5759</v>
      </c>
      <c r="E64" s="16"/>
      <c r="F64" s="16" t="s">
        <v>15</v>
      </c>
      <c r="G64" s="123" t="s">
        <v>5766</v>
      </c>
      <c r="H64" s="251">
        <v>4978</v>
      </c>
      <c r="J64" s="251">
        <f>ElencoAssistenze[[#This Row],[€ Amount ]]+ElencoAssistenze[[#This Row],[€Shipping]]</f>
        <v>4978</v>
      </c>
      <c r="K64" s="125" t="s">
        <v>69</v>
      </c>
      <c r="L64" s="14"/>
      <c r="M64" s="16" t="str">
        <f>IF(ElencoAssistenze[[#This Row],[Shipping Date]],ElencoAssistenze[[#This Row],[Shipping Date]]-ElencoAssistenze[[#This Row],[Data]],"Not yet processed")</f>
        <v>Not yet processed</v>
      </c>
    </row>
    <row r="65" spans="1:13" ht="15" customHeight="1">
      <c r="A65" s="14">
        <v>44322</v>
      </c>
      <c r="B65" s="354" t="s">
        <v>22</v>
      </c>
      <c r="C65" s="123" t="s">
        <v>18</v>
      </c>
      <c r="D65" s="191" t="s">
        <v>2284</v>
      </c>
      <c r="E65" s="16"/>
      <c r="F65" s="16" t="s">
        <v>5763</v>
      </c>
      <c r="G65" s="123" t="s">
        <v>5767</v>
      </c>
      <c r="H65" s="251">
        <v>2935</v>
      </c>
      <c r="J65" s="251">
        <f>ElencoAssistenze[[#This Row],[€ Amount ]]+ElencoAssistenze[[#This Row],[€Shipping]]</f>
        <v>2935</v>
      </c>
      <c r="K65" s="125" t="s">
        <v>69</v>
      </c>
      <c r="L65" s="14"/>
      <c r="M65" s="16" t="str">
        <f>IF(ElencoAssistenze[[#This Row],[Shipping Date]],ElencoAssistenze[[#This Row],[Shipping Date]]-ElencoAssistenze[[#This Row],[Data]],"Not yet processed")</f>
        <v>Not yet processed</v>
      </c>
    </row>
    <row r="66" spans="1:13" ht="15" customHeight="1">
      <c r="A66" s="14">
        <v>44329</v>
      </c>
      <c r="B66" s="354" t="s">
        <v>22</v>
      </c>
      <c r="C66" s="123" t="s">
        <v>19</v>
      </c>
      <c r="D66" s="191" t="s">
        <v>5760</v>
      </c>
      <c r="E66" s="16"/>
      <c r="F66" s="16" t="s">
        <v>20</v>
      </c>
      <c r="G66" s="123" t="s">
        <v>5746</v>
      </c>
      <c r="H66" s="251">
        <v>221.92</v>
      </c>
      <c r="I66" s="251">
        <v>0</v>
      </c>
      <c r="J66" s="251">
        <f>ElencoAssistenze[[#This Row],[€ Amount ]]+ElencoAssistenze[[#This Row],[€Shipping]]</f>
        <v>221.92</v>
      </c>
      <c r="K66" s="125" t="s">
        <v>5772</v>
      </c>
      <c r="L66" s="14">
        <v>44330</v>
      </c>
      <c r="M66" s="16">
        <f>IF(ElencoAssistenze[[#This Row],[Shipping Date]],ElencoAssistenze[[#This Row],[Shipping Date]]-ElencoAssistenze[[#This Row],[Data]],"Not yet processed")</f>
        <v>1</v>
      </c>
    </row>
    <row r="67" spans="1:13" ht="15" customHeight="1">
      <c r="A67" s="14">
        <v>44335</v>
      </c>
      <c r="B67" s="354" t="s">
        <v>22</v>
      </c>
      <c r="C67" s="123" t="s">
        <v>19</v>
      </c>
      <c r="D67" s="191" t="s">
        <v>2216</v>
      </c>
      <c r="E67" s="16"/>
      <c r="F67" s="16" t="s">
        <v>49</v>
      </c>
      <c r="G67" s="123" t="s">
        <v>5768</v>
      </c>
      <c r="H67" s="251">
        <v>1350</v>
      </c>
      <c r="I67" s="251">
        <v>375</v>
      </c>
      <c r="J67" s="251">
        <f>ElencoAssistenze[[#This Row],[€ Amount ]]+ElencoAssistenze[[#This Row],[€Shipping]]</f>
        <v>1725</v>
      </c>
      <c r="K67" s="125" t="s">
        <v>5723</v>
      </c>
      <c r="L67" s="14">
        <v>44337</v>
      </c>
      <c r="M67" s="16">
        <f>IF(ElencoAssistenze[[#This Row],[Shipping Date]],ElencoAssistenze[[#This Row],[Shipping Date]]-ElencoAssistenze[[#This Row],[Data]],"Not yet processed")</f>
        <v>2</v>
      </c>
    </row>
    <row r="68" spans="1:13" ht="15" customHeight="1">
      <c r="A68" s="14">
        <v>44335</v>
      </c>
      <c r="B68" s="354" t="s">
        <v>22</v>
      </c>
      <c r="C68" s="123" t="s">
        <v>18</v>
      </c>
      <c r="D68" s="191" t="s">
        <v>5759</v>
      </c>
      <c r="E68" s="16"/>
      <c r="F68" s="16" t="s">
        <v>15</v>
      </c>
      <c r="G68" s="123" t="s">
        <v>5769</v>
      </c>
      <c r="H68" s="251">
        <v>290</v>
      </c>
      <c r="J68" s="251">
        <f>ElencoAssistenze[[#This Row],[€ Amount ]]+ElencoAssistenze[[#This Row],[€Shipping]]</f>
        <v>290</v>
      </c>
      <c r="K68" s="125" t="s">
        <v>75</v>
      </c>
      <c r="L68" s="14"/>
      <c r="M68" s="16" t="str">
        <f>IF(ElencoAssistenze[[#This Row],[Shipping Date]],ElencoAssistenze[[#This Row],[Shipping Date]]-ElencoAssistenze[[#This Row],[Data]],"Not yet processed")</f>
        <v>Not yet processed</v>
      </c>
    </row>
    <row r="69" spans="1:13" ht="15" customHeight="1">
      <c r="A69" s="14">
        <v>44337</v>
      </c>
      <c r="B69" s="354" t="s">
        <v>22</v>
      </c>
      <c r="C69" s="123" t="s">
        <v>19</v>
      </c>
      <c r="D69" s="191" t="s">
        <v>5761</v>
      </c>
      <c r="E69" s="16"/>
      <c r="F69" s="16" t="s">
        <v>20</v>
      </c>
      <c r="G69" s="123" t="s">
        <v>64</v>
      </c>
      <c r="H69" s="251">
        <v>200</v>
      </c>
      <c r="I69" s="251">
        <v>29.33</v>
      </c>
      <c r="J69" s="251">
        <f>ElencoAssistenze[[#This Row],[€ Amount ]]+ElencoAssistenze[[#This Row],[€Shipping]]</f>
        <v>229.32999999999998</v>
      </c>
      <c r="K69" s="125" t="s">
        <v>69</v>
      </c>
      <c r="L69" s="14">
        <v>44342</v>
      </c>
      <c r="M69" s="16">
        <f>IF(ElencoAssistenze[[#This Row],[Shipping Date]],ElencoAssistenze[[#This Row],[Shipping Date]]-ElencoAssistenze[[#This Row],[Data]],"Not yet processed")</f>
        <v>5</v>
      </c>
    </row>
    <row r="70" spans="1:13" ht="15" customHeight="1">
      <c r="A70" s="14">
        <v>44340</v>
      </c>
      <c r="B70" s="354" t="s">
        <v>22</v>
      </c>
      <c r="C70" s="123" t="s">
        <v>19</v>
      </c>
      <c r="D70" s="191" t="s">
        <v>2239</v>
      </c>
      <c r="E70" s="16" t="s">
        <v>5738</v>
      </c>
      <c r="F70" s="16" t="s">
        <v>5729</v>
      </c>
      <c r="G70" s="123" t="s">
        <v>2427</v>
      </c>
      <c r="H70" s="251">
        <v>256</v>
      </c>
      <c r="I70" s="251">
        <v>165</v>
      </c>
      <c r="J70" s="251">
        <f>ElencoAssistenze[[#This Row],[€ Amount ]]+ElencoAssistenze[[#This Row],[€Shipping]]</f>
        <v>421</v>
      </c>
      <c r="K70" s="125" t="s">
        <v>69</v>
      </c>
      <c r="L70" s="14">
        <v>44356</v>
      </c>
      <c r="M70" s="16">
        <f>IF(ElencoAssistenze[[#This Row],[Shipping Date]],ElencoAssistenze[[#This Row],[Shipping Date]]-ElencoAssistenze[[#This Row],[Data]],"Not yet processed")</f>
        <v>16</v>
      </c>
    </row>
    <row r="71" spans="1:13" ht="15" customHeight="1">
      <c r="A71" s="14">
        <v>44341</v>
      </c>
      <c r="B71" s="354" t="s">
        <v>22</v>
      </c>
      <c r="C71" s="123" t="s">
        <v>18</v>
      </c>
      <c r="D71" s="191" t="s">
        <v>41</v>
      </c>
      <c r="E71" s="16"/>
      <c r="F71" s="16" t="s">
        <v>14</v>
      </c>
      <c r="G71" s="123" t="s">
        <v>5770</v>
      </c>
      <c r="H71" s="251">
        <v>290</v>
      </c>
      <c r="J71" s="251">
        <f>ElencoAssistenze[[#This Row],[€ Amount ]]+ElencoAssistenze[[#This Row],[€Shipping]]</f>
        <v>290</v>
      </c>
      <c r="K71" s="125" t="s">
        <v>69</v>
      </c>
      <c r="L71" s="14"/>
      <c r="M71" s="16" t="str">
        <f>IF(ElencoAssistenze[[#This Row],[Shipping Date]],ElencoAssistenze[[#This Row],[Shipping Date]]-ElencoAssistenze[[#This Row],[Data]],"Not yet processed")</f>
        <v>Not yet processed</v>
      </c>
    </row>
    <row r="72" spans="1:13" ht="15" customHeight="1">
      <c r="A72" s="14">
        <v>44347</v>
      </c>
      <c r="B72" s="354" t="s">
        <v>22</v>
      </c>
      <c r="C72" s="123" t="s">
        <v>18</v>
      </c>
      <c r="D72" s="191" t="s">
        <v>5732</v>
      </c>
      <c r="E72" s="16"/>
      <c r="F72" s="16" t="s">
        <v>20</v>
      </c>
      <c r="G72" s="123" t="s">
        <v>5771</v>
      </c>
      <c r="H72" s="251">
        <v>300</v>
      </c>
      <c r="I72" s="251">
        <v>0</v>
      </c>
      <c r="J72" s="251">
        <f>ElencoAssistenze[[#This Row],[€ Amount ]]+ElencoAssistenze[[#This Row],[€Shipping]]</f>
        <v>300</v>
      </c>
      <c r="K72" s="125" t="s">
        <v>5755</v>
      </c>
      <c r="L72" s="14"/>
      <c r="M72" s="16" t="str">
        <f>IF(ElencoAssistenze[[#This Row],[Shipping Date]],ElencoAssistenze[[#This Row],[Shipping Date]]-ElencoAssistenze[[#This Row],[Data]],"Not yet processed")</f>
        <v>Not yet processed</v>
      </c>
    </row>
    <row r="73" spans="1:13" ht="15" customHeight="1">
      <c r="A73" s="14">
        <v>44355</v>
      </c>
      <c r="B73" s="160" t="s">
        <v>22</v>
      </c>
      <c r="C73" s="123" t="s">
        <v>18</v>
      </c>
      <c r="D73" s="191" t="s">
        <v>5735</v>
      </c>
      <c r="E73" s="16"/>
      <c r="F73" s="16" t="s">
        <v>5742</v>
      </c>
      <c r="G73" s="123" t="s">
        <v>5776</v>
      </c>
      <c r="H73" s="251">
        <v>14080</v>
      </c>
      <c r="I73" s="251">
        <v>0</v>
      </c>
      <c r="J73" s="251">
        <f>ElencoAssistenze[[#This Row],[€ Amount ]]+ElencoAssistenze[[#This Row],[€Shipping]]</f>
        <v>14080</v>
      </c>
      <c r="K73" s="125" t="s">
        <v>75</v>
      </c>
      <c r="L73" s="14"/>
      <c r="M73" s="16" t="str">
        <f>IF(ElencoAssistenze[[#This Row],[Shipping Date]],ElencoAssistenze[[#This Row],[Shipping Date]]-ElencoAssistenze[[#This Row],[Data]],"Not yet processed")</f>
        <v>Not yet processed</v>
      </c>
    </row>
    <row r="74" spans="1:13" ht="15" customHeight="1">
      <c r="A74" s="14">
        <v>44357</v>
      </c>
      <c r="B74" s="160" t="s">
        <v>22</v>
      </c>
      <c r="C74" s="123" t="s">
        <v>18</v>
      </c>
      <c r="D74" s="191" t="s">
        <v>5777</v>
      </c>
      <c r="E74" s="16"/>
      <c r="F74" s="16" t="s">
        <v>15</v>
      </c>
      <c r="G74" s="123" t="s">
        <v>64</v>
      </c>
      <c r="H74" s="251">
        <v>500</v>
      </c>
      <c r="I74" s="251">
        <v>20</v>
      </c>
      <c r="J74" s="251">
        <f>ElencoAssistenze[[#This Row],[€ Amount ]]+ElencoAssistenze[[#This Row],[€Shipping]]</f>
        <v>520</v>
      </c>
      <c r="K74" s="125" t="s">
        <v>75</v>
      </c>
      <c r="L74" s="14"/>
      <c r="M74" s="16" t="str">
        <f>IF(ElencoAssistenze[[#This Row],[Shipping Date]],ElencoAssistenze[[#This Row],[Shipping Date]]-ElencoAssistenze[[#This Row],[Data]],"Not yet processed")</f>
        <v>Not yet processed</v>
      </c>
    </row>
    <row r="75" spans="1:13" ht="15" customHeight="1">
      <c r="A75" s="14"/>
      <c r="B75" s="160"/>
      <c r="C75" s="123"/>
      <c r="D75" s="191"/>
      <c r="E75" s="16"/>
      <c r="F75" s="16"/>
      <c r="G75" s="123"/>
      <c r="K75" s="125"/>
      <c r="L75" s="14"/>
      <c r="M75" s="16"/>
    </row>
    <row r="76" spans="1:13" ht="15" customHeight="1">
      <c r="A76" s="14"/>
      <c r="B76" s="160"/>
      <c r="C76" s="123"/>
      <c r="D76" s="191"/>
      <c r="E76" s="16"/>
      <c r="F76" s="16"/>
      <c r="G76" s="123"/>
      <c r="K76" s="125"/>
      <c r="L76" s="14"/>
      <c r="M76" s="16"/>
    </row>
    <row r="77" spans="1:13" ht="15" customHeight="1">
      <c r="A77" s="14"/>
      <c r="B77" s="160"/>
      <c r="C77" s="123"/>
      <c r="D77" s="191"/>
      <c r="E77" s="16"/>
      <c r="F77" s="16"/>
      <c r="G77" s="123"/>
      <c r="K77" s="125"/>
      <c r="L77" s="14"/>
      <c r="M77" s="16"/>
    </row>
    <row r="78" spans="1:13" ht="15" customHeight="1">
      <c r="A78" s="14"/>
      <c r="B78" s="160"/>
      <c r="C78" s="123"/>
      <c r="D78" s="191"/>
      <c r="E78" s="16"/>
      <c r="F78" s="16"/>
      <c r="G78" s="123"/>
      <c r="K78" s="125"/>
      <c r="L78" s="14"/>
      <c r="M78" s="16"/>
    </row>
    <row r="79" spans="1:13" ht="15" customHeight="1">
      <c r="A79" s="14"/>
      <c r="B79" s="160"/>
      <c r="C79" s="123"/>
      <c r="D79" s="191"/>
      <c r="E79" s="16"/>
      <c r="F79" s="16"/>
      <c r="G79" s="123"/>
      <c r="K79" s="125"/>
      <c r="L79" s="14"/>
      <c r="M79" s="16"/>
    </row>
    <row r="80" spans="1:13" ht="15" customHeight="1">
      <c r="A80" s="14"/>
      <c r="B80" s="160"/>
      <c r="C80" s="123"/>
      <c r="D80" s="191"/>
      <c r="E80" s="16"/>
      <c r="F80" s="16"/>
      <c r="G80" s="123"/>
      <c r="K80" s="125"/>
      <c r="L80" s="14"/>
      <c r="M80" s="16"/>
    </row>
    <row r="81" spans="1:13" ht="15" customHeight="1">
      <c r="A81" s="14"/>
      <c r="B81" s="160"/>
      <c r="C81" s="123"/>
      <c r="D81" s="191"/>
      <c r="E81" s="16"/>
      <c r="F81" s="16"/>
      <c r="G81" s="123"/>
      <c r="K81" s="125"/>
      <c r="L81" s="14"/>
      <c r="M81" s="16"/>
    </row>
    <row r="82" spans="1:13" ht="15" customHeight="1">
      <c r="A82" s="25"/>
      <c r="B82" s="162"/>
      <c r="C82" s="220"/>
      <c r="D82" s="192"/>
      <c r="E82" s="26"/>
      <c r="F82" s="26"/>
      <c r="G82" s="98"/>
      <c r="K82" s="127"/>
    </row>
    <row r="83" spans="1:13" ht="15" customHeight="1">
      <c r="A83" s="25"/>
      <c r="B83" s="162"/>
      <c r="C83" s="220"/>
      <c r="D83" s="192"/>
      <c r="E83" s="26"/>
      <c r="F83" s="26"/>
      <c r="G83" s="98"/>
      <c r="K83" s="127"/>
    </row>
    <row r="84" spans="1:13" ht="15" customHeight="1">
      <c r="A84" s="23"/>
      <c r="B84" s="161"/>
      <c r="C84" s="219"/>
      <c r="D84" s="192"/>
      <c r="E84" s="24"/>
      <c r="F84" s="24"/>
      <c r="G84" s="95"/>
      <c r="K84" s="126"/>
    </row>
    <row r="85" spans="1:13" ht="15" customHeight="1">
      <c r="A85" s="25"/>
      <c r="B85" s="162"/>
      <c r="C85" s="220"/>
      <c r="D85" s="192"/>
      <c r="E85" s="26"/>
      <c r="F85" s="26"/>
      <c r="G85" s="98"/>
      <c r="K85" s="127"/>
    </row>
    <row r="86" spans="1:13" ht="15" customHeight="1">
      <c r="A86" s="25"/>
      <c r="B86" s="162"/>
      <c r="C86" s="220"/>
      <c r="D86" s="192"/>
      <c r="E86" s="26"/>
      <c r="F86" s="26"/>
      <c r="G86" s="98"/>
      <c r="K86" s="127"/>
    </row>
    <row r="87" spans="1:13" ht="15" customHeight="1">
      <c r="A87" s="25"/>
      <c r="B87" s="162"/>
      <c r="C87" s="220"/>
      <c r="D87" s="192"/>
      <c r="E87" s="26"/>
      <c r="F87" s="26"/>
      <c r="G87" s="98"/>
      <c r="K87" s="127"/>
    </row>
    <row r="88" spans="1:13" ht="15" customHeight="1">
      <c r="A88" s="25"/>
      <c r="B88" s="162"/>
      <c r="C88" s="220"/>
      <c r="D88" s="192"/>
      <c r="E88" s="26"/>
      <c r="F88" s="26"/>
      <c r="G88" s="98"/>
      <c r="K88" s="127"/>
    </row>
    <row r="89" spans="1:13" ht="15" customHeight="1">
      <c r="A89" s="19"/>
      <c r="B89" s="164"/>
      <c r="C89" s="222"/>
      <c r="D89" s="194"/>
      <c r="E89" s="20"/>
      <c r="F89" s="20"/>
      <c r="G89" s="100"/>
      <c r="K89" s="129"/>
    </row>
    <row r="90" spans="1:13" ht="15" customHeight="1">
      <c r="A90" s="19"/>
      <c r="B90" s="164"/>
      <c r="C90" s="222"/>
      <c r="D90" s="194"/>
      <c r="E90" s="20"/>
      <c r="F90" s="20"/>
      <c r="G90" s="100"/>
      <c r="K90" s="129"/>
    </row>
    <row r="91" spans="1:13" ht="15" customHeight="1">
      <c r="A91" s="19"/>
      <c r="B91" s="164"/>
      <c r="C91" s="222"/>
      <c r="D91" s="194"/>
      <c r="E91" s="20"/>
      <c r="F91" s="20"/>
      <c r="G91" s="100"/>
      <c r="K91" s="129"/>
    </row>
    <row r="92" spans="1:13" ht="15" customHeight="1">
      <c r="A92" s="19"/>
      <c r="B92" s="164"/>
      <c r="C92" s="222"/>
      <c r="D92" s="194"/>
      <c r="E92" s="20"/>
      <c r="F92" s="20"/>
      <c r="G92" s="100"/>
      <c r="K92" s="129"/>
    </row>
    <row r="93" spans="1:13" ht="15" customHeight="1">
      <c r="A93" s="19"/>
      <c r="B93" s="164"/>
      <c r="C93" s="222"/>
      <c r="D93" s="194"/>
      <c r="E93" s="20"/>
      <c r="F93" s="20"/>
      <c r="G93" s="100"/>
      <c r="K93" s="129"/>
    </row>
    <row r="94" spans="1:13" ht="15" customHeight="1">
      <c r="A94" s="19"/>
      <c r="B94" s="164"/>
      <c r="C94" s="222"/>
      <c r="D94" s="194"/>
      <c r="E94" s="20"/>
      <c r="F94" s="20"/>
      <c r="G94" s="100"/>
      <c r="K94" s="129"/>
    </row>
    <row r="95" spans="1:13" ht="15" customHeight="1">
      <c r="A95" s="19"/>
      <c r="B95" s="164"/>
      <c r="C95" s="222"/>
      <c r="D95" s="194"/>
      <c r="E95" s="20"/>
      <c r="F95" s="20"/>
      <c r="G95" s="100"/>
      <c r="K95" s="129"/>
    </row>
    <row r="96" spans="1:13" ht="15" customHeight="1">
      <c r="A96" s="19"/>
      <c r="B96" s="164"/>
      <c r="C96" s="222"/>
      <c r="D96" s="194"/>
      <c r="E96" s="20"/>
      <c r="F96" s="20"/>
      <c r="G96" s="100"/>
      <c r="K96" s="129"/>
    </row>
    <row r="97" spans="1:11" ht="15" customHeight="1">
      <c r="A97" s="19"/>
      <c r="B97" s="164"/>
      <c r="C97" s="222"/>
      <c r="D97" s="194"/>
      <c r="E97" s="20"/>
      <c r="F97" s="20"/>
      <c r="G97" s="100"/>
      <c r="K97" s="129"/>
    </row>
    <row r="98" spans="1:11" ht="15" customHeight="1">
      <c r="A98" s="19"/>
      <c r="B98" s="164"/>
      <c r="C98" s="222"/>
      <c r="D98" s="194"/>
      <c r="E98" s="20"/>
      <c r="F98" s="20"/>
      <c r="G98" s="100"/>
      <c r="K98" s="129"/>
    </row>
    <row r="99" spans="1:11" ht="15" customHeight="1"/>
    <row r="100" spans="1:11" ht="15" customHeight="1">
      <c r="A100" s="28"/>
      <c r="B100" s="163"/>
      <c r="C100" s="221"/>
      <c r="D100" s="193"/>
      <c r="E100" s="29"/>
      <c r="F100" s="29"/>
      <c r="G100" s="99"/>
      <c r="K100" s="128"/>
    </row>
    <row r="101" spans="1:11" ht="15" customHeight="1">
      <c r="A101" s="28"/>
      <c r="B101" s="163"/>
      <c r="C101" s="221"/>
      <c r="D101" s="193"/>
      <c r="E101" s="29"/>
      <c r="F101" s="29"/>
      <c r="G101" s="99"/>
      <c r="K101" s="128"/>
    </row>
    <row r="102" spans="1:11" ht="15" customHeight="1">
      <c r="A102" s="28"/>
      <c r="B102" s="163"/>
      <c r="C102" s="221"/>
      <c r="D102" s="193"/>
      <c r="E102" s="29"/>
      <c r="F102" s="29"/>
      <c r="G102" s="99"/>
      <c r="K102" s="128"/>
    </row>
    <row r="103" spans="1:11" ht="15" customHeight="1">
      <c r="A103" s="28"/>
      <c r="B103" s="163"/>
      <c r="C103" s="221"/>
      <c r="D103" s="193"/>
      <c r="E103" s="29"/>
      <c r="F103" s="29"/>
      <c r="G103" s="99"/>
      <c r="K103" s="128"/>
    </row>
    <row r="104" spans="1:11" ht="15" customHeight="1">
      <c r="A104" s="28"/>
      <c r="B104" s="163"/>
      <c r="C104" s="221"/>
      <c r="D104" s="193"/>
      <c r="E104" s="29"/>
      <c r="F104" s="29"/>
      <c r="G104" s="99"/>
      <c r="K104" s="128"/>
    </row>
    <row r="105" spans="1:11" ht="15" customHeight="1">
      <c r="A105" s="28"/>
      <c r="B105" s="163"/>
      <c r="C105" s="221"/>
      <c r="D105" s="193"/>
      <c r="E105" s="29"/>
      <c r="F105" s="29"/>
      <c r="G105" s="99"/>
      <c r="K105" s="128"/>
    </row>
    <row r="106" spans="1:11" ht="15" customHeight="1">
      <c r="A106" s="28"/>
      <c r="B106" s="163"/>
      <c r="C106" s="221"/>
      <c r="D106" s="193"/>
      <c r="E106" s="29"/>
      <c r="F106" s="29"/>
      <c r="G106" s="99"/>
      <c r="K106" s="128"/>
    </row>
    <row r="107" spans="1:11" ht="15" customHeight="1">
      <c r="A107" s="28"/>
      <c r="B107" s="163"/>
      <c r="C107" s="221"/>
      <c r="D107" s="193"/>
      <c r="E107" s="29"/>
      <c r="F107" s="29"/>
      <c r="G107" s="99"/>
      <c r="K107" s="128"/>
    </row>
    <row r="108" spans="1:11" ht="15" customHeight="1">
      <c r="A108" s="28"/>
      <c r="B108" s="163"/>
      <c r="C108" s="221"/>
      <c r="D108" s="193"/>
      <c r="E108" s="29"/>
      <c r="F108" s="29"/>
      <c r="G108" s="99"/>
      <c r="K108" s="128"/>
    </row>
    <row r="109" spans="1:11" ht="15" customHeight="1">
      <c r="A109" s="28"/>
      <c r="B109" s="163"/>
      <c r="C109" s="221"/>
      <c r="D109" s="193"/>
      <c r="E109" s="29"/>
      <c r="F109" s="29"/>
      <c r="G109" s="99"/>
      <c r="K109" s="128"/>
    </row>
    <row r="110" spans="1:11" ht="15" customHeight="1">
      <c r="A110" s="28"/>
      <c r="B110" s="163"/>
      <c r="C110" s="221"/>
      <c r="D110" s="193"/>
      <c r="E110" s="29"/>
      <c r="F110" s="29"/>
      <c r="G110" s="99"/>
      <c r="K110" s="128"/>
    </row>
    <row r="111" spans="1:11" ht="15" customHeight="1">
      <c r="A111" s="28"/>
      <c r="B111" s="163"/>
      <c r="C111" s="221"/>
      <c r="D111" s="193"/>
      <c r="E111" s="29"/>
      <c r="F111" s="29"/>
      <c r="G111" s="99"/>
      <c r="K111" s="128"/>
    </row>
    <row r="112" spans="1:11" ht="15" customHeight="1">
      <c r="A112" s="28"/>
      <c r="B112" s="163"/>
      <c r="C112" s="221"/>
      <c r="D112" s="193"/>
      <c r="E112" s="29"/>
      <c r="F112" s="29"/>
      <c r="G112" s="99"/>
      <c r="K112" s="128"/>
    </row>
    <row r="113" spans="1:11" ht="15" customHeight="1"/>
    <row r="114" spans="1:11" ht="15" customHeight="1"/>
    <row r="115" spans="1:11" ht="15" customHeight="1"/>
    <row r="116" spans="1:11" ht="15" customHeight="1"/>
    <row r="117" spans="1:11" ht="15" customHeight="1"/>
    <row r="118" spans="1:11" ht="15" customHeight="1"/>
    <row r="119" spans="1:11" ht="15" customHeight="1"/>
    <row r="120" spans="1:11" ht="15" customHeight="1"/>
    <row r="121" spans="1:11" ht="15" customHeight="1"/>
    <row r="122" spans="1:11" ht="15" customHeight="1"/>
    <row r="123" spans="1:11" ht="15" customHeight="1">
      <c r="A123" s="34"/>
      <c r="B123" s="169"/>
      <c r="C123" s="227"/>
      <c r="D123" s="197"/>
      <c r="E123" s="35"/>
      <c r="F123" s="35"/>
      <c r="G123" s="102"/>
      <c r="K123" s="134"/>
    </row>
    <row r="124" spans="1:11" ht="15" customHeight="1">
      <c r="A124" s="34"/>
      <c r="B124" s="169"/>
      <c r="C124" s="227"/>
      <c r="D124" s="197"/>
      <c r="E124" s="35"/>
      <c r="F124" s="35"/>
      <c r="G124" s="102"/>
      <c r="K124" s="134"/>
    </row>
    <row r="125" spans="1:11" ht="15" customHeight="1">
      <c r="A125" s="34"/>
      <c r="B125" s="169"/>
      <c r="C125" s="227"/>
      <c r="D125" s="197"/>
      <c r="E125" s="35"/>
      <c r="F125" s="35"/>
      <c r="G125" s="102"/>
      <c r="K125" s="134"/>
    </row>
    <row r="126" spans="1:11" ht="15" customHeight="1">
      <c r="A126" s="34"/>
      <c r="B126" s="169"/>
      <c r="C126" s="227"/>
      <c r="D126" s="197"/>
      <c r="E126" s="35"/>
      <c r="F126" s="35"/>
      <c r="G126" s="102"/>
      <c r="K126" s="134"/>
    </row>
    <row r="127" spans="1:11" ht="15" customHeight="1">
      <c r="A127" s="34"/>
      <c r="B127" s="169"/>
      <c r="C127" s="227"/>
      <c r="D127" s="197"/>
      <c r="E127" s="35"/>
      <c r="F127" s="35"/>
      <c r="G127" s="102"/>
      <c r="K127" s="134"/>
    </row>
    <row r="128" spans="1:11" ht="15" customHeight="1">
      <c r="A128" s="34"/>
      <c r="B128" s="169"/>
      <c r="C128" s="227"/>
      <c r="D128" s="197"/>
      <c r="E128" s="35"/>
      <c r="F128" s="35"/>
      <c r="G128" s="102"/>
      <c r="K128" s="134"/>
    </row>
    <row r="129" spans="1:11" ht="15" customHeight="1">
      <c r="A129" s="34"/>
      <c r="B129" s="169"/>
      <c r="C129" s="227"/>
      <c r="D129" s="197"/>
      <c r="E129" s="35"/>
      <c r="F129" s="35"/>
      <c r="G129" s="102"/>
      <c r="K129" s="134"/>
    </row>
    <row r="130" spans="1:11" ht="15" customHeight="1">
      <c r="A130" s="34"/>
      <c r="B130" s="169"/>
      <c r="C130" s="227"/>
      <c r="D130" s="197"/>
      <c r="E130" s="35"/>
      <c r="F130" s="35"/>
      <c r="G130" s="102"/>
      <c r="K130" s="134"/>
    </row>
    <row r="131" spans="1:11" ht="15" customHeight="1">
      <c r="A131" s="34"/>
      <c r="B131" s="169"/>
      <c r="C131" s="227"/>
      <c r="D131" s="197"/>
      <c r="E131" s="35"/>
      <c r="F131" s="35"/>
      <c r="G131" s="102"/>
      <c r="K131" s="134"/>
    </row>
    <row r="132" spans="1:11" ht="15" customHeight="1">
      <c r="A132" s="34"/>
      <c r="B132" s="169"/>
      <c r="C132" s="227"/>
      <c r="D132" s="197"/>
      <c r="E132" s="35"/>
      <c r="F132" s="35"/>
      <c r="G132" s="102"/>
      <c r="K132" s="134"/>
    </row>
    <row r="133" spans="1:11" ht="15" customHeight="1">
      <c r="A133" s="34"/>
      <c r="B133" s="169"/>
      <c r="C133" s="227"/>
      <c r="D133" s="197"/>
      <c r="E133" s="35"/>
      <c r="F133" s="35"/>
      <c r="G133" s="102"/>
      <c r="K133" s="134"/>
    </row>
    <row r="134" spans="1:11" ht="15" customHeight="1">
      <c r="A134" s="34"/>
      <c r="B134" s="169"/>
      <c r="C134" s="227"/>
      <c r="D134" s="197"/>
      <c r="E134" s="35"/>
      <c r="F134" s="35"/>
      <c r="G134" s="102"/>
      <c r="K134" s="134"/>
    </row>
    <row r="135" spans="1:11" ht="15" customHeight="1">
      <c r="A135" s="34"/>
      <c r="B135" s="169"/>
      <c r="C135" s="227"/>
      <c r="D135" s="197"/>
      <c r="E135" s="35"/>
      <c r="F135" s="35"/>
      <c r="G135" s="102"/>
      <c r="K135" s="134"/>
    </row>
    <row r="136" spans="1:11" ht="15" customHeight="1">
      <c r="A136" s="34"/>
      <c r="B136" s="169"/>
      <c r="C136" s="227"/>
      <c r="D136" s="197"/>
      <c r="E136" s="35"/>
      <c r="F136" s="35"/>
      <c r="G136" s="102"/>
      <c r="K136" s="134"/>
    </row>
    <row r="137" spans="1:11" ht="15" customHeight="1">
      <c r="A137" s="34"/>
      <c r="B137" s="169"/>
      <c r="C137" s="227"/>
      <c r="D137" s="197"/>
      <c r="E137" s="35"/>
      <c r="F137" s="35"/>
      <c r="G137" s="102"/>
      <c r="K137" s="134"/>
    </row>
    <row r="138" spans="1:11" ht="15" customHeight="1">
      <c r="A138" s="34"/>
      <c r="B138" s="169"/>
      <c r="C138" s="227"/>
      <c r="D138" s="197"/>
      <c r="E138" s="35"/>
      <c r="F138" s="35"/>
      <c r="G138" s="102"/>
      <c r="K138" s="134"/>
    </row>
    <row r="139" spans="1:11" ht="15" customHeight="1">
      <c r="A139" s="34"/>
      <c r="B139" s="169"/>
      <c r="C139" s="227"/>
      <c r="D139" s="197"/>
      <c r="E139" s="35"/>
      <c r="F139" s="35"/>
      <c r="G139" s="102"/>
      <c r="K139" s="134"/>
    </row>
    <row r="140" spans="1:11" ht="15" customHeight="1">
      <c r="A140" s="34"/>
      <c r="B140" s="169"/>
      <c r="C140" s="227"/>
      <c r="D140" s="197"/>
      <c r="E140" s="35"/>
      <c r="F140" s="35"/>
      <c r="G140" s="102"/>
      <c r="K140" s="134"/>
    </row>
    <row r="141" spans="1:11" ht="15" customHeight="1">
      <c r="A141" s="34"/>
      <c r="B141" s="169"/>
      <c r="C141" s="227"/>
      <c r="D141" s="197"/>
      <c r="E141" s="35"/>
      <c r="F141" s="35"/>
      <c r="G141" s="102"/>
      <c r="K141" s="134"/>
    </row>
    <row r="142" spans="1:11" ht="15" customHeight="1">
      <c r="A142" s="34"/>
      <c r="B142" s="169"/>
      <c r="C142" s="227"/>
      <c r="D142" s="197"/>
      <c r="E142" s="35"/>
      <c r="F142" s="35"/>
      <c r="G142" s="102"/>
      <c r="K142" s="134"/>
    </row>
    <row r="143" spans="1:11" ht="15" customHeight="1">
      <c r="A143" s="34"/>
      <c r="B143" s="169"/>
      <c r="C143" s="227"/>
      <c r="D143" s="197"/>
      <c r="E143" s="35"/>
      <c r="F143" s="35"/>
      <c r="G143" s="102"/>
      <c r="K143" s="134"/>
    </row>
    <row r="144" spans="1:11" ht="15" customHeight="1">
      <c r="A144" s="34"/>
      <c r="B144" s="169"/>
      <c r="C144" s="227"/>
      <c r="D144" s="197"/>
      <c r="E144" s="35"/>
      <c r="F144" s="35"/>
      <c r="G144" s="102"/>
      <c r="K144" s="134"/>
    </row>
    <row r="145" spans="1:11" ht="15" customHeight="1">
      <c r="A145" s="34"/>
      <c r="B145" s="169"/>
      <c r="C145" s="227"/>
      <c r="D145" s="197"/>
      <c r="E145" s="35"/>
      <c r="F145" s="35"/>
      <c r="G145" s="102"/>
      <c r="K145" s="134"/>
    </row>
    <row r="146" spans="1:11" ht="15" customHeight="1"/>
    <row r="147" spans="1:11" ht="15" customHeight="1">
      <c r="A147" s="36"/>
      <c r="B147" s="170"/>
      <c r="C147" s="228"/>
      <c r="D147" s="198"/>
      <c r="E147" s="37"/>
      <c r="F147" s="37"/>
      <c r="G147" s="103"/>
      <c r="K147" s="135"/>
    </row>
    <row r="148" spans="1:11" ht="15" customHeight="1">
      <c r="A148" s="36"/>
      <c r="B148" s="170"/>
      <c r="C148" s="228"/>
      <c r="D148" s="198"/>
      <c r="E148" s="37"/>
      <c r="F148" s="37"/>
      <c r="G148" s="103"/>
      <c r="K148" s="135"/>
    </row>
    <row r="149" spans="1:11" ht="15" customHeight="1">
      <c r="A149" s="36"/>
      <c r="B149" s="170"/>
      <c r="C149" s="228"/>
      <c r="D149" s="198"/>
      <c r="E149" s="37"/>
      <c r="F149" s="37"/>
      <c r="G149" s="103"/>
      <c r="K149" s="135"/>
    </row>
    <row r="150" spans="1:11" ht="15" customHeight="1">
      <c r="A150" s="36"/>
      <c r="B150" s="170"/>
      <c r="C150" s="228"/>
      <c r="D150" s="198"/>
      <c r="E150" s="37"/>
      <c r="F150" s="37"/>
      <c r="G150" s="103"/>
      <c r="K150" s="135"/>
    </row>
    <row r="151" spans="1:11" ht="15" customHeight="1">
      <c r="A151" s="36"/>
      <c r="B151" s="170"/>
      <c r="C151" s="228"/>
      <c r="D151" s="198"/>
      <c r="E151" s="37"/>
      <c r="F151" s="37"/>
      <c r="G151" s="103"/>
      <c r="K151" s="135"/>
    </row>
    <row r="152" spans="1:11" ht="15" customHeight="1">
      <c r="A152" s="36"/>
      <c r="B152" s="170"/>
      <c r="C152" s="228"/>
      <c r="D152" s="198"/>
      <c r="E152" s="37"/>
      <c r="F152" s="37"/>
      <c r="G152" s="103"/>
      <c r="K152" s="135"/>
    </row>
    <row r="153" spans="1:11" ht="15" customHeight="1">
      <c r="A153" s="36"/>
      <c r="B153" s="170"/>
      <c r="C153" s="228"/>
      <c r="D153" s="198"/>
      <c r="E153" s="37"/>
      <c r="F153" s="37"/>
      <c r="G153" s="103"/>
      <c r="K153" s="135"/>
    </row>
    <row r="154" spans="1:11" ht="15" customHeight="1">
      <c r="A154" s="36"/>
      <c r="B154" s="170"/>
      <c r="C154" s="228"/>
      <c r="D154" s="198"/>
      <c r="E154" s="37"/>
      <c r="F154" s="37"/>
      <c r="G154" s="103"/>
      <c r="K154" s="135"/>
    </row>
    <row r="155" spans="1:11" ht="15" customHeight="1">
      <c r="A155" s="36"/>
      <c r="B155" s="170"/>
      <c r="C155" s="228"/>
      <c r="D155" s="198"/>
      <c r="E155" s="37"/>
      <c r="F155" s="37"/>
      <c r="G155" s="103"/>
      <c r="K155" s="135"/>
    </row>
    <row r="156" spans="1:11" ht="15" customHeight="1">
      <c r="A156" s="36"/>
      <c r="B156" s="170"/>
      <c r="C156" s="228"/>
      <c r="D156" s="198"/>
      <c r="E156" s="37"/>
      <c r="F156" s="37"/>
      <c r="G156" s="103"/>
      <c r="K156" s="135"/>
    </row>
    <row r="157" spans="1:11" ht="15" customHeight="1">
      <c r="A157" s="36"/>
      <c r="B157" s="170"/>
      <c r="C157" s="228"/>
      <c r="D157" s="198"/>
      <c r="E157" s="37"/>
      <c r="F157" s="37"/>
      <c r="G157" s="103"/>
      <c r="K157" s="135"/>
    </row>
    <row r="158" spans="1:11" ht="15" customHeight="1">
      <c r="A158" s="36"/>
      <c r="B158" s="170"/>
      <c r="C158" s="228"/>
      <c r="D158" s="198"/>
      <c r="E158" s="37"/>
      <c r="F158" s="37"/>
      <c r="G158" s="103"/>
      <c r="K158" s="135"/>
    </row>
    <row r="159" spans="1:11" ht="15" customHeight="1">
      <c r="A159" s="36"/>
      <c r="B159" s="170"/>
      <c r="C159" s="228"/>
      <c r="D159" s="198"/>
      <c r="E159" s="37"/>
      <c r="F159" s="37"/>
      <c r="G159" s="103"/>
      <c r="K159" s="135"/>
    </row>
    <row r="160" spans="1:11" ht="15" customHeight="1">
      <c r="A160" s="36"/>
      <c r="B160" s="170"/>
      <c r="C160" s="228"/>
      <c r="D160" s="198"/>
      <c r="E160" s="37"/>
      <c r="F160" s="37"/>
      <c r="G160" s="103"/>
      <c r="K160" s="135"/>
    </row>
    <row r="161" spans="1:11" ht="15" customHeight="1">
      <c r="A161" s="36"/>
      <c r="B161" s="170"/>
      <c r="C161" s="228"/>
      <c r="D161" s="198"/>
      <c r="E161" s="37"/>
      <c r="F161" s="37"/>
      <c r="G161" s="103"/>
      <c r="K161" s="135"/>
    </row>
    <row r="162" spans="1:11" ht="15" customHeight="1">
      <c r="A162" s="36"/>
      <c r="B162" s="170"/>
      <c r="C162" s="228"/>
      <c r="D162" s="198"/>
      <c r="E162" s="37"/>
      <c r="F162" s="37"/>
      <c r="G162" s="103"/>
      <c r="K162" s="135"/>
    </row>
    <row r="163" spans="1:11" ht="15" customHeight="1">
      <c r="A163" s="36"/>
      <c r="B163" s="170"/>
      <c r="C163" s="228"/>
      <c r="D163" s="198"/>
      <c r="E163" s="37"/>
      <c r="F163" s="37"/>
      <c r="G163" s="103"/>
      <c r="K163" s="135"/>
    </row>
    <row r="164" spans="1:11" ht="15" customHeight="1">
      <c r="A164" s="36"/>
      <c r="B164" s="170"/>
      <c r="C164" s="228"/>
      <c r="D164" s="198"/>
      <c r="E164" s="37"/>
      <c r="F164" s="37"/>
      <c r="G164" s="103"/>
      <c r="K164" s="135"/>
    </row>
    <row r="165" spans="1:11" ht="15" customHeight="1">
      <c r="A165" s="36"/>
      <c r="B165" s="170"/>
      <c r="C165" s="228"/>
      <c r="D165" s="198"/>
      <c r="E165" s="37"/>
      <c r="F165" s="37"/>
      <c r="G165" s="103"/>
      <c r="K165" s="135"/>
    </row>
    <row r="166" spans="1:11" ht="15" customHeight="1">
      <c r="A166" s="36"/>
      <c r="B166" s="170"/>
      <c r="C166" s="228"/>
      <c r="D166" s="198"/>
      <c r="E166" s="37"/>
      <c r="F166" s="37"/>
      <c r="G166" s="103"/>
      <c r="K166" s="135"/>
    </row>
    <row r="167" spans="1:11" ht="15" customHeight="1">
      <c r="A167" s="36"/>
      <c r="B167" s="170"/>
      <c r="C167" s="228"/>
      <c r="D167" s="198"/>
      <c r="E167" s="37"/>
      <c r="F167" s="37"/>
      <c r="G167" s="103"/>
      <c r="K167" s="135"/>
    </row>
    <row r="168" spans="1:11" ht="15" customHeight="1">
      <c r="A168" s="36"/>
      <c r="B168" s="170"/>
      <c r="C168" s="228"/>
      <c r="D168" s="198"/>
      <c r="E168" s="37"/>
      <c r="F168" s="37"/>
      <c r="G168" s="103"/>
      <c r="K168" s="135"/>
    </row>
    <row r="169" spans="1:11" ht="15" customHeight="1">
      <c r="A169" s="36"/>
      <c r="B169" s="170"/>
      <c r="C169" s="228"/>
      <c r="D169" s="198"/>
      <c r="E169" s="37"/>
      <c r="F169" s="37"/>
      <c r="G169" s="103"/>
      <c r="K169" s="135"/>
    </row>
    <row r="170" spans="1:11" ht="15" customHeight="1"/>
    <row r="171" spans="1:11" ht="15" customHeight="1">
      <c r="A171" s="38"/>
      <c r="B171" s="171"/>
      <c r="C171" s="229"/>
      <c r="D171" s="199"/>
      <c r="E171" s="39"/>
      <c r="F171" s="39"/>
      <c r="G171" s="104"/>
      <c r="K171" s="136"/>
    </row>
    <row r="172" spans="1:11" ht="15" customHeight="1">
      <c r="A172" s="38"/>
      <c r="B172" s="171"/>
      <c r="C172" s="229"/>
      <c r="D172" s="199"/>
      <c r="E172" s="39"/>
      <c r="F172" s="39"/>
      <c r="G172" s="104"/>
      <c r="K172" s="136"/>
    </row>
    <row r="173" spans="1:11" ht="15" customHeight="1">
      <c r="A173" s="38"/>
      <c r="B173" s="171"/>
      <c r="C173" s="229"/>
      <c r="D173" s="199"/>
      <c r="E173" s="39"/>
      <c r="F173" s="39"/>
      <c r="G173" s="104"/>
      <c r="K173" s="136"/>
    </row>
    <row r="174" spans="1:11" ht="15" customHeight="1">
      <c r="A174" s="38"/>
      <c r="B174" s="171"/>
      <c r="C174" s="229"/>
      <c r="D174" s="199"/>
      <c r="E174" s="39"/>
      <c r="F174" s="39"/>
      <c r="G174" s="104"/>
      <c r="K174" s="136"/>
    </row>
    <row r="175" spans="1:11" ht="15" customHeight="1">
      <c r="A175" s="38"/>
      <c r="B175" s="171"/>
      <c r="C175" s="229"/>
      <c r="D175" s="199"/>
      <c r="E175" s="39"/>
      <c r="F175" s="39"/>
      <c r="G175" s="104"/>
      <c r="K175" s="136"/>
    </row>
    <row r="176" spans="1:11" ht="15" customHeight="1">
      <c r="A176" s="38"/>
      <c r="B176" s="171"/>
      <c r="C176" s="229"/>
      <c r="D176" s="199"/>
      <c r="E176" s="39"/>
      <c r="F176" s="39"/>
      <c r="G176" s="104"/>
      <c r="K176" s="136"/>
    </row>
    <row r="177" spans="1:11" ht="15" customHeight="1">
      <c r="A177" s="38"/>
      <c r="B177" s="171"/>
      <c r="C177" s="229"/>
      <c r="D177" s="199"/>
      <c r="E177" s="39"/>
      <c r="F177" s="39"/>
      <c r="G177" s="104"/>
      <c r="K177" s="136"/>
    </row>
    <row r="178" spans="1:11" ht="15" customHeight="1">
      <c r="A178" s="38"/>
      <c r="B178" s="171"/>
      <c r="C178" s="229"/>
      <c r="D178" s="199"/>
      <c r="E178" s="39"/>
      <c r="F178" s="39"/>
      <c r="G178" s="104"/>
      <c r="K178" s="136"/>
    </row>
    <row r="179" spans="1:11" ht="15" customHeight="1">
      <c r="A179" s="38"/>
      <c r="B179" s="171"/>
      <c r="C179" s="229"/>
      <c r="D179" s="199"/>
      <c r="E179" s="39"/>
      <c r="F179" s="39"/>
      <c r="G179" s="104"/>
      <c r="K179" s="136"/>
    </row>
    <row r="180" spans="1:11" ht="15" customHeight="1">
      <c r="A180" s="38"/>
      <c r="B180" s="171"/>
      <c r="C180" s="229"/>
      <c r="D180" s="199"/>
      <c r="E180" s="39"/>
      <c r="F180" s="39"/>
      <c r="G180" s="104"/>
      <c r="K180" s="136"/>
    </row>
    <row r="181" spans="1:11" ht="15" customHeight="1">
      <c r="A181" s="38"/>
      <c r="B181" s="171"/>
      <c r="C181" s="229"/>
      <c r="D181" s="199"/>
      <c r="E181" s="39"/>
      <c r="F181" s="39"/>
      <c r="G181" s="104"/>
      <c r="K181" s="136"/>
    </row>
    <row r="182" spans="1:11" ht="15" customHeight="1">
      <c r="A182" s="38"/>
      <c r="B182" s="171"/>
      <c r="C182" s="229"/>
      <c r="D182" s="199"/>
      <c r="E182" s="39"/>
      <c r="F182" s="39"/>
      <c r="G182" s="104"/>
      <c r="K182" s="136"/>
    </row>
    <row r="183" spans="1:11" ht="15" customHeight="1">
      <c r="A183" s="38"/>
      <c r="B183" s="171"/>
      <c r="C183" s="229"/>
      <c r="D183" s="199"/>
      <c r="E183" s="39"/>
      <c r="F183" s="39"/>
      <c r="G183" s="104"/>
      <c r="K183" s="136"/>
    </row>
    <row r="184" spans="1:11" ht="15" customHeight="1">
      <c r="A184" s="38"/>
      <c r="B184" s="171"/>
      <c r="C184" s="229"/>
      <c r="D184" s="199"/>
      <c r="E184" s="39"/>
      <c r="F184" s="39"/>
      <c r="G184" s="104"/>
      <c r="K184" s="136"/>
    </row>
    <row r="185" spans="1:11" ht="15" customHeight="1"/>
    <row r="186" spans="1:11" ht="15" customHeight="1">
      <c r="A186" s="40"/>
      <c r="B186" s="172"/>
      <c r="C186" s="230"/>
      <c r="D186" s="200"/>
      <c r="E186" s="41"/>
      <c r="F186" s="41"/>
      <c r="G186" s="105"/>
      <c r="K186" s="137"/>
    </row>
    <row r="187" spans="1:11" ht="15" customHeight="1">
      <c r="A187" s="40"/>
      <c r="B187" s="172"/>
      <c r="C187" s="230"/>
      <c r="D187" s="200"/>
      <c r="E187" s="41"/>
      <c r="F187" s="41"/>
      <c r="G187" s="105"/>
      <c r="K187" s="137"/>
    </row>
    <row r="188" spans="1:11" ht="15" customHeight="1">
      <c r="A188" s="40"/>
      <c r="B188" s="172"/>
      <c r="C188" s="230"/>
      <c r="D188" s="200"/>
      <c r="E188" s="41"/>
      <c r="F188" s="41"/>
      <c r="G188" s="105"/>
      <c r="K188" s="137"/>
    </row>
    <row r="189" spans="1:11" ht="15" customHeight="1">
      <c r="A189" s="40"/>
      <c r="B189" s="172"/>
      <c r="C189" s="230"/>
      <c r="D189" s="200"/>
      <c r="E189" s="41"/>
      <c r="F189" s="41"/>
      <c r="G189" s="105"/>
      <c r="K189" s="137"/>
    </row>
    <row r="190" spans="1:11" ht="15" customHeight="1">
      <c r="A190" s="40"/>
      <c r="B190" s="172"/>
      <c r="C190" s="230"/>
      <c r="D190" s="200"/>
      <c r="E190" s="41"/>
      <c r="F190" s="41"/>
      <c r="G190" s="105"/>
      <c r="K190" s="137"/>
    </row>
    <row r="191" spans="1:11" ht="15" customHeight="1"/>
    <row r="192" spans="1:11" ht="15" customHeight="1">
      <c r="A192" s="36"/>
      <c r="B192" s="170"/>
      <c r="C192" s="228"/>
      <c r="D192" s="198"/>
      <c r="E192" s="37"/>
      <c r="F192" s="37"/>
      <c r="G192" s="103"/>
      <c r="K192" s="135"/>
    </row>
    <row r="193" spans="1:11" ht="15" customHeight="1">
      <c r="A193" s="36"/>
      <c r="B193" s="170"/>
      <c r="C193" s="228"/>
      <c r="D193" s="198"/>
      <c r="E193" s="37"/>
      <c r="F193" s="37"/>
      <c r="G193" s="103"/>
      <c r="K193" s="135"/>
    </row>
    <row r="194" spans="1:11" ht="15" customHeight="1">
      <c r="A194" s="36"/>
      <c r="B194" s="170"/>
      <c r="C194" s="228"/>
      <c r="D194" s="198"/>
      <c r="E194" s="37"/>
      <c r="F194" s="37"/>
      <c r="G194" s="103"/>
      <c r="K194" s="135"/>
    </row>
    <row r="195" spans="1:11" ht="15" customHeight="1">
      <c r="A195" s="36"/>
      <c r="B195" s="170"/>
      <c r="C195" s="228"/>
      <c r="D195" s="198"/>
      <c r="E195" s="37"/>
      <c r="F195" s="37"/>
      <c r="G195" s="103"/>
      <c r="K195" s="135"/>
    </row>
    <row r="196" spans="1:11" ht="15" customHeight="1">
      <c r="A196" s="36"/>
      <c r="B196" s="170"/>
      <c r="C196" s="228"/>
      <c r="D196" s="198"/>
      <c r="E196" s="37"/>
      <c r="F196" s="37"/>
      <c r="G196" s="103"/>
      <c r="K196" s="135"/>
    </row>
    <row r="197" spans="1:11" ht="15" customHeight="1">
      <c r="A197" s="36"/>
      <c r="B197" s="170"/>
      <c r="C197" s="228"/>
      <c r="D197" s="198"/>
      <c r="E197" s="37"/>
      <c r="F197" s="37"/>
      <c r="G197" s="103"/>
      <c r="K197" s="135"/>
    </row>
    <row r="198" spans="1:11" ht="15" customHeight="1">
      <c r="A198" s="36"/>
      <c r="B198" s="170"/>
      <c r="C198" s="228"/>
      <c r="D198" s="198"/>
      <c r="E198" s="37"/>
      <c r="F198" s="37"/>
      <c r="G198" s="103"/>
      <c r="K198" s="135"/>
    </row>
    <row r="199" spans="1:11" ht="15" customHeight="1">
      <c r="A199" s="36"/>
      <c r="B199" s="170"/>
      <c r="C199" s="228"/>
      <c r="D199" s="198"/>
      <c r="E199" s="37"/>
      <c r="F199" s="37"/>
      <c r="G199" s="103"/>
      <c r="K199" s="135"/>
    </row>
    <row r="200" spans="1:11" ht="15" customHeight="1">
      <c r="A200" s="36"/>
      <c r="B200" s="170"/>
      <c r="C200" s="228"/>
      <c r="D200" s="198"/>
      <c r="E200" s="37"/>
      <c r="F200" s="37"/>
      <c r="G200" s="103"/>
      <c r="K200" s="135"/>
    </row>
    <row r="201" spans="1:11" ht="15" customHeight="1">
      <c r="A201" s="36"/>
      <c r="B201" s="170"/>
      <c r="C201" s="228"/>
      <c r="D201" s="198"/>
      <c r="E201" s="37"/>
      <c r="F201" s="37"/>
      <c r="G201" s="103"/>
      <c r="K201" s="135"/>
    </row>
    <row r="202" spans="1:11" ht="15" customHeight="1">
      <c r="A202" s="36"/>
      <c r="B202" s="170"/>
      <c r="C202" s="228"/>
      <c r="D202" s="198"/>
      <c r="E202" s="37"/>
      <c r="F202" s="37"/>
      <c r="G202" s="103"/>
      <c r="K202" s="135"/>
    </row>
    <row r="203" spans="1:11" ht="15" customHeight="1">
      <c r="A203" s="36"/>
      <c r="B203" s="170"/>
      <c r="C203" s="228"/>
      <c r="D203" s="198"/>
      <c r="E203" s="37"/>
      <c r="F203" s="37"/>
      <c r="G203" s="103"/>
      <c r="K203" s="135"/>
    </row>
    <row r="204" spans="1:11" ht="15" customHeight="1">
      <c r="A204" s="36"/>
      <c r="B204" s="170"/>
      <c r="C204" s="228"/>
      <c r="D204" s="198"/>
      <c r="E204" s="37"/>
      <c r="F204" s="37"/>
      <c r="G204" s="103"/>
      <c r="K204" s="135"/>
    </row>
    <row r="205" spans="1:11" ht="15" customHeight="1">
      <c r="A205" s="36"/>
      <c r="B205" s="170"/>
      <c r="C205" s="228"/>
      <c r="D205" s="198"/>
      <c r="E205" s="37"/>
      <c r="F205" s="37"/>
      <c r="G205" s="103"/>
      <c r="K205" s="135"/>
    </row>
    <row r="206" spans="1:11" ht="15" customHeight="1">
      <c r="A206" s="36"/>
      <c r="B206" s="170"/>
      <c r="C206" s="228"/>
      <c r="D206" s="198"/>
      <c r="E206" s="37"/>
      <c r="F206" s="37"/>
      <c r="G206" s="103"/>
      <c r="K206" s="135"/>
    </row>
    <row r="207" spans="1:11" ht="15" customHeight="1">
      <c r="A207" s="36"/>
      <c r="B207" s="170"/>
      <c r="C207" s="228"/>
      <c r="D207" s="198"/>
      <c r="E207" s="37"/>
      <c r="F207" s="37"/>
      <c r="G207" s="103"/>
      <c r="K207" s="135"/>
    </row>
    <row r="208" spans="1:11" ht="15" customHeight="1">
      <c r="A208" s="36"/>
      <c r="B208" s="170"/>
      <c r="C208" s="228"/>
      <c r="D208" s="198"/>
      <c r="E208" s="37"/>
      <c r="F208" s="37"/>
      <c r="G208" s="103"/>
      <c r="K208" s="135"/>
    </row>
    <row r="209" spans="1:11" ht="15" customHeight="1">
      <c r="A209" s="36"/>
      <c r="B209" s="170"/>
      <c r="C209" s="228"/>
      <c r="D209" s="198"/>
      <c r="E209" s="37"/>
      <c r="F209" s="37"/>
      <c r="G209" s="103"/>
      <c r="K209" s="135"/>
    </row>
    <row r="210" spans="1:11" ht="15" customHeight="1"/>
    <row r="211" spans="1:11" ht="15" customHeight="1">
      <c r="A211" s="42"/>
      <c r="B211" s="173"/>
      <c r="C211" s="231"/>
      <c r="D211" s="201"/>
      <c r="E211" s="43"/>
      <c r="F211" s="43"/>
      <c r="G211" s="106"/>
      <c r="K211" s="138"/>
    </row>
    <row r="212" spans="1:11" ht="15" customHeight="1">
      <c r="A212" s="42"/>
      <c r="B212" s="173"/>
      <c r="C212" s="231"/>
      <c r="D212" s="201"/>
      <c r="E212" s="43"/>
      <c r="F212" s="43"/>
      <c r="G212" s="106"/>
      <c r="K212" s="138"/>
    </row>
    <row r="213" spans="1:11" ht="15" customHeight="1">
      <c r="A213" s="42"/>
      <c r="B213" s="173"/>
      <c r="C213" s="231"/>
      <c r="D213" s="201"/>
      <c r="E213" s="43"/>
      <c r="F213" s="43"/>
      <c r="G213" s="106"/>
      <c r="K213" s="138"/>
    </row>
    <row r="214" spans="1:11" ht="15" customHeight="1">
      <c r="A214" s="42"/>
      <c r="B214" s="173"/>
      <c r="C214" s="231"/>
      <c r="D214" s="201"/>
      <c r="E214" s="43"/>
      <c r="F214" s="43"/>
      <c r="G214" s="106"/>
      <c r="K214" s="138"/>
    </row>
    <row r="215" spans="1:11" ht="15" customHeight="1">
      <c r="A215" s="42"/>
      <c r="B215" s="173"/>
      <c r="C215" s="231"/>
      <c r="D215" s="201"/>
      <c r="E215" s="43"/>
      <c r="F215" s="43"/>
      <c r="G215" s="106"/>
      <c r="K215" s="138"/>
    </row>
    <row r="216" spans="1:11" ht="15" customHeight="1">
      <c r="A216" s="42"/>
      <c r="B216" s="173"/>
      <c r="C216" s="231"/>
      <c r="D216" s="201"/>
      <c r="E216" s="43"/>
      <c r="F216" s="43"/>
      <c r="G216" s="106"/>
      <c r="K216" s="138"/>
    </row>
    <row r="217" spans="1:11" ht="15" customHeight="1">
      <c r="A217" s="42"/>
      <c r="B217" s="173"/>
      <c r="C217" s="231"/>
      <c r="D217" s="201"/>
      <c r="E217" s="43"/>
      <c r="F217" s="43"/>
      <c r="G217" s="106"/>
      <c r="K217" s="138"/>
    </row>
    <row r="218" spans="1:11" ht="15" customHeight="1">
      <c r="A218" s="42"/>
      <c r="B218" s="173"/>
      <c r="C218" s="231"/>
      <c r="D218" s="201"/>
      <c r="E218" s="43"/>
      <c r="F218" s="43"/>
      <c r="G218" s="106"/>
      <c r="K218" s="138"/>
    </row>
    <row r="219" spans="1:11" ht="15" customHeight="1">
      <c r="A219" s="42"/>
      <c r="B219" s="173"/>
      <c r="C219" s="231"/>
      <c r="D219" s="201"/>
      <c r="E219" s="43"/>
      <c r="F219" s="43"/>
      <c r="G219" s="106"/>
      <c r="K219" s="138"/>
    </row>
    <row r="220" spans="1:11" ht="15" customHeight="1">
      <c r="A220" s="42"/>
      <c r="B220" s="173"/>
      <c r="C220" s="231"/>
      <c r="D220" s="201"/>
      <c r="E220" s="43"/>
      <c r="F220" s="43"/>
      <c r="G220" s="106"/>
      <c r="K220" s="138"/>
    </row>
    <row r="221" spans="1:11" ht="15" customHeight="1">
      <c r="A221" s="42"/>
      <c r="B221" s="173"/>
      <c r="C221" s="231"/>
      <c r="D221" s="201"/>
      <c r="E221" s="43"/>
      <c r="F221" s="43"/>
      <c r="G221" s="106"/>
      <c r="K221" s="138"/>
    </row>
    <row r="222" spans="1:11" ht="15" customHeight="1">
      <c r="A222" s="42"/>
      <c r="B222" s="173"/>
      <c r="C222" s="231"/>
      <c r="D222" s="201"/>
      <c r="E222" s="43"/>
      <c r="F222" s="43"/>
      <c r="G222" s="106"/>
      <c r="K222" s="138"/>
    </row>
    <row r="223" spans="1:11" ht="15" customHeight="1">
      <c r="A223" s="42"/>
      <c r="B223" s="173"/>
      <c r="C223" s="231"/>
      <c r="D223" s="201"/>
      <c r="E223" s="43"/>
      <c r="F223" s="43"/>
      <c r="G223" s="106"/>
      <c r="K223" s="138"/>
    </row>
    <row r="224" spans="1:11" ht="15" customHeight="1">
      <c r="A224" s="42"/>
      <c r="B224" s="173"/>
      <c r="C224" s="231"/>
      <c r="D224" s="201"/>
      <c r="E224" s="43"/>
      <c r="F224" s="43"/>
      <c r="G224" s="106"/>
      <c r="K224" s="138"/>
    </row>
    <row r="225" spans="1:11" ht="15" customHeight="1">
      <c r="A225" s="42"/>
      <c r="B225" s="173"/>
      <c r="C225" s="231"/>
      <c r="D225" s="201"/>
      <c r="E225" s="43"/>
      <c r="F225" s="43"/>
      <c r="G225" s="106"/>
      <c r="K225" s="138"/>
    </row>
    <row r="226" spans="1:11" ht="15" customHeight="1"/>
    <row r="227" spans="1:11" ht="15" customHeight="1">
      <c r="A227" s="44"/>
      <c r="B227" s="174"/>
      <c r="C227" s="232"/>
      <c r="D227" s="202"/>
      <c r="E227" s="45"/>
      <c r="F227" s="45"/>
      <c r="G227" s="107"/>
      <c r="K227" s="139"/>
    </row>
    <row r="228" spans="1:11" ht="15" customHeight="1">
      <c r="A228" s="44"/>
      <c r="B228" s="174"/>
      <c r="C228" s="232"/>
      <c r="D228" s="202"/>
      <c r="E228" s="45"/>
      <c r="F228" s="45"/>
      <c r="G228" s="107"/>
      <c r="K228" s="139"/>
    </row>
    <row r="229" spans="1:11" ht="15" customHeight="1">
      <c r="A229" s="44"/>
      <c r="B229" s="174"/>
      <c r="C229" s="232"/>
      <c r="D229" s="202"/>
      <c r="E229" s="45"/>
      <c r="F229" s="45"/>
      <c r="G229" s="107"/>
      <c r="K229" s="139"/>
    </row>
    <row r="230" spans="1:11" ht="15" customHeight="1">
      <c r="A230" s="44"/>
      <c r="B230" s="174"/>
      <c r="C230" s="232"/>
      <c r="D230" s="202"/>
      <c r="E230" s="45"/>
      <c r="F230" s="45"/>
      <c r="G230" s="107"/>
      <c r="K230" s="139"/>
    </row>
    <row r="231" spans="1:11" ht="15" customHeight="1">
      <c r="A231" s="44"/>
      <c r="B231" s="174"/>
      <c r="C231" s="232"/>
      <c r="D231" s="202"/>
      <c r="E231" s="45"/>
      <c r="F231" s="45"/>
      <c r="G231" s="107"/>
      <c r="K231" s="139"/>
    </row>
    <row r="232" spans="1:11" ht="15" customHeight="1">
      <c r="A232" s="44"/>
      <c r="B232" s="174"/>
      <c r="C232" s="232"/>
      <c r="D232" s="202"/>
      <c r="E232" s="45"/>
      <c r="F232" s="45"/>
      <c r="G232" s="107"/>
      <c r="K232" s="139"/>
    </row>
    <row r="233" spans="1:11" ht="15" customHeight="1">
      <c r="A233" s="44"/>
      <c r="B233" s="174"/>
      <c r="C233" s="232"/>
      <c r="D233" s="202"/>
      <c r="E233" s="45"/>
      <c r="F233" s="45"/>
      <c r="G233" s="107"/>
      <c r="K233" s="139"/>
    </row>
    <row r="234" spans="1:11" ht="15" customHeight="1">
      <c r="A234" s="44"/>
      <c r="B234" s="174"/>
      <c r="C234" s="232"/>
      <c r="D234" s="202"/>
      <c r="E234" s="45"/>
      <c r="F234" s="45"/>
      <c r="G234" s="107"/>
      <c r="K234" s="139"/>
    </row>
    <row r="235" spans="1:11" ht="15" customHeight="1">
      <c r="A235" s="44"/>
      <c r="B235" s="174"/>
      <c r="C235" s="232"/>
      <c r="D235" s="202"/>
      <c r="E235" s="45"/>
      <c r="F235" s="45"/>
      <c r="G235" s="107"/>
      <c r="K235" s="139"/>
    </row>
    <row r="236" spans="1:11" ht="15" customHeight="1">
      <c r="A236" s="44"/>
      <c r="B236" s="174"/>
      <c r="C236" s="232"/>
      <c r="D236" s="202"/>
      <c r="E236" s="45"/>
      <c r="F236" s="45"/>
      <c r="G236" s="107"/>
      <c r="K236" s="139"/>
    </row>
    <row r="237" spans="1:11" ht="15" customHeight="1">
      <c r="A237" s="44"/>
      <c r="B237" s="174"/>
      <c r="C237" s="232"/>
      <c r="D237" s="202"/>
      <c r="E237" s="45"/>
      <c r="F237" s="45"/>
      <c r="G237" s="107"/>
      <c r="K237" s="139"/>
    </row>
    <row r="238" spans="1:11" ht="15" customHeight="1">
      <c r="A238" s="44"/>
      <c r="B238" s="174"/>
      <c r="C238" s="232"/>
      <c r="D238" s="202"/>
      <c r="E238" s="45"/>
      <c r="F238" s="45"/>
      <c r="G238" s="107"/>
      <c r="K238" s="139"/>
    </row>
    <row r="239" spans="1:11" ht="15" customHeight="1">
      <c r="A239" s="44"/>
      <c r="B239" s="174"/>
      <c r="C239" s="232"/>
      <c r="D239" s="202"/>
      <c r="E239" s="45"/>
      <c r="F239" s="45"/>
      <c r="G239" s="107"/>
      <c r="K239" s="139"/>
    </row>
    <row r="240" spans="1:11" ht="15" customHeight="1">
      <c r="A240" s="44"/>
      <c r="B240" s="174"/>
      <c r="C240" s="232"/>
      <c r="D240" s="202"/>
      <c r="E240" s="45"/>
      <c r="F240" s="45"/>
      <c r="G240" s="107"/>
      <c r="K240" s="139"/>
    </row>
    <row r="241" spans="1:11" ht="15" customHeight="1">
      <c r="A241" s="44"/>
      <c r="B241" s="174"/>
      <c r="C241" s="232"/>
      <c r="D241" s="202"/>
      <c r="E241" s="45"/>
      <c r="F241" s="45"/>
      <c r="G241" s="107"/>
      <c r="K241" s="139"/>
    </row>
    <row r="242" spans="1:11" ht="15" customHeight="1"/>
    <row r="243" spans="1:11" ht="15" customHeight="1">
      <c r="A243" s="42"/>
      <c r="B243" s="173"/>
      <c r="C243" s="231"/>
      <c r="D243" s="201"/>
      <c r="E243" s="43"/>
      <c r="F243" s="43"/>
      <c r="G243" s="106"/>
      <c r="K243" s="138"/>
    </row>
    <row r="244" spans="1:11" ht="15" customHeight="1">
      <c r="A244" s="42"/>
      <c r="B244" s="173"/>
      <c r="C244" s="231"/>
      <c r="D244" s="201"/>
      <c r="E244" s="43"/>
      <c r="F244" s="43"/>
      <c r="G244" s="106"/>
      <c r="K244" s="138"/>
    </row>
    <row r="245" spans="1:11" ht="15" customHeight="1">
      <c r="A245" s="42"/>
      <c r="B245" s="173"/>
      <c r="C245" s="231"/>
      <c r="D245" s="201"/>
      <c r="E245" s="43"/>
      <c r="F245" s="43"/>
      <c r="G245" s="106"/>
      <c r="K245" s="138"/>
    </row>
    <row r="246" spans="1:11" ht="15" customHeight="1">
      <c r="A246" s="42"/>
      <c r="B246" s="173"/>
      <c r="C246" s="231"/>
      <c r="D246" s="201"/>
      <c r="E246" s="43"/>
      <c r="F246" s="43"/>
      <c r="G246" s="106"/>
      <c r="K246" s="138"/>
    </row>
    <row r="247" spans="1:11" ht="15" customHeight="1">
      <c r="A247" s="42"/>
      <c r="B247" s="173"/>
      <c r="C247" s="231"/>
      <c r="D247" s="201"/>
      <c r="E247" s="43"/>
      <c r="F247" s="43"/>
      <c r="G247" s="106"/>
      <c r="K247" s="138"/>
    </row>
    <row r="248" spans="1:11" ht="15" customHeight="1">
      <c r="A248" s="42"/>
      <c r="B248" s="173"/>
      <c r="C248" s="231"/>
      <c r="D248" s="201"/>
      <c r="E248" s="43"/>
      <c r="F248" s="43"/>
      <c r="G248" s="106"/>
      <c r="K248" s="138"/>
    </row>
    <row r="249" spans="1:11" ht="15" customHeight="1">
      <c r="A249" s="42"/>
      <c r="B249" s="173"/>
      <c r="C249" s="231"/>
      <c r="D249" s="201"/>
      <c r="E249" s="43"/>
      <c r="F249" s="43"/>
      <c r="G249" s="106"/>
      <c r="K249" s="138"/>
    </row>
    <row r="250" spans="1:11" ht="15" customHeight="1">
      <c r="A250" s="42"/>
      <c r="B250" s="173"/>
      <c r="C250" s="231"/>
      <c r="D250" s="201"/>
      <c r="E250" s="43"/>
      <c r="F250" s="43"/>
      <c r="G250" s="106"/>
      <c r="K250" s="138"/>
    </row>
    <row r="251" spans="1:11" ht="15" customHeight="1">
      <c r="A251" s="42"/>
      <c r="B251" s="173"/>
      <c r="C251" s="231"/>
      <c r="D251" s="201"/>
      <c r="E251" s="43"/>
      <c r="F251" s="43"/>
      <c r="G251" s="106"/>
      <c r="K251" s="138"/>
    </row>
    <row r="252" spans="1:11" ht="15" customHeight="1">
      <c r="A252" s="42"/>
      <c r="B252" s="173"/>
      <c r="C252" s="231"/>
      <c r="D252" s="201"/>
      <c r="E252" s="43"/>
      <c r="F252" s="43"/>
      <c r="G252" s="106"/>
      <c r="K252" s="138"/>
    </row>
    <row r="253" spans="1:11" ht="15" customHeight="1">
      <c r="A253" s="42"/>
      <c r="B253" s="173"/>
      <c r="C253" s="231"/>
      <c r="D253" s="201"/>
      <c r="E253" s="43"/>
      <c r="F253" s="43"/>
      <c r="G253" s="106"/>
      <c r="K253" s="138"/>
    </row>
    <row r="254" spans="1:11" ht="15" customHeight="1">
      <c r="A254" s="42"/>
      <c r="B254" s="173"/>
      <c r="C254" s="231"/>
      <c r="D254" s="201"/>
      <c r="E254" s="43"/>
      <c r="F254" s="43"/>
      <c r="G254" s="106"/>
      <c r="K254" s="138"/>
    </row>
    <row r="255" spans="1:11" ht="15" customHeight="1"/>
    <row r="256" spans="1:11" ht="15" customHeight="1">
      <c r="A256" s="36"/>
      <c r="B256" s="170"/>
      <c r="C256" s="228"/>
      <c r="D256" s="198"/>
      <c r="E256" s="37"/>
      <c r="F256" s="37"/>
      <c r="G256" s="103"/>
      <c r="K256" s="135"/>
    </row>
    <row r="257" spans="1:11" ht="15" customHeight="1">
      <c r="A257" s="36"/>
      <c r="B257" s="170"/>
      <c r="C257" s="228"/>
      <c r="D257" s="198"/>
      <c r="E257" s="37"/>
      <c r="F257" s="37"/>
      <c r="G257" s="103"/>
      <c r="K257" s="135"/>
    </row>
    <row r="258" spans="1:11" ht="15" customHeight="1">
      <c r="A258" s="36"/>
      <c r="B258" s="170"/>
      <c r="C258" s="228"/>
      <c r="D258" s="198"/>
      <c r="E258" s="37"/>
      <c r="F258" s="37"/>
      <c r="G258" s="103"/>
      <c r="K258" s="135"/>
    </row>
    <row r="259" spans="1:11" ht="15" customHeight="1">
      <c r="A259" s="36"/>
      <c r="B259" s="170"/>
      <c r="C259" s="228"/>
      <c r="D259" s="198"/>
      <c r="E259" s="37"/>
      <c r="F259" s="37"/>
      <c r="G259" s="103"/>
      <c r="K259" s="135"/>
    </row>
    <row r="260" spans="1:11" ht="15" customHeight="1">
      <c r="A260" s="36"/>
      <c r="B260" s="170"/>
      <c r="C260" s="228"/>
      <c r="D260" s="198"/>
      <c r="E260" s="37"/>
      <c r="F260" s="37"/>
      <c r="G260" s="103"/>
      <c r="K260" s="135"/>
    </row>
    <row r="261" spans="1:11" ht="15" customHeight="1">
      <c r="A261" s="36"/>
      <c r="B261" s="170"/>
      <c r="C261" s="228"/>
      <c r="D261" s="198"/>
      <c r="E261" s="37"/>
      <c r="F261" s="37"/>
      <c r="G261" s="103"/>
      <c r="K261" s="135"/>
    </row>
    <row r="262" spans="1:11" ht="15" customHeight="1">
      <c r="A262" s="36"/>
      <c r="B262" s="170"/>
      <c r="C262" s="228"/>
      <c r="D262" s="198"/>
      <c r="E262" s="37"/>
      <c r="F262" s="37"/>
      <c r="G262" s="103"/>
      <c r="K262" s="135"/>
    </row>
    <row r="263" spans="1:11" ht="15" customHeight="1">
      <c r="A263" s="36"/>
      <c r="B263" s="170"/>
      <c r="C263" s="228"/>
      <c r="D263" s="198"/>
      <c r="E263" s="37"/>
      <c r="F263" s="37"/>
      <c r="G263" s="103"/>
      <c r="K263" s="135"/>
    </row>
    <row r="264" spans="1:11" ht="15" customHeight="1">
      <c r="A264" s="36"/>
      <c r="B264" s="170"/>
      <c r="C264" s="228"/>
      <c r="D264" s="198"/>
      <c r="E264" s="37"/>
      <c r="F264" s="37"/>
      <c r="G264" s="103"/>
      <c r="K264" s="135"/>
    </row>
    <row r="265" spans="1:11" ht="15" customHeight="1">
      <c r="A265" s="36"/>
      <c r="B265" s="170"/>
      <c r="C265" s="228"/>
      <c r="D265" s="198"/>
      <c r="E265" s="37"/>
      <c r="F265" s="37"/>
      <c r="G265" s="103"/>
      <c r="K265" s="135"/>
    </row>
    <row r="266" spans="1:11" ht="15" customHeight="1">
      <c r="A266" s="36"/>
      <c r="B266" s="170"/>
      <c r="C266" s="228"/>
      <c r="D266" s="198"/>
      <c r="E266" s="37"/>
      <c r="F266" s="37"/>
      <c r="G266" s="103"/>
      <c r="K266" s="135"/>
    </row>
    <row r="267" spans="1:11" ht="15" customHeight="1">
      <c r="A267" s="36"/>
      <c r="B267" s="170"/>
      <c r="C267" s="228"/>
      <c r="D267" s="198"/>
      <c r="E267" s="37"/>
      <c r="F267" s="37"/>
      <c r="G267" s="103"/>
      <c r="K267" s="135"/>
    </row>
    <row r="268" spans="1:11" ht="15" customHeight="1">
      <c r="A268" s="36"/>
      <c r="B268" s="170"/>
      <c r="C268" s="228"/>
      <c r="D268" s="198"/>
      <c r="E268" s="37"/>
      <c r="F268" s="37"/>
      <c r="G268" s="103"/>
      <c r="K268" s="135"/>
    </row>
    <row r="269" spans="1:11" ht="15" customHeight="1">
      <c r="A269" s="36"/>
      <c r="B269" s="170"/>
      <c r="C269" s="228"/>
      <c r="D269" s="198"/>
      <c r="E269" s="37"/>
      <c r="F269" s="37"/>
      <c r="G269" s="103"/>
      <c r="K269" s="135"/>
    </row>
    <row r="270" spans="1:11" ht="15" customHeight="1">
      <c r="A270" s="36"/>
      <c r="B270" s="170"/>
      <c r="C270" s="228"/>
      <c r="D270" s="198"/>
      <c r="E270" s="37"/>
      <c r="F270" s="37"/>
      <c r="G270" s="103"/>
      <c r="K270" s="135"/>
    </row>
    <row r="271" spans="1:11" ht="15" customHeight="1">
      <c r="A271" s="36"/>
      <c r="B271" s="170"/>
      <c r="C271" s="228"/>
      <c r="D271" s="198"/>
      <c r="E271" s="37"/>
      <c r="F271" s="37"/>
      <c r="G271" s="103"/>
      <c r="K271" s="135"/>
    </row>
    <row r="272" spans="1:11" ht="15" customHeight="1">
      <c r="A272" s="36"/>
      <c r="B272" s="170"/>
      <c r="C272" s="228"/>
      <c r="D272" s="198"/>
      <c r="E272" s="37"/>
      <c r="F272" s="37"/>
      <c r="G272" s="103"/>
      <c r="K272" s="135"/>
    </row>
    <row r="273" spans="1:11" ht="15" customHeight="1">
      <c r="A273" s="36"/>
      <c r="B273" s="170"/>
      <c r="C273" s="228"/>
      <c r="D273" s="198"/>
      <c r="E273" s="37"/>
      <c r="F273" s="37"/>
      <c r="G273" s="103"/>
      <c r="K273" s="135"/>
    </row>
    <row r="274" spans="1:11" ht="15" customHeight="1">
      <c r="A274" s="36"/>
      <c r="B274" s="170"/>
      <c r="C274" s="228"/>
      <c r="D274" s="198"/>
      <c r="E274" s="37"/>
      <c r="F274" s="37"/>
      <c r="G274" s="103"/>
      <c r="K274" s="135"/>
    </row>
    <row r="275" spans="1:11" ht="15" customHeight="1">
      <c r="A275" s="36"/>
      <c r="B275" s="170"/>
      <c r="C275" s="228"/>
      <c r="D275" s="198"/>
      <c r="E275" s="37"/>
      <c r="F275" s="37"/>
      <c r="G275" s="103"/>
      <c r="K275" s="135"/>
    </row>
    <row r="276" spans="1:11" ht="15" customHeight="1"/>
    <row r="277" spans="1:11" ht="15" customHeight="1">
      <c r="A277" s="44"/>
      <c r="B277" s="174"/>
      <c r="C277" s="232"/>
      <c r="D277" s="202"/>
      <c r="E277" s="45"/>
      <c r="F277" s="45"/>
      <c r="G277" s="107"/>
      <c r="K277" s="139"/>
    </row>
    <row r="278" spans="1:11" ht="15" customHeight="1">
      <c r="A278" s="44"/>
      <c r="B278" s="174"/>
      <c r="C278" s="232"/>
      <c r="D278" s="202"/>
      <c r="E278" s="45"/>
      <c r="F278" s="45"/>
      <c r="G278" s="107"/>
      <c r="K278" s="139"/>
    </row>
    <row r="279" spans="1:11" ht="15" customHeight="1">
      <c r="A279" s="44"/>
      <c r="B279" s="174"/>
      <c r="C279" s="232"/>
      <c r="D279" s="202"/>
      <c r="E279" s="45"/>
      <c r="F279" s="45"/>
      <c r="G279" s="107"/>
      <c r="K279" s="139"/>
    </row>
    <row r="280" spans="1:11" ht="15" customHeight="1">
      <c r="A280" s="44"/>
      <c r="B280" s="174"/>
      <c r="C280" s="232"/>
      <c r="D280" s="202"/>
      <c r="E280" s="45"/>
      <c r="F280" s="45"/>
      <c r="G280" s="107"/>
      <c r="K280" s="139"/>
    </row>
    <row r="281" spans="1:11" ht="15" customHeight="1">
      <c r="A281" s="44"/>
      <c r="B281" s="174"/>
      <c r="C281" s="232"/>
      <c r="D281" s="202"/>
      <c r="E281" s="45"/>
      <c r="F281" s="45"/>
      <c r="G281" s="107"/>
      <c r="K281" s="139"/>
    </row>
    <row r="282" spans="1:11" ht="15" customHeight="1">
      <c r="A282" s="44"/>
      <c r="B282" s="174"/>
      <c r="C282" s="232"/>
      <c r="D282" s="202"/>
      <c r="E282" s="45"/>
      <c r="F282" s="45"/>
      <c r="G282" s="107"/>
      <c r="K282" s="139"/>
    </row>
    <row r="283" spans="1:11" ht="15" customHeight="1">
      <c r="A283" s="44"/>
      <c r="B283" s="174"/>
      <c r="C283" s="232"/>
      <c r="D283" s="202"/>
      <c r="E283" s="45"/>
      <c r="F283" s="45"/>
      <c r="G283" s="107"/>
      <c r="K283" s="139"/>
    </row>
    <row r="284" spans="1:11" ht="15" customHeight="1">
      <c r="A284" s="44"/>
      <c r="B284" s="174"/>
      <c r="C284" s="232"/>
      <c r="D284" s="202"/>
      <c r="E284" s="45"/>
      <c r="F284" s="45"/>
      <c r="G284" s="107"/>
      <c r="K284" s="139"/>
    </row>
    <row r="285" spans="1:11" ht="15" customHeight="1">
      <c r="A285" s="44"/>
      <c r="B285" s="174"/>
      <c r="C285" s="232"/>
      <c r="D285" s="202"/>
      <c r="E285" s="45"/>
      <c r="F285" s="45"/>
      <c r="G285" s="107"/>
      <c r="K285" s="139"/>
    </row>
    <row r="286" spans="1:11" ht="15" customHeight="1">
      <c r="A286" s="44"/>
      <c r="B286" s="174"/>
      <c r="C286" s="232"/>
      <c r="D286" s="202"/>
      <c r="E286" s="45"/>
      <c r="F286" s="45"/>
      <c r="G286" s="107"/>
      <c r="K286" s="139"/>
    </row>
    <row r="287" spans="1:11" ht="15" customHeight="1">
      <c r="A287" s="44"/>
      <c r="B287" s="174"/>
      <c r="C287" s="232"/>
      <c r="D287" s="202"/>
      <c r="E287" s="45"/>
      <c r="F287" s="45"/>
      <c r="G287" s="107"/>
      <c r="K287" s="139"/>
    </row>
    <row r="288" spans="1:11" ht="15" customHeight="1">
      <c r="A288" s="44"/>
      <c r="B288" s="174"/>
      <c r="C288" s="232"/>
      <c r="D288" s="202"/>
      <c r="E288" s="45"/>
      <c r="F288" s="45"/>
      <c r="G288" s="107"/>
      <c r="K288" s="139"/>
    </row>
    <row r="289" spans="1:11" ht="15" customHeight="1">
      <c r="A289" s="44"/>
      <c r="B289" s="174"/>
      <c r="C289" s="232"/>
      <c r="D289" s="202"/>
      <c r="E289" s="45"/>
      <c r="F289" s="45"/>
      <c r="G289" s="107"/>
      <c r="K289" s="139"/>
    </row>
    <row r="290" spans="1:11" ht="15" customHeight="1">
      <c r="A290" s="44"/>
      <c r="B290" s="174"/>
      <c r="C290" s="232"/>
      <c r="D290" s="202"/>
      <c r="E290" s="45"/>
      <c r="F290" s="45"/>
      <c r="G290" s="107"/>
      <c r="K290" s="139"/>
    </row>
    <row r="291" spans="1:11" ht="15" customHeight="1">
      <c r="A291" s="44"/>
      <c r="B291" s="174"/>
      <c r="C291" s="232"/>
      <c r="D291" s="202"/>
      <c r="E291" s="45"/>
      <c r="F291" s="45"/>
      <c r="G291" s="107"/>
      <c r="K291" s="139"/>
    </row>
    <row r="292" spans="1:11" ht="15" customHeight="1">
      <c r="A292" s="44"/>
      <c r="B292" s="174"/>
      <c r="C292" s="232"/>
      <c r="D292" s="202"/>
      <c r="E292" s="45"/>
      <c r="F292" s="45"/>
      <c r="G292" s="107"/>
      <c r="K292" s="139"/>
    </row>
    <row r="293" spans="1:11" ht="15" customHeight="1">
      <c r="A293" s="44"/>
      <c r="B293" s="174"/>
      <c r="C293" s="232"/>
      <c r="D293" s="202"/>
      <c r="E293" s="45"/>
      <c r="F293" s="45"/>
      <c r="G293" s="107"/>
      <c r="K293" s="139"/>
    </row>
    <row r="294" spans="1:11" ht="15" customHeight="1">
      <c r="A294" s="44"/>
      <c r="B294" s="174"/>
      <c r="C294" s="232"/>
      <c r="D294" s="202"/>
      <c r="E294" s="45"/>
      <c r="F294" s="45"/>
      <c r="G294" s="107"/>
      <c r="K294" s="139"/>
    </row>
    <row r="295" spans="1:11" ht="15" customHeight="1">
      <c r="A295" s="44"/>
      <c r="B295" s="174"/>
      <c r="C295" s="232"/>
      <c r="D295" s="202"/>
      <c r="E295" s="45"/>
      <c r="F295" s="45"/>
      <c r="G295" s="107"/>
      <c r="K295" s="139"/>
    </row>
    <row r="296" spans="1:11" ht="15" customHeight="1">
      <c r="A296" s="44"/>
      <c r="B296" s="174"/>
      <c r="C296" s="232"/>
      <c r="D296" s="202"/>
      <c r="E296" s="45"/>
      <c r="F296" s="45"/>
      <c r="G296" s="107"/>
      <c r="K296" s="139"/>
    </row>
    <row r="297" spans="1:11" ht="15" customHeight="1">
      <c r="A297" s="44"/>
      <c r="B297" s="174"/>
      <c r="C297" s="232"/>
      <c r="D297" s="202"/>
      <c r="E297" s="45"/>
      <c r="F297" s="45"/>
      <c r="G297" s="107"/>
      <c r="K297" s="139"/>
    </row>
    <row r="298" spans="1:11" ht="15" customHeight="1"/>
    <row r="299" spans="1:11" ht="15" customHeight="1">
      <c r="A299" s="46"/>
      <c r="B299" s="175"/>
      <c r="C299" s="233"/>
      <c r="D299" s="203"/>
      <c r="E299" s="47"/>
      <c r="F299" s="47"/>
      <c r="G299" s="108"/>
      <c r="K299" s="140"/>
    </row>
    <row r="300" spans="1:11" ht="15" customHeight="1">
      <c r="A300" s="46"/>
      <c r="B300" s="175"/>
      <c r="C300" s="233"/>
      <c r="D300" s="203"/>
      <c r="E300" s="47"/>
      <c r="F300" s="47"/>
      <c r="G300" s="108"/>
      <c r="K300" s="140"/>
    </row>
    <row r="301" spans="1:11" ht="15" customHeight="1">
      <c r="A301" s="46"/>
      <c r="B301" s="175"/>
      <c r="C301" s="233"/>
      <c r="D301" s="203"/>
      <c r="E301" s="47"/>
      <c r="F301" s="47"/>
      <c r="G301" s="108"/>
      <c r="K301" s="140"/>
    </row>
    <row r="302" spans="1:11" ht="15" customHeight="1">
      <c r="A302" s="46"/>
      <c r="B302" s="175"/>
      <c r="C302" s="233"/>
      <c r="D302" s="203"/>
      <c r="E302" s="47"/>
      <c r="F302" s="47"/>
      <c r="G302" s="108"/>
      <c r="K302" s="140"/>
    </row>
    <row r="303" spans="1:11" ht="15" customHeight="1">
      <c r="A303" s="46"/>
      <c r="B303" s="175"/>
      <c r="C303" s="233"/>
      <c r="D303" s="203"/>
      <c r="E303" s="47"/>
      <c r="F303" s="47"/>
      <c r="G303" s="108"/>
      <c r="K303" s="140"/>
    </row>
    <row r="304" spans="1:11" ht="15" customHeight="1">
      <c r="A304" s="46"/>
      <c r="B304" s="175"/>
      <c r="C304" s="233"/>
      <c r="D304" s="203"/>
      <c r="E304" s="47"/>
      <c r="F304" s="47"/>
      <c r="G304" s="108"/>
      <c r="K304" s="140"/>
    </row>
    <row r="305" spans="1:11" ht="15" customHeight="1">
      <c r="A305" s="46"/>
      <c r="B305" s="175"/>
      <c r="C305" s="233"/>
      <c r="D305" s="203"/>
      <c r="E305" s="47"/>
      <c r="F305" s="47"/>
      <c r="G305" s="108"/>
      <c r="K305" s="140"/>
    </row>
    <row r="306" spans="1:11" ht="15" customHeight="1">
      <c r="A306" s="46"/>
      <c r="B306" s="175"/>
      <c r="C306" s="233"/>
      <c r="D306" s="203"/>
      <c r="E306" s="47"/>
      <c r="F306" s="47"/>
      <c r="G306" s="108"/>
      <c r="K306" s="140"/>
    </row>
    <row r="307" spans="1:11" ht="15" customHeight="1">
      <c r="A307" s="46"/>
      <c r="B307" s="175"/>
      <c r="C307" s="233"/>
      <c r="D307" s="203"/>
      <c r="E307" s="47"/>
      <c r="F307" s="47"/>
      <c r="G307" s="108"/>
      <c r="K307" s="140"/>
    </row>
    <row r="308" spans="1:11" ht="15" customHeight="1">
      <c r="A308" s="46"/>
      <c r="B308" s="175"/>
      <c r="C308" s="233"/>
      <c r="D308" s="203"/>
      <c r="E308" s="47"/>
      <c r="F308" s="47"/>
      <c r="G308" s="108"/>
      <c r="K308" s="140"/>
    </row>
    <row r="309" spans="1:11" ht="15" customHeight="1">
      <c r="A309" s="46"/>
      <c r="B309" s="175"/>
      <c r="C309" s="233"/>
      <c r="D309" s="203"/>
      <c r="E309" s="47"/>
      <c r="F309" s="47"/>
      <c r="G309" s="108"/>
      <c r="K309" s="140"/>
    </row>
    <row r="310" spans="1:11" ht="15" customHeight="1">
      <c r="A310" s="46"/>
      <c r="B310" s="175"/>
      <c r="C310" s="233"/>
      <c r="D310" s="203"/>
      <c r="E310" s="47"/>
      <c r="F310" s="47"/>
      <c r="G310" s="108"/>
      <c r="K310" s="140"/>
    </row>
    <row r="311" spans="1:11" ht="15" customHeight="1">
      <c r="A311" s="46"/>
      <c r="B311" s="175"/>
      <c r="C311" s="233"/>
      <c r="D311" s="203"/>
      <c r="E311" s="47"/>
      <c r="F311" s="47"/>
      <c r="G311" s="108"/>
      <c r="K311" s="140"/>
    </row>
    <row r="312" spans="1:11" ht="15" customHeight="1">
      <c r="A312" s="46"/>
      <c r="B312" s="175"/>
      <c r="C312" s="233"/>
      <c r="D312" s="203"/>
      <c r="E312" s="47"/>
      <c r="F312" s="47"/>
      <c r="G312" s="108"/>
      <c r="K312" s="140"/>
    </row>
    <row r="313" spans="1:11" ht="15" customHeight="1">
      <c r="A313" s="46"/>
      <c r="B313" s="175"/>
      <c r="C313" s="233"/>
      <c r="D313" s="203"/>
      <c r="E313" s="47"/>
      <c r="F313" s="47"/>
      <c r="G313" s="108"/>
      <c r="K313" s="140"/>
    </row>
    <row r="314" spans="1:11" ht="15" customHeight="1">
      <c r="A314" s="46"/>
      <c r="B314" s="175"/>
      <c r="C314" s="233"/>
      <c r="D314" s="203"/>
      <c r="E314" s="47"/>
      <c r="F314" s="47"/>
      <c r="G314" s="108"/>
      <c r="K314" s="140"/>
    </row>
    <row r="315" spans="1:11" ht="15" customHeight="1">
      <c r="A315" s="46"/>
      <c r="B315" s="175"/>
      <c r="C315" s="233"/>
      <c r="D315" s="203"/>
      <c r="E315" s="47"/>
      <c r="F315" s="47"/>
      <c r="G315" s="108"/>
      <c r="K315" s="140"/>
    </row>
    <row r="316" spans="1:11" ht="15" customHeight="1"/>
    <row r="317" spans="1:11" ht="15" customHeight="1"/>
    <row r="318" spans="1:11" ht="15" customHeight="1"/>
    <row r="319" spans="1:11" ht="15" customHeight="1"/>
    <row r="320" spans="1:11" ht="15" customHeight="1"/>
    <row r="321" spans="1:11" ht="15" customHeight="1"/>
    <row r="322" spans="1:11" ht="15" customHeight="1"/>
    <row r="323" spans="1:11" ht="15" customHeight="1"/>
    <row r="324" spans="1:11" ht="15" customHeight="1"/>
    <row r="325" spans="1:11" ht="15" customHeight="1"/>
    <row r="326" spans="1:11" ht="15" customHeight="1"/>
    <row r="327" spans="1:11" ht="15" customHeight="1"/>
    <row r="328" spans="1:11" ht="15" customHeight="1"/>
    <row r="329" spans="1:11" ht="15" customHeight="1"/>
    <row r="330" spans="1:11" ht="15" customHeight="1"/>
    <row r="331" spans="1:11" ht="15" customHeight="1"/>
    <row r="332" spans="1:11" ht="15" customHeight="1">
      <c r="A332" s="36"/>
      <c r="B332" s="170"/>
      <c r="C332" s="228"/>
      <c r="D332" s="198"/>
      <c r="E332" s="37"/>
      <c r="F332" s="37"/>
      <c r="G332" s="103"/>
      <c r="K332" s="135"/>
    </row>
    <row r="333" spans="1:11" ht="15" customHeight="1">
      <c r="A333" s="36"/>
      <c r="B333" s="170"/>
      <c r="C333" s="228"/>
      <c r="D333" s="198"/>
      <c r="E333" s="37"/>
      <c r="F333" s="37"/>
      <c r="G333" s="103"/>
      <c r="K333" s="135"/>
    </row>
    <row r="334" spans="1:11" ht="15" customHeight="1">
      <c r="A334" s="36"/>
      <c r="B334" s="170"/>
      <c r="C334" s="228"/>
      <c r="D334" s="198"/>
      <c r="E334" s="37"/>
      <c r="F334" s="37"/>
      <c r="G334" s="103"/>
      <c r="K334" s="135"/>
    </row>
    <row r="335" spans="1:11" ht="15" customHeight="1">
      <c r="A335" s="36"/>
      <c r="B335" s="170"/>
      <c r="C335" s="228"/>
      <c r="D335" s="198"/>
      <c r="E335" s="37"/>
      <c r="F335" s="37"/>
      <c r="G335" s="103"/>
      <c r="K335" s="135"/>
    </row>
    <row r="336" spans="1:11" ht="15" customHeight="1">
      <c r="A336" s="36"/>
      <c r="B336" s="170"/>
      <c r="C336" s="228"/>
      <c r="D336" s="198"/>
      <c r="E336" s="37"/>
      <c r="F336" s="37"/>
      <c r="G336" s="103"/>
      <c r="K336" s="135"/>
    </row>
    <row r="337" spans="1:11" ht="15" customHeight="1">
      <c r="A337" s="36"/>
      <c r="B337" s="170"/>
      <c r="C337" s="228"/>
      <c r="D337" s="198"/>
      <c r="E337" s="37"/>
      <c r="F337" s="37"/>
      <c r="G337" s="103"/>
      <c r="K337" s="135"/>
    </row>
    <row r="338" spans="1:11" ht="15" customHeight="1">
      <c r="A338" s="36"/>
      <c r="B338" s="170"/>
      <c r="C338" s="228"/>
      <c r="D338" s="198"/>
      <c r="E338" s="37"/>
      <c r="F338" s="37"/>
      <c r="G338" s="103"/>
      <c r="K338" s="135"/>
    </row>
    <row r="339" spans="1:11" ht="15" customHeight="1">
      <c r="A339" s="36"/>
      <c r="B339" s="170"/>
      <c r="C339" s="228"/>
      <c r="D339" s="198"/>
      <c r="E339" s="37"/>
      <c r="F339" s="37"/>
      <c r="G339" s="103"/>
      <c r="K339" s="135"/>
    </row>
    <row r="340" spans="1:11" ht="15" customHeight="1">
      <c r="A340" s="36"/>
      <c r="B340" s="170"/>
      <c r="C340" s="228"/>
      <c r="D340" s="198"/>
      <c r="E340" s="37"/>
      <c r="F340" s="37"/>
      <c r="G340" s="103"/>
      <c r="K340" s="135"/>
    </row>
    <row r="341" spans="1:11" ht="15" customHeight="1">
      <c r="A341" s="36"/>
      <c r="B341" s="170"/>
      <c r="C341" s="228"/>
      <c r="D341" s="198"/>
      <c r="E341" s="37"/>
      <c r="F341" s="37"/>
      <c r="G341" s="103"/>
      <c r="K341" s="135"/>
    </row>
    <row r="342" spans="1:11" ht="15" customHeight="1">
      <c r="A342" s="36"/>
      <c r="B342" s="170"/>
      <c r="C342" s="228"/>
      <c r="D342" s="198"/>
      <c r="E342" s="37"/>
      <c r="F342" s="37"/>
      <c r="G342" s="103"/>
      <c r="K342" s="135"/>
    </row>
    <row r="343" spans="1:11" ht="15" customHeight="1">
      <c r="A343" s="36"/>
      <c r="B343" s="170"/>
      <c r="C343" s="228"/>
      <c r="D343" s="198"/>
      <c r="E343" s="37"/>
      <c r="F343" s="37"/>
      <c r="G343" s="103"/>
      <c r="K343" s="135"/>
    </row>
    <row r="344" spans="1:11" ht="15" customHeight="1">
      <c r="A344" s="36"/>
      <c r="B344" s="170"/>
      <c r="C344" s="228"/>
      <c r="D344" s="198"/>
      <c r="E344" s="37"/>
      <c r="F344" s="37"/>
      <c r="G344" s="103"/>
      <c r="K344" s="135"/>
    </row>
    <row r="345" spans="1:11" ht="15" customHeight="1">
      <c r="A345" s="36"/>
      <c r="B345" s="170"/>
      <c r="C345" s="228"/>
      <c r="D345" s="198"/>
      <c r="E345" s="37"/>
      <c r="F345" s="37"/>
      <c r="G345" s="103"/>
      <c r="K345" s="135"/>
    </row>
    <row r="346" spans="1:11" ht="15" customHeight="1">
      <c r="A346" s="36"/>
      <c r="B346" s="170"/>
      <c r="C346" s="228"/>
      <c r="D346" s="198"/>
      <c r="E346" s="37"/>
      <c r="F346" s="37"/>
      <c r="G346" s="103"/>
      <c r="K346" s="135"/>
    </row>
    <row r="347" spans="1:11" ht="15" customHeight="1">
      <c r="A347" s="36"/>
      <c r="B347" s="170"/>
      <c r="C347" s="228"/>
      <c r="D347" s="198"/>
      <c r="E347" s="37"/>
      <c r="F347" s="37"/>
      <c r="G347" s="103"/>
      <c r="K347" s="135"/>
    </row>
    <row r="348" spans="1:11" ht="15" customHeight="1"/>
    <row r="349" spans="1:11" ht="15" customHeight="1">
      <c r="A349" s="42"/>
      <c r="B349" s="173"/>
      <c r="C349" s="231"/>
      <c r="D349" s="201"/>
      <c r="E349" s="43"/>
      <c r="F349" s="43"/>
      <c r="G349" s="106"/>
      <c r="K349" s="138"/>
    </row>
    <row r="350" spans="1:11" ht="15" customHeight="1">
      <c r="A350" s="42"/>
      <c r="B350" s="173"/>
      <c r="C350" s="231"/>
      <c r="D350" s="201"/>
      <c r="E350" s="43"/>
      <c r="F350" s="43"/>
      <c r="G350" s="106"/>
      <c r="K350" s="138"/>
    </row>
    <row r="351" spans="1:11" ht="15" customHeight="1">
      <c r="A351" s="42"/>
      <c r="B351" s="173"/>
      <c r="C351" s="231"/>
      <c r="D351" s="201"/>
      <c r="E351" s="43"/>
      <c r="F351" s="43"/>
      <c r="G351" s="106"/>
      <c r="K351" s="138"/>
    </row>
    <row r="352" spans="1:11" ht="15" customHeight="1">
      <c r="A352" s="42"/>
      <c r="B352" s="173"/>
      <c r="C352" s="231"/>
      <c r="D352" s="201"/>
      <c r="E352" s="43"/>
      <c r="F352" s="43"/>
      <c r="G352" s="106"/>
      <c r="K352" s="138"/>
    </row>
    <row r="353" spans="1:11" ht="15" customHeight="1">
      <c r="A353" s="42"/>
      <c r="B353" s="173"/>
      <c r="C353" s="231"/>
      <c r="D353" s="201"/>
      <c r="E353" s="43"/>
      <c r="F353" s="43"/>
      <c r="G353" s="106"/>
      <c r="K353" s="138"/>
    </row>
    <row r="354" spans="1:11" ht="15" customHeight="1">
      <c r="A354" s="42"/>
      <c r="B354" s="173"/>
      <c r="C354" s="231"/>
      <c r="D354" s="201"/>
      <c r="E354" s="43"/>
      <c r="F354" s="43"/>
      <c r="G354" s="106"/>
      <c r="K354" s="138"/>
    </row>
    <row r="355" spans="1:11" ht="15" customHeight="1">
      <c r="A355" s="42"/>
      <c r="B355" s="173"/>
      <c r="C355" s="231"/>
      <c r="D355" s="201"/>
      <c r="E355" s="43"/>
      <c r="F355" s="43"/>
      <c r="G355" s="106"/>
      <c r="K355" s="138"/>
    </row>
    <row r="356" spans="1:11" ht="15" customHeight="1">
      <c r="A356" s="42"/>
      <c r="B356" s="173"/>
      <c r="C356" s="231"/>
      <c r="D356" s="201"/>
      <c r="E356" s="43"/>
      <c r="F356" s="43"/>
      <c r="G356" s="106"/>
      <c r="K356" s="138"/>
    </row>
    <row r="357" spans="1:11" ht="15" customHeight="1">
      <c r="A357" s="42"/>
      <c r="B357" s="173"/>
      <c r="C357" s="231"/>
      <c r="D357" s="201"/>
      <c r="E357" s="43"/>
      <c r="F357" s="43"/>
      <c r="G357" s="106"/>
      <c r="K357" s="138"/>
    </row>
    <row r="358" spans="1:11" ht="15" customHeight="1">
      <c r="A358" s="42"/>
      <c r="B358" s="173"/>
      <c r="C358" s="231"/>
      <c r="D358" s="201"/>
      <c r="E358" s="43"/>
      <c r="F358" s="43"/>
      <c r="G358" s="106"/>
      <c r="K358" s="138"/>
    </row>
    <row r="359" spans="1:11" ht="15" customHeight="1">
      <c r="A359" s="42"/>
      <c r="B359" s="173"/>
      <c r="C359" s="231"/>
      <c r="D359" s="201"/>
      <c r="E359" s="43"/>
      <c r="F359" s="43"/>
      <c r="G359" s="106"/>
      <c r="K359" s="138"/>
    </row>
    <row r="360" spans="1:11" ht="15" customHeight="1"/>
    <row r="361" spans="1:11" ht="15" customHeight="1">
      <c r="A361" s="48"/>
      <c r="B361" s="176"/>
      <c r="C361" s="234"/>
      <c r="D361" s="204"/>
      <c r="E361" s="49"/>
      <c r="F361" s="49"/>
      <c r="G361" s="109"/>
      <c r="K361" s="141"/>
    </row>
    <row r="362" spans="1:11" ht="15" customHeight="1">
      <c r="A362" s="48"/>
      <c r="B362" s="176"/>
      <c r="C362" s="234"/>
      <c r="D362" s="204"/>
      <c r="E362" s="49"/>
      <c r="F362" s="49"/>
      <c r="G362" s="109"/>
      <c r="K362" s="141"/>
    </row>
    <row r="363" spans="1:11" ht="15" customHeight="1">
      <c r="A363" s="48"/>
      <c r="B363" s="176"/>
      <c r="C363" s="234"/>
      <c r="D363" s="204"/>
      <c r="E363" s="49"/>
      <c r="F363" s="49"/>
      <c r="G363" s="109"/>
      <c r="K363" s="141"/>
    </row>
    <row r="364" spans="1:11" ht="15" customHeight="1">
      <c r="A364" s="48"/>
      <c r="B364" s="176"/>
      <c r="C364" s="234"/>
      <c r="D364" s="204"/>
      <c r="E364" s="49"/>
      <c r="F364" s="49"/>
      <c r="G364" s="109"/>
      <c r="K364" s="141"/>
    </row>
    <row r="365" spans="1:11" ht="15" customHeight="1">
      <c r="A365" s="48"/>
      <c r="B365" s="176"/>
      <c r="C365" s="234"/>
      <c r="D365" s="204"/>
      <c r="E365" s="49"/>
      <c r="F365" s="49"/>
      <c r="G365" s="109"/>
      <c r="K365" s="141"/>
    </row>
    <row r="366" spans="1:11" ht="15" customHeight="1">
      <c r="A366" s="48"/>
      <c r="B366" s="176"/>
      <c r="C366" s="234"/>
      <c r="D366" s="204"/>
      <c r="E366" s="49"/>
      <c r="F366" s="49"/>
      <c r="G366" s="109"/>
      <c r="K366" s="141"/>
    </row>
    <row r="367" spans="1:11" ht="15" customHeight="1">
      <c r="A367" s="48"/>
      <c r="B367" s="176"/>
      <c r="C367" s="234"/>
      <c r="D367" s="204"/>
      <c r="E367" s="49"/>
      <c r="F367" s="49"/>
      <c r="G367" s="109"/>
      <c r="K367" s="141"/>
    </row>
    <row r="368" spans="1:11" ht="15" customHeight="1">
      <c r="A368" s="48"/>
      <c r="B368" s="176"/>
      <c r="C368" s="234"/>
      <c r="D368" s="204"/>
      <c r="E368" s="49"/>
      <c r="F368" s="49"/>
      <c r="G368" s="109"/>
      <c r="K368" s="141"/>
    </row>
    <row r="369" spans="1:11" ht="15" customHeight="1">
      <c r="A369" s="48"/>
      <c r="B369" s="176"/>
      <c r="C369" s="234"/>
      <c r="D369" s="204"/>
      <c r="E369" s="49"/>
      <c r="F369" s="49"/>
      <c r="G369" s="109"/>
      <c r="K369" s="141"/>
    </row>
    <row r="370" spans="1:11" ht="15" customHeight="1">
      <c r="A370" s="48"/>
      <c r="B370" s="176"/>
      <c r="C370" s="234"/>
      <c r="D370" s="204"/>
      <c r="E370" s="49"/>
      <c r="F370" s="49"/>
      <c r="G370" s="109"/>
      <c r="K370" s="141"/>
    </row>
    <row r="371" spans="1:11" ht="15" customHeight="1">
      <c r="A371" s="48"/>
      <c r="B371" s="176"/>
      <c r="C371" s="234"/>
      <c r="D371" s="204"/>
      <c r="E371" s="49"/>
      <c r="F371" s="49"/>
      <c r="G371" s="109"/>
      <c r="K371" s="141"/>
    </row>
    <row r="372" spans="1:11" ht="15" customHeight="1">
      <c r="A372" s="48"/>
      <c r="B372" s="176"/>
      <c r="C372" s="234"/>
      <c r="D372" s="204"/>
      <c r="E372" s="49"/>
      <c r="F372" s="49"/>
      <c r="G372" s="109"/>
      <c r="K372" s="141"/>
    </row>
    <row r="373" spans="1:11" ht="15" customHeight="1">
      <c r="A373" s="48"/>
      <c r="B373" s="176"/>
      <c r="C373" s="234"/>
      <c r="D373" s="204"/>
      <c r="E373" s="49"/>
      <c r="F373" s="49"/>
      <c r="G373" s="109"/>
      <c r="K373" s="141"/>
    </row>
    <row r="374" spans="1:11" ht="15" customHeight="1">
      <c r="A374" s="48"/>
      <c r="B374" s="176"/>
      <c r="C374" s="234"/>
      <c r="D374" s="204"/>
      <c r="E374" s="49"/>
      <c r="F374" s="49"/>
      <c r="G374" s="109"/>
      <c r="K374" s="141"/>
    </row>
    <row r="375" spans="1:11" ht="15" customHeight="1">
      <c r="A375" s="48"/>
      <c r="B375" s="176"/>
      <c r="C375" s="234"/>
      <c r="D375" s="204"/>
      <c r="E375" s="49"/>
      <c r="F375" s="49"/>
      <c r="G375" s="109"/>
      <c r="K375" s="141"/>
    </row>
    <row r="376" spans="1:11" ht="15" customHeight="1">
      <c r="A376" s="48"/>
      <c r="B376" s="176"/>
      <c r="C376" s="234"/>
      <c r="D376" s="204"/>
      <c r="E376" s="49"/>
      <c r="F376" s="49"/>
      <c r="G376" s="109"/>
      <c r="K376" s="141"/>
    </row>
    <row r="377" spans="1:11" ht="15" customHeight="1">
      <c r="A377" s="48"/>
      <c r="B377" s="176"/>
      <c r="C377" s="234"/>
      <c r="D377" s="204"/>
      <c r="E377" s="49"/>
      <c r="F377" s="49"/>
      <c r="G377" s="109"/>
      <c r="K377" s="141"/>
    </row>
    <row r="378" spans="1:11" ht="15" customHeight="1">
      <c r="A378" s="48"/>
      <c r="B378" s="176"/>
      <c r="C378" s="234"/>
      <c r="D378" s="204"/>
      <c r="E378" s="49"/>
      <c r="F378" s="49"/>
      <c r="G378" s="109"/>
      <c r="K378" s="141"/>
    </row>
    <row r="379" spans="1:11" ht="15" customHeight="1">
      <c r="A379" s="48"/>
      <c r="B379" s="176"/>
      <c r="C379" s="234"/>
      <c r="D379" s="204"/>
      <c r="E379" s="49"/>
      <c r="F379" s="49"/>
      <c r="G379" s="109"/>
      <c r="K379" s="141"/>
    </row>
    <row r="380" spans="1:11" ht="15" customHeight="1">
      <c r="A380" s="48"/>
      <c r="B380" s="176"/>
      <c r="C380" s="234"/>
      <c r="D380" s="204"/>
      <c r="E380" s="49"/>
      <c r="F380" s="49"/>
      <c r="G380" s="109"/>
      <c r="K380" s="141"/>
    </row>
    <row r="381" spans="1:11" ht="15" customHeight="1"/>
    <row r="382" spans="1:11" ht="15" customHeight="1">
      <c r="A382" s="42"/>
      <c r="B382" s="173"/>
      <c r="C382" s="231"/>
      <c r="D382" s="201"/>
      <c r="E382" s="43"/>
      <c r="F382" s="43"/>
      <c r="G382" s="106"/>
      <c r="K382" s="138"/>
    </row>
    <row r="383" spans="1:11" ht="15" customHeight="1">
      <c r="A383" s="42"/>
      <c r="B383" s="173"/>
      <c r="C383" s="231"/>
      <c r="D383" s="201"/>
      <c r="E383" s="43"/>
      <c r="F383" s="43"/>
      <c r="G383" s="106"/>
      <c r="K383" s="138"/>
    </row>
    <row r="384" spans="1:11" ht="15" customHeight="1">
      <c r="A384" s="42"/>
      <c r="B384" s="173"/>
      <c r="C384" s="231"/>
      <c r="D384" s="201"/>
      <c r="E384" s="43"/>
      <c r="F384" s="43"/>
      <c r="G384" s="106"/>
      <c r="K384" s="138"/>
    </row>
    <row r="385" spans="1:11" ht="15" customHeight="1">
      <c r="A385" s="42"/>
      <c r="B385" s="173"/>
      <c r="C385" s="231"/>
      <c r="D385" s="201"/>
      <c r="E385" s="43"/>
      <c r="F385" s="43"/>
      <c r="G385" s="106"/>
      <c r="K385" s="138"/>
    </row>
    <row r="386" spans="1:11" ht="15" customHeight="1">
      <c r="A386" s="42"/>
      <c r="B386" s="173"/>
      <c r="C386" s="231"/>
      <c r="D386" s="201"/>
      <c r="E386" s="43"/>
      <c r="F386" s="43"/>
      <c r="G386" s="106"/>
      <c r="K386" s="138"/>
    </row>
    <row r="387" spans="1:11" ht="15" customHeight="1"/>
    <row r="388" spans="1:11" ht="15" customHeight="1">
      <c r="A388" s="46"/>
      <c r="B388" s="175"/>
      <c r="C388" s="233"/>
      <c r="D388" s="203"/>
      <c r="E388" s="47"/>
      <c r="F388" s="47"/>
      <c r="G388" s="108"/>
      <c r="K388" s="140"/>
    </row>
    <row r="389" spans="1:11" ht="15" customHeight="1">
      <c r="A389" s="46"/>
      <c r="B389" s="175"/>
      <c r="C389" s="233"/>
      <c r="D389" s="203"/>
      <c r="E389" s="47"/>
      <c r="F389" s="47"/>
      <c r="G389" s="108"/>
      <c r="K389" s="140"/>
    </row>
    <row r="390" spans="1:11" ht="15" customHeight="1">
      <c r="A390" s="46"/>
      <c r="B390" s="175"/>
      <c r="C390" s="233"/>
      <c r="D390" s="203"/>
      <c r="E390" s="47"/>
      <c r="F390" s="47"/>
      <c r="G390" s="108"/>
      <c r="K390" s="140"/>
    </row>
    <row r="391" spans="1:11" ht="15" customHeight="1">
      <c r="A391" s="46"/>
      <c r="B391" s="175"/>
      <c r="C391" s="233"/>
      <c r="D391" s="203"/>
      <c r="E391" s="47"/>
      <c r="F391" s="47"/>
      <c r="G391" s="108"/>
      <c r="K391" s="140"/>
    </row>
    <row r="392" spans="1:11" ht="15" customHeight="1">
      <c r="A392" s="46"/>
      <c r="B392" s="175"/>
      <c r="C392" s="233"/>
      <c r="D392" s="203"/>
      <c r="E392" s="47"/>
      <c r="F392" s="47"/>
      <c r="G392" s="108"/>
      <c r="K392" s="140"/>
    </row>
    <row r="393" spans="1:11" ht="15" customHeight="1">
      <c r="A393" s="46"/>
      <c r="B393" s="175"/>
      <c r="C393" s="233"/>
      <c r="D393" s="203"/>
      <c r="E393" s="47"/>
      <c r="F393" s="47"/>
      <c r="G393" s="108"/>
      <c r="K393" s="140"/>
    </row>
    <row r="394" spans="1:11" ht="15" customHeight="1">
      <c r="A394" s="46"/>
      <c r="B394" s="175"/>
      <c r="C394" s="233"/>
      <c r="D394" s="203"/>
      <c r="E394" s="47"/>
      <c r="F394" s="47"/>
      <c r="G394" s="108"/>
      <c r="K394" s="140"/>
    </row>
    <row r="395" spans="1:11" ht="15" customHeight="1">
      <c r="A395" s="46"/>
      <c r="B395" s="175"/>
      <c r="C395" s="233"/>
      <c r="D395" s="203"/>
      <c r="E395" s="47"/>
      <c r="F395" s="47"/>
      <c r="G395" s="108"/>
      <c r="K395" s="140"/>
    </row>
    <row r="396" spans="1:11" ht="15" customHeight="1">
      <c r="A396" s="46"/>
      <c r="B396" s="175"/>
      <c r="C396" s="233"/>
      <c r="D396" s="203"/>
      <c r="E396" s="47"/>
      <c r="F396" s="47"/>
      <c r="G396" s="108"/>
      <c r="K396" s="140"/>
    </row>
    <row r="397" spans="1:11" ht="15" customHeight="1">
      <c r="A397" s="46"/>
      <c r="B397" s="175"/>
      <c r="C397" s="233"/>
      <c r="D397" s="203"/>
      <c r="E397" s="47"/>
      <c r="F397" s="47"/>
      <c r="G397" s="108"/>
      <c r="K397" s="140"/>
    </row>
    <row r="398" spans="1:11" ht="15" customHeight="1">
      <c r="A398" s="46"/>
      <c r="B398" s="175"/>
      <c r="C398" s="233"/>
      <c r="D398" s="203"/>
      <c r="E398" s="47"/>
      <c r="F398" s="47"/>
      <c r="G398" s="108"/>
      <c r="K398" s="140"/>
    </row>
    <row r="399" spans="1:11" ht="15" customHeight="1">
      <c r="A399" s="46"/>
      <c r="B399" s="175"/>
      <c r="C399" s="233"/>
      <c r="D399" s="203"/>
      <c r="E399" s="47"/>
      <c r="F399" s="47"/>
      <c r="G399" s="108"/>
      <c r="K399" s="140"/>
    </row>
    <row r="400" spans="1:11" ht="15" customHeight="1">
      <c r="A400" s="46"/>
      <c r="B400" s="175"/>
      <c r="C400" s="233"/>
      <c r="D400" s="203"/>
      <c r="E400" s="47"/>
      <c r="F400" s="47"/>
      <c r="G400" s="108"/>
      <c r="K400" s="140"/>
    </row>
    <row r="401" spans="1:11" ht="15" customHeight="1">
      <c r="A401" s="46"/>
      <c r="B401" s="175"/>
      <c r="C401" s="233"/>
      <c r="D401" s="203"/>
      <c r="E401" s="47"/>
      <c r="F401" s="47"/>
      <c r="G401" s="108"/>
      <c r="K401" s="140"/>
    </row>
    <row r="402" spans="1:11" ht="15" customHeight="1">
      <c r="A402" s="46"/>
      <c r="B402" s="175"/>
      <c r="C402" s="233"/>
      <c r="D402" s="203"/>
      <c r="E402" s="47"/>
      <c r="F402" s="47"/>
      <c r="G402" s="108"/>
      <c r="K402" s="140"/>
    </row>
    <row r="403" spans="1:11" ht="15" customHeight="1">
      <c r="A403" s="46"/>
      <c r="B403" s="175"/>
      <c r="C403" s="233"/>
      <c r="D403" s="203"/>
      <c r="E403" s="47"/>
      <c r="F403" s="47"/>
      <c r="G403" s="108"/>
      <c r="K403" s="140"/>
    </row>
    <row r="404" spans="1:11" ht="15" customHeight="1">
      <c r="A404" s="46"/>
      <c r="B404" s="175"/>
      <c r="C404" s="233"/>
      <c r="D404" s="203"/>
      <c r="E404" s="47"/>
      <c r="F404" s="47"/>
      <c r="G404" s="108"/>
      <c r="K404" s="140"/>
    </row>
    <row r="405" spans="1:11" ht="15" customHeight="1">
      <c r="A405" s="46"/>
      <c r="B405" s="175"/>
      <c r="C405" s="233"/>
      <c r="D405" s="203"/>
      <c r="E405" s="47"/>
      <c r="F405" s="47"/>
      <c r="G405" s="108"/>
      <c r="K405" s="140"/>
    </row>
    <row r="406" spans="1:11" ht="15" customHeight="1">
      <c r="A406" s="46"/>
      <c r="B406" s="175"/>
      <c r="C406" s="233"/>
      <c r="D406" s="203"/>
      <c r="E406" s="47"/>
      <c r="F406" s="47"/>
      <c r="G406" s="108"/>
      <c r="K406" s="140"/>
    </row>
    <row r="407" spans="1:11" ht="15" customHeight="1"/>
    <row r="408" spans="1:11" ht="15" customHeight="1">
      <c r="A408" s="48"/>
      <c r="B408" s="176"/>
      <c r="C408" s="234"/>
      <c r="D408" s="204"/>
      <c r="E408" s="49"/>
      <c r="F408" s="49"/>
      <c r="G408" s="109"/>
      <c r="K408" s="141"/>
    </row>
    <row r="409" spans="1:11" ht="15" customHeight="1">
      <c r="A409" s="48"/>
      <c r="B409" s="176"/>
      <c r="C409" s="234"/>
      <c r="D409" s="204"/>
      <c r="E409" s="49"/>
      <c r="F409" s="49"/>
      <c r="G409" s="109"/>
      <c r="K409" s="141"/>
    </row>
    <row r="410" spans="1:11" ht="15" customHeight="1">
      <c r="A410" s="48"/>
      <c r="B410" s="176"/>
      <c r="C410" s="234"/>
      <c r="D410" s="204"/>
      <c r="E410" s="49"/>
      <c r="F410" s="49"/>
      <c r="G410" s="109"/>
      <c r="K410" s="141"/>
    </row>
    <row r="411" spans="1:11" ht="15" customHeight="1">
      <c r="A411" s="48"/>
      <c r="B411" s="176"/>
      <c r="C411" s="234"/>
      <c r="D411" s="204"/>
      <c r="E411" s="49"/>
      <c r="F411" s="49"/>
      <c r="G411" s="109"/>
      <c r="K411" s="141"/>
    </row>
    <row r="412" spans="1:11" ht="15" customHeight="1">
      <c r="A412" s="48"/>
      <c r="B412" s="176"/>
      <c r="C412" s="234"/>
      <c r="D412" s="204"/>
      <c r="E412" s="49"/>
      <c r="F412" s="49"/>
      <c r="G412" s="109"/>
      <c r="K412" s="141"/>
    </row>
    <row r="413" spans="1:11" ht="15" customHeight="1">
      <c r="A413" s="48"/>
      <c r="B413" s="176"/>
      <c r="C413" s="234"/>
      <c r="D413" s="204"/>
      <c r="E413" s="49"/>
      <c r="F413" s="49"/>
      <c r="G413" s="109"/>
      <c r="K413" s="141"/>
    </row>
    <row r="414" spans="1:11" ht="15" customHeight="1">
      <c r="A414" s="48"/>
      <c r="B414" s="176"/>
      <c r="C414" s="234"/>
      <c r="D414" s="204"/>
      <c r="E414" s="49"/>
      <c r="F414" s="49"/>
      <c r="G414" s="109"/>
      <c r="K414" s="141"/>
    </row>
    <row r="415" spans="1:11" ht="15" customHeight="1">
      <c r="A415" s="48"/>
      <c r="B415" s="176"/>
      <c r="C415" s="234"/>
      <c r="D415" s="204"/>
      <c r="E415" s="49"/>
      <c r="F415" s="49"/>
      <c r="G415" s="109"/>
      <c r="K415" s="141"/>
    </row>
    <row r="416" spans="1:11" ht="15" customHeight="1">
      <c r="A416" s="48"/>
      <c r="B416" s="176"/>
      <c r="C416" s="234"/>
      <c r="D416" s="204"/>
      <c r="E416" s="49"/>
      <c r="F416" s="49"/>
      <c r="G416" s="109"/>
      <c r="K416" s="141"/>
    </row>
    <row r="417" spans="1:12" ht="15" customHeight="1">
      <c r="A417" s="48"/>
      <c r="B417" s="176"/>
      <c r="C417" s="234"/>
      <c r="D417" s="204"/>
      <c r="E417" s="49"/>
      <c r="F417" s="49"/>
      <c r="G417" s="109"/>
      <c r="K417" s="141"/>
    </row>
    <row r="418" spans="1:12" ht="15" customHeight="1"/>
    <row r="419" spans="1:12" ht="15" customHeight="1">
      <c r="A419" s="50"/>
      <c r="B419" s="177"/>
      <c r="C419" s="235"/>
      <c r="D419" s="205"/>
      <c r="E419" s="51"/>
      <c r="F419" s="51"/>
      <c r="G419" s="110"/>
      <c r="K419" s="142"/>
      <c r="L419" s="50"/>
    </row>
    <row r="420" spans="1:12" ht="15" customHeight="1">
      <c r="A420" s="50"/>
      <c r="B420" s="177"/>
      <c r="C420" s="235"/>
      <c r="D420" s="205"/>
      <c r="E420" s="51"/>
      <c r="F420" s="51"/>
      <c r="G420" s="110"/>
      <c r="K420" s="142"/>
      <c r="L420" s="50"/>
    </row>
    <row r="421" spans="1:12" ht="15" customHeight="1">
      <c r="A421" s="50"/>
      <c r="B421" s="177"/>
      <c r="C421" s="235"/>
      <c r="D421" s="205"/>
      <c r="E421" s="51"/>
      <c r="F421" s="51"/>
      <c r="G421" s="110"/>
      <c r="K421" s="142"/>
      <c r="L421" s="50"/>
    </row>
    <row r="422" spans="1:12" ht="15" customHeight="1">
      <c r="A422" s="50"/>
      <c r="B422" s="177"/>
      <c r="C422" s="235"/>
      <c r="D422" s="205"/>
      <c r="E422" s="51"/>
      <c r="F422" s="51"/>
      <c r="G422" s="110"/>
      <c r="K422" s="142"/>
      <c r="L422" s="50"/>
    </row>
    <row r="423" spans="1:12" ht="15" customHeight="1">
      <c r="A423" s="50"/>
      <c r="B423" s="177"/>
      <c r="C423" s="235"/>
      <c r="D423" s="205"/>
      <c r="E423" s="51"/>
      <c r="F423" s="51"/>
      <c r="G423" s="110"/>
      <c r="K423" s="142"/>
      <c r="L423" s="50"/>
    </row>
    <row r="424" spans="1:12" ht="15" customHeight="1">
      <c r="A424" s="50"/>
      <c r="B424" s="177"/>
      <c r="C424" s="235"/>
      <c r="D424" s="205"/>
      <c r="E424" s="51"/>
      <c r="F424" s="51"/>
      <c r="G424" s="110"/>
      <c r="K424" s="142"/>
      <c r="L424" s="50"/>
    </row>
    <row r="425" spans="1:12" ht="15" customHeight="1">
      <c r="A425" s="50"/>
      <c r="B425" s="177"/>
      <c r="C425" s="235"/>
      <c r="D425" s="205"/>
      <c r="E425" s="51"/>
      <c r="F425" s="51"/>
      <c r="G425" s="110"/>
      <c r="K425" s="142"/>
      <c r="L425" s="50"/>
    </row>
    <row r="426" spans="1:12" ht="15" customHeight="1">
      <c r="A426" s="50"/>
      <c r="B426" s="177"/>
      <c r="C426" s="235"/>
      <c r="D426" s="205"/>
      <c r="E426" s="51"/>
      <c r="F426" s="51"/>
      <c r="G426" s="110"/>
      <c r="K426" s="142"/>
      <c r="L426" s="50"/>
    </row>
    <row r="427" spans="1:12" ht="15" customHeight="1">
      <c r="A427" s="50"/>
      <c r="B427" s="177"/>
      <c r="C427" s="235"/>
      <c r="D427" s="205"/>
      <c r="E427" s="51"/>
      <c r="F427" s="51"/>
      <c r="G427" s="110"/>
      <c r="K427" s="142"/>
      <c r="L427" s="50"/>
    </row>
    <row r="428" spans="1:12" ht="15" customHeight="1">
      <c r="A428" s="50"/>
      <c r="B428" s="177"/>
      <c r="C428" s="235"/>
      <c r="D428" s="205"/>
      <c r="E428" s="51"/>
      <c r="F428" s="51"/>
      <c r="G428" s="110"/>
      <c r="K428" s="142"/>
      <c r="L428" s="50"/>
    </row>
    <row r="429" spans="1:12" ht="15" customHeight="1">
      <c r="A429" s="50"/>
      <c r="B429" s="177"/>
      <c r="C429" s="235"/>
      <c r="D429" s="205"/>
      <c r="E429" s="51"/>
      <c r="F429" s="51"/>
      <c r="G429" s="110"/>
      <c r="K429" s="142"/>
      <c r="L429" s="50"/>
    </row>
    <row r="430" spans="1:12" ht="15" customHeight="1">
      <c r="A430" s="50"/>
      <c r="B430" s="177"/>
      <c r="C430" s="235"/>
      <c r="D430" s="205"/>
      <c r="E430" s="51"/>
      <c r="F430" s="51"/>
      <c r="G430" s="110"/>
      <c r="K430" s="142"/>
      <c r="L430" s="50"/>
    </row>
    <row r="431" spans="1:12" ht="15" customHeight="1">
      <c r="A431" s="50"/>
      <c r="B431" s="177"/>
      <c r="C431" s="235"/>
      <c r="D431" s="205"/>
      <c r="E431" s="51"/>
      <c r="F431" s="51"/>
      <c r="G431" s="110"/>
      <c r="K431" s="142"/>
      <c r="L431" s="50"/>
    </row>
    <row r="432" spans="1:12" ht="15" customHeight="1">
      <c r="A432" s="50"/>
      <c r="B432" s="177"/>
      <c r="C432" s="235"/>
      <c r="D432" s="205"/>
      <c r="E432" s="51"/>
      <c r="F432" s="51"/>
      <c r="G432" s="110"/>
      <c r="K432" s="142"/>
      <c r="L432" s="50"/>
    </row>
    <row r="433" spans="1:12" ht="15" customHeight="1">
      <c r="A433" s="50"/>
      <c r="B433" s="177"/>
      <c r="C433" s="235"/>
      <c r="D433" s="205"/>
      <c r="E433" s="51"/>
      <c r="F433" s="51"/>
      <c r="G433" s="110"/>
      <c r="K433" s="142"/>
      <c r="L433" s="50"/>
    </row>
    <row r="434" spans="1:12" ht="15" customHeight="1">
      <c r="A434" s="50"/>
      <c r="B434" s="177"/>
      <c r="C434" s="235"/>
      <c r="D434" s="205"/>
      <c r="E434" s="51"/>
      <c r="F434" s="51"/>
      <c r="G434" s="110"/>
      <c r="K434" s="142"/>
      <c r="L434" s="50"/>
    </row>
    <row r="435" spans="1:12" ht="15" customHeight="1">
      <c r="A435" s="50"/>
      <c r="B435" s="177"/>
      <c r="C435" s="235"/>
      <c r="D435" s="205"/>
      <c r="E435" s="51"/>
      <c r="F435" s="51"/>
      <c r="G435" s="110"/>
      <c r="K435" s="142"/>
      <c r="L435" s="50"/>
    </row>
    <row r="436" spans="1:12" ht="15" customHeight="1">
      <c r="A436" s="50"/>
      <c r="B436" s="177"/>
      <c r="C436" s="235"/>
      <c r="D436" s="205"/>
      <c r="E436" s="51"/>
      <c r="F436" s="51"/>
      <c r="G436" s="110"/>
      <c r="K436" s="142"/>
      <c r="L436" s="50"/>
    </row>
    <row r="437" spans="1:12" ht="15" customHeight="1">
      <c r="A437" s="50"/>
      <c r="B437" s="177"/>
      <c r="C437" s="235"/>
      <c r="D437" s="205"/>
      <c r="E437" s="51"/>
      <c r="F437" s="51"/>
      <c r="G437" s="110"/>
      <c r="K437" s="142"/>
      <c r="L437" s="50"/>
    </row>
    <row r="438" spans="1:12" ht="15" customHeight="1">
      <c r="A438" s="50"/>
      <c r="B438" s="177"/>
      <c r="C438" s="235"/>
      <c r="D438" s="205"/>
      <c r="E438" s="51"/>
      <c r="F438" s="51"/>
      <c r="G438" s="110"/>
      <c r="K438" s="142"/>
      <c r="L438" s="50"/>
    </row>
    <row r="439" spans="1:12" ht="15" customHeight="1">
      <c r="A439" s="50"/>
      <c r="B439" s="177"/>
      <c r="C439" s="235"/>
      <c r="D439" s="205"/>
      <c r="E439" s="51"/>
      <c r="F439" s="51"/>
      <c r="G439" s="110"/>
      <c r="K439" s="142"/>
      <c r="L439" s="50"/>
    </row>
    <row r="440" spans="1:12" ht="15" customHeight="1">
      <c r="A440" s="50"/>
      <c r="B440" s="177"/>
      <c r="C440" s="235"/>
      <c r="D440" s="205"/>
      <c r="E440" s="51"/>
      <c r="F440" s="51"/>
      <c r="G440" s="110"/>
      <c r="K440" s="142"/>
      <c r="L440" s="50"/>
    </row>
    <row r="441" spans="1:12" ht="15" customHeight="1">
      <c r="A441" s="50"/>
      <c r="B441" s="177"/>
      <c r="C441" s="235"/>
      <c r="D441" s="205"/>
      <c r="E441" s="51"/>
      <c r="F441" s="51"/>
      <c r="G441" s="110"/>
      <c r="K441" s="142"/>
      <c r="L441" s="50"/>
    </row>
    <row r="442" spans="1:12" ht="15" customHeight="1">
      <c r="A442" s="50"/>
      <c r="B442" s="177"/>
      <c r="C442" s="235"/>
      <c r="D442" s="205"/>
      <c r="E442" s="51"/>
      <c r="F442" s="51"/>
      <c r="G442" s="110"/>
      <c r="K442" s="142"/>
      <c r="L442" s="50"/>
    </row>
    <row r="443" spans="1:12" ht="15" customHeight="1">
      <c r="A443" s="50"/>
      <c r="B443" s="177"/>
      <c r="C443" s="235"/>
      <c r="D443" s="205"/>
      <c r="E443" s="51"/>
      <c r="F443" s="51"/>
      <c r="G443" s="110"/>
      <c r="K443" s="142"/>
      <c r="L443" s="50"/>
    </row>
    <row r="444" spans="1:12" ht="15" customHeight="1">
      <c r="A444" s="50"/>
      <c r="B444" s="177"/>
      <c r="C444" s="235"/>
      <c r="D444" s="205"/>
      <c r="E444" s="51"/>
      <c r="F444" s="51"/>
      <c r="G444" s="110"/>
      <c r="K444" s="142"/>
      <c r="L444" s="50"/>
    </row>
    <row r="445" spans="1:12" ht="15" customHeight="1">
      <c r="A445" s="50"/>
      <c r="B445" s="177"/>
      <c r="C445" s="235"/>
      <c r="D445" s="205"/>
      <c r="E445" s="51"/>
      <c r="F445" s="51"/>
      <c r="G445" s="110"/>
      <c r="K445" s="142"/>
      <c r="L445" s="50"/>
    </row>
    <row r="446" spans="1:12" ht="15" customHeight="1">
      <c r="A446" s="50"/>
      <c r="B446" s="177"/>
      <c r="C446" s="235"/>
      <c r="D446" s="205"/>
      <c r="E446" s="51"/>
      <c r="F446" s="51"/>
      <c r="G446" s="110"/>
      <c r="K446" s="142"/>
      <c r="L446" s="50"/>
    </row>
    <row r="447" spans="1:12" ht="15" customHeight="1">
      <c r="A447" s="50"/>
      <c r="B447" s="177"/>
      <c r="C447" s="235"/>
      <c r="D447" s="205"/>
      <c r="E447" s="51"/>
      <c r="F447" s="51"/>
      <c r="G447" s="110"/>
      <c r="K447" s="142"/>
      <c r="L447" s="50"/>
    </row>
    <row r="448" spans="1:12" ht="15" customHeight="1"/>
    <row r="449" spans="1:11" ht="15" customHeight="1">
      <c r="A449" s="46"/>
      <c r="B449" s="175"/>
      <c r="C449" s="233"/>
      <c r="D449" s="203"/>
      <c r="E449" s="47"/>
      <c r="F449" s="47"/>
      <c r="G449" s="108"/>
      <c r="K449" s="140"/>
    </row>
    <row r="450" spans="1:11" ht="15" customHeight="1">
      <c r="A450" s="46"/>
      <c r="B450" s="175"/>
      <c r="C450" s="233"/>
      <c r="D450" s="203"/>
      <c r="E450" s="47"/>
      <c r="F450" s="47"/>
      <c r="G450" s="108"/>
      <c r="K450" s="140"/>
    </row>
    <row r="451" spans="1:11" ht="15" customHeight="1">
      <c r="A451" s="46"/>
      <c r="B451" s="175"/>
      <c r="C451" s="233"/>
      <c r="D451" s="203"/>
      <c r="E451" s="47"/>
      <c r="F451" s="47"/>
      <c r="G451" s="108"/>
      <c r="K451" s="140"/>
    </row>
    <row r="452" spans="1:11" ht="15" customHeight="1">
      <c r="A452" s="46"/>
      <c r="B452" s="175"/>
      <c r="C452" s="233"/>
      <c r="D452" s="203"/>
      <c r="E452" s="47"/>
      <c r="F452" s="47"/>
      <c r="G452" s="108"/>
      <c r="K452" s="140"/>
    </row>
    <row r="453" spans="1:11" ht="15" customHeight="1">
      <c r="A453" s="46"/>
      <c r="B453" s="175"/>
      <c r="C453" s="233"/>
      <c r="D453" s="203"/>
      <c r="E453" s="47"/>
      <c r="F453" s="47"/>
      <c r="G453" s="108"/>
      <c r="K453" s="140"/>
    </row>
    <row r="454" spans="1:11" ht="15" customHeight="1">
      <c r="A454" s="46"/>
      <c r="B454" s="175"/>
      <c r="C454" s="233"/>
      <c r="D454" s="203"/>
      <c r="E454" s="47"/>
      <c r="F454" s="47"/>
      <c r="G454" s="108"/>
      <c r="K454" s="140"/>
    </row>
    <row r="455" spans="1:11" ht="15" customHeight="1">
      <c r="A455" s="46"/>
      <c r="B455" s="175"/>
      <c r="C455" s="233"/>
      <c r="D455" s="203"/>
      <c r="E455" s="47"/>
      <c r="F455" s="47"/>
      <c r="G455" s="108"/>
      <c r="K455" s="140"/>
    </row>
    <row r="456" spans="1:11" ht="15" customHeight="1">
      <c r="A456" s="46"/>
      <c r="B456" s="175"/>
      <c r="C456" s="233"/>
      <c r="D456" s="203"/>
      <c r="E456" s="47"/>
      <c r="F456" s="47"/>
      <c r="G456" s="108"/>
      <c r="K456" s="140"/>
    </row>
    <row r="457" spans="1:11" ht="15" customHeight="1">
      <c r="A457" s="46"/>
      <c r="B457" s="175"/>
      <c r="C457" s="233"/>
      <c r="D457" s="203"/>
      <c r="E457" s="47"/>
      <c r="F457" s="47"/>
      <c r="G457" s="108"/>
      <c r="K457" s="140"/>
    </row>
    <row r="458" spans="1:11" ht="15" customHeight="1">
      <c r="A458" s="46"/>
      <c r="B458" s="175"/>
      <c r="C458" s="233"/>
      <c r="D458" s="203"/>
      <c r="E458" s="47"/>
      <c r="F458" s="47"/>
      <c r="G458" s="108"/>
      <c r="K458" s="140"/>
    </row>
    <row r="459" spans="1:11" ht="15" customHeight="1">
      <c r="A459" s="46"/>
      <c r="B459" s="175"/>
      <c r="C459" s="233"/>
      <c r="D459" s="203"/>
      <c r="E459" s="47"/>
      <c r="F459" s="47"/>
      <c r="G459" s="108"/>
      <c r="K459" s="140"/>
    </row>
    <row r="460" spans="1:11" ht="15" customHeight="1">
      <c r="A460" s="46"/>
      <c r="B460" s="175"/>
      <c r="C460" s="233"/>
      <c r="D460" s="203"/>
      <c r="E460" s="47"/>
      <c r="F460" s="47"/>
      <c r="G460" s="108"/>
      <c r="K460" s="140"/>
    </row>
    <row r="461" spans="1:11" ht="15" customHeight="1">
      <c r="A461" s="46"/>
      <c r="B461" s="175"/>
      <c r="C461" s="233"/>
      <c r="D461" s="203"/>
      <c r="E461" s="47"/>
      <c r="F461" s="47"/>
      <c r="G461" s="108"/>
      <c r="K461" s="140"/>
    </row>
    <row r="462" spans="1:11" ht="15" customHeight="1">
      <c r="A462" s="46"/>
      <c r="B462" s="175"/>
      <c r="C462" s="233"/>
      <c r="D462" s="203"/>
      <c r="E462" s="47"/>
      <c r="F462" s="47"/>
      <c r="G462" s="108"/>
      <c r="K462" s="140"/>
    </row>
    <row r="463" spans="1:11" ht="15" customHeight="1">
      <c r="A463" s="46"/>
      <c r="B463" s="175"/>
      <c r="C463" s="233"/>
      <c r="D463" s="203"/>
      <c r="E463" s="47"/>
      <c r="F463" s="47"/>
      <c r="G463" s="108"/>
      <c r="K463" s="140"/>
    </row>
    <row r="464" spans="1:11" ht="15" customHeight="1">
      <c r="A464" s="46"/>
      <c r="B464" s="175"/>
      <c r="C464" s="233"/>
      <c r="D464" s="203"/>
      <c r="E464" s="47"/>
      <c r="F464" s="47"/>
      <c r="G464" s="108"/>
      <c r="K464" s="140"/>
    </row>
    <row r="465" spans="1:11" ht="15" customHeight="1"/>
    <row r="466" spans="1:11" ht="15" customHeight="1">
      <c r="A466" s="36"/>
      <c r="B466" s="170"/>
      <c r="C466" s="228"/>
      <c r="D466" s="198"/>
      <c r="E466" s="37"/>
      <c r="F466" s="37"/>
      <c r="G466" s="103"/>
      <c r="K466" s="135"/>
    </row>
    <row r="467" spans="1:11" ht="15" customHeight="1">
      <c r="A467" s="36"/>
      <c r="B467" s="170"/>
      <c r="C467" s="228"/>
      <c r="D467" s="198"/>
      <c r="E467" s="37"/>
      <c r="F467" s="37"/>
      <c r="G467" s="103"/>
      <c r="K467" s="135"/>
    </row>
    <row r="468" spans="1:11" ht="15" customHeight="1">
      <c r="A468" s="36"/>
      <c r="B468" s="170"/>
      <c r="C468" s="228"/>
      <c r="D468" s="198"/>
      <c r="E468" s="37"/>
      <c r="F468" s="37"/>
      <c r="G468" s="103"/>
      <c r="K468" s="135"/>
    </row>
    <row r="469" spans="1:11" ht="15" customHeight="1">
      <c r="A469" s="36"/>
      <c r="B469" s="170"/>
      <c r="C469" s="228"/>
      <c r="D469" s="198"/>
      <c r="E469" s="37"/>
      <c r="F469" s="37"/>
      <c r="G469" s="103"/>
      <c r="K469" s="135"/>
    </row>
    <row r="470" spans="1:11" ht="15" customHeight="1">
      <c r="A470" s="36"/>
      <c r="B470" s="170"/>
      <c r="C470" s="228"/>
      <c r="D470" s="198"/>
      <c r="E470" s="37"/>
      <c r="F470" s="37"/>
      <c r="G470" s="103"/>
      <c r="K470" s="135"/>
    </row>
    <row r="471" spans="1:11" ht="15" customHeight="1">
      <c r="A471" s="36"/>
      <c r="B471" s="170"/>
      <c r="C471" s="228"/>
      <c r="D471" s="198"/>
      <c r="E471" s="37"/>
      <c r="F471" s="37"/>
      <c r="G471" s="103"/>
      <c r="K471" s="135"/>
    </row>
    <row r="472" spans="1:11" ht="15" customHeight="1">
      <c r="A472" s="36"/>
      <c r="B472" s="170"/>
      <c r="C472" s="228"/>
      <c r="D472" s="198"/>
      <c r="E472" s="37"/>
      <c r="F472" s="37"/>
      <c r="G472" s="103"/>
      <c r="K472" s="135"/>
    </row>
    <row r="473" spans="1:11" ht="15" customHeight="1">
      <c r="A473" s="36"/>
      <c r="B473" s="170"/>
      <c r="C473" s="228"/>
      <c r="D473" s="198"/>
      <c r="E473" s="37"/>
      <c r="F473" s="37"/>
      <c r="G473" s="103"/>
      <c r="K473" s="135"/>
    </row>
    <row r="474" spans="1:11" ht="15" customHeight="1">
      <c r="A474" s="36"/>
      <c r="B474" s="170"/>
      <c r="C474" s="228"/>
      <c r="D474" s="198"/>
      <c r="E474" s="37"/>
      <c r="F474" s="37"/>
      <c r="G474" s="103"/>
      <c r="K474" s="135"/>
    </row>
    <row r="475" spans="1:11" ht="15" customHeight="1">
      <c r="A475" s="36"/>
      <c r="B475" s="170"/>
      <c r="C475" s="228"/>
      <c r="D475" s="198"/>
      <c r="E475" s="37"/>
      <c r="F475" s="37"/>
      <c r="G475" s="103"/>
      <c r="K475" s="135"/>
    </row>
    <row r="476" spans="1:11" ht="15" customHeight="1">
      <c r="A476" s="36"/>
      <c r="B476" s="170"/>
      <c r="C476" s="228"/>
      <c r="D476" s="198"/>
      <c r="E476" s="37"/>
      <c r="F476" s="37"/>
      <c r="G476" s="103"/>
      <c r="K476" s="135"/>
    </row>
    <row r="477" spans="1:11" ht="15" customHeight="1">
      <c r="A477" s="36"/>
      <c r="B477" s="170"/>
      <c r="C477" s="228"/>
      <c r="D477" s="198"/>
      <c r="E477" s="37"/>
      <c r="F477" s="37"/>
      <c r="G477" s="103"/>
      <c r="K477" s="135"/>
    </row>
    <row r="478" spans="1:11" ht="15" customHeight="1">
      <c r="A478" s="36"/>
      <c r="B478" s="170"/>
      <c r="C478" s="228"/>
      <c r="D478" s="198"/>
      <c r="E478" s="37"/>
      <c r="F478" s="37"/>
      <c r="G478" s="103"/>
      <c r="K478" s="135"/>
    </row>
    <row r="479" spans="1:11" ht="15" customHeight="1">
      <c r="A479" s="36"/>
      <c r="B479" s="170"/>
      <c r="C479" s="228"/>
      <c r="D479" s="198"/>
      <c r="E479" s="37"/>
      <c r="F479" s="37"/>
      <c r="G479" s="103"/>
      <c r="K479" s="135"/>
    </row>
    <row r="480" spans="1:11" ht="15" customHeight="1">
      <c r="A480" s="36"/>
      <c r="B480" s="170"/>
      <c r="C480" s="228"/>
      <c r="D480" s="198"/>
      <c r="E480" s="37"/>
      <c r="F480" s="37"/>
      <c r="G480" s="103"/>
      <c r="K480" s="135"/>
    </row>
    <row r="481" spans="1:11" ht="15" customHeight="1"/>
    <row r="482" spans="1:11" ht="15" customHeight="1">
      <c r="A482" s="42"/>
      <c r="B482" s="173"/>
      <c r="C482" s="231"/>
      <c r="D482" s="201"/>
      <c r="E482" s="43"/>
      <c r="F482" s="43"/>
      <c r="G482" s="106"/>
      <c r="K482" s="138"/>
    </row>
    <row r="483" spans="1:11" ht="15" customHeight="1">
      <c r="A483" s="42"/>
      <c r="B483" s="173"/>
      <c r="C483" s="231"/>
      <c r="D483" s="201"/>
      <c r="E483" s="43"/>
      <c r="F483" s="43"/>
      <c r="G483" s="106"/>
      <c r="K483" s="138"/>
    </row>
    <row r="484" spans="1:11" ht="15" customHeight="1">
      <c r="A484" s="42"/>
      <c r="B484" s="173"/>
      <c r="C484" s="231"/>
      <c r="D484" s="201"/>
      <c r="E484" s="43"/>
      <c r="F484" s="43"/>
      <c r="G484" s="106"/>
      <c r="K484" s="138"/>
    </row>
    <row r="485" spans="1:11" ht="15" customHeight="1">
      <c r="A485" s="42"/>
      <c r="B485" s="173"/>
      <c r="C485" s="231"/>
      <c r="D485" s="201"/>
      <c r="E485" s="43"/>
      <c r="F485" s="43"/>
      <c r="G485" s="106"/>
      <c r="K485" s="138"/>
    </row>
    <row r="486" spans="1:11" ht="15" customHeight="1">
      <c r="A486" s="42"/>
      <c r="B486" s="173"/>
      <c r="C486" s="231"/>
      <c r="D486" s="201"/>
      <c r="E486" s="43"/>
      <c r="F486" s="43"/>
      <c r="G486" s="106"/>
      <c r="K486" s="138"/>
    </row>
    <row r="487" spans="1:11" ht="15" customHeight="1">
      <c r="A487" s="42"/>
      <c r="B487" s="173"/>
      <c r="C487" s="231"/>
      <c r="D487" s="201"/>
      <c r="E487" s="43"/>
      <c r="F487" s="43"/>
      <c r="G487" s="106"/>
      <c r="K487" s="138"/>
    </row>
    <row r="488" spans="1:11" ht="15" customHeight="1">
      <c r="A488" s="42"/>
      <c r="B488" s="173"/>
      <c r="C488" s="231"/>
      <c r="D488" s="201"/>
      <c r="E488" s="43"/>
      <c r="F488" s="43"/>
      <c r="G488" s="106"/>
      <c r="K488" s="138"/>
    </row>
    <row r="489" spans="1:11" ht="15" customHeight="1">
      <c r="A489" s="42"/>
      <c r="B489" s="173"/>
      <c r="C489" s="231"/>
      <c r="D489" s="201"/>
      <c r="E489" s="43"/>
      <c r="F489" s="43"/>
      <c r="G489" s="106"/>
      <c r="K489" s="138"/>
    </row>
    <row r="490" spans="1:11" ht="15" customHeight="1">
      <c r="A490" s="42"/>
      <c r="B490" s="173"/>
      <c r="C490" s="231"/>
      <c r="D490" s="201"/>
      <c r="E490" s="43"/>
      <c r="F490" s="43"/>
      <c r="G490" s="106"/>
      <c r="K490" s="138"/>
    </row>
    <row r="491" spans="1:11" ht="15" customHeight="1">
      <c r="A491" s="42"/>
      <c r="B491" s="173"/>
      <c r="C491" s="231"/>
      <c r="D491" s="201"/>
      <c r="E491" s="43"/>
      <c r="F491" s="43"/>
      <c r="G491" s="106"/>
      <c r="K491" s="138"/>
    </row>
    <row r="492" spans="1:11" ht="15" customHeight="1">
      <c r="A492" s="42"/>
      <c r="B492" s="173"/>
      <c r="C492" s="231"/>
      <c r="D492" s="201"/>
      <c r="E492" s="43"/>
      <c r="F492" s="43"/>
      <c r="G492" s="106"/>
      <c r="K492" s="138"/>
    </row>
    <row r="493" spans="1:11" ht="15" customHeight="1">
      <c r="A493" s="42"/>
      <c r="B493" s="173"/>
      <c r="C493" s="231"/>
      <c r="D493" s="201"/>
      <c r="E493" s="43"/>
      <c r="F493" s="43"/>
      <c r="G493" s="106"/>
      <c r="K493" s="138"/>
    </row>
    <row r="494" spans="1:11" ht="15" customHeight="1">
      <c r="A494" s="42"/>
      <c r="B494" s="173"/>
      <c r="C494" s="231"/>
      <c r="D494" s="201"/>
      <c r="E494" s="43"/>
      <c r="F494" s="43"/>
      <c r="G494" s="106"/>
      <c r="K494" s="138"/>
    </row>
    <row r="495" spans="1:11" ht="15" customHeight="1"/>
    <row r="496" spans="1:11" ht="15" customHeight="1">
      <c r="A496" s="52"/>
      <c r="B496" s="178"/>
      <c r="C496" s="236"/>
      <c r="D496" s="206"/>
      <c r="E496" s="53"/>
      <c r="F496" s="53"/>
      <c r="G496" s="111"/>
      <c r="K496" s="143"/>
    </row>
    <row r="497" spans="1:11" ht="15" customHeight="1">
      <c r="A497" s="52"/>
      <c r="B497" s="178"/>
      <c r="C497" s="236"/>
      <c r="D497" s="206"/>
      <c r="E497" s="53"/>
      <c r="F497" s="53"/>
      <c r="G497" s="111"/>
      <c r="K497" s="143"/>
    </row>
    <row r="498" spans="1:11" ht="15" customHeight="1">
      <c r="A498" s="52"/>
      <c r="B498" s="178"/>
      <c r="C498" s="236"/>
      <c r="D498" s="206"/>
      <c r="E498" s="53"/>
      <c r="F498" s="53"/>
      <c r="G498" s="111"/>
      <c r="K498" s="143"/>
    </row>
    <row r="499" spans="1:11" ht="15" customHeight="1">
      <c r="A499" s="52"/>
      <c r="B499" s="178"/>
      <c r="C499" s="236"/>
      <c r="D499" s="206"/>
      <c r="E499" s="53"/>
      <c r="F499" s="53"/>
      <c r="G499" s="111"/>
      <c r="K499" s="143"/>
    </row>
    <row r="500" spans="1:11" ht="15" customHeight="1">
      <c r="A500" s="52"/>
      <c r="B500" s="178"/>
      <c r="C500" s="236"/>
      <c r="D500" s="206"/>
      <c r="E500" s="53"/>
      <c r="F500" s="53"/>
      <c r="G500" s="111"/>
      <c r="K500" s="143"/>
    </row>
    <row r="501" spans="1:11" ht="15" customHeight="1">
      <c r="A501" s="52"/>
      <c r="B501" s="178"/>
      <c r="C501" s="236"/>
      <c r="D501" s="206"/>
      <c r="E501" s="53"/>
      <c r="F501" s="53"/>
      <c r="G501" s="111"/>
      <c r="K501" s="143"/>
    </row>
    <row r="502" spans="1:11" ht="15" customHeight="1">
      <c r="A502" s="52"/>
      <c r="B502" s="178"/>
      <c r="C502" s="236"/>
      <c r="D502" s="206"/>
      <c r="E502" s="53"/>
      <c r="F502" s="53"/>
      <c r="G502" s="111"/>
      <c r="K502" s="143"/>
    </row>
    <row r="503" spans="1:11" ht="15" customHeight="1">
      <c r="A503" s="52"/>
      <c r="B503" s="178"/>
      <c r="C503" s="236"/>
      <c r="D503" s="206"/>
      <c r="E503" s="53"/>
      <c r="F503" s="53"/>
      <c r="G503" s="111"/>
      <c r="K503" s="143"/>
    </row>
    <row r="504" spans="1:11" ht="15" customHeight="1">
      <c r="A504" s="52"/>
      <c r="B504" s="178"/>
      <c r="C504" s="236"/>
      <c r="D504" s="206"/>
      <c r="E504" s="53"/>
      <c r="F504" s="53"/>
      <c r="G504" s="111"/>
      <c r="K504" s="143"/>
    </row>
    <row r="505" spans="1:11" ht="15" customHeight="1">
      <c r="A505" s="52"/>
      <c r="B505" s="178"/>
      <c r="C505" s="236"/>
      <c r="D505" s="206"/>
      <c r="E505" s="53"/>
      <c r="F505" s="53"/>
      <c r="G505" s="111"/>
      <c r="K505" s="143"/>
    </row>
    <row r="506" spans="1:11" ht="15" customHeight="1"/>
    <row r="507" spans="1:11" ht="15" customHeight="1"/>
    <row r="508" spans="1:11" ht="15" customHeight="1"/>
    <row r="509" spans="1:11" ht="15" customHeight="1"/>
    <row r="510" spans="1:11" ht="15" customHeight="1"/>
    <row r="511" spans="1:11" ht="15" customHeight="1"/>
    <row r="512" spans="1:11" ht="15" customHeight="1"/>
    <row r="513" spans="1:11" ht="15" customHeight="1"/>
    <row r="514" spans="1:11" ht="15" customHeight="1"/>
    <row r="515" spans="1:11" ht="15" customHeight="1"/>
    <row r="516" spans="1:11" ht="15" customHeight="1"/>
    <row r="517" spans="1:11" ht="15" customHeight="1"/>
    <row r="518" spans="1:11" ht="15" customHeight="1"/>
    <row r="519" spans="1:11" ht="15" customHeight="1"/>
    <row r="520" spans="1:11" ht="15" customHeight="1">
      <c r="A520" s="48"/>
      <c r="B520" s="176"/>
      <c r="C520" s="234"/>
      <c r="D520" s="204"/>
      <c r="E520" s="49"/>
      <c r="F520" s="49"/>
      <c r="G520" s="109"/>
      <c r="K520" s="141"/>
    </row>
    <row r="521" spans="1:11" ht="15" customHeight="1">
      <c r="A521" s="48"/>
      <c r="B521" s="176"/>
      <c r="C521" s="234"/>
      <c r="D521" s="204"/>
      <c r="E521" s="49"/>
      <c r="F521" s="49"/>
      <c r="G521" s="109"/>
      <c r="K521" s="141"/>
    </row>
    <row r="522" spans="1:11" ht="15" customHeight="1">
      <c r="A522" s="48"/>
      <c r="B522" s="176"/>
      <c r="C522" s="234"/>
      <c r="D522" s="204"/>
      <c r="E522" s="49"/>
      <c r="F522" s="49"/>
      <c r="G522" s="109"/>
      <c r="K522" s="141"/>
    </row>
    <row r="523" spans="1:11" ht="15" customHeight="1">
      <c r="A523" s="48"/>
      <c r="B523" s="176"/>
      <c r="C523" s="234"/>
      <c r="D523" s="204"/>
      <c r="E523" s="49"/>
      <c r="F523" s="49"/>
      <c r="G523" s="109"/>
      <c r="K523" s="141"/>
    </row>
    <row r="524" spans="1:11" ht="15" customHeight="1">
      <c r="A524" s="48"/>
      <c r="B524" s="176"/>
      <c r="C524" s="234"/>
      <c r="D524" s="204"/>
      <c r="E524" s="49"/>
      <c r="F524" s="49"/>
      <c r="G524" s="109"/>
      <c r="K524" s="141"/>
    </row>
    <row r="525" spans="1:11" ht="15" customHeight="1">
      <c r="A525" s="48"/>
      <c r="B525" s="176"/>
      <c r="C525" s="234"/>
      <c r="D525" s="204"/>
      <c r="E525" s="49"/>
      <c r="F525" s="49"/>
      <c r="G525" s="109"/>
      <c r="K525" s="141"/>
    </row>
    <row r="526" spans="1:11" ht="15" customHeight="1">
      <c r="A526" s="48"/>
      <c r="B526" s="176"/>
      <c r="C526" s="234"/>
      <c r="D526" s="204"/>
      <c r="E526" s="49"/>
      <c r="F526" s="49"/>
      <c r="G526" s="109"/>
      <c r="K526" s="141"/>
    </row>
    <row r="527" spans="1:11" ht="15" customHeight="1">
      <c r="A527" s="48"/>
      <c r="B527" s="176"/>
      <c r="C527" s="234"/>
      <c r="D527" s="204"/>
      <c r="E527" s="49"/>
      <c r="F527" s="49"/>
      <c r="G527" s="109"/>
      <c r="K527" s="141"/>
    </row>
    <row r="528" spans="1:11" ht="15" customHeight="1">
      <c r="A528" s="48"/>
      <c r="B528" s="176"/>
      <c r="C528" s="234"/>
      <c r="D528" s="204"/>
      <c r="E528" s="49"/>
      <c r="F528" s="49"/>
      <c r="G528" s="109"/>
      <c r="K528" s="141"/>
    </row>
    <row r="529" spans="1:14" ht="15" customHeight="1">
      <c r="A529" s="48"/>
      <c r="B529" s="176"/>
      <c r="C529" s="234"/>
      <c r="D529" s="204"/>
      <c r="E529" s="49"/>
      <c r="F529" s="49"/>
      <c r="G529" s="109"/>
      <c r="K529" s="141"/>
    </row>
    <row r="530" spans="1:14" ht="15" customHeight="1">
      <c r="A530" s="48"/>
      <c r="B530" s="176"/>
      <c r="C530" s="234"/>
      <c r="D530" s="204"/>
      <c r="E530" s="49"/>
      <c r="F530" s="49"/>
      <c r="G530" s="109"/>
      <c r="K530" s="141"/>
    </row>
    <row r="531" spans="1:14" ht="15" customHeight="1">
      <c r="A531" s="48"/>
      <c r="B531" s="176"/>
      <c r="C531" s="234"/>
      <c r="D531" s="204"/>
      <c r="E531" s="49"/>
      <c r="F531" s="49"/>
      <c r="G531" s="109"/>
      <c r="K531" s="141"/>
    </row>
    <row r="532" spans="1:14" ht="15" customHeight="1">
      <c r="A532" s="48"/>
      <c r="B532" s="176"/>
      <c r="C532" s="234"/>
      <c r="D532" s="204"/>
      <c r="E532" s="49"/>
      <c r="F532" s="49"/>
      <c r="G532" s="109"/>
      <c r="K532" s="141"/>
    </row>
    <row r="533" spans="1:14" ht="15" customHeight="1">
      <c r="A533" s="48"/>
      <c r="B533" s="176"/>
      <c r="C533" s="234"/>
      <c r="D533" s="204"/>
      <c r="E533" s="49"/>
      <c r="F533" s="49"/>
      <c r="G533" s="109"/>
      <c r="K533" s="141"/>
    </row>
    <row r="534" spans="1:14" ht="15" customHeight="1"/>
    <row r="535" spans="1:14" ht="15" customHeight="1">
      <c r="A535" s="50"/>
      <c r="B535" s="177"/>
      <c r="C535" s="235"/>
      <c r="D535" s="205"/>
      <c r="E535" s="51"/>
      <c r="F535" s="51"/>
      <c r="G535" s="110"/>
      <c r="K535" s="142"/>
    </row>
    <row r="536" spans="1:14" ht="15" customHeight="1">
      <c r="A536" s="50"/>
      <c r="B536" s="177"/>
      <c r="C536" s="235"/>
      <c r="D536" s="205"/>
      <c r="E536" s="51"/>
      <c r="F536" s="51"/>
      <c r="G536" s="110"/>
      <c r="K536" s="142"/>
    </row>
    <row r="537" spans="1:14" ht="15" customHeight="1">
      <c r="A537" s="50"/>
      <c r="B537" s="177"/>
      <c r="C537" s="235"/>
      <c r="D537" s="205"/>
      <c r="E537" s="51"/>
      <c r="F537" s="51"/>
      <c r="G537" s="110"/>
      <c r="K537" s="142"/>
    </row>
    <row r="538" spans="1:14" ht="15" customHeight="1">
      <c r="A538" s="50"/>
      <c r="B538" s="177"/>
      <c r="C538" s="235"/>
      <c r="D538" s="205"/>
      <c r="E538" s="51"/>
      <c r="F538" s="51"/>
      <c r="G538" s="110"/>
      <c r="K538" s="142"/>
    </row>
    <row r="539" spans="1:14" ht="15" customHeight="1">
      <c r="A539" s="50"/>
      <c r="B539" s="177"/>
      <c r="C539" s="235"/>
      <c r="D539" s="205"/>
      <c r="E539" s="51"/>
      <c r="F539" s="51"/>
      <c r="G539" s="110"/>
      <c r="K539" s="142"/>
    </row>
    <row r="540" spans="1:14" ht="15" customHeight="1">
      <c r="A540" s="50"/>
      <c r="B540" s="177"/>
      <c r="C540" s="235"/>
      <c r="D540" s="205"/>
      <c r="E540" s="51"/>
      <c r="F540" s="51"/>
      <c r="G540" s="110"/>
      <c r="K540" s="142"/>
    </row>
    <row r="541" spans="1:14" ht="15" customHeight="1">
      <c r="A541" s="50"/>
      <c r="B541" s="177"/>
      <c r="C541" s="235"/>
      <c r="D541" s="205"/>
      <c r="E541" s="51"/>
      <c r="F541" s="51"/>
      <c r="G541" s="110"/>
      <c r="K541" s="142"/>
    </row>
    <row r="542" spans="1:14" ht="15" customHeight="1">
      <c r="A542" s="50"/>
      <c r="B542" s="177"/>
      <c r="C542" s="235"/>
      <c r="D542" s="205"/>
      <c r="E542" s="51"/>
      <c r="F542" s="51"/>
      <c r="G542" s="110"/>
      <c r="K542" s="142"/>
    </row>
    <row r="543" spans="1:14" ht="15" customHeight="1"/>
    <row r="544" spans="1:14" ht="15" customHeight="1">
      <c r="A544" s="42"/>
      <c r="B544" s="173"/>
      <c r="C544" s="231"/>
      <c r="D544" s="201"/>
      <c r="E544" s="43"/>
      <c r="F544" s="43"/>
      <c r="G544" s="106"/>
      <c r="K544" s="138"/>
      <c r="L544" s="42"/>
      <c r="M544" s="54"/>
      <c r="N544" s="92"/>
    </row>
    <row r="545" spans="1:16" ht="15" customHeight="1">
      <c r="A545" s="42"/>
      <c r="B545" s="173"/>
      <c r="C545" s="231"/>
      <c r="D545" s="201"/>
      <c r="E545" s="43"/>
      <c r="F545" s="43"/>
      <c r="G545" s="106"/>
      <c r="K545" s="138"/>
      <c r="L545" s="42"/>
      <c r="M545" s="54"/>
      <c r="N545" s="92"/>
    </row>
    <row r="546" spans="1:16" ht="15" customHeight="1">
      <c r="A546" s="42"/>
      <c r="B546" s="173"/>
      <c r="C546" s="231"/>
      <c r="D546" s="201"/>
      <c r="E546" s="43"/>
      <c r="F546" s="43"/>
      <c r="G546" s="106"/>
      <c r="K546" s="138"/>
      <c r="L546" s="42"/>
      <c r="M546" s="54"/>
      <c r="N546" s="92"/>
    </row>
    <row r="547" spans="1:16" ht="15" customHeight="1">
      <c r="A547" s="42"/>
      <c r="B547" s="173"/>
      <c r="C547" s="231"/>
      <c r="D547" s="201"/>
      <c r="E547" s="43"/>
      <c r="F547" s="43"/>
      <c r="G547" s="106"/>
      <c r="K547" s="138"/>
      <c r="L547" s="42"/>
      <c r="M547" s="54"/>
      <c r="N547" s="92"/>
    </row>
    <row r="548" spans="1:16" ht="15" customHeight="1">
      <c r="A548" s="42"/>
      <c r="B548" s="173"/>
      <c r="C548" s="231"/>
      <c r="D548" s="201"/>
      <c r="E548" s="43"/>
      <c r="F548" s="43"/>
      <c r="G548" s="106"/>
      <c r="K548" s="138"/>
      <c r="L548" s="42"/>
      <c r="M548" s="54"/>
      <c r="N548" s="92"/>
    </row>
    <row r="549" spans="1:16" ht="15" customHeight="1">
      <c r="A549" s="42"/>
      <c r="B549" s="173"/>
      <c r="C549" s="231"/>
      <c r="D549" s="201"/>
      <c r="E549" s="43"/>
      <c r="F549" s="43"/>
      <c r="G549" s="106"/>
      <c r="K549" s="138"/>
      <c r="L549" s="42"/>
      <c r="M549" s="54"/>
      <c r="N549" s="92"/>
      <c r="P549" s="91"/>
    </row>
    <row r="550" spans="1:16" s="55" customFormat="1" ht="15" customHeight="1">
      <c r="A550" s="42"/>
      <c r="B550" s="173"/>
      <c r="C550" s="231"/>
      <c r="D550" s="201"/>
      <c r="E550" s="43"/>
      <c r="F550" s="43"/>
      <c r="G550" s="106"/>
      <c r="H550" s="251"/>
      <c r="I550" s="251"/>
      <c r="J550" s="251"/>
      <c r="K550" s="138"/>
      <c r="L550" s="42"/>
      <c r="M550" s="54"/>
      <c r="N550" s="92"/>
      <c r="P550" s="91"/>
    </row>
    <row r="551" spans="1:16" s="55" customFormat="1" ht="15" customHeight="1">
      <c r="A551" s="42"/>
      <c r="B551" s="173"/>
      <c r="C551" s="231"/>
      <c r="D551" s="201"/>
      <c r="E551" s="43"/>
      <c r="F551" s="43"/>
      <c r="G551" s="106"/>
      <c r="H551" s="251"/>
      <c r="I551" s="251"/>
      <c r="J551" s="251"/>
      <c r="K551" s="138"/>
      <c r="L551" s="42"/>
      <c r="M551" s="54"/>
      <c r="N551" s="92"/>
      <c r="P551" s="91"/>
    </row>
    <row r="552" spans="1:16" s="55" customFormat="1" ht="15" customHeight="1">
      <c r="A552" s="42"/>
      <c r="B552" s="173"/>
      <c r="C552" s="231"/>
      <c r="D552" s="201"/>
      <c r="E552" s="43"/>
      <c r="F552" s="43"/>
      <c r="G552" s="106"/>
      <c r="H552" s="251"/>
      <c r="I552" s="251"/>
      <c r="J552" s="251"/>
      <c r="K552" s="138"/>
      <c r="L552" s="42"/>
      <c r="M552" s="54"/>
      <c r="N552" s="92"/>
      <c r="P552" s="91"/>
    </row>
    <row r="553" spans="1:16" s="55" customFormat="1" ht="15" customHeight="1">
      <c r="A553" s="42"/>
      <c r="B553" s="173"/>
      <c r="C553" s="231"/>
      <c r="D553" s="201"/>
      <c r="E553" s="43"/>
      <c r="F553" s="43"/>
      <c r="G553" s="106"/>
      <c r="H553" s="251"/>
      <c r="I553" s="251"/>
      <c r="J553" s="251"/>
      <c r="K553" s="138"/>
      <c r="L553" s="42"/>
      <c r="M553" s="54"/>
      <c r="N553" s="92"/>
      <c r="P553" s="91"/>
    </row>
    <row r="554" spans="1:16" s="55" customFormat="1" ht="15" customHeight="1">
      <c r="A554" s="42"/>
      <c r="B554" s="173"/>
      <c r="C554" s="231"/>
      <c r="D554" s="201"/>
      <c r="E554" s="43"/>
      <c r="F554" s="43"/>
      <c r="G554" s="106"/>
      <c r="H554" s="251"/>
      <c r="I554" s="251"/>
      <c r="J554" s="251"/>
      <c r="K554" s="138"/>
      <c r="L554" s="42"/>
      <c r="M554" s="54"/>
      <c r="N554" s="92"/>
      <c r="P554" s="91"/>
    </row>
    <row r="555" spans="1:16" s="55" customFormat="1" ht="15" customHeight="1">
      <c r="A555" s="42"/>
      <c r="B555" s="173"/>
      <c r="C555" s="231"/>
      <c r="D555" s="201"/>
      <c r="E555" s="43"/>
      <c r="F555" s="43"/>
      <c r="G555" s="106"/>
      <c r="H555" s="251"/>
      <c r="I555" s="251"/>
      <c r="J555" s="251"/>
      <c r="K555" s="138"/>
      <c r="L555" s="42"/>
      <c r="M555" s="54"/>
      <c r="N555" s="92"/>
      <c r="P555" s="91"/>
    </row>
    <row r="556" spans="1:16" s="55" customFormat="1" ht="15" customHeight="1">
      <c r="A556" s="18"/>
      <c r="B556" s="168"/>
      <c r="C556" s="226"/>
      <c r="D556" s="196"/>
      <c r="E556" s="86"/>
      <c r="F556" s="86"/>
      <c r="G556" s="124"/>
      <c r="H556" s="251"/>
      <c r="I556" s="251"/>
      <c r="J556" s="251"/>
      <c r="K556" s="133"/>
      <c r="L556" s="18"/>
      <c r="M556" s="2"/>
      <c r="N556" s="84"/>
      <c r="P556" s="91"/>
    </row>
    <row r="557" spans="1:16" s="55" customFormat="1" ht="15" customHeight="1">
      <c r="A557" s="46"/>
      <c r="B557" s="175"/>
      <c r="C557" s="233"/>
      <c r="D557" s="203"/>
      <c r="E557" s="47"/>
      <c r="F557" s="47"/>
      <c r="G557" s="108"/>
      <c r="H557" s="251"/>
      <c r="I557" s="251"/>
      <c r="J557" s="251"/>
      <c r="K557" s="140"/>
      <c r="L557" s="18"/>
      <c r="M557" s="2"/>
      <c r="N557" s="84"/>
      <c r="P557" s="91"/>
    </row>
    <row r="558" spans="1:16" s="55" customFormat="1" ht="15" customHeight="1">
      <c r="A558" s="46"/>
      <c r="B558" s="175"/>
      <c r="C558" s="233"/>
      <c r="D558" s="203"/>
      <c r="E558" s="47"/>
      <c r="F558" s="47"/>
      <c r="G558" s="108"/>
      <c r="H558" s="251"/>
      <c r="I558" s="251"/>
      <c r="J558" s="251"/>
      <c r="K558" s="140"/>
      <c r="L558" s="18"/>
      <c r="M558" s="2"/>
      <c r="N558" s="84"/>
      <c r="P558" s="91"/>
    </row>
    <row r="559" spans="1:16" s="55" customFormat="1" ht="15" customHeight="1">
      <c r="A559" s="46"/>
      <c r="B559" s="175"/>
      <c r="C559" s="233"/>
      <c r="D559" s="203"/>
      <c r="E559" s="47"/>
      <c r="F559" s="47"/>
      <c r="G559" s="108"/>
      <c r="H559" s="251"/>
      <c r="I559" s="251"/>
      <c r="J559" s="251"/>
      <c r="K559" s="140"/>
      <c r="L559" s="18"/>
      <c r="M559" s="2"/>
      <c r="N559" s="84"/>
      <c r="P559" s="91"/>
    </row>
    <row r="560" spans="1:16" s="55" customFormat="1" ht="15" customHeight="1">
      <c r="A560" s="46"/>
      <c r="B560" s="175"/>
      <c r="C560" s="233"/>
      <c r="D560" s="203"/>
      <c r="E560" s="47"/>
      <c r="F560" s="47"/>
      <c r="G560" s="108"/>
      <c r="H560" s="251"/>
      <c r="I560" s="251"/>
      <c r="J560" s="251"/>
      <c r="K560" s="140"/>
      <c r="L560" s="18"/>
      <c r="M560" s="2"/>
      <c r="N560" s="84"/>
      <c r="P560" s="91"/>
    </row>
    <row r="561" spans="1:16" s="55" customFormat="1" ht="15" customHeight="1">
      <c r="A561" s="46"/>
      <c r="B561" s="175"/>
      <c r="C561" s="233"/>
      <c r="D561" s="203"/>
      <c r="E561" s="47"/>
      <c r="F561" s="47"/>
      <c r="G561" s="108"/>
      <c r="H561" s="251"/>
      <c r="I561" s="251"/>
      <c r="J561" s="251"/>
      <c r="K561" s="140"/>
      <c r="L561" s="18"/>
      <c r="M561" s="2"/>
      <c r="N561" s="84"/>
      <c r="P561" s="89"/>
    </row>
    <row r="562" spans="1:16" ht="15" customHeight="1">
      <c r="A562" s="46"/>
      <c r="B562" s="175"/>
      <c r="C562" s="233"/>
      <c r="D562" s="203"/>
      <c r="E562" s="47"/>
      <c r="F562" s="47"/>
      <c r="G562" s="108"/>
      <c r="K562" s="140"/>
    </row>
    <row r="563" spans="1:16" ht="15" customHeight="1">
      <c r="A563" s="46"/>
      <c r="B563" s="175"/>
      <c r="C563" s="233"/>
      <c r="D563" s="203"/>
      <c r="E563" s="47"/>
      <c r="F563" s="47"/>
      <c r="G563" s="108"/>
      <c r="K563" s="140"/>
    </row>
    <row r="564" spans="1:16" ht="15" customHeight="1"/>
    <row r="565" spans="1:16" ht="15" customHeight="1">
      <c r="A565" s="36"/>
      <c r="B565" s="170"/>
      <c r="C565" s="228"/>
      <c r="D565" s="198"/>
      <c r="E565" s="37"/>
      <c r="F565" s="37"/>
      <c r="G565" s="103"/>
      <c r="K565" s="135"/>
    </row>
    <row r="566" spans="1:16" ht="15" customHeight="1">
      <c r="A566" s="36"/>
      <c r="B566" s="170"/>
      <c r="C566" s="228"/>
      <c r="D566" s="198"/>
      <c r="E566" s="37"/>
      <c r="F566" s="37"/>
      <c r="G566" s="103"/>
      <c r="K566" s="135"/>
    </row>
    <row r="567" spans="1:16" ht="15" customHeight="1">
      <c r="A567" s="36"/>
      <c r="B567" s="170"/>
      <c r="C567" s="228"/>
      <c r="D567" s="198"/>
      <c r="E567" s="37"/>
      <c r="F567" s="37"/>
      <c r="G567" s="103"/>
      <c r="K567" s="135"/>
    </row>
    <row r="568" spans="1:16" ht="15" customHeight="1">
      <c r="A568" s="36"/>
      <c r="B568" s="170"/>
      <c r="C568" s="228"/>
      <c r="D568" s="198"/>
      <c r="E568" s="37"/>
      <c r="F568" s="37"/>
      <c r="G568" s="103"/>
      <c r="K568" s="135"/>
    </row>
    <row r="569" spans="1:16" ht="15" customHeight="1">
      <c r="A569" s="36"/>
      <c r="B569" s="170"/>
      <c r="C569" s="228"/>
      <c r="D569" s="198"/>
      <c r="E569" s="37"/>
      <c r="F569" s="37"/>
      <c r="G569" s="103"/>
      <c r="K569" s="135"/>
    </row>
    <row r="570" spans="1:16" ht="15" customHeight="1">
      <c r="A570" s="36"/>
      <c r="B570" s="170"/>
      <c r="C570" s="228"/>
      <c r="D570" s="198"/>
      <c r="E570" s="37"/>
      <c r="F570" s="37"/>
      <c r="G570" s="103"/>
      <c r="K570" s="135"/>
    </row>
    <row r="571" spans="1:16" ht="15" customHeight="1">
      <c r="A571" s="36"/>
      <c r="B571" s="170"/>
      <c r="C571" s="228"/>
      <c r="D571" s="198"/>
      <c r="E571" s="37"/>
      <c r="F571" s="37"/>
      <c r="G571" s="103"/>
      <c r="K571" s="135"/>
    </row>
    <row r="572" spans="1:16" ht="12.75" customHeight="1">
      <c r="A572" s="36"/>
      <c r="B572" s="170"/>
      <c r="C572" s="228"/>
      <c r="D572" s="198"/>
      <c r="E572" s="37"/>
      <c r="F572" s="37"/>
      <c r="G572" s="103"/>
      <c r="K572" s="135"/>
    </row>
    <row r="573" spans="1:16" ht="12.75" customHeight="1">
      <c r="A573" s="36"/>
      <c r="B573" s="170"/>
      <c r="C573" s="228"/>
      <c r="D573" s="198"/>
      <c r="E573" s="37"/>
      <c r="F573" s="37"/>
      <c r="G573" s="103"/>
      <c r="K573" s="135"/>
    </row>
    <row r="574" spans="1:16" ht="12.75" customHeight="1">
      <c r="A574" s="36"/>
      <c r="B574" s="170"/>
      <c r="C574" s="228"/>
      <c r="D574" s="198"/>
      <c r="E574" s="37"/>
      <c r="F574" s="37"/>
      <c r="G574" s="103"/>
      <c r="K574" s="135"/>
    </row>
    <row r="575" spans="1:16" ht="12.75" customHeight="1">
      <c r="A575" s="36"/>
      <c r="B575" s="170"/>
      <c r="C575" s="228"/>
      <c r="D575" s="198"/>
      <c r="E575" s="37"/>
      <c r="F575" s="37"/>
      <c r="G575" s="103"/>
      <c r="K575" s="135"/>
    </row>
    <row r="576" spans="1:16" ht="12.75" customHeight="1">
      <c r="A576" s="36"/>
      <c r="B576" s="170"/>
      <c r="C576" s="228"/>
      <c r="D576" s="198"/>
      <c r="E576" s="37"/>
      <c r="F576" s="37"/>
      <c r="G576" s="103"/>
      <c r="K576" s="135"/>
    </row>
    <row r="577" spans="1:12" ht="12.75" customHeight="1">
      <c r="A577" s="36"/>
      <c r="B577" s="170"/>
      <c r="C577" s="228"/>
      <c r="D577" s="198"/>
      <c r="E577" s="37"/>
      <c r="F577" s="37"/>
      <c r="G577" s="103"/>
      <c r="K577" s="135"/>
    </row>
    <row r="579" spans="1:12" ht="12.75" customHeight="1">
      <c r="A579" s="46"/>
      <c r="B579" s="175"/>
      <c r="C579" s="233"/>
      <c r="D579" s="203"/>
      <c r="E579" s="47"/>
      <c r="F579" s="47"/>
      <c r="G579" s="108"/>
      <c r="K579" s="140"/>
      <c r="L579" s="46"/>
    </row>
    <row r="580" spans="1:12" ht="12.75" customHeight="1">
      <c r="A580" s="46"/>
      <c r="B580" s="175"/>
      <c r="C580" s="233"/>
      <c r="D580" s="203"/>
      <c r="E580" s="47"/>
      <c r="F580" s="47"/>
      <c r="G580" s="108"/>
      <c r="K580" s="140"/>
      <c r="L580" s="46"/>
    </row>
    <row r="581" spans="1:12" ht="12.75" customHeight="1">
      <c r="A581" s="46"/>
      <c r="B581" s="175"/>
      <c r="C581" s="233"/>
      <c r="D581" s="203"/>
      <c r="E581" s="47"/>
      <c r="F581" s="47"/>
      <c r="G581" s="108"/>
      <c r="K581" s="140"/>
      <c r="L581" s="46"/>
    </row>
    <row r="582" spans="1:12" ht="12.75" customHeight="1">
      <c r="A582" s="46"/>
      <c r="B582" s="175"/>
      <c r="C582" s="233"/>
      <c r="D582" s="203"/>
      <c r="E582" s="47"/>
      <c r="F582" s="47"/>
      <c r="G582" s="108"/>
      <c r="K582" s="140"/>
      <c r="L582" s="46"/>
    </row>
    <row r="583" spans="1:12" ht="12.75" customHeight="1">
      <c r="A583" s="46"/>
      <c r="B583" s="175"/>
      <c r="C583" s="233"/>
      <c r="D583" s="203"/>
      <c r="E583" s="47"/>
      <c r="F583" s="47"/>
      <c r="G583" s="108"/>
      <c r="K583" s="140"/>
      <c r="L583" s="46"/>
    </row>
    <row r="584" spans="1:12" ht="12.75" customHeight="1">
      <c r="A584" s="46"/>
      <c r="B584" s="175"/>
      <c r="C584" s="233"/>
      <c r="D584" s="203"/>
      <c r="E584" s="47"/>
      <c r="F584" s="47"/>
      <c r="G584" s="108"/>
      <c r="K584" s="140"/>
      <c r="L584" s="46"/>
    </row>
    <row r="585" spans="1:12" ht="12.75" customHeight="1">
      <c r="A585" s="46"/>
      <c r="B585" s="175"/>
      <c r="C585" s="233"/>
      <c r="D585" s="203"/>
      <c r="E585" s="47"/>
      <c r="F585" s="47"/>
      <c r="G585" s="108"/>
      <c r="K585" s="140"/>
      <c r="L585" s="46"/>
    </row>
    <row r="586" spans="1:12" ht="12.75" customHeight="1">
      <c r="A586" s="46"/>
      <c r="B586" s="175"/>
      <c r="C586" s="233"/>
      <c r="D586" s="203"/>
      <c r="E586" s="47"/>
      <c r="F586" s="47"/>
      <c r="G586" s="108"/>
      <c r="K586" s="140"/>
      <c r="L586" s="46"/>
    </row>
    <row r="588" spans="1:12" ht="12.75" customHeight="1">
      <c r="A588" s="34"/>
      <c r="B588" s="169"/>
      <c r="C588" s="227"/>
      <c r="D588" s="197"/>
      <c r="E588" s="35"/>
      <c r="F588" s="35"/>
      <c r="G588" s="102"/>
      <c r="K588" s="134"/>
    </row>
    <row r="589" spans="1:12" ht="12.75" customHeight="1">
      <c r="A589" s="34"/>
      <c r="B589" s="169"/>
      <c r="C589" s="227"/>
      <c r="D589" s="197"/>
      <c r="E589" s="35"/>
      <c r="F589" s="35"/>
      <c r="G589" s="102"/>
      <c r="K589" s="134"/>
    </row>
    <row r="590" spans="1:12" ht="12.75" customHeight="1">
      <c r="A590" s="34"/>
      <c r="B590" s="169"/>
      <c r="C590" s="227"/>
      <c r="D590" s="197"/>
      <c r="E590" s="35"/>
      <c r="F590" s="35"/>
      <c r="G590" s="102"/>
      <c r="K590" s="134"/>
    </row>
    <row r="591" spans="1:12" ht="12.75" customHeight="1">
      <c r="A591" s="34"/>
      <c r="B591" s="169"/>
      <c r="C591" s="227"/>
      <c r="D591" s="197"/>
      <c r="E591" s="35"/>
      <c r="F591" s="35"/>
      <c r="G591" s="102"/>
      <c r="K591" s="134"/>
    </row>
    <row r="592" spans="1:12" ht="12.75" customHeight="1">
      <c r="A592" s="34"/>
      <c r="B592" s="169"/>
      <c r="C592" s="227"/>
      <c r="D592" s="197"/>
      <c r="E592" s="35"/>
      <c r="F592" s="35"/>
      <c r="G592" s="102"/>
      <c r="K592" s="134"/>
    </row>
    <row r="593" spans="1:11" ht="12.75" customHeight="1">
      <c r="A593" s="34"/>
      <c r="B593" s="169"/>
      <c r="C593" s="227"/>
      <c r="D593" s="197"/>
      <c r="E593" s="35"/>
      <c r="F593" s="35"/>
      <c r="G593" s="102"/>
      <c r="K593" s="134"/>
    </row>
    <row r="594" spans="1:11" ht="12.75" customHeight="1">
      <c r="A594" s="34"/>
      <c r="B594" s="169"/>
      <c r="C594" s="227"/>
      <c r="D594" s="197"/>
      <c r="E594" s="35"/>
      <c r="F594" s="35"/>
      <c r="G594" s="102"/>
      <c r="K594" s="134"/>
    </row>
    <row r="595" spans="1:11" ht="12.75" customHeight="1">
      <c r="A595" s="34"/>
      <c r="B595" s="169"/>
      <c r="C595" s="227"/>
      <c r="D595" s="197"/>
      <c r="E595" s="35"/>
      <c r="F595" s="35"/>
      <c r="G595" s="102"/>
      <c r="K595" s="134"/>
    </row>
    <row r="596" spans="1:11" ht="12.75" customHeight="1">
      <c r="A596" s="34"/>
      <c r="B596" s="169"/>
      <c r="C596" s="227"/>
      <c r="D596" s="197"/>
      <c r="E596" s="35"/>
      <c r="F596" s="35"/>
      <c r="G596" s="102"/>
      <c r="K596" s="134"/>
    </row>
    <row r="597" spans="1:11" ht="12.75" customHeight="1">
      <c r="A597" s="34"/>
      <c r="B597" s="169"/>
      <c r="C597" s="227"/>
      <c r="D597" s="197"/>
      <c r="E597" s="35"/>
      <c r="F597" s="35"/>
      <c r="G597" s="102"/>
      <c r="K597" s="134"/>
    </row>
    <row r="598" spans="1:11" ht="12.75" customHeight="1">
      <c r="A598" s="34"/>
      <c r="B598" s="169"/>
      <c r="C598" s="227"/>
      <c r="D598" s="197"/>
      <c r="E598" s="35"/>
      <c r="F598" s="35"/>
      <c r="G598" s="102"/>
      <c r="K598" s="134"/>
    </row>
    <row r="599" spans="1:11" ht="12.75" customHeight="1">
      <c r="A599" s="34"/>
      <c r="B599" s="169"/>
      <c r="C599" s="227"/>
      <c r="D599" s="197"/>
      <c r="E599" s="35"/>
      <c r="F599" s="35"/>
      <c r="G599" s="102"/>
      <c r="K599" s="134"/>
    </row>
    <row r="600" spans="1:11" ht="12.75" customHeight="1">
      <c r="A600" s="34"/>
      <c r="B600" s="169"/>
      <c r="C600" s="227"/>
      <c r="D600" s="197"/>
      <c r="E600" s="35"/>
      <c r="F600" s="35"/>
      <c r="G600" s="102"/>
      <c r="K600" s="134"/>
    </row>
    <row r="602" spans="1:11" ht="12.75" customHeight="1">
      <c r="A602" s="44"/>
      <c r="B602" s="174"/>
      <c r="C602" s="232"/>
      <c r="D602" s="202"/>
      <c r="E602" s="45"/>
      <c r="F602" s="45"/>
      <c r="G602" s="107"/>
      <c r="K602" s="139"/>
    </row>
    <row r="603" spans="1:11" ht="12.75" customHeight="1">
      <c r="A603" s="44"/>
      <c r="B603" s="174"/>
      <c r="C603" s="232"/>
      <c r="D603" s="202"/>
      <c r="E603" s="45"/>
      <c r="F603" s="45"/>
      <c r="G603" s="107"/>
      <c r="K603" s="139"/>
    </row>
    <row r="604" spans="1:11" ht="12.75" customHeight="1">
      <c r="A604" s="44"/>
      <c r="B604" s="174"/>
      <c r="C604" s="232"/>
      <c r="D604" s="202"/>
      <c r="E604" s="45"/>
      <c r="F604" s="45"/>
      <c r="G604" s="107"/>
      <c r="K604" s="139"/>
    </row>
    <row r="605" spans="1:11" ht="12.75" customHeight="1">
      <c r="A605" s="44"/>
      <c r="B605" s="174"/>
      <c r="C605" s="232"/>
      <c r="D605" s="202"/>
      <c r="E605" s="45"/>
      <c r="F605" s="45"/>
      <c r="G605" s="107"/>
      <c r="K605" s="139"/>
    </row>
    <row r="606" spans="1:11" ht="12.75" customHeight="1">
      <c r="A606" s="44"/>
      <c r="B606" s="174"/>
      <c r="C606" s="232"/>
      <c r="D606" s="202"/>
      <c r="E606" s="45"/>
      <c r="F606" s="45"/>
      <c r="G606" s="107"/>
      <c r="K606" s="139"/>
    </row>
    <row r="607" spans="1:11" ht="12.75" customHeight="1">
      <c r="A607" s="44"/>
      <c r="B607" s="174"/>
      <c r="C607" s="232"/>
      <c r="D607" s="202"/>
      <c r="E607" s="45"/>
      <c r="F607" s="45"/>
      <c r="G607" s="107"/>
      <c r="K607" s="139"/>
    </row>
    <row r="608" spans="1:11" ht="12.75" customHeight="1">
      <c r="A608" s="44"/>
      <c r="B608" s="174"/>
      <c r="C608" s="232"/>
      <c r="D608" s="202"/>
      <c r="E608" s="45"/>
      <c r="F608" s="45"/>
      <c r="G608" s="107"/>
      <c r="K608" s="139"/>
    </row>
    <row r="609" spans="1:12" ht="12.75" customHeight="1">
      <c r="A609" s="44"/>
      <c r="B609" s="174"/>
      <c r="C609" s="232"/>
      <c r="D609" s="202"/>
      <c r="E609" s="45"/>
      <c r="F609" s="45"/>
      <c r="G609" s="107"/>
      <c r="K609" s="139"/>
      <c r="L609" s="44"/>
    </row>
    <row r="610" spans="1:12" ht="12.75" customHeight="1">
      <c r="A610" s="44"/>
      <c r="B610" s="174"/>
      <c r="C610" s="232"/>
      <c r="D610" s="202"/>
      <c r="E610" s="45"/>
      <c r="F610" s="45"/>
      <c r="G610" s="107"/>
      <c r="K610" s="139"/>
    </row>
    <row r="611" spans="1:12" ht="12.75" customHeight="1">
      <c r="A611" s="44"/>
      <c r="B611" s="174"/>
      <c r="C611" s="232"/>
      <c r="D611" s="202"/>
      <c r="E611" s="45"/>
      <c r="F611" s="45"/>
      <c r="G611" s="107"/>
      <c r="K611" s="139"/>
    </row>
    <row r="612" spans="1:12" ht="12.75" customHeight="1">
      <c r="A612" s="44"/>
      <c r="B612" s="174"/>
      <c r="C612" s="232"/>
      <c r="D612" s="202"/>
      <c r="E612" s="45"/>
      <c r="F612" s="45"/>
      <c r="G612" s="107"/>
      <c r="K612" s="139"/>
    </row>
    <row r="613" spans="1:12" ht="12.75" customHeight="1">
      <c r="A613" s="44"/>
      <c r="B613" s="174"/>
      <c r="C613" s="232"/>
      <c r="D613" s="202"/>
      <c r="E613" s="45"/>
      <c r="F613" s="45"/>
      <c r="G613" s="107"/>
      <c r="K613" s="139"/>
    </row>
    <row r="614" spans="1:12" ht="12.75" customHeight="1">
      <c r="A614" s="44"/>
      <c r="B614" s="174"/>
      <c r="C614" s="232"/>
      <c r="D614" s="202"/>
      <c r="E614" s="45"/>
      <c r="F614" s="45"/>
      <c r="G614" s="107"/>
      <c r="K614" s="139"/>
    </row>
    <row r="615" spans="1:12" ht="12.75" customHeight="1">
      <c r="A615" s="44"/>
      <c r="B615" s="174"/>
      <c r="C615" s="232"/>
      <c r="D615" s="202"/>
      <c r="E615" s="45"/>
      <c r="F615" s="45"/>
      <c r="G615" s="107"/>
      <c r="K615" s="139"/>
    </row>
    <row r="616" spans="1:12" ht="12.75" customHeight="1">
      <c r="A616" s="44"/>
      <c r="B616" s="174"/>
      <c r="C616" s="232"/>
      <c r="D616" s="202"/>
      <c r="E616" s="45"/>
      <c r="F616" s="45"/>
      <c r="G616" s="107"/>
      <c r="K616" s="139"/>
    </row>
    <row r="617" spans="1:12" ht="12.75" customHeight="1">
      <c r="A617" s="44"/>
      <c r="B617" s="174"/>
      <c r="C617" s="232"/>
      <c r="D617" s="202"/>
      <c r="E617" s="45"/>
      <c r="F617" s="45"/>
      <c r="G617" s="107"/>
      <c r="K617" s="139"/>
    </row>
    <row r="619" spans="1:12" ht="12.75" customHeight="1">
      <c r="A619" s="42"/>
      <c r="B619" s="173"/>
      <c r="C619" s="231"/>
      <c r="D619" s="201"/>
      <c r="E619" s="43"/>
      <c r="F619" s="43"/>
      <c r="G619" s="106"/>
      <c r="K619" s="138"/>
    </row>
    <row r="620" spans="1:12" ht="12.75" customHeight="1">
      <c r="A620" s="42"/>
      <c r="B620" s="173"/>
      <c r="C620" s="231"/>
      <c r="D620" s="201"/>
      <c r="E620" s="43"/>
      <c r="F620" s="43"/>
      <c r="G620" s="106"/>
      <c r="K620" s="138"/>
    </row>
    <row r="621" spans="1:12" ht="12.75" customHeight="1">
      <c r="A621" s="42"/>
      <c r="B621" s="173"/>
      <c r="C621" s="231"/>
      <c r="D621" s="201"/>
      <c r="E621" s="43"/>
      <c r="F621" s="43"/>
      <c r="G621" s="106"/>
      <c r="K621" s="138"/>
    </row>
    <row r="622" spans="1:12" ht="12.75" customHeight="1">
      <c r="A622" s="42"/>
      <c r="B622" s="173"/>
      <c r="C622" s="231"/>
      <c r="D622" s="201"/>
      <c r="E622" s="43"/>
      <c r="F622" s="43"/>
      <c r="G622" s="106"/>
      <c r="K622" s="138"/>
    </row>
    <row r="623" spans="1:12" ht="12.75" customHeight="1">
      <c r="A623" s="42"/>
      <c r="B623" s="173"/>
      <c r="C623" s="231"/>
      <c r="D623" s="201"/>
      <c r="E623" s="43"/>
      <c r="F623" s="43"/>
      <c r="G623" s="106"/>
      <c r="K623" s="138"/>
    </row>
    <row r="624" spans="1:12" ht="12.75" customHeight="1">
      <c r="A624" s="42"/>
      <c r="B624" s="173"/>
      <c r="C624" s="231"/>
      <c r="D624" s="201"/>
      <c r="E624" s="43"/>
      <c r="F624" s="43"/>
      <c r="G624" s="106"/>
      <c r="K624" s="138"/>
    </row>
    <row r="625" spans="1:11" ht="12.75" customHeight="1">
      <c r="A625" s="42"/>
      <c r="B625" s="173"/>
      <c r="C625" s="231"/>
      <c r="D625" s="201"/>
      <c r="E625" s="43"/>
      <c r="F625" s="43"/>
      <c r="G625" s="106"/>
      <c r="K625" s="138"/>
    </row>
    <row r="626" spans="1:11" ht="12.75" customHeight="1">
      <c r="A626" s="42"/>
      <c r="B626" s="173"/>
      <c r="C626" s="231"/>
      <c r="D626" s="201"/>
      <c r="E626" s="43"/>
      <c r="F626" s="43"/>
      <c r="G626" s="106"/>
      <c r="K626" s="138"/>
    </row>
    <row r="627" spans="1:11" ht="12.75" customHeight="1">
      <c r="A627" s="42"/>
      <c r="B627" s="173"/>
      <c r="C627" s="231"/>
      <c r="D627" s="201"/>
      <c r="E627" s="43"/>
      <c r="F627" s="43"/>
      <c r="G627" s="106"/>
      <c r="K627" s="138"/>
    </row>
    <row r="628" spans="1:11" ht="12.75" customHeight="1">
      <c r="A628" s="42"/>
      <c r="B628" s="173"/>
      <c r="C628" s="231"/>
      <c r="D628" s="201"/>
      <c r="E628" s="43"/>
      <c r="F628" s="43"/>
      <c r="G628" s="106"/>
      <c r="K628" s="138"/>
    </row>
    <row r="629" spans="1:11" ht="12.75" customHeight="1">
      <c r="A629" s="42"/>
      <c r="B629" s="173"/>
      <c r="C629" s="231"/>
      <c r="D629" s="201"/>
      <c r="E629" s="43"/>
      <c r="F629" s="43"/>
      <c r="G629" s="106"/>
      <c r="K629" s="138"/>
    </row>
    <row r="630" spans="1:11" ht="12.75" customHeight="1">
      <c r="A630" s="42"/>
      <c r="B630" s="173"/>
      <c r="C630" s="231"/>
      <c r="D630" s="201"/>
      <c r="E630" s="43"/>
      <c r="F630" s="43"/>
      <c r="G630" s="106"/>
      <c r="K630" s="138"/>
    </row>
    <row r="631" spans="1:11" ht="12.75" customHeight="1">
      <c r="A631" s="42"/>
      <c r="B631" s="173"/>
      <c r="C631" s="231"/>
      <c r="D631" s="201"/>
      <c r="E631" s="43"/>
      <c r="F631" s="43"/>
      <c r="G631" s="106"/>
      <c r="K631" s="138"/>
    </row>
    <row r="632" spans="1:11" ht="12.75" customHeight="1">
      <c r="A632" s="42"/>
      <c r="B632" s="173"/>
      <c r="C632" s="231"/>
      <c r="D632" s="201"/>
      <c r="E632" s="43"/>
      <c r="F632" s="43"/>
      <c r="G632" s="106"/>
      <c r="K632" s="138"/>
    </row>
    <row r="633" spans="1:11" ht="12.75" customHeight="1">
      <c r="A633" s="42"/>
      <c r="B633" s="173"/>
      <c r="C633" s="231"/>
      <c r="D633" s="201"/>
      <c r="E633" s="43"/>
      <c r="F633" s="43"/>
      <c r="G633" s="106"/>
      <c r="K633" s="138"/>
    </row>
    <row r="634" spans="1:11" ht="12.75" customHeight="1">
      <c r="A634" s="42"/>
      <c r="B634" s="173"/>
      <c r="C634" s="231"/>
      <c r="D634" s="201"/>
      <c r="E634" s="43"/>
      <c r="F634" s="43"/>
      <c r="G634" s="106"/>
      <c r="K634" s="138"/>
    </row>
    <row r="635" spans="1:11" ht="12.75" customHeight="1">
      <c r="A635" s="42"/>
      <c r="B635" s="173"/>
      <c r="C635" s="231"/>
      <c r="D635" s="201"/>
      <c r="E635" s="43"/>
      <c r="F635" s="43"/>
      <c r="G635" s="106"/>
      <c r="K635" s="138"/>
    </row>
    <row r="637" spans="1:11" ht="12.75" customHeight="1">
      <c r="A637" s="44"/>
      <c r="B637" s="174"/>
      <c r="C637" s="232"/>
      <c r="D637" s="202"/>
      <c r="E637" s="45"/>
      <c r="F637" s="45"/>
      <c r="G637" s="107"/>
      <c r="K637" s="139"/>
    </row>
    <row r="638" spans="1:11" ht="12.75" customHeight="1">
      <c r="A638" s="44"/>
      <c r="B638" s="174"/>
      <c r="C638" s="232"/>
      <c r="D638" s="202"/>
      <c r="E638" s="45"/>
      <c r="F638" s="45"/>
      <c r="G638" s="107"/>
      <c r="K638" s="139"/>
    </row>
    <row r="639" spans="1:11" ht="12.75" customHeight="1">
      <c r="A639" s="44"/>
      <c r="B639" s="174"/>
      <c r="C639" s="232"/>
      <c r="D639" s="202"/>
      <c r="E639" s="45"/>
      <c r="F639" s="45"/>
      <c r="G639" s="107"/>
      <c r="K639" s="139"/>
    </row>
    <row r="640" spans="1:11" ht="12.75" customHeight="1">
      <c r="A640" s="44"/>
      <c r="B640" s="174"/>
      <c r="C640" s="232"/>
      <c r="D640" s="202"/>
      <c r="E640" s="45"/>
      <c r="F640" s="45"/>
      <c r="G640" s="107"/>
      <c r="K640" s="139"/>
    </row>
    <row r="641" spans="1:11" ht="12.75" customHeight="1">
      <c r="A641" s="44"/>
      <c r="B641" s="174"/>
      <c r="C641" s="232"/>
      <c r="D641" s="202"/>
      <c r="E641" s="45"/>
      <c r="F641" s="45"/>
      <c r="G641" s="107"/>
      <c r="K641" s="139"/>
    </row>
    <row r="642" spans="1:11" ht="12.75" customHeight="1">
      <c r="A642" s="44"/>
      <c r="B642" s="174"/>
      <c r="C642" s="232"/>
      <c r="D642" s="202"/>
      <c r="E642" s="45"/>
      <c r="F642" s="45"/>
      <c r="G642" s="107"/>
      <c r="K642" s="139"/>
    </row>
    <row r="643" spans="1:11" ht="12.75" customHeight="1">
      <c r="A643" s="44"/>
      <c r="B643" s="174"/>
      <c r="C643" s="232"/>
      <c r="D643" s="202"/>
      <c r="E643" s="45"/>
      <c r="F643" s="45"/>
      <c r="G643" s="107"/>
      <c r="K643" s="139"/>
    </row>
    <row r="644" spans="1:11" ht="12.75" customHeight="1">
      <c r="A644" s="44"/>
      <c r="B644" s="174"/>
      <c r="C644" s="232"/>
      <c r="D644" s="202"/>
      <c r="E644" s="45"/>
      <c r="F644" s="45"/>
      <c r="G644" s="107"/>
      <c r="K644" s="139"/>
    </row>
    <row r="645" spans="1:11" ht="12.75" customHeight="1">
      <c r="A645" s="44"/>
      <c r="B645" s="174"/>
      <c r="C645" s="232"/>
      <c r="D645" s="202"/>
      <c r="E645" s="45"/>
      <c r="F645" s="45"/>
      <c r="G645" s="107"/>
      <c r="K645" s="139"/>
    </row>
    <row r="646" spans="1:11" ht="12.75" customHeight="1">
      <c r="A646" s="44"/>
      <c r="B646" s="174"/>
      <c r="C646" s="232"/>
      <c r="D646" s="202"/>
      <c r="E646" s="45"/>
      <c r="F646" s="45"/>
      <c r="G646" s="107"/>
      <c r="K646" s="139"/>
    </row>
    <row r="647" spans="1:11" ht="12.75" customHeight="1">
      <c r="A647" s="44"/>
      <c r="B647" s="174"/>
      <c r="C647" s="232"/>
      <c r="D647" s="202"/>
      <c r="E647" s="45"/>
      <c r="F647" s="45"/>
      <c r="G647" s="107"/>
      <c r="K647" s="139"/>
    </row>
    <row r="648" spans="1:11" ht="12.75" customHeight="1">
      <c r="A648" s="44"/>
      <c r="B648" s="174"/>
      <c r="C648" s="232"/>
      <c r="D648" s="202"/>
      <c r="E648" s="45"/>
      <c r="F648" s="45"/>
      <c r="G648" s="107"/>
      <c r="K648" s="139"/>
    </row>
    <row r="649" spans="1:11" ht="12.75" customHeight="1">
      <c r="A649" s="44"/>
      <c r="B649" s="174"/>
      <c r="C649" s="232"/>
      <c r="D649" s="202"/>
      <c r="E649" s="45"/>
      <c r="F649" s="45"/>
      <c r="G649" s="107"/>
      <c r="K649" s="139"/>
    </row>
    <row r="650" spans="1:11" ht="12.75" customHeight="1">
      <c r="A650" s="44"/>
      <c r="B650" s="174"/>
      <c r="C650" s="232"/>
      <c r="D650" s="202"/>
      <c r="E650" s="45"/>
      <c r="F650" s="45"/>
      <c r="G650" s="107"/>
      <c r="K650" s="139"/>
    </row>
    <row r="651" spans="1:11" ht="12.75" customHeight="1">
      <c r="A651" s="44"/>
      <c r="B651" s="174"/>
      <c r="C651" s="232"/>
      <c r="D651" s="202"/>
      <c r="E651" s="45"/>
      <c r="F651" s="45"/>
      <c r="G651" s="107"/>
      <c r="K651" s="139"/>
    </row>
    <row r="652" spans="1:11" ht="12.75" customHeight="1">
      <c r="A652" s="44"/>
      <c r="B652" s="174"/>
      <c r="C652" s="232"/>
      <c r="D652" s="202"/>
      <c r="E652" s="45"/>
      <c r="F652" s="45"/>
      <c r="G652" s="107"/>
      <c r="K652" s="139"/>
    </row>
    <row r="654" spans="1:11" ht="12.75" customHeight="1">
      <c r="A654" s="34"/>
      <c r="B654" s="169"/>
      <c r="C654" s="227"/>
      <c r="D654" s="197"/>
      <c r="E654" s="35"/>
      <c r="F654" s="35"/>
      <c r="G654" s="102"/>
      <c r="K654" s="134"/>
    </row>
    <row r="655" spans="1:11" ht="12.75" customHeight="1">
      <c r="A655" s="34"/>
      <c r="B655" s="169"/>
      <c r="C655" s="227"/>
      <c r="D655" s="197"/>
      <c r="E655" s="35"/>
      <c r="F655" s="35"/>
      <c r="G655" s="102"/>
      <c r="K655" s="134"/>
    </row>
    <row r="656" spans="1:11" ht="12.75" customHeight="1">
      <c r="A656" s="34"/>
      <c r="B656" s="169"/>
      <c r="C656" s="227"/>
      <c r="D656" s="197"/>
      <c r="E656" s="35"/>
      <c r="F656" s="35"/>
      <c r="G656" s="102"/>
      <c r="K656" s="134"/>
    </row>
    <row r="657" spans="1:12" ht="12.75" customHeight="1">
      <c r="A657" s="34"/>
      <c r="B657" s="169"/>
      <c r="C657" s="227"/>
      <c r="D657" s="197"/>
      <c r="E657" s="35"/>
      <c r="F657" s="35"/>
      <c r="G657" s="102"/>
      <c r="K657" s="134"/>
    </row>
    <row r="658" spans="1:12" ht="12.75" customHeight="1">
      <c r="A658" s="34"/>
      <c r="B658" s="169"/>
      <c r="C658" s="227"/>
      <c r="D658" s="197"/>
      <c r="E658" s="35"/>
      <c r="F658" s="35"/>
      <c r="G658" s="102"/>
      <c r="K658" s="134"/>
    </row>
    <row r="659" spans="1:12" ht="12.75" customHeight="1">
      <c r="A659" s="34"/>
      <c r="B659" s="169"/>
      <c r="C659" s="227"/>
      <c r="D659" s="197"/>
      <c r="E659" s="35"/>
      <c r="F659" s="35"/>
      <c r="G659" s="102"/>
      <c r="K659" s="134"/>
      <c r="L659" s="34"/>
    </row>
    <row r="660" spans="1:12" ht="12.75" customHeight="1">
      <c r="A660" s="34"/>
      <c r="B660" s="169"/>
      <c r="C660" s="227"/>
      <c r="D660" s="197"/>
      <c r="E660" s="35"/>
      <c r="F660" s="35"/>
      <c r="G660" s="102"/>
      <c r="K660" s="134"/>
    </row>
    <row r="661" spans="1:12" ht="12.75" customHeight="1">
      <c r="A661" s="34"/>
      <c r="B661" s="169"/>
      <c r="C661" s="227"/>
      <c r="D661" s="197"/>
      <c r="E661" s="35"/>
      <c r="F661" s="35"/>
      <c r="G661" s="102"/>
      <c r="K661" s="134"/>
    </row>
    <row r="662" spans="1:12" ht="12.75" customHeight="1">
      <c r="A662" s="34"/>
      <c r="B662" s="169"/>
      <c r="C662" s="227"/>
      <c r="D662" s="197"/>
      <c r="E662" s="35"/>
      <c r="F662" s="35"/>
      <c r="G662" s="102"/>
      <c r="K662" s="134"/>
    </row>
    <row r="663" spans="1:12" ht="12.75" customHeight="1">
      <c r="A663" s="34"/>
      <c r="B663" s="169"/>
      <c r="C663" s="227"/>
      <c r="D663" s="197"/>
      <c r="E663" s="35"/>
      <c r="F663" s="35"/>
      <c r="G663" s="102"/>
      <c r="K663" s="134"/>
    </row>
    <row r="664" spans="1:12" ht="12.75" customHeight="1">
      <c r="A664" s="34"/>
      <c r="B664" s="169"/>
      <c r="C664" s="227"/>
      <c r="D664" s="197"/>
      <c r="E664" s="35"/>
      <c r="F664" s="35"/>
      <c r="G664" s="102"/>
      <c r="K664" s="134"/>
    </row>
    <row r="665" spans="1:12" ht="12.75" customHeight="1">
      <c r="A665" s="34"/>
      <c r="B665" s="169"/>
      <c r="C665" s="227"/>
      <c r="D665" s="197"/>
      <c r="E665" s="35"/>
      <c r="F665" s="35"/>
      <c r="G665" s="102"/>
      <c r="K665" s="134"/>
    </row>
    <row r="666" spans="1:12" ht="12.75" customHeight="1">
      <c r="A666" s="34"/>
      <c r="B666" s="169"/>
      <c r="C666" s="227"/>
      <c r="D666" s="197"/>
      <c r="E666" s="35"/>
      <c r="F666" s="35"/>
      <c r="G666" s="102"/>
      <c r="K666" s="134"/>
    </row>
    <row r="667" spans="1:12" ht="12.75" customHeight="1">
      <c r="A667" s="34"/>
      <c r="B667" s="169"/>
      <c r="C667" s="227"/>
      <c r="D667" s="197"/>
      <c r="E667" s="35"/>
      <c r="F667" s="35"/>
      <c r="G667" s="102"/>
      <c r="K667" s="134"/>
    </row>
    <row r="668" spans="1:12" ht="12.75" customHeight="1">
      <c r="A668" s="34"/>
      <c r="B668" s="169"/>
      <c r="C668" s="227"/>
      <c r="D668" s="197"/>
      <c r="E668" s="35"/>
      <c r="F668" s="35"/>
      <c r="G668" s="102"/>
      <c r="K668" s="134"/>
    </row>
    <row r="669" spans="1:12" ht="12.75" customHeight="1">
      <c r="A669" s="34"/>
      <c r="B669" s="169"/>
      <c r="C669" s="227"/>
      <c r="D669" s="197"/>
      <c r="E669" s="35"/>
      <c r="F669" s="35"/>
      <c r="G669" s="102"/>
      <c r="K669" s="134"/>
    </row>
    <row r="670" spans="1:12" ht="12.75" customHeight="1">
      <c r="A670" s="34"/>
      <c r="B670" s="169"/>
      <c r="C670" s="227"/>
      <c r="D670" s="197"/>
      <c r="E670" s="35"/>
      <c r="F670" s="35"/>
      <c r="G670" s="102"/>
      <c r="K670" s="134"/>
    </row>
    <row r="671" spans="1:12" ht="12.75" customHeight="1">
      <c r="A671" s="34"/>
      <c r="B671" s="169"/>
      <c r="C671" s="227"/>
      <c r="D671" s="197"/>
      <c r="E671" s="35"/>
      <c r="F671" s="35"/>
      <c r="G671" s="102"/>
      <c r="K671" s="134"/>
    </row>
    <row r="672" spans="1:12" ht="12.75" customHeight="1">
      <c r="A672" s="34"/>
      <c r="B672" s="169"/>
      <c r="C672" s="227"/>
      <c r="D672" s="197"/>
      <c r="E672" s="35"/>
      <c r="F672" s="35"/>
      <c r="G672" s="102"/>
      <c r="K672" s="134"/>
    </row>
    <row r="673" spans="1:11" ht="12.75" customHeight="1">
      <c r="A673" s="34"/>
      <c r="B673" s="169"/>
      <c r="C673" s="227"/>
      <c r="D673" s="197"/>
      <c r="E673" s="35"/>
      <c r="F673" s="35"/>
      <c r="G673" s="102"/>
      <c r="K673" s="134"/>
    </row>
    <row r="689" spans="1:11" ht="12.75" customHeight="1">
      <c r="A689" s="40"/>
      <c r="B689" s="172"/>
      <c r="C689" s="230"/>
      <c r="D689" s="200"/>
      <c r="E689" s="41"/>
      <c r="F689" s="41"/>
      <c r="G689" s="105"/>
      <c r="K689" s="137"/>
    </row>
    <row r="690" spans="1:11" ht="12.75" customHeight="1">
      <c r="A690" s="40"/>
      <c r="B690" s="172"/>
      <c r="C690" s="230"/>
      <c r="D690" s="200"/>
      <c r="E690" s="41"/>
      <c r="F690" s="41"/>
      <c r="G690" s="105"/>
      <c r="K690" s="137"/>
    </row>
    <row r="691" spans="1:11" ht="12.75" customHeight="1">
      <c r="A691" s="40"/>
      <c r="B691" s="172"/>
      <c r="C691" s="230"/>
      <c r="D691" s="200"/>
      <c r="E691" s="41"/>
      <c r="F691" s="41"/>
      <c r="G691" s="105"/>
      <c r="K691" s="137"/>
    </row>
    <row r="692" spans="1:11" ht="12.75" customHeight="1">
      <c r="A692" s="40"/>
      <c r="B692" s="172"/>
      <c r="C692" s="230"/>
      <c r="D692" s="200"/>
      <c r="E692" s="41"/>
      <c r="F692" s="41"/>
      <c r="G692" s="105"/>
      <c r="K692" s="137"/>
    </row>
    <row r="693" spans="1:11" ht="12.75" customHeight="1">
      <c r="A693" s="40"/>
      <c r="B693" s="172"/>
      <c r="C693" s="230"/>
      <c r="D693" s="200"/>
      <c r="E693" s="41"/>
      <c r="F693" s="41"/>
      <c r="G693" s="105"/>
      <c r="K693" s="137"/>
    </row>
    <row r="694" spans="1:11" ht="12.75" customHeight="1">
      <c r="A694" s="40"/>
      <c r="B694" s="172"/>
      <c r="C694" s="230"/>
      <c r="D694" s="200"/>
      <c r="E694" s="41"/>
      <c r="F694" s="41"/>
      <c r="G694" s="105"/>
      <c r="K694" s="137"/>
    </row>
    <row r="695" spans="1:11" ht="12.75" customHeight="1">
      <c r="A695" s="40"/>
      <c r="B695" s="172"/>
      <c r="C695" s="230"/>
      <c r="D695" s="200"/>
      <c r="E695" s="41"/>
      <c r="F695" s="41"/>
      <c r="G695" s="105"/>
      <c r="K695" s="137"/>
    </row>
    <row r="696" spans="1:11" ht="12.75" customHeight="1">
      <c r="A696" s="40"/>
      <c r="B696" s="172"/>
      <c r="C696" s="230"/>
      <c r="D696" s="200"/>
      <c r="E696" s="41"/>
      <c r="F696" s="41"/>
      <c r="G696" s="105"/>
      <c r="K696" s="137"/>
    </row>
    <row r="697" spans="1:11" ht="12.75" customHeight="1">
      <c r="A697" s="40"/>
      <c r="B697" s="172"/>
      <c r="C697" s="230"/>
      <c r="D697" s="200"/>
      <c r="E697" s="41"/>
      <c r="F697" s="41"/>
      <c r="G697" s="105"/>
      <c r="K697" s="137"/>
    </row>
    <row r="698" spans="1:11" ht="12.75" customHeight="1">
      <c r="A698" s="40"/>
      <c r="B698" s="172"/>
      <c r="C698" s="230"/>
      <c r="D698" s="200"/>
      <c r="E698" s="41"/>
      <c r="F698" s="41"/>
      <c r="G698" s="105"/>
      <c r="K698" s="137"/>
    </row>
    <row r="699" spans="1:11" ht="12.75" customHeight="1">
      <c r="A699" s="40"/>
      <c r="B699" s="172"/>
      <c r="C699" s="230"/>
      <c r="D699" s="200"/>
      <c r="E699" s="41"/>
      <c r="F699" s="41"/>
      <c r="G699" s="105"/>
      <c r="K699" s="137"/>
    </row>
    <row r="700" spans="1:11" ht="12.75" customHeight="1">
      <c r="A700" s="40"/>
      <c r="B700" s="172"/>
      <c r="C700" s="230"/>
      <c r="D700" s="200"/>
      <c r="E700" s="41"/>
      <c r="F700" s="41"/>
      <c r="G700" s="105"/>
      <c r="K700" s="137"/>
    </row>
    <row r="702" spans="1:11" ht="12.75" customHeight="1">
      <c r="A702" s="36"/>
      <c r="B702" s="170"/>
      <c r="C702" s="228"/>
      <c r="D702" s="198"/>
      <c r="E702" s="37"/>
      <c r="F702" s="37"/>
      <c r="G702" s="103"/>
      <c r="K702" s="135"/>
    </row>
    <row r="703" spans="1:11" ht="12.75" customHeight="1">
      <c r="A703" s="36"/>
      <c r="B703" s="170"/>
      <c r="C703" s="228"/>
      <c r="D703" s="198"/>
      <c r="E703" s="37"/>
      <c r="F703" s="37"/>
      <c r="G703" s="103"/>
      <c r="K703" s="135"/>
    </row>
    <row r="704" spans="1:11" ht="12.75" customHeight="1">
      <c r="A704" s="36"/>
      <c r="B704" s="170"/>
      <c r="C704" s="228"/>
      <c r="D704" s="198"/>
      <c r="E704" s="37"/>
      <c r="F704" s="37"/>
      <c r="G704" s="103"/>
      <c r="K704" s="135"/>
    </row>
    <row r="705" spans="1:11" ht="12.75" customHeight="1">
      <c r="A705" s="36"/>
      <c r="B705" s="170"/>
      <c r="C705" s="228"/>
      <c r="D705" s="198"/>
      <c r="E705" s="37"/>
      <c r="F705" s="37"/>
      <c r="G705" s="103"/>
      <c r="K705" s="135"/>
    </row>
    <row r="706" spans="1:11" ht="12.75" customHeight="1">
      <c r="A706" s="36"/>
      <c r="B706" s="170"/>
      <c r="C706" s="228"/>
      <c r="D706" s="198"/>
      <c r="E706" s="37"/>
      <c r="F706" s="37"/>
      <c r="G706" s="103"/>
      <c r="K706" s="135"/>
    </row>
    <row r="707" spans="1:11" ht="12.75" customHeight="1">
      <c r="A707" s="36"/>
      <c r="B707" s="170"/>
      <c r="C707" s="228"/>
      <c r="D707" s="198"/>
      <c r="E707" s="37"/>
      <c r="F707" s="37"/>
      <c r="G707" s="103"/>
      <c r="K707" s="135"/>
    </row>
    <row r="708" spans="1:11" ht="12.75" customHeight="1">
      <c r="A708" s="36"/>
      <c r="B708" s="170"/>
      <c r="C708" s="228"/>
      <c r="D708" s="198"/>
      <c r="E708" s="37"/>
      <c r="F708" s="37"/>
      <c r="G708" s="103"/>
      <c r="K708" s="135"/>
    </row>
    <row r="709" spans="1:11" ht="12.75" customHeight="1">
      <c r="A709" s="36"/>
      <c r="B709" s="170"/>
      <c r="C709" s="228"/>
      <c r="D709" s="198"/>
      <c r="E709" s="37"/>
      <c r="F709" s="37"/>
      <c r="G709" s="103"/>
      <c r="K709" s="135"/>
    </row>
    <row r="710" spans="1:11" ht="12.75" customHeight="1">
      <c r="A710" s="36"/>
      <c r="B710" s="170"/>
      <c r="C710" s="228"/>
      <c r="D710" s="198"/>
      <c r="E710" s="37"/>
      <c r="F710" s="37"/>
      <c r="G710" s="103"/>
      <c r="K710" s="135"/>
    </row>
    <row r="711" spans="1:11" ht="12.75" customHeight="1">
      <c r="A711" s="36"/>
      <c r="B711" s="170"/>
      <c r="C711" s="228"/>
      <c r="D711" s="198"/>
      <c r="E711" s="37"/>
      <c r="F711" s="37"/>
      <c r="G711" s="103"/>
      <c r="K711" s="135"/>
    </row>
    <row r="712" spans="1:11" ht="12.75" customHeight="1">
      <c r="A712" s="36"/>
      <c r="B712" s="170"/>
      <c r="C712" s="228"/>
      <c r="D712" s="198"/>
      <c r="E712" s="37"/>
      <c r="F712" s="37"/>
      <c r="G712" s="103"/>
      <c r="K712" s="135"/>
    </row>
    <row r="713" spans="1:11" ht="12.75" customHeight="1">
      <c r="A713" s="36"/>
      <c r="B713" s="170"/>
      <c r="C713" s="228"/>
      <c r="D713" s="198"/>
      <c r="E713" s="37"/>
      <c r="F713" s="37"/>
      <c r="G713" s="103"/>
      <c r="K713" s="135"/>
    </row>
    <row r="714" spans="1:11" ht="12.75" customHeight="1">
      <c r="A714" s="36"/>
      <c r="B714" s="170"/>
      <c r="C714" s="228"/>
      <c r="D714" s="198"/>
      <c r="E714" s="37"/>
      <c r="F714" s="37"/>
      <c r="G714" s="103"/>
      <c r="K714" s="135"/>
    </row>
    <row r="715" spans="1:11" ht="12.75" customHeight="1">
      <c r="A715" s="36"/>
      <c r="B715" s="170"/>
      <c r="C715" s="228"/>
      <c r="D715" s="198"/>
      <c r="E715" s="37"/>
      <c r="F715" s="37"/>
      <c r="G715" s="103"/>
      <c r="K715" s="135"/>
    </row>
    <row r="716" spans="1:11" ht="12.75" customHeight="1">
      <c r="A716" s="36"/>
      <c r="B716" s="170"/>
      <c r="C716" s="228"/>
      <c r="D716" s="198"/>
      <c r="E716" s="37"/>
      <c r="F716" s="37"/>
      <c r="G716" s="103"/>
      <c r="K716" s="135"/>
    </row>
    <row r="717" spans="1:11" ht="12.75" customHeight="1">
      <c r="A717" s="36"/>
      <c r="B717" s="170"/>
      <c r="C717" s="228"/>
      <c r="D717" s="198"/>
      <c r="E717" s="37"/>
      <c r="F717" s="37"/>
      <c r="G717" s="103"/>
      <c r="K717" s="135"/>
    </row>
    <row r="718" spans="1:11" ht="12.75" customHeight="1">
      <c r="A718" s="36"/>
      <c r="B718" s="170"/>
      <c r="C718" s="228"/>
      <c r="D718" s="198"/>
      <c r="E718" s="37"/>
      <c r="F718" s="37"/>
      <c r="G718" s="103"/>
      <c r="K718" s="135"/>
    </row>
    <row r="720" spans="1:11" ht="12.75" customHeight="1">
      <c r="A720" s="40"/>
      <c r="B720" s="172"/>
      <c r="C720" s="230"/>
      <c r="D720" s="200"/>
      <c r="E720" s="41"/>
      <c r="F720" s="41"/>
      <c r="G720" s="105"/>
      <c r="K720" s="137"/>
    </row>
    <row r="721" spans="1:11" ht="12.75" customHeight="1">
      <c r="A721" s="40"/>
      <c r="B721" s="172"/>
      <c r="C721" s="230"/>
      <c r="D721" s="200"/>
      <c r="E721" s="41"/>
      <c r="F721" s="41"/>
      <c r="G721" s="105"/>
      <c r="K721" s="137"/>
    </row>
    <row r="722" spans="1:11" ht="12.75" customHeight="1">
      <c r="A722" s="40"/>
      <c r="B722" s="172"/>
      <c r="C722" s="230"/>
      <c r="D722" s="200"/>
      <c r="E722" s="41"/>
      <c r="F722" s="41"/>
      <c r="G722" s="105"/>
      <c r="K722" s="137"/>
    </row>
    <row r="723" spans="1:11" ht="12.75" customHeight="1">
      <c r="A723" s="40"/>
      <c r="B723" s="172"/>
      <c r="C723" s="230"/>
      <c r="D723" s="200"/>
      <c r="E723" s="41"/>
      <c r="F723" s="41"/>
      <c r="G723" s="105"/>
      <c r="K723" s="137"/>
    </row>
    <row r="724" spans="1:11" ht="12.75" customHeight="1">
      <c r="A724" s="40"/>
      <c r="B724" s="172"/>
      <c r="C724" s="230"/>
      <c r="D724" s="200"/>
      <c r="E724" s="41"/>
      <c r="F724" s="41"/>
      <c r="G724" s="105"/>
      <c r="K724" s="137"/>
    </row>
    <row r="725" spans="1:11" ht="12.75" customHeight="1">
      <c r="A725" s="40"/>
      <c r="B725" s="172"/>
      <c r="C725" s="230"/>
      <c r="D725" s="200"/>
      <c r="E725" s="41"/>
      <c r="F725" s="41"/>
      <c r="G725" s="105"/>
      <c r="K725" s="137"/>
    </row>
    <row r="726" spans="1:11" ht="12.75" customHeight="1">
      <c r="A726" s="40"/>
      <c r="B726" s="172"/>
      <c r="C726" s="230"/>
      <c r="D726" s="200"/>
      <c r="E726" s="41"/>
      <c r="F726" s="41"/>
      <c r="G726" s="105"/>
      <c r="K726" s="137"/>
    </row>
    <row r="727" spans="1:11" ht="12.75" customHeight="1">
      <c r="A727" s="40"/>
      <c r="B727" s="172"/>
      <c r="C727" s="230"/>
      <c r="D727" s="200"/>
      <c r="E727" s="41"/>
      <c r="F727" s="41"/>
      <c r="G727" s="105"/>
      <c r="K727" s="137"/>
    </row>
    <row r="728" spans="1:11" ht="12.75" customHeight="1">
      <c r="A728" s="40"/>
      <c r="B728" s="172"/>
      <c r="C728" s="230"/>
      <c r="D728" s="200"/>
      <c r="E728" s="41"/>
      <c r="F728" s="41"/>
      <c r="G728" s="105"/>
      <c r="K728" s="137"/>
    </row>
    <row r="729" spans="1:11" ht="12.75" customHeight="1">
      <c r="A729" s="40"/>
      <c r="B729" s="172"/>
      <c r="C729" s="230"/>
      <c r="D729" s="200"/>
      <c r="E729" s="41"/>
      <c r="F729" s="41"/>
      <c r="G729" s="105"/>
      <c r="K729" s="137"/>
    </row>
    <row r="730" spans="1:11" ht="12.75" customHeight="1">
      <c r="A730" s="40"/>
      <c r="B730" s="172"/>
      <c r="C730" s="230"/>
      <c r="D730" s="200"/>
      <c r="E730" s="41"/>
      <c r="F730" s="41"/>
      <c r="G730" s="105"/>
      <c r="K730" s="137"/>
    </row>
    <row r="731" spans="1:11" ht="12.75" customHeight="1">
      <c r="A731" s="40"/>
      <c r="B731" s="172"/>
      <c r="C731" s="230"/>
      <c r="D731" s="200"/>
      <c r="E731" s="41"/>
      <c r="F731" s="41"/>
      <c r="G731" s="105"/>
      <c r="K731" s="137"/>
    </row>
    <row r="732" spans="1:11" ht="12.75" customHeight="1">
      <c r="A732" s="40"/>
      <c r="B732" s="172"/>
      <c r="C732" s="230"/>
      <c r="D732" s="200"/>
      <c r="E732" s="41"/>
      <c r="F732" s="41"/>
      <c r="G732" s="105"/>
      <c r="K732" s="137"/>
    </row>
    <row r="733" spans="1:11" ht="12.75" customHeight="1">
      <c r="A733" s="40"/>
      <c r="B733" s="172"/>
      <c r="C733" s="230"/>
      <c r="D733" s="200"/>
      <c r="E733" s="41"/>
      <c r="F733" s="41"/>
      <c r="G733" s="105"/>
      <c r="K733" s="137"/>
    </row>
    <row r="734" spans="1:11" ht="12.75" customHeight="1">
      <c r="A734" s="40"/>
      <c r="B734" s="172"/>
      <c r="C734" s="230"/>
      <c r="D734" s="200"/>
      <c r="E734" s="41"/>
      <c r="F734" s="41"/>
      <c r="G734" s="105"/>
      <c r="K734" s="137"/>
    </row>
    <row r="735" spans="1:11" ht="12.75" customHeight="1">
      <c r="A735" s="40"/>
      <c r="B735" s="172"/>
      <c r="C735" s="230"/>
      <c r="D735" s="200"/>
      <c r="E735" s="41"/>
      <c r="F735" s="41"/>
      <c r="G735" s="105"/>
      <c r="K735" s="137"/>
    </row>
    <row r="737" spans="1:11" ht="12.75" customHeight="1">
      <c r="A737" s="48"/>
      <c r="B737" s="176"/>
      <c r="C737" s="234"/>
      <c r="D737" s="204"/>
      <c r="E737" s="49"/>
      <c r="F737" s="49"/>
      <c r="G737" s="109"/>
      <c r="K737" s="141"/>
    </row>
    <row r="738" spans="1:11" ht="12.75" customHeight="1">
      <c r="A738" s="48"/>
      <c r="B738" s="176"/>
      <c r="C738" s="234"/>
      <c r="D738" s="204"/>
      <c r="E738" s="49"/>
      <c r="F738" s="49"/>
      <c r="G738" s="109"/>
      <c r="K738" s="141"/>
    </row>
    <row r="739" spans="1:11" ht="12.75" customHeight="1">
      <c r="A739" s="48"/>
      <c r="B739" s="176"/>
      <c r="C739" s="234"/>
      <c r="D739" s="204"/>
      <c r="E739" s="49"/>
      <c r="F739" s="49"/>
      <c r="G739" s="109"/>
      <c r="K739" s="141"/>
    </row>
    <row r="740" spans="1:11" ht="12.75" customHeight="1">
      <c r="A740" s="48"/>
      <c r="B740" s="176"/>
      <c r="C740" s="234"/>
      <c r="D740" s="204"/>
      <c r="E740" s="49"/>
      <c r="F740" s="49"/>
      <c r="G740" s="109"/>
      <c r="K740" s="141"/>
    </row>
    <row r="741" spans="1:11" ht="12.75" customHeight="1">
      <c r="A741" s="48"/>
      <c r="B741" s="176"/>
      <c r="C741" s="234"/>
      <c r="D741" s="204"/>
      <c r="E741" s="49"/>
      <c r="F741" s="49"/>
      <c r="G741" s="109"/>
      <c r="K741" s="141"/>
    </row>
    <row r="742" spans="1:11" ht="12.75" customHeight="1">
      <c r="A742" s="48"/>
      <c r="B742" s="176"/>
      <c r="C742" s="234"/>
      <c r="D742" s="204"/>
      <c r="E742" s="49"/>
      <c r="F742" s="49"/>
      <c r="G742" s="109"/>
      <c r="K742" s="141"/>
    </row>
    <row r="743" spans="1:11" ht="12.75" customHeight="1">
      <c r="A743" s="48"/>
      <c r="B743" s="176"/>
      <c r="C743" s="234"/>
      <c r="D743" s="204"/>
      <c r="E743" s="49"/>
      <c r="F743" s="49"/>
      <c r="G743" s="109"/>
      <c r="K743" s="141"/>
    </row>
    <row r="744" spans="1:11" ht="12.75" customHeight="1">
      <c r="A744" s="48"/>
      <c r="B744" s="176"/>
      <c r="C744" s="234"/>
      <c r="D744" s="204"/>
      <c r="E744" s="49"/>
      <c r="F744" s="49"/>
      <c r="G744" s="109"/>
      <c r="K744" s="141"/>
    </row>
    <row r="745" spans="1:11" ht="12.75" customHeight="1">
      <c r="A745" s="48"/>
      <c r="B745" s="176"/>
      <c r="C745" s="234"/>
      <c r="D745" s="204"/>
      <c r="E745" s="49"/>
      <c r="F745" s="49"/>
      <c r="G745" s="109"/>
      <c r="K745" s="141"/>
    </row>
    <row r="746" spans="1:11" ht="12.75" customHeight="1">
      <c r="A746" s="48"/>
      <c r="B746" s="176"/>
      <c r="C746" s="234"/>
      <c r="D746" s="204"/>
      <c r="E746" s="49"/>
      <c r="F746" s="49"/>
      <c r="G746" s="109"/>
      <c r="K746" s="141"/>
    </row>
    <row r="748" spans="1:11" ht="12.75" customHeight="1">
      <c r="A748" s="40"/>
      <c r="B748" s="172"/>
      <c r="C748" s="230"/>
      <c r="D748" s="200"/>
      <c r="E748" s="41"/>
      <c r="F748" s="41"/>
      <c r="G748" s="105"/>
      <c r="K748" s="137"/>
    </row>
    <row r="749" spans="1:11" ht="12.75" customHeight="1">
      <c r="A749" s="40"/>
      <c r="B749" s="172"/>
      <c r="C749" s="230"/>
      <c r="D749" s="200"/>
      <c r="E749" s="41"/>
      <c r="F749" s="41"/>
      <c r="G749" s="105"/>
      <c r="K749" s="137"/>
    </row>
    <row r="750" spans="1:11" ht="12.75" customHeight="1">
      <c r="A750" s="40"/>
      <c r="B750" s="172"/>
      <c r="C750" s="230"/>
      <c r="D750" s="200"/>
      <c r="E750" s="41"/>
      <c r="F750" s="41"/>
      <c r="G750" s="105"/>
      <c r="K750" s="137"/>
    </row>
    <row r="751" spans="1:11" ht="12.75" customHeight="1">
      <c r="A751" s="40"/>
      <c r="B751" s="172"/>
      <c r="C751" s="230"/>
      <c r="D751" s="200"/>
      <c r="E751" s="41"/>
      <c r="F751" s="41"/>
      <c r="G751" s="105"/>
      <c r="K751" s="137"/>
    </row>
    <row r="752" spans="1:11" ht="12.75" customHeight="1">
      <c r="A752" s="40"/>
      <c r="B752" s="172"/>
      <c r="C752" s="230"/>
      <c r="D752" s="200"/>
      <c r="E752" s="41"/>
      <c r="F752" s="41"/>
      <c r="G752" s="105"/>
      <c r="K752" s="137"/>
    </row>
    <row r="753" spans="1:11" ht="12.75" customHeight="1">
      <c r="A753" s="40"/>
      <c r="B753" s="172"/>
      <c r="C753" s="230"/>
      <c r="D753" s="200"/>
      <c r="E753" s="41"/>
      <c r="F753" s="41"/>
      <c r="G753" s="105"/>
      <c r="K753" s="137"/>
    </row>
    <row r="754" spans="1:11" ht="12.75" customHeight="1">
      <c r="A754" s="40"/>
      <c r="B754" s="172"/>
      <c r="C754" s="230"/>
      <c r="D754" s="200"/>
      <c r="E754" s="41"/>
      <c r="F754" s="41"/>
      <c r="G754" s="105"/>
      <c r="K754" s="137"/>
    </row>
    <row r="755" spans="1:11" ht="12.75" customHeight="1">
      <c r="A755" s="40"/>
      <c r="B755" s="172"/>
      <c r="C755" s="230"/>
      <c r="D755" s="200"/>
      <c r="E755" s="41"/>
      <c r="F755" s="41"/>
      <c r="G755" s="105"/>
      <c r="K755" s="137"/>
    </row>
    <row r="756" spans="1:11" ht="12.75" customHeight="1">
      <c r="A756" s="40"/>
      <c r="B756" s="172"/>
      <c r="C756" s="230"/>
      <c r="D756" s="200"/>
      <c r="E756" s="41"/>
      <c r="F756" s="41"/>
      <c r="G756" s="105"/>
      <c r="K756" s="137"/>
    </row>
    <row r="757" spans="1:11" ht="12.75" customHeight="1">
      <c r="A757" s="40"/>
      <c r="B757" s="172"/>
      <c r="C757" s="230"/>
      <c r="D757" s="200"/>
      <c r="E757" s="41"/>
      <c r="F757" s="41"/>
      <c r="G757" s="105"/>
      <c r="K757" s="137"/>
    </row>
    <row r="758" spans="1:11" ht="12.75" customHeight="1">
      <c r="A758" s="40"/>
      <c r="B758" s="172"/>
      <c r="C758" s="230"/>
      <c r="D758" s="200"/>
      <c r="E758" s="41"/>
      <c r="F758" s="41"/>
      <c r="G758" s="105"/>
      <c r="K758" s="137"/>
    </row>
    <row r="759" spans="1:11" ht="12.75" customHeight="1">
      <c r="A759" s="40"/>
      <c r="B759" s="172"/>
      <c r="C759" s="230"/>
      <c r="D759" s="200"/>
      <c r="E759" s="41"/>
      <c r="F759" s="41"/>
      <c r="G759" s="105"/>
      <c r="K759" s="137"/>
    </row>
    <row r="760" spans="1:11" ht="12.75" customHeight="1">
      <c r="A760" s="40"/>
      <c r="B760" s="172"/>
      <c r="C760" s="230"/>
      <c r="D760" s="200"/>
      <c r="E760" s="41"/>
      <c r="F760" s="41"/>
      <c r="G760" s="105"/>
      <c r="K760" s="137"/>
    </row>
    <row r="762" spans="1:11" ht="12.75" customHeight="1">
      <c r="A762" s="56"/>
      <c r="B762" s="179"/>
      <c r="C762" s="237"/>
      <c r="D762" s="207"/>
      <c r="E762" s="57"/>
      <c r="F762" s="57"/>
      <c r="G762" s="112"/>
      <c r="K762" s="144"/>
    </row>
    <row r="763" spans="1:11" ht="12.75" customHeight="1">
      <c r="A763" s="56"/>
      <c r="B763" s="179"/>
      <c r="C763" s="237"/>
      <c r="D763" s="207"/>
      <c r="E763" s="57"/>
      <c r="F763" s="57"/>
      <c r="G763" s="112"/>
      <c r="K763" s="144"/>
    </row>
    <row r="764" spans="1:11" ht="12.75" customHeight="1">
      <c r="A764" s="56"/>
      <c r="B764" s="179"/>
      <c r="C764" s="237"/>
      <c r="D764" s="207"/>
      <c r="E764" s="57"/>
      <c r="F764" s="57"/>
      <c r="G764" s="112"/>
      <c r="K764" s="144"/>
    </row>
    <row r="765" spans="1:11" ht="12.75" customHeight="1">
      <c r="A765" s="56"/>
      <c r="B765" s="179"/>
      <c r="C765" s="237"/>
      <c r="D765" s="207"/>
      <c r="E765" s="57"/>
      <c r="F765" s="57"/>
      <c r="G765" s="112"/>
      <c r="K765" s="144"/>
    </row>
    <row r="766" spans="1:11" ht="12.75" customHeight="1">
      <c r="A766" s="56"/>
      <c r="B766" s="179"/>
      <c r="C766" s="237"/>
      <c r="D766" s="207"/>
      <c r="E766" s="57"/>
      <c r="F766" s="57"/>
      <c r="G766" s="112"/>
      <c r="K766" s="144"/>
    </row>
    <row r="767" spans="1:11" ht="12.75" customHeight="1">
      <c r="A767" s="56"/>
      <c r="B767" s="179"/>
      <c r="C767" s="237"/>
      <c r="D767" s="207"/>
      <c r="E767" s="57"/>
      <c r="F767" s="57"/>
      <c r="G767" s="112"/>
      <c r="K767" s="144"/>
    </row>
    <row r="768" spans="1:11" ht="12.75" customHeight="1">
      <c r="A768" s="56"/>
      <c r="B768" s="179"/>
      <c r="C768" s="237"/>
      <c r="D768" s="207"/>
      <c r="E768" s="57"/>
      <c r="F768" s="57"/>
      <c r="G768" s="112"/>
      <c r="K768" s="144"/>
    </row>
    <row r="769" spans="1:11" ht="12.75" customHeight="1">
      <c r="A769" s="56"/>
      <c r="B769" s="179"/>
      <c r="C769" s="237"/>
      <c r="D769" s="207"/>
      <c r="E769" s="57"/>
      <c r="F769" s="57"/>
      <c r="G769" s="112"/>
      <c r="K769" s="144"/>
    </row>
    <row r="770" spans="1:11" ht="12.75" customHeight="1">
      <c r="A770" s="56"/>
      <c r="B770" s="179"/>
      <c r="C770" s="237"/>
      <c r="D770" s="207"/>
      <c r="E770" s="57"/>
      <c r="F770" s="57"/>
      <c r="G770" s="112"/>
      <c r="K770" s="144"/>
    </row>
    <row r="771" spans="1:11" ht="12.75" customHeight="1">
      <c r="A771" s="56"/>
      <c r="B771" s="179"/>
      <c r="C771" s="237"/>
      <c r="D771" s="207"/>
      <c r="E771" s="57"/>
      <c r="F771" s="57"/>
      <c r="G771" s="112"/>
      <c r="K771" s="144"/>
    </row>
    <row r="772" spans="1:11" ht="12.75" customHeight="1">
      <c r="A772" s="56"/>
      <c r="B772" s="179"/>
      <c r="C772" s="237"/>
      <c r="D772" s="207"/>
      <c r="E772" s="57"/>
      <c r="F772" s="57"/>
      <c r="G772" s="112"/>
      <c r="K772" s="144"/>
    </row>
    <row r="773" spans="1:11" ht="12.75" customHeight="1">
      <c r="A773" s="56"/>
      <c r="B773" s="179"/>
      <c r="C773" s="237"/>
      <c r="D773" s="207"/>
      <c r="E773" s="57"/>
      <c r="F773" s="57"/>
      <c r="G773" s="112"/>
      <c r="K773" s="144"/>
    </row>
    <row r="774" spans="1:11" ht="12.75" customHeight="1">
      <c r="A774" s="56"/>
      <c r="B774" s="179"/>
      <c r="C774" s="237"/>
      <c r="D774" s="207"/>
      <c r="E774" s="57"/>
      <c r="F774" s="57"/>
      <c r="G774" s="112"/>
      <c r="K774" s="144"/>
    </row>
    <row r="775" spans="1:11" ht="12.75" customHeight="1">
      <c r="A775" s="56"/>
      <c r="B775" s="179"/>
      <c r="C775" s="237"/>
      <c r="D775" s="207"/>
      <c r="E775" s="57"/>
      <c r="F775" s="57"/>
      <c r="G775" s="112"/>
      <c r="K775" s="144"/>
    </row>
    <row r="776" spans="1:11" ht="12.75" customHeight="1">
      <c r="A776" s="56"/>
      <c r="B776" s="179"/>
      <c r="C776" s="237"/>
      <c r="D776" s="207"/>
      <c r="E776" s="57"/>
      <c r="F776" s="57"/>
      <c r="G776" s="112"/>
      <c r="K776" s="144"/>
    </row>
    <row r="778" spans="1:11" ht="12.75" customHeight="1">
      <c r="A778" s="40"/>
      <c r="B778" s="172"/>
      <c r="C778" s="230"/>
      <c r="D778" s="200"/>
      <c r="E778" s="41"/>
      <c r="F778" s="41"/>
      <c r="G778" s="105"/>
      <c r="K778" s="137"/>
    </row>
    <row r="779" spans="1:11" ht="12.75" customHeight="1">
      <c r="A779" s="40"/>
      <c r="B779" s="172"/>
      <c r="C779" s="230"/>
      <c r="D779" s="200"/>
      <c r="E779" s="41"/>
      <c r="F779" s="41"/>
      <c r="G779" s="105"/>
      <c r="K779" s="137"/>
    </row>
    <row r="780" spans="1:11" ht="12.75" customHeight="1">
      <c r="A780" s="40"/>
      <c r="B780" s="172"/>
      <c r="C780" s="230"/>
      <c r="D780" s="200"/>
      <c r="E780" s="41"/>
      <c r="F780" s="41"/>
      <c r="G780" s="105"/>
      <c r="K780" s="137"/>
    </row>
    <row r="781" spans="1:11" ht="12.75" customHeight="1">
      <c r="A781" s="40"/>
      <c r="B781" s="172"/>
      <c r="C781" s="230"/>
      <c r="D781" s="200"/>
      <c r="E781" s="41"/>
      <c r="F781" s="41"/>
      <c r="G781" s="105"/>
      <c r="K781" s="137"/>
    </row>
    <row r="782" spans="1:11" ht="12.75" customHeight="1">
      <c r="A782" s="40"/>
      <c r="B782" s="172"/>
      <c r="C782" s="230"/>
      <c r="D782" s="200"/>
      <c r="E782" s="41"/>
      <c r="F782" s="41"/>
      <c r="G782" s="105"/>
      <c r="K782" s="137"/>
    </row>
    <row r="783" spans="1:11" ht="12.75" customHeight="1">
      <c r="A783" s="40"/>
      <c r="B783" s="172"/>
      <c r="C783" s="230"/>
      <c r="D783" s="200"/>
      <c r="E783" s="41"/>
      <c r="F783" s="41"/>
      <c r="G783" s="105"/>
      <c r="K783" s="137"/>
    </row>
    <row r="784" spans="1:11" ht="12.75" customHeight="1">
      <c r="A784" s="40"/>
      <c r="B784" s="172"/>
      <c r="C784" s="230"/>
      <c r="D784" s="200"/>
      <c r="E784" s="41"/>
      <c r="F784" s="41"/>
      <c r="G784" s="105"/>
      <c r="K784" s="137"/>
    </row>
    <row r="785" spans="1:11" ht="12.75" customHeight="1">
      <c r="A785" s="40"/>
      <c r="B785" s="172"/>
      <c r="C785" s="230"/>
      <c r="D785" s="200"/>
      <c r="E785" s="41"/>
      <c r="F785" s="41"/>
      <c r="G785" s="105"/>
      <c r="K785" s="137"/>
    </row>
    <row r="786" spans="1:11" ht="12.75" customHeight="1">
      <c r="A786" s="40"/>
      <c r="B786" s="172"/>
      <c r="C786" s="230"/>
      <c r="D786" s="200"/>
      <c r="E786" s="41"/>
      <c r="F786" s="41"/>
      <c r="G786" s="105"/>
      <c r="K786" s="137"/>
    </row>
    <row r="787" spans="1:11" ht="12.75" customHeight="1">
      <c r="A787" s="40"/>
      <c r="B787" s="172"/>
      <c r="C787" s="230"/>
      <c r="D787" s="200"/>
      <c r="E787" s="41"/>
      <c r="F787" s="41"/>
      <c r="G787" s="105"/>
      <c r="K787" s="137"/>
    </row>
    <row r="788" spans="1:11" ht="12.75" customHeight="1">
      <c r="A788" s="40"/>
      <c r="B788" s="172"/>
      <c r="C788" s="230"/>
      <c r="D788" s="200"/>
      <c r="E788" s="41"/>
      <c r="F788" s="41"/>
      <c r="G788" s="105"/>
      <c r="K788" s="137"/>
    </row>
    <row r="790" spans="1:11" ht="12.75" customHeight="1">
      <c r="A790" s="58"/>
      <c r="B790" s="180"/>
      <c r="C790" s="238"/>
      <c r="D790" s="208"/>
      <c r="E790" s="59"/>
      <c r="F790" s="59"/>
      <c r="G790" s="113"/>
      <c r="K790" s="145"/>
    </row>
    <row r="791" spans="1:11" ht="12.75" customHeight="1">
      <c r="A791" s="58"/>
      <c r="B791" s="180"/>
      <c r="C791" s="238"/>
      <c r="D791" s="208"/>
      <c r="E791" s="59"/>
      <c r="F791" s="59"/>
      <c r="G791" s="113"/>
      <c r="K791" s="145"/>
    </row>
    <row r="792" spans="1:11" ht="12.75" customHeight="1">
      <c r="A792" s="58"/>
      <c r="B792" s="180"/>
      <c r="C792" s="238"/>
      <c r="D792" s="208"/>
      <c r="E792" s="59"/>
      <c r="F792" s="59"/>
      <c r="G792" s="113"/>
      <c r="K792" s="145"/>
    </row>
    <row r="793" spans="1:11" ht="12.75" customHeight="1">
      <c r="A793" s="58"/>
      <c r="B793" s="180"/>
      <c r="C793" s="238"/>
      <c r="D793" s="208"/>
      <c r="E793" s="59"/>
      <c r="F793" s="59"/>
      <c r="G793" s="113"/>
      <c r="K793" s="145"/>
    </row>
    <row r="794" spans="1:11" ht="12.75" customHeight="1">
      <c r="A794" s="58"/>
      <c r="B794" s="180"/>
      <c r="C794" s="238"/>
      <c r="D794" s="208"/>
      <c r="E794" s="59"/>
      <c r="F794" s="59"/>
      <c r="G794" s="113"/>
      <c r="K794" s="145"/>
    </row>
    <row r="795" spans="1:11" ht="12.75" customHeight="1">
      <c r="A795" s="58"/>
      <c r="B795" s="180"/>
      <c r="C795" s="238"/>
      <c r="D795" s="208"/>
      <c r="E795" s="59"/>
      <c r="F795" s="59"/>
      <c r="G795" s="113"/>
      <c r="K795" s="145"/>
    </row>
    <row r="796" spans="1:11" ht="12.75" customHeight="1">
      <c r="A796" s="58"/>
      <c r="B796" s="180"/>
      <c r="C796" s="238"/>
      <c r="D796" s="208"/>
      <c r="E796" s="59"/>
      <c r="F796" s="59"/>
      <c r="G796" s="113"/>
      <c r="K796" s="145"/>
    </row>
    <row r="797" spans="1:11" ht="12.75" customHeight="1">
      <c r="A797" s="58"/>
      <c r="B797" s="180"/>
      <c r="C797" s="238"/>
      <c r="D797" s="208"/>
      <c r="E797" s="59"/>
      <c r="F797" s="59"/>
      <c r="G797" s="113"/>
      <c r="K797" s="145"/>
    </row>
    <row r="798" spans="1:11" ht="12.75" customHeight="1">
      <c r="A798" s="58"/>
      <c r="B798" s="180"/>
      <c r="C798" s="238"/>
      <c r="D798" s="208"/>
      <c r="E798" s="59"/>
      <c r="F798" s="59"/>
      <c r="G798" s="113"/>
      <c r="K798" s="145"/>
    </row>
    <row r="799" spans="1:11" ht="12.75" customHeight="1">
      <c r="A799" s="58"/>
      <c r="B799" s="180"/>
      <c r="C799" s="238"/>
      <c r="D799" s="208"/>
      <c r="E799" s="59"/>
      <c r="F799" s="59"/>
      <c r="G799" s="113"/>
      <c r="K799" s="145"/>
    </row>
    <row r="800" spans="1:11" ht="12.75" customHeight="1">
      <c r="A800" s="58"/>
      <c r="B800" s="180"/>
      <c r="C800" s="238"/>
      <c r="D800" s="208"/>
      <c r="E800" s="59"/>
      <c r="F800" s="59"/>
      <c r="G800" s="113"/>
      <c r="K800" s="145"/>
    </row>
    <row r="801" spans="1:11" ht="12.75" customHeight="1">
      <c r="A801" s="58"/>
      <c r="B801" s="180"/>
      <c r="C801" s="238"/>
      <c r="D801" s="208"/>
      <c r="E801" s="59"/>
      <c r="F801" s="59"/>
      <c r="G801" s="113"/>
      <c r="K801" s="145"/>
    </row>
    <row r="802" spans="1:11" ht="12.75" customHeight="1">
      <c r="A802" s="58"/>
      <c r="B802" s="180"/>
      <c r="C802" s="238"/>
      <c r="D802" s="208"/>
      <c r="E802" s="59"/>
      <c r="F802" s="59"/>
      <c r="G802" s="113"/>
      <c r="K802" s="145"/>
    </row>
    <row r="803" spans="1:11" ht="12.75" customHeight="1">
      <c r="A803" s="58"/>
      <c r="B803" s="180"/>
      <c r="C803" s="238"/>
      <c r="D803" s="208"/>
      <c r="E803" s="59"/>
      <c r="F803" s="59"/>
      <c r="G803" s="113"/>
      <c r="K803" s="145"/>
    </row>
    <row r="804" spans="1:11" ht="12.75" customHeight="1">
      <c r="A804" s="58"/>
      <c r="B804" s="180"/>
      <c r="C804" s="238"/>
      <c r="D804" s="208"/>
      <c r="E804" s="59"/>
      <c r="F804" s="59"/>
      <c r="G804" s="113"/>
      <c r="K804" s="145"/>
    </row>
    <row r="805" spans="1:11" ht="12.75" customHeight="1">
      <c r="A805" s="58"/>
      <c r="B805" s="180"/>
      <c r="C805" s="238"/>
      <c r="D805" s="208"/>
      <c r="E805" s="59"/>
      <c r="F805" s="59"/>
      <c r="G805" s="113"/>
      <c r="K805" s="145"/>
    </row>
    <row r="806" spans="1:11" ht="12.75" customHeight="1">
      <c r="A806" s="60"/>
      <c r="B806" s="181"/>
      <c r="C806" s="239"/>
      <c r="D806" s="209"/>
      <c r="E806" s="61"/>
      <c r="F806" s="61"/>
      <c r="G806" s="114"/>
      <c r="K806" s="146"/>
    </row>
    <row r="807" spans="1:11" ht="12.75" customHeight="1">
      <c r="A807" s="60"/>
      <c r="B807" s="181"/>
      <c r="C807" s="239"/>
      <c r="D807" s="209"/>
      <c r="E807" s="61"/>
      <c r="F807" s="61"/>
      <c r="G807" s="114"/>
      <c r="K807" s="146"/>
    </row>
    <row r="808" spans="1:11" ht="12.75" customHeight="1">
      <c r="A808" s="60"/>
      <c r="B808" s="181"/>
      <c r="C808" s="239"/>
      <c r="D808" s="209"/>
      <c r="E808" s="61"/>
      <c r="F808" s="61"/>
      <c r="G808" s="114"/>
      <c r="K808" s="146"/>
    </row>
    <row r="809" spans="1:11" ht="12.75" customHeight="1">
      <c r="A809" s="60"/>
      <c r="B809" s="181"/>
      <c r="C809" s="239"/>
      <c r="D809" s="209"/>
      <c r="E809" s="61"/>
      <c r="F809" s="61"/>
      <c r="G809" s="114"/>
      <c r="K809" s="146"/>
    </row>
    <row r="810" spans="1:11" ht="12.75" customHeight="1">
      <c r="A810" s="60"/>
      <c r="B810" s="181"/>
      <c r="C810" s="239"/>
      <c r="D810" s="209"/>
      <c r="E810" s="61"/>
      <c r="F810" s="61"/>
      <c r="G810" s="114"/>
      <c r="K810" s="146"/>
    </row>
    <row r="811" spans="1:11" ht="12.75" customHeight="1">
      <c r="A811" s="60"/>
      <c r="B811" s="181"/>
      <c r="C811" s="239"/>
      <c r="D811" s="209"/>
      <c r="E811" s="61"/>
      <c r="F811" s="61"/>
      <c r="G811" s="114"/>
      <c r="K811" s="146"/>
    </row>
    <row r="812" spans="1:11" ht="12.75" customHeight="1">
      <c r="A812" s="60"/>
      <c r="B812" s="181"/>
      <c r="C812" s="239"/>
      <c r="D812" s="209"/>
      <c r="E812" s="61"/>
      <c r="F812" s="61"/>
      <c r="G812" s="114"/>
      <c r="K812" s="146"/>
    </row>
    <row r="813" spans="1:11" ht="12.75" customHeight="1">
      <c r="A813" s="60"/>
      <c r="B813" s="181"/>
      <c r="C813" s="239"/>
      <c r="D813" s="209"/>
      <c r="E813" s="61"/>
      <c r="F813" s="61"/>
      <c r="G813" s="114"/>
      <c r="K813" s="146"/>
    </row>
    <row r="814" spans="1:11" ht="12.75" customHeight="1">
      <c r="A814" s="60"/>
      <c r="B814" s="181"/>
      <c r="C814" s="239"/>
      <c r="D814" s="209"/>
      <c r="E814" s="61"/>
      <c r="F814" s="61"/>
      <c r="G814" s="114"/>
      <c r="K814" s="146"/>
    </row>
    <row r="815" spans="1:11" ht="12.75" customHeight="1">
      <c r="A815" s="60"/>
      <c r="B815" s="181"/>
      <c r="C815" s="239"/>
      <c r="D815" s="209"/>
      <c r="E815" s="61"/>
      <c r="F815" s="61"/>
      <c r="G815" s="114"/>
      <c r="K815" s="146"/>
    </row>
    <row r="816" spans="1:11" ht="12.75" customHeight="1">
      <c r="A816" s="60"/>
      <c r="B816" s="181"/>
      <c r="C816" s="239"/>
      <c r="D816" s="209"/>
      <c r="E816" s="61"/>
      <c r="F816" s="61"/>
      <c r="G816" s="114"/>
      <c r="K816" s="146"/>
    </row>
    <row r="817" spans="1:11" ht="12.75" customHeight="1">
      <c r="A817" s="60"/>
      <c r="B817" s="181"/>
      <c r="C817" s="239"/>
      <c r="D817" s="209"/>
      <c r="E817" s="61"/>
      <c r="F817" s="61"/>
      <c r="G817" s="114"/>
      <c r="K817" s="146"/>
    </row>
    <row r="818" spans="1:11" ht="12.75" customHeight="1">
      <c r="A818" s="60"/>
      <c r="B818" s="181"/>
      <c r="C818" s="239"/>
      <c r="D818" s="209"/>
      <c r="E818" s="61"/>
      <c r="F818" s="61"/>
      <c r="G818" s="114"/>
      <c r="K818" s="146"/>
    </row>
    <row r="819" spans="1:11" ht="12.75" customHeight="1">
      <c r="A819" s="60"/>
      <c r="B819" s="181"/>
      <c r="C819" s="239"/>
      <c r="D819" s="209"/>
      <c r="E819" s="61"/>
      <c r="F819" s="61"/>
      <c r="G819" s="114"/>
      <c r="K819" s="146"/>
    </row>
    <row r="820" spans="1:11" ht="12.75" customHeight="1">
      <c r="A820" s="60"/>
      <c r="B820" s="181"/>
      <c r="C820" s="239"/>
      <c r="D820" s="209"/>
      <c r="E820" s="61"/>
      <c r="F820" s="61"/>
      <c r="G820" s="114"/>
      <c r="K820" s="146"/>
    </row>
    <row r="821" spans="1:11" ht="12.75" customHeight="1">
      <c r="A821" s="60"/>
      <c r="B821" s="181"/>
      <c r="C821" s="239"/>
      <c r="D821" s="209"/>
      <c r="E821" s="61"/>
      <c r="F821" s="61"/>
      <c r="G821" s="114"/>
      <c r="K821" s="146"/>
    </row>
    <row r="822" spans="1:11" ht="12.75" customHeight="1">
      <c r="A822" s="60"/>
      <c r="B822" s="181"/>
      <c r="C822" s="239"/>
      <c r="D822" s="209"/>
      <c r="E822" s="61"/>
      <c r="F822" s="61"/>
      <c r="G822" s="114"/>
      <c r="K822" s="146"/>
    </row>
    <row r="824" spans="1:11" ht="12.75" customHeight="1">
      <c r="A824" s="44"/>
      <c r="B824" s="174"/>
      <c r="C824" s="232"/>
      <c r="D824" s="202"/>
      <c r="E824" s="45"/>
      <c r="F824" s="45"/>
      <c r="G824" s="107"/>
      <c r="K824" s="139"/>
    </row>
    <row r="825" spans="1:11" ht="12.75" customHeight="1">
      <c r="A825" s="44"/>
      <c r="B825" s="174"/>
      <c r="C825" s="232"/>
      <c r="D825" s="202"/>
      <c r="E825" s="45"/>
      <c r="F825" s="45"/>
      <c r="G825" s="107"/>
      <c r="K825" s="139"/>
    </row>
    <row r="826" spans="1:11" ht="12.75" customHeight="1">
      <c r="A826" s="44"/>
      <c r="B826" s="174"/>
      <c r="C826" s="232"/>
      <c r="D826" s="202"/>
      <c r="E826" s="45"/>
      <c r="F826" s="45"/>
      <c r="G826" s="107"/>
      <c r="K826" s="139"/>
    </row>
    <row r="827" spans="1:11" ht="12.75" customHeight="1">
      <c r="A827" s="44"/>
      <c r="B827" s="174"/>
      <c r="C827" s="232"/>
      <c r="D827" s="202"/>
      <c r="E827" s="45"/>
      <c r="F827" s="45"/>
      <c r="G827" s="107"/>
      <c r="K827" s="139"/>
    </row>
    <row r="828" spans="1:11" ht="12.75" customHeight="1">
      <c r="A828" s="44"/>
      <c r="B828" s="174"/>
      <c r="C828" s="232"/>
      <c r="D828" s="202"/>
      <c r="E828" s="45"/>
      <c r="F828" s="45"/>
      <c r="G828" s="107"/>
      <c r="K828" s="139"/>
    </row>
    <row r="829" spans="1:11" ht="12.75" customHeight="1">
      <c r="A829" s="44"/>
      <c r="B829" s="174"/>
      <c r="C829" s="232"/>
      <c r="D829" s="202"/>
      <c r="E829" s="45"/>
      <c r="F829" s="45"/>
      <c r="G829" s="107"/>
      <c r="K829" s="139"/>
    </row>
    <row r="830" spans="1:11" ht="13.5" customHeight="1">
      <c r="A830" s="44"/>
      <c r="B830" s="174"/>
      <c r="C830" s="232"/>
      <c r="D830" s="202"/>
      <c r="E830" s="45"/>
      <c r="F830" s="45"/>
      <c r="G830" s="107"/>
      <c r="K830" s="139"/>
    </row>
    <row r="831" spans="1:11" ht="12.75" customHeight="1">
      <c r="A831" s="44"/>
      <c r="B831" s="174"/>
      <c r="C831" s="232"/>
      <c r="D831" s="202"/>
      <c r="E831" s="45"/>
      <c r="F831" s="45"/>
      <c r="G831" s="107"/>
      <c r="K831" s="139"/>
    </row>
    <row r="832" spans="1:11" ht="12.75" customHeight="1">
      <c r="A832" s="44"/>
      <c r="B832" s="174"/>
      <c r="C832" s="232"/>
      <c r="D832" s="202"/>
      <c r="E832" s="45"/>
      <c r="F832" s="45"/>
      <c r="G832" s="107"/>
      <c r="K832" s="139"/>
    </row>
    <row r="833" spans="1:11" ht="12.75" customHeight="1">
      <c r="A833" s="44"/>
      <c r="B833" s="174"/>
      <c r="C833" s="232"/>
      <c r="D833" s="202"/>
      <c r="E833" s="45"/>
      <c r="F833" s="45"/>
      <c r="G833" s="107"/>
      <c r="K833" s="139"/>
    </row>
    <row r="834" spans="1:11" ht="12.75" customHeight="1">
      <c r="A834" s="44"/>
      <c r="B834" s="174"/>
      <c r="C834" s="232"/>
      <c r="D834" s="202"/>
      <c r="E834" s="45"/>
      <c r="F834" s="45"/>
      <c r="G834" s="107"/>
      <c r="K834" s="139"/>
    </row>
    <row r="835" spans="1:11" ht="12.75" customHeight="1">
      <c r="A835" s="44"/>
      <c r="B835" s="174"/>
      <c r="C835" s="232"/>
      <c r="D835" s="202"/>
      <c r="E835" s="45"/>
      <c r="F835" s="45"/>
      <c r="G835" s="107"/>
      <c r="K835" s="139"/>
    </row>
    <row r="836" spans="1:11" ht="12.75" customHeight="1">
      <c r="A836" s="44"/>
      <c r="B836" s="174"/>
      <c r="C836" s="232"/>
      <c r="D836" s="202"/>
      <c r="E836" s="45"/>
      <c r="F836" s="45"/>
      <c r="G836" s="107"/>
      <c r="K836" s="139"/>
    </row>
    <row r="837" spans="1:11" ht="12.75" customHeight="1">
      <c r="A837" s="44"/>
      <c r="B837" s="174"/>
      <c r="C837" s="232"/>
      <c r="D837" s="202"/>
      <c r="E837" s="45"/>
      <c r="F837" s="45"/>
      <c r="G837" s="107"/>
      <c r="K837" s="139"/>
    </row>
    <row r="838" spans="1:11" ht="12.75" customHeight="1">
      <c r="A838" s="44"/>
      <c r="B838" s="174"/>
      <c r="C838" s="232"/>
      <c r="D838" s="202"/>
      <c r="E838" s="45"/>
      <c r="F838" s="45"/>
      <c r="G838" s="107"/>
      <c r="K838" s="139"/>
    </row>
    <row r="839" spans="1:11" ht="12.75" customHeight="1">
      <c r="A839" s="44"/>
      <c r="B839" s="174"/>
      <c r="C839" s="232"/>
      <c r="D839" s="202"/>
      <c r="E839" s="45"/>
      <c r="F839" s="45"/>
      <c r="G839" s="107"/>
      <c r="K839" s="139"/>
    </row>
    <row r="840" spans="1:11" ht="12.75" customHeight="1">
      <c r="A840" s="44"/>
      <c r="B840" s="174"/>
      <c r="C840" s="232"/>
      <c r="D840" s="202"/>
      <c r="E840" s="45"/>
      <c r="F840" s="45"/>
      <c r="G840" s="107"/>
      <c r="K840" s="139"/>
    </row>
    <row r="842" spans="1:11" ht="12.75" customHeight="1">
      <c r="A842" s="40"/>
      <c r="B842" s="172"/>
      <c r="C842" s="230"/>
      <c r="D842" s="200"/>
      <c r="E842" s="41"/>
      <c r="F842" s="41"/>
      <c r="G842" s="105"/>
      <c r="K842" s="147"/>
    </row>
    <row r="843" spans="1:11" ht="12.75" customHeight="1">
      <c r="A843" s="40"/>
      <c r="B843" s="172"/>
      <c r="C843" s="230"/>
      <c r="D843" s="200"/>
      <c r="E843" s="41"/>
      <c r="F843" s="41"/>
      <c r="G843" s="105"/>
      <c r="K843" s="137"/>
    </row>
    <row r="844" spans="1:11" ht="12.75" customHeight="1">
      <c r="A844" s="40"/>
      <c r="B844" s="172"/>
      <c r="C844" s="230"/>
      <c r="D844" s="200"/>
      <c r="E844" s="41"/>
      <c r="F844" s="41"/>
      <c r="G844" s="105"/>
      <c r="K844" s="137"/>
    </row>
    <row r="845" spans="1:11" ht="12.75" customHeight="1">
      <c r="A845" s="40"/>
      <c r="B845" s="172"/>
      <c r="C845" s="230"/>
      <c r="D845" s="200"/>
      <c r="E845" s="41"/>
      <c r="F845" s="41"/>
      <c r="G845" s="105"/>
      <c r="K845" s="137"/>
    </row>
    <row r="846" spans="1:11" ht="12.75" customHeight="1">
      <c r="A846" s="40"/>
      <c r="B846" s="172"/>
      <c r="C846" s="230"/>
      <c r="D846" s="200"/>
      <c r="E846" s="41"/>
      <c r="F846" s="41"/>
      <c r="G846" s="105"/>
      <c r="K846" s="137"/>
    </row>
    <row r="847" spans="1:11" ht="12.75" customHeight="1">
      <c r="A847" s="40"/>
      <c r="B847" s="172"/>
      <c r="C847" s="230"/>
      <c r="D847" s="200"/>
      <c r="E847" s="41"/>
      <c r="F847" s="41"/>
      <c r="G847" s="105"/>
      <c r="K847" s="137"/>
    </row>
    <row r="848" spans="1:11" ht="12.75" customHeight="1">
      <c r="A848" s="40"/>
      <c r="B848" s="172"/>
      <c r="C848" s="230"/>
      <c r="D848" s="200"/>
      <c r="E848" s="41"/>
      <c r="F848" s="41"/>
      <c r="G848" s="105"/>
      <c r="K848" s="137"/>
    </row>
    <row r="849" spans="1:11" ht="12.75" customHeight="1">
      <c r="A849" s="40"/>
      <c r="B849" s="172"/>
      <c r="C849" s="230"/>
      <c r="D849" s="200"/>
      <c r="E849" s="41"/>
      <c r="F849" s="41"/>
      <c r="G849" s="105"/>
      <c r="K849" s="137"/>
    </row>
    <row r="850" spans="1:11" ht="12.75" customHeight="1">
      <c r="A850" s="40"/>
      <c r="B850" s="172"/>
      <c r="C850" s="230"/>
      <c r="D850" s="200"/>
      <c r="E850" s="41"/>
      <c r="F850" s="41"/>
      <c r="G850" s="105"/>
      <c r="K850" s="137"/>
    </row>
    <row r="851" spans="1:11" ht="12.75" customHeight="1">
      <c r="A851" s="40"/>
      <c r="B851" s="172"/>
      <c r="C851" s="230"/>
      <c r="D851" s="200"/>
      <c r="E851" s="41"/>
      <c r="F851" s="41"/>
      <c r="G851" s="105"/>
      <c r="K851" s="137"/>
    </row>
    <row r="852" spans="1:11" ht="12.75" customHeight="1">
      <c r="A852" s="40"/>
      <c r="B852" s="172"/>
      <c r="C852" s="230"/>
      <c r="D852" s="200"/>
      <c r="E852" s="41"/>
      <c r="F852" s="41"/>
      <c r="G852" s="105"/>
      <c r="K852" s="137"/>
    </row>
    <row r="853" spans="1:11" ht="12.75" customHeight="1">
      <c r="A853" s="40"/>
      <c r="B853" s="172"/>
      <c r="C853" s="230"/>
      <c r="D853" s="200"/>
      <c r="E853" s="41"/>
      <c r="F853" s="41"/>
      <c r="G853" s="105"/>
      <c r="K853" s="137"/>
    </row>
    <row r="854" spans="1:11" ht="12.75" customHeight="1">
      <c r="A854" s="40"/>
      <c r="B854" s="172"/>
      <c r="C854" s="230"/>
      <c r="D854" s="200"/>
      <c r="E854" s="41"/>
      <c r="F854" s="41"/>
      <c r="G854" s="105"/>
      <c r="K854" s="137"/>
    </row>
    <row r="861" spans="1:11" ht="12.75" customHeight="1">
      <c r="A861" s="62"/>
      <c r="B861" s="182"/>
      <c r="C861" s="240"/>
      <c r="D861" s="210"/>
      <c r="E861" s="63"/>
      <c r="F861" s="63"/>
      <c r="G861" s="115"/>
      <c r="K861" s="148"/>
    </row>
    <row r="862" spans="1:11" ht="12.75" customHeight="1">
      <c r="A862" s="62"/>
      <c r="B862" s="182"/>
      <c r="C862" s="240"/>
      <c r="D862" s="210"/>
      <c r="E862" s="63"/>
      <c r="F862" s="63"/>
      <c r="G862" s="115"/>
      <c r="K862" s="148"/>
    </row>
    <row r="863" spans="1:11" ht="12.75" customHeight="1">
      <c r="A863" s="62"/>
      <c r="B863" s="182"/>
      <c r="C863" s="240"/>
      <c r="D863" s="210"/>
      <c r="E863" s="63"/>
      <c r="F863" s="63"/>
      <c r="G863" s="115"/>
      <c r="K863" s="148"/>
    </row>
    <row r="864" spans="1:11" ht="12.75" customHeight="1">
      <c r="A864" s="62"/>
      <c r="B864" s="182"/>
      <c r="C864" s="240"/>
      <c r="D864" s="210"/>
      <c r="E864" s="63"/>
      <c r="F864" s="63"/>
      <c r="G864" s="115"/>
      <c r="K864" s="148"/>
    </row>
    <row r="865" spans="1:11" ht="12.75" customHeight="1">
      <c r="A865" s="62"/>
      <c r="B865" s="182"/>
      <c r="C865" s="240"/>
      <c r="D865" s="210"/>
      <c r="E865" s="63"/>
      <c r="F865" s="63"/>
      <c r="G865" s="115"/>
      <c r="K865" s="148"/>
    </row>
    <row r="866" spans="1:11" ht="12.75" customHeight="1">
      <c r="A866" s="62"/>
      <c r="B866" s="182"/>
      <c r="C866" s="240"/>
      <c r="D866" s="210"/>
      <c r="E866" s="63"/>
      <c r="F866" s="63"/>
      <c r="G866" s="115"/>
      <c r="K866" s="148"/>
    </row>
    <row r="867" spans="1:11" ht="12.75" customHeight="1">
      <c r="A867" s="62"/>
      <c r="B867" s="182"/>
      <c r="C867" s="240"/>
      <c r="D867" s="210"/>
      <c r="E867" s="63"/>
      <c r="F867" s="63"/>
      <c r="G867" s="115"/>
      <c r="K867" s="148"/>
    </row>
    <row r="868" spans="1:11" ht="12.75" customHeight="1">
      <c r="A868" s="62"/>
      <c r="B868" s="182"/>
      <c r="C868" s="240"/>
      <c r="D868" s="210"/>
      <c r="E868" s="63"/>
      <c r="F868" s="63"/>
      <c r="G868" s="115"/>
      <c r="K868" s="148"/>
    </row>
    <row r="869" spans="1:11" ht="12.75" customHeight="1">
      <c r="A869" s="62"/>
      <c r="B869" s="182"/>
      <c r="C869" s="240"/>
      <c r="D869" s="210"/>
      <c r="E869" s="63"/>
      <c r="F869" s="63"/>
      <c r="G869" s="115"/>
      <c r="K869" s="148"/>
    </row>
    <row r="871" spans="1:11" ht="12.75" customHeight="1">
      <c r="A871" s="36"/>
      <c r="B871" s="170"/>
      <c r="C871" s="228"/>
      <c r="D871" s="198"/>
      <c r="E871" s="37"/>
      <c r="F871" s="37"/>
      <c r="G871" s="103"/>
      <c r="K871" s="135"/>
    </row>
    <row r="872" spans="1:11" ht="12.75" customHeight="1">
      <c r="A872" s="36"/>
      <c r="B872" s="170"/>
      <c r="C872" s="228"/>
      <c r="D872" s="198"/>
      <c r="E872" s="37"/>
      <c r="F872" s="37"/>
      <c r="G872" s="103"/>
      <c r="K872" s="135"/>
    </row>
    <row r="873" spans="1:11" ht="12.75" customHeight="1">
      <c r="A873" s="36"/>
      <c r="B873" s="170"/>
      <c r="C873" s="228"/>
      <c r="D873" s="198"/>
      <c r="E873" s="37"/>
      <c r="F873" s="37"/>
      <c r="G873" s="103"/>
      <c r="K873" s="135"/>
    </row>
    <row r="874" spans="1:11" ht="12.75" customHeight="1">
      <c r="A874" s="36"/>
      <c r="B874" s="170"/>
      <c r="C874" s="228"/>
      <c r="D874" s="198"/>
      <c r="E874" s="37"/>
      <c r="F874" s="37"/>
      <c r="G874" s="103"/>
      <c r="K874" s="135"/>
    </row>
    <row r="875" spans="1:11" ht="12.75" customHeight="1">
      <c r="A875" s="36"/>
      <c r="B875" s="170"/>
      <c r="C875" s="228"/>
      <c r="D875" s="198"/>
      <c r="E875" s="37"/>
      <c r="F875" s="37"/>
      <c r="G875" s="103"/>
      <c r="K875" s="135"/>
    </row>
    <row r="876" spans="1:11" ht="12.75" customHeight="1">
      <c r="A876" s="36"/>
      <c r="B876" s="170"/>
      <c r="C876" s="228"/>
      <c r="D876" s="198"/>
      <c r="E876" s="37"/>
      <c r="F876" s="37"/>
      <c r="G876" s="103"/>
      <c r="K876" s="135"/>
    </row>
    <row r="877" spans="1:11" ht="12.75" customHeight="1">
      <c r="A877" s="36"/>
      <c r="B877" s="170"/>
      <c r="C877" s="228"/>
      <c r="D877" s="198"/>
      <c r="E877" s="37"/>
      <c r="F877" s="37"/>
      <c r="G877" s="103"/>
      <c r="K877" s="135"/>
    </row>
    <row r="878" spans="1:11" ht="12.75" customHeight="1">
      <c r="A878" s="36"/>
      <c r="B878" s="170"/>
      <c r="C878" s="228"/>
      <c r="D878" s="198"/>
      <c r="E878" s="37"/>
      <c r="F878" s="37"/>
      <c r="G878" s="103"/>
      <c r="K878" s="135"/>
    </row>
    <row r="879" spans="1:11" ht="12.75" customHeight="1">
      <c r="A879" s="36"/>
      <c r="B879" s="170"/>
      <c r="C879" s="228"/>
      <c r="D879" s="198"/>
      <c r="E879" s="37"/>
      <c r="F879" s="37"/>
      <c r="G879" s="103"/>
      <c r="K879" s="135"/>
    </row>
    <row r="880" spans="1:11" ht="12.75" customHeight="1">
      <c r="A880" s="36"/>
      <c r="B880" s="170"/>
      <c r="C880" s="228"/>
      <c r="D880" s="198"/>
      <c r="E880" s="37"/>
      <c r="F880" s="37"/>
      <c r="G880" s="103"/>
      <c r="K880" s="135"/>
    </row>
    <row r="881" spans="1:11" ht="12.75" customHeight="1">
      <c r="A881" s="36"/>
      <c r="B881" s="170"/>
      <c r="C881" s="228"/>
      <c r="D881" s="198"/>
      <c r="E881" s="37"/>
      <c r="F881" s="37"/>
      <c r="G881" s="103"/>
      <c r="K881" s="135"/>
    </row>
    <row r="882" spans="1:11" ht="12.75" customHeight="1">
      <c r="A882" s="36"/>
      <c r="B882" s="170"/>
      <c r="C882" s="228"/>
      <c r="D882" s="198"/>
      <c r="E882" s="37"/>
      <c r="F882" s="37"/>
      <c r="G882" s="103"/>
      <c r="K882" s="135"/>
    </row>
    <row r="883" spans="1:11" ht="12.75" customHeight="1">
      <c r="A883" s="36"/>
      <c r="B883" s="170"/>
      <c r="C883" s="228"/>
      <c r="D883" s="198"/>
      <c r="E883" s="37"/>
      <c r="F883" s="37"/>
      <c r="G883" s="103"/>
      <c r="K883" s="135"/>
    </row>
    <row r="884" spans="1:11" ht="12.75" customHeight="1">
      <c r="A884" s="36"/>
      <c r="B884" s="170"/>
      <c r="C884" s="228"/>
      <c r="D884" s="198"/>
      <c r="E884" s="37"/>
      <c r="F884" s="37"/>
      <c r="G884" s="103"/>
      <c r="K884" s="135"/>
    </row>
    <row r="885" spans="1:11" ht="12.75" customHeight="1">
      <c r="A885" s="36"/>
      <c r="B885" s="170"/>
      <c r="C885" s="228"/>
      <c r="D885" s="198"/>
      <c r="E885" s="37"/>
      <c r="F885" s="37"/>
      <c r="G885" s="103"/>
      <c r="K885" s="135"/>
    </row>
    <row r="886" spans="1:11" ht="12.75" customHeight="1">
      <c r="A886" s="36"/>
      <c r="B886" s="170"/>
      <c r="C886" s="228"/>
      <c r="D886" s="198"/>
      <c r="E886" s="37"/>
      <c r="F886" s="37"/>
      <c r="G886" s="103"/>
      <c r="K886" s="135"/>
    </row>
    <row r="887" spans="1:11" ht="12.75" customHeight="1">
      <c r="A887" s="36"/>
      <c r="B887" s="170"/>
      <c r="C887" s="228"/>
      <c r="D887" s="198"/>
      <c r="E887" s="37"/>
      <c r="F887" s="37"/>
      <c r="G887" s="103"/>
      <c r="K887" s="135"/>
    </row>
    <row r="888" spans="1:11" ht="12.75" customHeight="1">
      <c r="A888" s="36"/>
      <c r="B888" s="170"/>
      <c r="C888" s="228"/>
      <c r="D888" s="198"/>
      <c r="E888" s="37"/>
      <c r="F888" s="37"/>
      <c r="G888" s="103"/>
      <c r="K888" s="135"/>
    </row>
    <row r="889" spans="1:11" ht="12.75" customHeight="1">
      <c r="A889" s="36"/>
      <c r="B889" s="170"/>
      <c r="C889" s="228"/>
      <c r="D889" s="198"/>
      <c r="E889" s="37"/>
      <c r="F889" s="37"/>
      <c r="G889" s="103"/>
      <c r="K889" s="135"/>
    </row>
    <row r="891" spans="1:11" ht="12.75" customHeight="1">
      <c r="A891" s="64"/>
      <c r="B891" s="183"/>
      <c r="C891" s="241"/>
      <c r="D891" s="211"/>
      <c r="E891" s="65"/>
      <c r="F891" s="65"/>
      <c r="G891" s="116"/>
      <c r="K891" s="149"/>
    </row>
    <row r="892" spans="1:11" ht="12.75" customHeight="1">
      <c r="A892" s="64"/>
      <c r="B892" s="183"/>
      <c r="C892" s="241"/>
      <c r="D892" s="211"/>
      <c r="E892" s="65"/>
      <c r="F892" s="65"/>
      <c r="G892" s="116"/>
      <c r="K892" s="149"/>
    </row>
    <row r="893" spans="1:11" ht="12.75" customHeight="1">
      <c r="A893" s="64"/>
      <c r="B893" s="183"/>
      <c r="C893" s="241"/>
      <c r="D893" s="211"/>
      <c r="E893" s="65"/>
      <c r="F893" s="65"/>
      <c r="G893" s="116"/>
      <c r="K893" s="149"/>
    </row>
    <row r="894" spans="1:11" ht="12.75" customHeight="1">
      <c r="A894" s="64"/>
      <c r="B894" s="183"/>
      <c r="C894" s="241"/>
      <c r="D894" s="211"/>
      <c r="E894" s="65"/>
      <c r="F894" s="65"/>
      <c r="G894" s="116"/>
      <c r="K894" s="149"/>
    </row>
    <row r="895" spans="1:11" ht="12.75" customHeight="1">
      <c r="A895" s="64"/>
      <c r="B895" s="183"/>
      <c r="C895" s="241"/>
      <c r="D895" s="211"/>
      <c r="E895" s="65"/>
      <c r="F895" s="65"/>
      <c r="G895" s="116"/>
      <c r="K895" s="149"/>
    </row>
    <row r="896" spans="1:11" ht="12.75" customHeight="1">
      <c r="A896" s="64"/>
      <c r="B896" s="183"/>
      <c r="C896" s="241"/>
      <c r="D896" s="211"/>
      <c r="E896" s="65"/>
      <c r="F896" s="65"/>
      <c r="G896" s="116"/>
      <c r="K896" s="149"/>
    </row>
    <row r="897" spans="1:12" ht="12.75" customHeight="1">
      <c r="A897" s="64"/>
      <c r="B897" s="183"/>
      <c r="C897" s="241"/>
      <c r="D897" s="211"/>
      <c r="E897" s="65"/>
      <c r="F897" s="65"/>
      <c r="G897" s="116"/>
      <c r="K897" s="149"/>
    </row>
    <row r="898" spans="1:12" ht="12.75" customHeight="1">
      <c r="A898" s="64"/>
      <c r="B898" s="183"/>
      <c r="C898" s="241"/>
      <c r="D898" s="211"/>
      <c r="E898" s="65"/>
      <c r="F898" s="65"/>
      <c r="G898" s="116"/>
      <c r="K898" s="149"/>
    </row>
    <row r="900" spans="1:12" ht="12.75" customHeight="1">
      <c r="A900" s="66"/>
      <c r="B900" s="184"/>
      <c r="C900" s="242"/>
      <c r="D900" s="212"/>
      <c r="E900" s="67"/>
      <c r="F900" s="67"/>
      <c r="G900" s="117"/>
      <c r="K900" s="150"/>
    </row>
    <row r="901" spans="1:12" ht="12.75" customHeight="1">
      <c r="A901" s="66"/>
      <c r="B901" s="184"/>
      <c r="C901" s="242"/>
      <c r="D901" s="212"/>
      <c r="E901" s="67"/>
      <c r="F901" s="67"/>
      <c r="G901" s="117"/>
      <c r="K901" s="150"/>
    </row>
    <row r="902" spans="1:12" ht="12.75" customHeight="1">
      <c r="A902" s="66"/>
      <c r="B902" s="184"/>
      <c r="C902" s="242"/>
      <c r="D902" s="212"/>
      <c r="E902" s="67"/>
      <c r="F902" s="67"/>
      <c r="G902" s="117"/>
      <c r="K902" s="150"/>
      <c r="L902" s="66"/>
    </row>
    <row r="903" spans="1:12" ht="12.75" customHeight="1">
      <c r="A903" s="66"/>
      <c r="B903" s="184"/>
      <c r="C903" s="242"/>
      <c r="D903" s="212"/>
      <c r="E903" s="67"/>
      <c r="F903" s="67"/>
      <c r="G903" s="117"/>
      <c r="K903" s="150"/>
    </row>
    <row r="904" spans="1:12" ht="12.75" customHeight="1">
      <c r="A904" s="66"/>
      <c r="B904" s="184"/>
      <c r="C904" s="242"/>
      <c r="D904" s="212"/>
      <c r="E904" s="67"/>
      <c r="F904" s="67"/>
      <c r="G904" s="117"/>
      <c r="K904" s="150"/>
    </row>
    <row r="905" spans="1:12" ht="12.75" customHeight="1">
      <c r="A905" s="66"/>
      <c r="B905" s="184"/>
      <c r="C905" s="242"/>
      <c r="D905" s="212"/>
      <c r="E905" s="67"/>
      <c r="F905" s="67"/>
      <c r="G905" s="117"/>
      <c r="K905" s="150"/>
    </row>
    <row r="906" spans="1:12" ht="12.75" customHeight="1">
      <c r="A906" s="66"/>
      <c r="B906" s="184"/>
      <c r="C906" s="242"/>
      <c r="D906" s="212"/>
      <c r="E906" s="67"/>
      <c r="F906" s="67"/>
      <c r="G906" s="117"/>
      <c r="K906" s="150"/>
      <c r="L906" s="66"/>
    </row>
    <row r="907" spans="1:12" ht="12.75" customHeight="1">
      <c r="A907" s="66"/>
      <c r="B907" s="184"/>
      <c r="C907" s="242"/>
      <c r="D907" s="212"/>
      <c r="E907" s="67"/>
      <c r="F907" s="67"/>
      <c r="G907" s="117"/>
      <c r="K907" s="150"/>
    </row>
    <row r="908" spans="1:12" ht="12.75" customHeight="1">
      <c r="A908" s="66"/>
      <c r="B908" s="184"/>
      <c r="C908" s="242"/>
      <c r="D908" s="212"/>
      <c r="E908" s="67"/>
      <c r="F908" s="67"/>
      <c r="G908" s="117"/>
      <c r="K908" s="150"/>
    </row>
    <row r="910" spans="1:12" ht="12.75" customHeight="1">
      <c r="A910" s="48"/>
      <c r="B910" s="176"/>
      <c r="C910" s="234"/>
      <c r="D910" s="204"/>
      <c r="E910" s="49"/>
      <c r="F910" s="49"/>
      <c r="G910" s="109"/>
      <c r="K910" s="141"/>
    </row>
    <row r="911" spans="1:12" ht="12.75" customHeight="1">
      <c r="A911" s="48"/>
      <c r="B911" s="176"/>
      <c r="C911" s="234"/>
      <c r="D911" s="204"/>
      <c r="E911" s="49"/>
      <c r="F911" s="49"/>
      <c r="G911" s="109"/>
      <c r="K911" s="141"/>
    </row>
    <row r="912" spans="1:12" ht="12.75" customHeight="1">
      <c r="A912" s="48"/>
      <c r="B912" s="176"/>
      <c r="C912" s="234"/>
      <c r="D912" s="204"/>
      <c r="E912" s="49"/>
      <c r="F912" s="49"/>
      <c r="G912" s="109"/>
      <c r="K912" s="141"/>
    </row>
    <row r="913" spans="1:11" ht="12.75" customHeight="1">
      <c r="A913" s="48"/>
      <c r="B913" s="176"/>
      <c r="C913" s="234"/>
      <c r="D913" s="204"/>
      <c r="E913" s="49"/>
      <c r="F913" s="49"/>
      <c r="G913" s="109"/>
      <c r="K913" s="151"/>
    </row>
    <row r="914" spans="1:11" ht="12.75" customHeight="1">
      <c r="A914" s="48"/>
      <c r="B914" s="176"/>
      <c r="C914" s="234"/>
      <c r="D914" s="204"/>
      <c r="E914" s="49"/>
      <c r="F914" s="49"/>
      <c r="G914" s="109"/>
      <c r="K914" s="141"/>
    </row>
    <row r="915" spans="1:11" ht="12.75" customHeight="1">
      <c r="A915" s="48"/>
      <c r="B915" s="176"/>
      <c r="C915" s="234"/>
      <c r="D915" s="204"/>
      <c r="E915" s="49"/>
      <c r="F915" s="49"/>
      <c r="G915" s="109"/>
      <c r="K915" s="141"/>
    </row>
    <row r="916" spans="1:11" ht="12.75" customHeight="1">
      <c r="A916" s="48"/>
      <c r="B916" s="176"/>
      <c r="C916" s="234"/>
      <c r="D916" s="204"/>
      <c r="E916" s="49"/>
      <c r="F916" s="49"/>
      <c r="G916" s="109"/>
      <c r="K916" s="141"/>
    </row>
    <row r="917" spans="1:11" ht="12.75" customHeight="1">
      <c r="A917" s="48"/>
      <c r="B917" s="176"/>
      <c r="C917" s="234"/>
      <c r="D917" s="204"/>
      <c r="E917" s="49"/>
      <c r="F917" s="49"/>
      <c r="G917" s="109"/>
      <c r="K917" s="141"/>
    </row>
    <row r="918" spans="1:11" ht="12.75" customHeight="1">
      <c r="A918" s="48"/>
      <c r="B918" s="176"/>
      <c r="C918" s="234"/>
      <c r="D918" s="204"/>
      <c r="E918" s="49"/>
      <c r="F918" s="49"/>
      <c r="G918" s="109"/>
      <c r="K918" s="141"/>
    </row>
    <row r="919" spans="1:11" ht="12.75" customHeight="1">
      <c r="A919" s="48"/>
      <c r="B919" s="176"/>
      <c r="C919" s="234"/>
      <c r="D919" s="204"/>
      <c r="E919" s="49"/>
      <c r="F919" s="49"/>
      <c r="G919" s="109"/>
      <c r="K919" s="141"/>
    </row>
    <row r="920" spans="1:11" ht="12.75" customHeight="1">
      <c r="A920" s="48"/>
      <c r="B920" s="176"/>
      <c r="C920" s="234"/>
      <c r="D920" s="204"/>
      <c r="E920" s="49"/>
      <c r="F920" s="49"/>
      <c r="G920" s="109"/>
      <c r="K920" s="141"/>
    </row>
    <row r="921" spans="1:11" ht="12.75" customHeight="1">
      <c r="A921" s="48"/>
      <c r="B921" s="176"/>
      <c r="C921" s="234"/>
      <c r="D921" s="204"/>
      <c r="E921" s="49"/>
      <c r="F921" s="49"/>
      <c r="G921" s="109"/>
      <c r="K921" s="141"/>
    </row>
    <row r="922" spans="1:11" ht="12.75" customHeight="1">
      <c r="A922" s="48"/>
      <c r="B922" s="176"/>
      <c r="C922" s="234"/>
      <c r="D922" s="204"/>
      <c r="E922" s="49"/>
      <c r="F922" s="49"/>
      <c r="G922" s="109"/>
      <c r="K922" s="141"/>
    </row>
    <row r="923" spans="1:11" ht="12.75" customHeight="1">
      <c r="A923" s="48"/>
      <c r="B923" s="176"/>
      <c r="C923" s="234"/>
      <c r="D923" s="204"/>
      <c r="E923" s="49"/>
      <c r="F923" s="49"/>
      <c r="G923" s="109"/>
      <c r="K923" s="141"/>
    </row>
    <row r="924" spans="1:11" ht="12.75" customHeight="1">
      <c r="A924" s="48"/>
      <c r="B924" s="176"/>
      <c r="C924" s="234"/>
      <c r="D924" s="204"/>
      <c r="E924" s="49"/>
      <c r="F924" s="49"/>
      <c r="G924" s="109"/>
      <c r="K924" s="141"/>
    </row>
    <row r="925" spans="1:11" ht="12.75" customHeight="1">
      <c r="A925" s="48"/>
      <c r="B925" s="176"/>
      <c r="C925" s="234"/>
      <c r="D925" s="204"/>
      <c r="E925" s="49"/>
      <c r="F925" s="49"/>
      <c r="G925" s="109"/>
      <c r="K925" s="141"/>
    </row>
    <row r="927" spans="1:11" ht="12.75" customHeight="1">
      <c r="A927" s="40"/>
      <c r="B927" s="172"/>
      <c r="C927" s="230"/>
      <c r="D927" s="200"/>
      <c r="E927" s="41"/>
      <c r="F927" s="41"/>
      <c r="G927" s="105"/>
      <c r="K927" s="137"/>
    </row>
    <row r="928" spans="1:11" ht="12.75" customHeight="1">
      <c r="A928" s="40"/>
      <c r="B928" s="172"/>
      <c r="C928" s="230"/>
      <c r="D928" s="200"/>
      <c r="E928" s="41"/>
      <c r="F928" s="41"/>
      <c r="G928" s="105"/>
      <c r="K928" s="137"/>
    </row>
    <row r="929" spans="1:11" ht="12.75" customHeight="1">
      <c r="A929" s="40"/>
      <c r="B929" s="172"/>
      <c r="C929" s="230"/>
      <c r="D929" s="200"/>
      <c r="E929" s="41"/>
      <c r="F929" s="41"/>
      <c r="G929" s="105"/>
      <c r="K929" s="137"/>
    </row>
    <row r="930" spans="1:11" ht="12.75" customHeight="1">
      <c r="A930" s="40"/>
      <c r="B930" s="172"/>
      <c r="C930" s="230"/>
      <c r="D930" s="200"/>
      <c r="E930" s="41"/>
      <c r="F930" s="41"/>
      <c r="G930" s="105"/>
      <c r="K930" s="137"/>
    </row>
    <row r="931" spans="1:11" ht="12.75" customHeight="1">
      <c r="A931" s="40"/>
      <c r="B931" s="172"/>
      <c r="C931" s="230"/>
      <c r="D931" s="200"/>
      <c r="E931" s="41"/>
      <c r="F931" s="41"/>
      <c r="G931" s="105"/>
      <c r="K931" s="137"/>
    </row>
    <row r="932" spans="1:11" ht="12.75" customHeight="1">
      <c r="A932" s="40"/>
      <c r="B932" s="172"/>
      <c r="C932" s="230"/>
      <c r="D932" s="200"/>
      <c r="E932" s="41"/>
      <c r="F932" s="41"/>
      <c r="G932" s="105"/>
      <c r="K932" s="137"/>
    </row>
    <row r="933" spans="1:11" ht="12.75" customHeight="1">
      <c r="A933" s="40"/>
      <c r="B933" s="172"/>
      <c r="C933" s="230"/>
      <c r="D933" s="200"/>
      <c r="E933" s="41"/>
      <c r="F933" s="41"/>
      <c r="G933" s="105"/>
      <c r="K933" s="137"/>
    </row>
    <row r="934" spans="1:11" ht="12.75" customHeight="1">
      <c r="A934" s="40"/>
      <c r="B934" s="172"/>
      <c r="C934" s="230"/>
      <c r="D934" s="200"/>
      <c r="E934" s="41"/>
      <c r="F934" s="41"/>
      <c r="G934" s="105"/>
      <c r="K934" s="137"/>
    </row>
    <row r="935" spans="1:11" ht="12.75" customHeight="1">
      <c r="A935" s="40"/>
      <c r="B935" s="172"/>
      <c r="C935" s="230"/>
      <c r="D935" s="200"/>
      <c r="E935" s="41"/>
      <c r="F935" s="41"/>
      <c r="G935" s="105"/>
      <c r="K935" s="137"/>
    </row>
    <row r="936" spans="1:11" ht="12.75" customHeight="1">
      <c r="A936" s="40"/>
      <c r="B936" s="172"/>
      <c r="C936" s="230"/>
      <c r="D936" s="200"/>
      <c r="E936" s="41"/>
      <c r="F936" s="41"/>
      <c r="G936" s="105"/>
      <c r="K936" s="137"/>
    </row>
    <row r="937" spans="1:11" ht="12.75" customHeight="1">
      <c r="A937" s="40"/>
      <c r="B937" s="172"/>
      <c r="C937" s="230"/>
      <c r="D937" s="200"/>
      <c r="E937" s="41"/>
      <c r="F937" s="41"/>
      <c r="G937" s="105"/>
      <c r="K937" s="137"/>
    </row>
    <row r="938" spans="1:11" ht="12.75" customHeight="1">
      <c r="A938" s="40"/>
      <c r="B938" s="172"/>
      <c r="C938" s="230"/>
      <c r="D938" s="200"/>
      <c r="E938" s="41"/>
      <c r="F938" s="41"/>
      <c r="G938" s="105"/>
      <c r="K938" s="137"/>
    </row>
    <row r="939" spans="1:11" ht="12.75" customHeight="1">
      <c r="A939" s="40"/>
      <c r="B939" s="172"/>
      <c r="C939" s="230"/>
      <c r="D939" s="200"/>
      <c r="E939" s="41"/>
      <c r="F939" s="41"/>
      <c r="G939" s="105"/>
      <c r="K939" s="137"/>
    </row>
    <row r="940" spans="1:11" ht="12.75" customHeight="1">
      <c r="A940" s="40"/>
      <c r="B940" s="172"/>
      <c r="C940" s="230"/>
      <c r="D940" s="200"/>
      <c r="E940" s="41"/>
      <c r="F940" s="41"/>
      <c r="G940" s="105"/>
      <c r="K940" s="137"/>
    </row>
    <row r="941" spans="1:11" ht="12.75" customHeight="1">
      <c r="A941" s="40"/>
      <c r="B941" s="172"/>
      <c r="C941" s="230"/>
      <c r="D941" s="200"/>
      <c r="E941" s="41"/>
      <c r="F941" s="41"/>
      <c r="G941" s="105"/>
      <c r="K941" s="137"/>
    </row>
    <row r="942" spans="1:11" ht="12.75" customHeight="1">
      <c r="A942" s="40"/>
      <c r="B942" s="172"/>
      <c r="C942" s="230"/>
      <c r="D942" s="200"/>
      <c r="E942" s="41"/>
      <c r="F942" s="41"/>
      <c r="G942" s="105"/>
      <c r="K942" s="137"/>
    </row>
    <row r="943" spans="1:11" ht="12.75" customHeight="1">
      <c r="A943" s="40"/>
      <c r="B943" s="172"/>
      <c r="C943" s="230"/>
      <c r="D943" s="200"/>
      <c r="E943" s="41"/>
      <c r="F943" s="41"/>
      <c r="G943" s="105"/>
      <c r="K943" s="137"/>
    </row>
    <row r="945" spans="1:12" ht="12.75" customHeight="1">
      <c r="A945" s="48"/>
      <c r="B945" s="176"/>
      <c r="C945" s="234"/>
      <c r="D945" s="204"/>
      <c r="E945" s="49"/>
      <c r="F945" s="49"/>
      <c r="G945" s="109"/>
      <c r="K945" s="141"/>
    </row>
    <row r="946" spans="1:12" ht="12.75" customHeight="1">
      <c r="A946" s="48"/>
      <c r="B946" s="176"/>
      <c r="C946" s="234"/>
      <c r="D946" s="204"/>
      <c r="E946" s="49"/>
      <c r="F946" s="49"/>
      <c r="G946" s="109"/>
      <c r="K946" s="141"/>
    </row>
    <row r="947" spans="1:12" ht="12.75" customHeight="1">
      <c r="A947" s="48"/>
      <c r="B947" s="176"/>
      <c r="C947" s="234"/>
      <c r="D947" s="204"/>
      <c r="E947" s="49"/>
      <c r="F947" s="49"/>
      <c r="G947" s="109"/>
      <c r="K947" s="141"/>
    </row>
    <row r="948" spans="1:12" ht="12.75" customHeight="1">
      <c r="A948" s="48"/>
      <c r="B948" s="176"/>
      <c r="C948" s="234"/>
      <c r="D948" s="204"/>
      <c r="E948" s="49"/>
      <c r="F948" s="49"/>
      <c r="G948" s="109"/>
      <c r="K948" s="141"/>
    </row>
    <row r="949" spans="1:12" ht="12.75" customHeight="1">
      <c r="A949" s="48"/>
      <c r="B949" s="176"/>
      <c r="C949" s="234"/>
      <c r="D949" s="204"/>
      <c r="E949" s="49"/>
      <c r="F949" s="49"/>
      <c r="G949" s="109"/>
      <c r="K949" s="141"/>
    </row>
    <row r="950" spans="1:12" ht="12.75" customHeight="1">
      <c r="A950" s="48"/>
      <c r="B950" s="176"/>
      <c r="C950" s="234"/>
      <c r="D950" s="204"/>
      <c r="E950" s="49"/>
      <c r="F950" s="49"/>
      <c r="G950" s="109"/>
      <c r="K950" s="141"/>
    </row>
    <row r="951" spans="1:12" ht="12.75" customHeight="1">
      <c r="A951" s="48"/>
      <c r="B951" s="176"/>
      <c r="C951" s="234"/>
      <c r="D951" s="204"/>
      <c r="E951" s="49"/>
      <c r="F951" s="49"/>
      <c r="G951" s="109"/>
      <c r="K951" s="141"/>
    </row>
    <row r="952" spans="1:12" ht="12.75" customHeight="1">
      <c r="A952" s="48"/>
      <c r="B952" s="176"/>
      <c r="C952" s="234"/>
      <c r="D952" s="204"/>
      <c r="E952" s="49"/>
      <c r="F952" s="49"/>
      <c r="G952" s="109"/>
      <c r="K952" s="141"/>
    </row>
    <row r="953" spans="1:12" ht="12.75" customHeight="1">
      <c r="A953" s="48"/>
      <c r="B953" s="176"/>
      <c r="C953" s="234"/>
      <c r="D953" s="204"/>
      <c r="E953" s="49"/>
      <c r="F953" s="49"/>
      <c r="G953" s="109"/>
      <c r="K953" s="141"/>
      <c r="L953" s="48"/>
    </row>
    <row r="954" spans="1:12" ht="12.75" customHeight="1">
      <c r="A954" s="48"/>
      <c r="B954" s="176"/>
      <c r="C954" s="234"/>
      <c r="D954" s="204"/>
      <c r="E954" s="49"/>
      <c r="F954" s="49"/>
      <c r="G954" s="109"/>
      <c r="K954" s="141"/>
    </row>
    <row r="955" spans="1:12" ht="12.75" customHeight="1">
      <c r="A955" s="48"/>
      <c r="B955" s="176"/>
      <c r="C955" s="234"/>
      <c r="D955" s="204"/>
      <c r="E955" s="49"/>
      <c r="F955" s="49"/>
      <c r="G955" s="109"/>
      <c r="K955" s="141"/>
    </row>
    <row r="956" spans="1:12" ht="12.75" customHeight="1">
      <c r="A956" s="48"/>
      <c r="B956" s="176"/>
      <c r="C956" s="234"/>
      <c r="D956" s="204"/>
      <c r="E956" s="49"/>
      <c r="F956" s="49"/>
      <c r="G956" s="109"/>
      <c r="K956" s="141"/>
    </row>
    <row r="957" spans="1:12" ht="12.75" customHeight="1">
      <c r="A957" s="48"/>
      <c r="B957" s="176"/>
      <c r="C957" s="234"/>
      <c r="D957" s="204"/>
      <c r="E957" s="49"/>
      <c r="F957" s="49"/>
      <c r="G957" s="109"/>
      <c r="K957" s="141"/>
    </row>
    <row r="958" spans="1:12" ht="12.75" customHeight="1">
      <c r="A958" s="48"/>
      <c r="B958" s="176"/>
      <c r="C958" s="234"/>
      <c r="D958" s="204"/>
      <c r="E958" s="49"/>
      <c r="F958" s="49"/>
      <c r="G958" s="109"/>
      <c r="K958" s="141"/>
    </row>
    <row r="959" spans="1:12" ht="12.75" customHeight="1">
      <c r="A959" s="48"/>
      <c r="B959" s="176"/>
      <c r="C959" s="234"/>
      <c r="D959" s="204"/>
      <c r="E959" s="49"/>
      <c r="F959" s="49"/>
      <c r="G959" s="109"/>
      <c r="K959" s="141"/>
    </row>
    <row r="960" spans="1:12" ht="12.75" customHeight="1">
      <c r="A960" s="48"/>
      <c r="B960" s="176"/>
      <c r="C960" s="234"/>
      <c r="D960" s="204"/>
      <c r="E960" s="49"/>
      <c r="F960" s="49"/>
      <c r="G960" s="109"/>
      <c r="K960" s="141"/>
    </row>
    <row r="961" spans="1:11" ht="12.75" customHeight="1">
      <c r="A961" s="48"/>
      <c r="B961" s="176"/>
      <c r="C961" s="234"/>
      <c r="D961" s="204"/>
      <c r="E961" s="49"/>
      <c r="F961" s="49"/>
      <c r="G961" s="109"/>
      <c r="K961" s="141"/>
    </row>
    <row r="963" spans="1:11" ht="12.75" customHeight="1">
      <c r="A963" s="56"/>
      <c r="B963" s="179"/>
      <c r="C963" s="237"/>
      <c r="D963" s="207"/>
      <c r="E963" s="57"/>
      <c r="F963" s="57"/>
      <c r="G963" s="112"/>
      <c r="K963" s="144"/>
    </row>
    <row r="964" spans="1:11" ht="12.75" customHeight="1">
      <c r="A964" s="56"/>
      <c r="B964" s="179"/>
      <c r="C964" s="237"/>
      <c r="D964" s="207"/>
      <c r="E964" s="57"/>
      <c r="F964" s="57"/>
      <c r="G964" s="112"/>
      <c r="K964" s="144"/>
    </row>
    <row r="965" spans="1:11" ht="12.75" customHeight="1">
      <c r="A965" s="56"/>
      <c r="B965" s="179"/>
      <c r="C965" s="237"/>
      <c r="D965" s="207"/>
      <c r="E965" s="57"/>
      <c r="F965" s="57"/>
      <c r="G965" s="112"/>
      <c r="K965" s="144"/>
    </row>
    <row r="966" spans="1:11" ht="12.75" customHeight="1">
      <c r="A966" s="56"/>
      <c r="B966" s="179"/>
      <c r="C966" s="237"/>
      <c r="D966" s="207"/>
      <c r="E966" s="57"/>
      <c r="F966" s="57"/>
      <c r="G966" s="112"/>
      <c r="K966" s="144"/>
    </row>
    <row r="967" spans="1:11" ht="12.75" customHeight="1">
      <c r="A967" s="56"/>
      <c r="B967" s="179"/>
      <c r="C967" s="237"/>
      <c r="D967" s="207"/>
      <c r="E967" s="57"/>
      <c r="F967" s="57"/>
      <c r="G967" s="112"/>
      <c r="K967" s="144"/>
    </row>
    <row r="968" spans="1:11" ht="12.75" customHeight="1">
      <c r="A968" s="56"/>
      <c r="B968" s="179"/>
      <c r="C968" s="237"/>
      <c r="D968" s="207"/>
      <c r="E968" s="57"/>
      <c r="F968" s="57"/>
      <c r="G968" s="112"/>
      <c r="K968" s="144"/>
    </row>
    <row r="969" spans="1:11" ht="12.75" customHeight="1">
      <c r="A969" s="56"/>
      <c r="B969" s="179"/>
      <c r="C969" s="237"/>
      <c r="D969" s="207"/>
      <c r="E969" s="57"/>
      <c r="F969" s="57"/>
      <c r="G969" s="112"/>
      <c r="K969" s="144"/>
    </row>
    <row r="970" spans="1:11" ht="12.75" customHeight="1">
      <c r="A970" s="56"/>
      <c r="B970" s="179"/>
      <c r="C970" s="237"/>
      <c r="D970" s="207"/>
      <c r="E970" s="57"/>
      <c r="F970" s="57"/>
      <c r="G970" s="112"/>
      <c r="K970" s="144"/>
    </row>
    <row r="971" spans="1:11" ht="12.75" customHeight="1">
      <c r="A971" s="56"/>
      <c r="B971" s="179"/>
      <c r="C971" s="237"/>
      <c r="D971" s="207"/>
      <c r="E971" s="57"/>
      <c r="F971" s="57"/>
      <c r="G971" s="112"/>
      <c r="K971" s="144"/>
    </row>
    <row r="972" spans="1:11" ht="12.75" customHeight="1">
      <c r="A972" s="56"/>
      <c r="B972" s="179"/>
      <c r="C972" s="237"/>
      <c r="D972" s="207"/>
      <c r="E972" s="57"/>
      <c r="F972" s="57"/>
      <c r="G972" s="112"/>
      <c r="K972" s="144"/>
    </row>
    <row r="973" spans="1:11" ht="12.75" customHeight="1">
      <c r="A973" s="56"/>
      <c r="B973" s="179"/>
      <c r="C973" s="237"/>
      <c r="D973" s="207"/>
      <c r="E973" s="57"/>
      <c r="F973" s="57"/>
      <c r="G973" s="112"/>
      <c r="K973" s="144"/>
    </row>
    <row r="974" spans="1:11" ht="12.75" customHeight="1">
      <c r="A974" s="56"/>
      <c r="B974" s="179"/>
      <c r="C974" s="237"/>
      <c r="D974" s="207"/>
      <c r="E974" s="57"/>
      <c r="F974" s="57"/>
      <c r="G974" s="112"/>
      <c r="K974" s="144"/>
    </row>
    <row r="975" spans="1:11" ht="12.75" customHeight="1">
      <c r="A975" s="56"/>
      <c r="B975" s="179"/>
      <c r="C975" s="237"/>
      <c r="D975" s="207"/>
      <c r="E975" s="57"/>
      <c r="F975" s="57"/>
      <c r="G975" s="112"/>
      <c r="K975" s="144"/>
    </row>
    <row r="976" spans="1:11" ht="12.75" customHeight="1">
      <c r="A976" s="56"/>
      <c r="B976" s="179"/>
      <c r="C976" s="237"/>
      <c r="D976" s="207"/>
      <c r="E976" s="57"/>
      <c r="F976" s="57"/>
      <c r="G976" s="112"/>
      <c r="K976" s="144"/>
    </row>
    <row r="978" spans="1:11" ht="12.75" customHeight="1">
      <c r="A978" s="42"/>
      <c r="B978" s="173"/>
      <c r="C978" s="231"/>
      <c r="D978" s="201"/>
      <c r="E978" s="43"/>
      <c r="F978" s="43"/>
      <c r="G978" s="106"/>
      <c r="K978" s="138"/>
    </row>
    <row r="979" spans="1:11" ht="12.75" customHeight="1">
      <c r="A979" s="42"/>
      <c r="B979" s="173"/>
      <c r="C979" s="231"/>
      <c r="D979" s="201"/>
      <c r="E979" s="43"/>
      <c r="F979" s="43"/>
      <c r="G979" s="106"/>
      <c r="K979" s="138"/>
    </row>
    <row r="980" spans="1:11" ht="12.75" customHeight="1">
      <c r="A980" s="42"/>
      <c r="B980" s="173"/>
      <c r="C980" s="231"/>
      <c r="D980" s="201"/>
      <c r="E980" s="43"/>
      <c r="F980" s="43"/>
      <c r="G980" s="106"/>
      <c r="K980" s="138"/>
    </row>
    <row r="981" spans="1:11" ht="12.75" customHeight="1">
      <c r="A981" s="42"/>
      <c r="B981" s="173"/>
      <c r="C981" s="231"/>
      <c r="D981" s="201"/>
      <c r="E981" s="43"/>
      <c r="F981" s="43"/>
      <c r="G981" s="106"/>
      <c r="K981" s="138"/>
    </row>
    <row r="982" spans="1:11" ht="12.75" customHeight="1">
      <c r="A982" s="42"/>
      <c r="B982" s="173"/>
      <c r="C982" s="231"/>
      <c r="D982" s="201"/>
      <c r="E982" s="43"/>
      <c r="F982" s="43"/>
      <c r="G982" s="106"/>
      <c r="K982" s="138"/>
    </row>
    <row r="983" spans="1:11" ht="12.75" customHeight="1">
      <c r="A983" s="42"/>
      <c r="B983" s="173"/>
      <c r="C983" s="231"/>
      <c r="D983" s="201"/>
      <c r="E983" s="43"/>
      <c r="F983" s="43"/>
      <c r="G983" s="106"/>
      <c r="K983" s="138"/>
    </row>
    <row r="984" spans="1:11" ht="12.75" customHeight="1">
      <c r="A984" s="42"/>
      <c r="B984" s="173"/>
      <c r="C984" s="231"/>
      <c r="D984" s="201"/>
      <c r="E984" s="43"/>
      <c r="F984" s="43"/>
      <c r="G984" s="106"/>
      <c r="K984" s="138"/>
    </row>
    <row r="986" spans="1:11" ht="12.75" customHeight="1">
      <c r="A986" s="44"/>
      <c r="B986" s="174"/>
      <c r="C986" s="232"/>
      <c r="D986" s="202"/>
      <c r="E986" s="45"/>
      <c r="F986" s="45"/>
      <c r="G986" s="107"/>
      <c r="K986" s="139"/>
    </row>
    <row r="987" spans="1:11" ht="12.75" customHeight="1">
      <c r="A987" s="44"/>
      <c r="B987" s="174"/>
      <c r="C987" s="232"/>
      <c r="D987" s="202"/>
      <c r="E987" s="45"/>
      <c r="F987" s="45"/>
      <c r="G987" s="107"/>
      <c r="K987" s="139"/>
    </row>
    <row r="988" spans="1:11" ht="12.75" customHeight="1">
      <c r="A988" s="44"/>
      <c r="B988" s="174"/>
      <c r="C988" s="232"/>
      <c r="D988" s="202"/>
      <c r="E988" s="45"/>
      <c r="F988" s="45"/>
      <c r="G988" s="107"/>
      <c r="K988" s="139"/>
    </row>
    <row r="989" spans="1:11" ht="12.75" customHeight="1">
      <c r="A989" s="44"/>
      <c r="B989" s="174"/>
      <c r="C989" s="232"/>
      <c r="D989" s="202"/>
      <c r="E989" s="45"/>
      <c r="F989" s="45"/>
      <c r="G989" s="107"/>
      <c r="K989" s="139"/>
    </row>
    <row r="990" spans="1:11" ht="12.75" customHeight="1">
      <c r="A990" s="44"/>
      <c r="B990" s="174"/>
      <c r="C990" s="232"/>
      <c r="D990" s="202"/>
      <c r="E990" s="45"/>
      <c r="F990" s="45"/>
      <c r="G990" s="107"/>
      <c r="K990" s="139"/>
    </row>
    <row r="991" spans="1:11" ht="12.75" customHeight="1">
      <c r="A991" s="44"/>
      <c r="B991" s="174"/>
      <c r="C991" s="232"/>
      <c r="D991" s="202"/>
      <c r="E991" s="45"/>
      <c r="F991" s="45"/>
      <c r="G991" s="107"/>
      <c r="K991" s="139"/>
    </row>
    <row r="992" spans="1:11" ht="12.75" customHeight="1">
      <c r="A992" s="44"/>
      <c r="B992" s="174"/>
      <c r="C992" s="232"/>
      <c r="D992" s="202"/>
      <c r="E992" s="45"/>
      <c r="F992" s="45"/>
      <c r="G992" s="107"/>
      <c r="K992" s="139"/>
    </row>
    <row r="993" spans="1:11" ht="12.75" customHeight="1">
      <c r="A993" s="44"/>
      <c r="B993" s="174"/>
      <c r="C993" s="232"/>
      <c r="D993" s="202"/>
      <c r="E993" s="45"/>
      <c r="F993" s="45"/>
      <c r="G993" s="107"/>
      <c r="K993" s="139"/>
    </row>
    <row r="994" spans="1:11" ht="12.75" customHeight="1">
      <c r="A994" s="44"/>
      <c r="B994" s="174"/>
      <c r="C994" s="232"/>
      <c r="D994" s="202"/>
      <c r="E994" s="45"/>
      <c r="F994" s="45"/>
      <c r="G994" s="107"/>
      <c r="K994" s="139"/>
    </row>
    <row r="995" spans="1:11" ht="12.75" customHeight="1">
      <c r="A995" s="44"/>
      <c r="B995" s="174"/>
      <c r="C995" s="232"/>
      <c r="D995" s="202"/>
      <c r="E995" s="45"/>
      <c r="F995" s="45"/>
      <c r="G995" s="107"/>
      <c r="K995" s="139"/>
    </row>
    <row r="996" spans="1:11" ht="12.75" customHeight="1">
      <c r="A996" s="44"/>
      <c r="B996" s="174"/>
      <c r="C996" s="232"/>
      <c r="D996" s="202"/>
      <c r="E996" s="45"/>
      <c r="F996" s="45"/>
      <c r="G996" s="107"/>
      <c r="K996" s="139"/>
    </row>
    <row r="997" spans="1:11" ht="12.75" customHeight="1">
      <c r="A997" s="44"/>
      <c r="B997" s="174"/>
      <c r="C997" s="232"/>
      <c r="D997" s="202"/>
      <c r="E997" s="45"/>
      <c r="F997" s="45"/>
      <c r="G997" s="107"/>
      <c r="K997" s="139"/>
    </row>
    <row r="998" spans="1:11" ht="12.75" customHeight="1">
      <c r="A998" s="44"/>
      <c r="B998" s="174"/>
      <c r="C998" s="232"/>
      <c r="D998" s="202"/>
      <c r="E998" s="45"/>
      <c r="F998" s="45"/>
      <c r="G998" s="107"/>
      <c r="K998" s="139"/>
    </row>
    <row r="999" spans="1:11" ht="12.75" customHeight="1">
      <c r="A999" s="44"/>
      <c r="B999" s="174"/>
      <c r="C999" s="232"/>
      <c r="D999" s="202"/>
      <c r="E999" s="45"/>
      <c r="F999" s="45"/>
      <c r="G999" s="107"/>
      <c r="K999" s="139"/>
    </row>
    <row r="1000" spans="1:11" ht="12.75" customHeight="1">
      <c r="A1000" s="44"/>
      <c r="B1000" s="174"/>
      <c r="C1000" s="232"/>
      <c r="D1000" s="202"/>
      <c r="E1000" s="45"/>
      <c r="F1000" s="45"/>
      <c r="G1000" s="107"/>
      <c r="K1000" s="139"/>
    </row>
    <row r="1001" spans="1:11" ht="12.75" customHeight="1">
      <c r="A1001" s="44"/>
      <c r="B1001" s="174"/>
      <c r="C1001" s="232"/>
      <c r="D1001" s="202"/>
      <c r="E1001" s="45"/>
      <c r="F1001" s="45"/>
      <c r="G1001" s="107"/>
      <c r="K1001" s="139"/>
    </row>
    <row r="1003" spans="1:11" ht="12.75" customHeight="1">
      <c r="A1003" s="46"/>
      <c r="B1003" s="175"/>
      <c r="C1003" s="233"/>
      <c r="D1003" s="203"/>
      <c r="E1003" s="47"/>
      <c r="F1003" s="47"/>
      <c r="G1003" s="108"/>
      <c r="K1003" s="140"/>
    </row>
    <row r="1004" spans="1:11" ht="12.75" customHeight="1">
      <c r="A1004" s="46"/>
      <c r="B1004" s="175"/>
      <c r="C1004" s="233"/>
      <c r="D1004" s="203"/>
      <c r="E1004" s="47"/>
      <c r="F1004" s="47"/>
      <c r="G1004" s="108"/>
      <c r="K1004" s="140"/>
    </row>
    <row r="1005" spans="1:11" ht="12.75" customHeight="1">
      <c r="A1005" s="46"/>
      <c r="B1005" s="175"/>
      <c r="C1005" s="233"/>
      <c r="D1005" s="203"/>
      <c r="E1005" s="47"/>
      <c r="F1005" s="47"/>
      <c r="G1005" s="108"/>
      <c r="K1005" s="140"/>
    </row>
    <row r="1006" spans="1:11" ht="12.75" customHeight="1">
      <c r="A1006" s="46"/>
      <c r="B1006" s="175"/>
      <c r="C1006" s="233"/>
      <c r="D1006" s="203"/>
      <c r="E1006" s="47"/>
      <c r="F1006" s="47"/>
      <c r="G1006" s="108"/>
      <c r="K1006" s="140"/>
    </row>
    <row r="1007" spans="1:11" ht="12.75" customHeight="1">
      <c r="A1007" s="46"/>
      <c r="B1007" s="175"/>
      <c r="C1007" s="233"/>
      <c r="D1007" s="203"/>
      <c r="E1007" s="47"/>
      <c r="F1007" s="47"/>
      <c r="G1007" s="108"/>
      <c r="K1007" s="140"/>
    </row>
    <row r="1008" spans="1:11" ht="12.75" customHeight="1">
      <c r="A1008" s="46"/>
      <c r="B1008" s="175"/>
      <c r="C1008" s="233"/>
      <c r="D1008" s="203"/>
      <c r="E1008" s="47"/>
      <c r="F1008" s="47"/>
      <c r="G1008" s="108"/>
      <c r="K1008" s="140"/>
    </row>
    <row r="1009" spans="1:11" ht="12.75" customHeight="1">
      <c r="A1009" s="46"/>
      <c r="B1009" s="175"/>
      <c r="C1009" s="233"/>
      <c r="D1009" s="203"/>
      <c r="E1009" s="47"/>
      <c r="F1009" s="47"/>
      <c r="G1009" s="108"/>
      <c r="K1009" s="140"/>
    </row>
    <row r="1010" spans="1:11" ht="12.75" customHeight="1">
      <c r="A1010" s="46"/>
      <c r="B1010" s="175"/>
      <c r="C1010" s="233"/>
      <c r="D1010" s="203"/>
      <c r="E1010" s="47"/>
      <c r="F1010" s="47"/>
      <c r="G1010" s="108"/>
      <c r="K1010" s="140"/>
    </row>
    <row r="1020" spans="1:11" ht="12.75" customHeight="1">
      <c r="A1020" s="56"/>
      <c r="B1020" s="179"/>
      <c r="C1020" s="237"/>
      <c r="D1020" s="207"/>
      <c r="E1020" s="57"/>
      <c r="F1020" s="57"/>
      <c r="G1020" s="112"/>
      <c r="K1020" s="144"/>
    </row>
    <row r="1021" spans="1:11" ht="12.75" customHeight="1">
      <c r="A1021" s="56"/>
      <c r="B1021" s="179"/>
      <c r="C1021" s="237"/>
      <c r="D1021" s="207"/>
      <c r="E1021" s="57"/>
      <c r="F1021" s="57"/>
      <c r="G1021" s="112"/>
      <c r="K1021" s="144"/>
    </row>
    <row r="1022" spans="1:11" ht="12.75" customHeight="1">
      <c r="A1022" s="56"/>
      <c r="B1022" s="179"/>
      <c r="C1022" s="237"/>
      <c r="D1022" s="207"/>
      <c r="E1022" s="57"/>
      <c r="F1022" s="57"/>
      <c r="G1022" s="112"/>
      <c r="K1022" s="144"/>
    </row>
    <row r="1023" spans="1:11" ht="12.75" customHeight="1">
      <c r="A1023" s="56"/>
      <c r="B1023" s="179"/>
      <c r="C1023" s="237"/>
      <c r="D1023" s="207"/>
      <c r="E1023" s="57"/>
      <c r="F1023" s="57"/>
      <c r="G1023" s="112"/>
      <c r="K1023" s="144"/>
    </row>
    <row r="1024" spans="1:11" ht="12.75" customHeight="1">
      <c r="A1024" s="56"/>
      <c r="B1024" s="179"/>
      <c r="C1024" s="237"/>
      <c r="D1024" s="207"/>
      <c r="E1024" s="57"/>
      <c r="F1024" s="57"/>
      <c r="G1024" s="112"/>
      <c r="K1024" s="144"/>
    </row>
    <row r="1025" spans="1:11" ht="12.75" customHeight="1">
      <c r="A1025" s="56"/>
      <c r="B1025" s="179"/>
      <c r="C1025" s="237"/>
      <c r="D1025" s="207"/>
      <c r="E1025" s="57"/>
      <c r="F1025" s="57"/>
      <c r="G1025" s="112"/>
      <c r="K1025" s="144"/>
    </row>
    <row r="1026" spans="1:11" ht="12.75" customHeight="1">
      <c r="A1026" s="56"/>
      <c r="B1026" s="179"/>
      <c r="C1026" s="237"/>
      <c r="D1026" s="207"/>
      <c r="E1026" s="57"/>
      <c r="F1026" s="57"/>
      <c r="G1026" s="112"/>
      <c r="K1026" s="144"/>
    </row>
    <row r="1027" spans="1:11" ht="12.75" customHeight="1">
      <c r="A1027" s="56"/>
      <c r="B1027" s="179"/>
      <c r="C1027" s="237"/>
      <c r="D1027" s="207"/>
      <c r="E1027" s="57"/>
      <c r="F1027" s="57"/>
      <c r="G1027" s="112"/>
      <c r="K1027" s="144"/>
    </row>
    <row r="1028" spans="1:11" ht="12.75" customHeight="1">
      <c r="A1028" s="56"/>
      <c r="B1028" s="179"/>
      <c r="C1028" s="237"/>
      <c r="D1028" s="207"/>
      <c r="E1028" s="57"/>
      <c r="F1028" s="57"/>
      <c r="G1028" s="112"/>
      <c r="K1028" s="144"/>
    </row>
    <row r="1029" spans="1:11" ht="12.75" customHeight="1">
      <c r="A1029" s="56"/>
      <c r="B1029" s="179"/>
      <c r="C1029" s="237"/>
      <c r="D1029" s="207"/>
      <c r="E1029" s="57"/>
      <c r="F1029" s="57"/>
      <c r="G1029" s="112"/>
      <c r="K1029" s="144"/>
    </row>
    <row r="1030" spans="1:11" ht="12.75" customHeight="1">
      <c r="A1030" s="56"/>
      <c r="B1030" s="179"/>
      <c r="C1030" s="237"/>
      <c r="D1030" s="207"/>
      <c r="E1030" s="57"/>
      <c r="F1030" s="57"/>
      <c r="G1030" s="112"/>
      <c r="K1030" s="144"/>
    </row>
    <row r="1031" spans="1:11" ht="12.75" customHeight="1">
      <c r="A1031" s="56"/>
      <c r="B1031" s="179"/>
      <c r="C1031" s="237"/>
      <c r="D1031" s="207"/>
      <c r="E1031" s="57"/>
      <c r="F1031" s="57"/>
      <c r="G1031" s="112"/>
      <c r="K1031" s="144"/>
    </row>
    <row r="1033" spans="1:11" ht="12.75" customHeight="1">
      <c r="A1033" s="40"/>
      <c r="B1033" s="172"/>
      <c r="C1033" s="230"/>
      <c r="D1033" s="200"/>
      <c r="E1033" s="41"/>
      <c r="F1033" s="41"/>
      <c r="G1033" s="105"/>
      <c r="K1033" s="137"/>
    </row>
    <row r="1034" spans="1:11" ht="12.75" customHeight="1">
      <c r="A1034" s="40"/>
      <c r="B1034" s="172"/>
      <c r="C1034" s="230"/>
      <c r="D1034" s="200"/>
      <c r="E1034" s="41"/>
      <c r="F1034" s="41"/>
      <c r="G1034" s="105"/>
      <c r="K1034" s="137"/>
    </row>
    <row r="1035" spans="1:11" ht="12.75" customHeight="1">
      <c r="A1035" s="40"/>
      <c r="B1035" s="172"/>
      <c r="C1035" s="230"/>
      <c r="D1035" s="200"/>
      <c r="E1035" s="41"/>
      <c r="F1035" s="41"/>
      <c r="G1035" s="105"/>
      <c r="K1035" s="137"/>
    </row>
    <row r="1036" spans="1:11" ht="12.75" customHeight="1">
      <c r="A1036" s="40"/>
      <c r="B1036" s="172"/>
      <c r="C1036" s="230"/>
      <c r="D1036" s="200"/>
      <c r="E1036" s="41"/>
      <c r="F1036" s="41"/>
      <c r="G1036" s="105"/>
      <c r="K1036" s="137"/>
    </row>
    <row r="1037" spans="1:11" ht="12.75" customHeight="1">
      <c r="A1037" s="40"/>
      <c r="B1037" s="172"/>
      <c r="C1037" s="230"/>
      <c r="D1037" s="200"/>
      <c r="E1037" s="41"/>
      <c r="F1037" s="41"/>
      <c r="G1037" s="105"/>
      <c r="K1037" s="137"/>
    </row>
    <row r="1038" spans="1:11" ht="12.75" customHeight="1">
      <c r="A1038" s="40"/>
      <c r="B1038" s="172"/>
      <c r="C1038" s="230"/>
      <c r="D1038" s="200"/>
      <c r="E1038" s="41"/>
      <c r="F1038" s="41"/>
      <c r="G1038" s="105"/>
      <c r="K1038" s="137"/>
    </row>
    <row r="1039" spans="1:11" ht="12.75" customHeight="1">
      <c r="A1039" s="40"/>
      <c r="B1039" s="172"/>
      <c r="C1039" s="230"/>
      <c r="D1039" s="200"/>
      <c r="E1039" s="41"/>
      <c r="F1039" s="41"/>
      <c r="G1039" s="105"/>
      <c r="K1039" s="137"/>
    </row>
    <row r="1040" spans="1:11" ht="12.75" customHeight="1">
      <c r="A1040" s="40"/>
      <c r="B1040" s="172"/>
      <c r="C1040" s="230"/>
      <c r="D1040" s="200"/>
      <c r="E1040" s="41"/>
      <c r="F1040" s="41"/>
      <c r="G1040" s="105"/>
      <c r="K1040" s="137"/>
    </row>
    <row r="1041" spans="1:11" ht="12.75" customHeight="1">
      <c r="A1041" s="40"/>
      <c r="B1041" s="172"/>
      <c r="C1041" s="230"/>
      <c r="D1041" s="200"/>
      <c r="E1041" s="41"/>
      <c r="F1041" s="41"/>
      <c r="G1041" s="105"/>
      <c r="K1041" s="137"/>
    </row>
    <row r="1042" spans="1:11" ht="12.75" customHeight="1">
      <c r="A1042" s="40"/>
      <c r="B1042" s="172"/>
      <c r="C1042" s="230"/>
      <c r="D1042" s="200"/>
      <c r="E1042" s="41"/>
      <c r="F1042" s="41"/>
      <c r="G1042" s="105"/>
      <c r="K1042" s="137"/>
    </row>
    <row r="1043" spans="1:11" ht="12.75" customHeight="1">
      <c r="A1043" s="40"/>
      <c r="B1043" s="172"/>
      <c r="C1043" s="230"/>
      <c r="D1043" s="200"/>
      <c r="E1043" s="41"/>
      <c r="F1043" s="41"/>
      <c r="G1043" s="105"/>
      <c r="K1043" s="137"/>
    </row>
    <row r="1044" spans="1:11" ht="12.75" customHeight="1">
      <c r="A1044" s="40"/>
      <c r="B1044" s="172"/>
      <c r="C1044" s="230"/>
      <c r="D1044" s="200"/>
      <c r="E1044" s="41"/>
      <c r="F1044" s="41"/>
      <c r="G1044" s="105"/>
      <c r="K1044" s="137"/>
    </row>
    <row r="1045" spans="1:11" ht="12.75" customHeight="1">
      <c r="A1045" s="40"/>
      <c r="B1045" s="172"/>
      <c r="C1045" s="230"/>
      <c r="D1045" s="200"/>
      <c r="E1045" s="41"/>
      <c r="F1045" s="41"/>
      <c r="G1045" s="105"/>
      <c r="K1045" s="137"/>
    </row>
    <row r="1046" spans="1:11" ht="12.75" customHeight="1">
      <c r="A1046" s="40"/>
      <c r="B1046" s="172"/>
      <c r="C1046" s="230"/>
      <c r="D1046" s="200"/>
      <c r="E1046" s="41"/>
      <c r="F1046" s="41"/>
      <c r="G1046" s="105"/>
      <c r="K1046" s="137"/>
    </row>
    <row r="1047" spans="1:11" ht="12.75" customHeight="1">
      <c r="A1047" s="40"/>
      <c r="B1047" s="172"/>
      <c r="C1047" s="230"/>
      <c r="D1047" s="200"/>
      <c r="E1047" s="41"/>
      <c r="F1047" s="41"/>
      <c r="G1047" s="105"/>
      <c r="K1047" s="137"/>
    </row>
    <row r="1048" spans="1:11" ht="12.75" customHeight="1">
      <c r="A1048" s="40"/>
      <c r="B1048" s="172"/>
      <c r="C1048" s="230"/>
      <c r="D1048" s="200"/>
      <c r="E1048" s="41"/>
      <c r="F1048" s="41"/>
      <c r="G1048" s="105"/>
      <c r="K1048" s="137"/>
    </row>
    <row r="1049" spans="1:11" ht="12.75" customHeight="1">
      <c r="A1049" s="40"/>
      <c r="B1049" s="172"/>
      <c r="C1049" s="230"/>
      <c r="D1049" s="200"/>
      <c r="E1049" s="41"/>
      <c r="F1049" s="41"/>
      <c r="G1049" s="105"/>
      <c r="K1049" s="137"/>
    </row>
    <row r="1050" spans="1:11" ht="12.75" customHeight="1">
      <c r="A1050" s="40"/>
      <c r="B1050" s="172"/>
      <c r="C1050" s="230"/>
      <c r="D1050" s="200"/>
      <c r="E1050" s="41"/>
      <c r="F1050" s="41"/>
      <c r="G1050" s="105"/>
      <c r="K1050" s="137"/>
    </row>
    <row r="1051" spans="1:11" ht="12.75" customHeight="1">
      <c r="A1051" s="40"/>
      <c r="B1051" s="172"/>
      <c r="C1051" s="230"/>
      <c r="D1051" s="200"/>
      <c r="E1051" s="41"/>
      <c r="F1051" s="41"/>
      <c r="G1051" s="105"/>
      <c r="K1051" s="137"/>
    </row>
    <row r="1052" spans="1:11" ht="12.75" customHeight="1">
      <c r="A1052" s="40"/>
      <c r="B1052" s="172"/>
      <c r="C1052" s="230"/>
      <c r="D1052" s="200"/>
      <c r="E1052" s="41"/>
      <c r="F1052" s="41"/>
      <c r="G1052" s="105"/>
      <c r="K1052" s="137"/>
    </row>
    <row r="1054" spans="1:11" ht="12.75" customHeight="1">
      <c r="A1054" s="58"/>
      <c r="B1054" s="180"/>
      <c r="C1054" s="238"/>
      <c r="D1054" s="208"/>
      <c r="E1054" s="59"/>
      <c r="F1054" s="59"/>
      <c r="G1054" s="113"/>
      <c r="K1054" s="145"/>
    </row>
    <row r="1055" spans="1:11" ht="12.75" customHeight="1">
      <c r="A1055" s="58"/>
      <c r="B1055" s="180"/>
      <c r="C1055" s="238"/>
      <c r="D1055" s="208"/>
      <c r="E1055" s="59"/>
      <c r="F1055" s="59"/>
      <c r="G1055" s="113"/>
      <c r="K1055" s="145"/>
    </row>
    <row r="1056" spans="1:11" ht="12.75" customHeight="1">
      <c r="A1056" s="58"/>
      <c r="B1056" s="180"/>
      <c r="C1056" s="238"/>
      <c r="D1056" s="208"/>
      <c r="E1056" s="59"/>
      <c r="F1056" s="59"/>
      <c r="G1056" s="113"/>
      <c r="K1056" s="145"/>
    </row>
    <row r="1057" spans="1:11" ht="12.75" customHeight="1">
      <c r="A1057" s="58"/>
      <c r="B1057" s="180"/>
      <c r="C1057" s="238"/>
      <c r="D1057" s="208"/>
      <c r="E1057" s="59"/>
      <c r="F1057" s="59"/>
      <c r="G1057" s="113"/>
      <c r="K1057" s="145"/>
    </row>
    <row r="1058" spans="1:11" ht="12.75" customHeight="1">
      <c r="A1058" s="58"/>
      <c r="B1058" s="180"/>
      <c r="C1058" s="238"/>
      <c r="D1058" s="208"/>
      <c r="E1058" s="59"/>
      <c r="F1058" s="59"/>
      <c r="G1058" s="113"/>
      <c r="K1058" s="145"/>
    </row>
    <row r="1059" spans="1:11" ht="12.75" customHeight="1">
      <c r="A1059" s="58"/>
      <c r="B1059" s="180"/>
      <c r="C1059" s="238"/>
      <c r="D1059" s="208"/>
      <c r="E1059" s="59"/>
      <c r="F1059" s="59"/>
      <c r="G1059" s="113"/>
      <c r="K1059" s="145"/>
    </row>
    <row r="1060" spans="1:11" ht="12.75" customHeight="1">
      <c r="A1060" s="58"/>
      <c r="B1060" s="180"/>
      <c r="C1060" s="238"/>
      <c r="D1060" s="208"/>
      <c r="E1060" s="59"/>
      <c r="F1060" s="59"/>
      <c r="G1060" s="113"/>
      <c r="K1060" s="145"/>
    </row>
    <row r="1061" spans="1:11" ht="12.75" customHeight="1">
      <c r="A1061" s="58"/>
      <c r="B1061" s="180"/>
      <c r="C1061" s="238"/>
      <c r="D1061" s="208"/>
      <c r="E1061" s="59"/>
      <c r="F1061" s="59"/>
      <c r="G1061" s="113"/>
      <c r="K1061" s="145"/>
    </row>
    <row r="1062" spans="1:11" ht="12.75" customHeight="1">
      <c r="A1062" s="58"/>
      <c r="B1062" s="180"/>
      <c r="C1062" s="238"/>
      <c r="D1062" s="208"/>
      <c r="E1062" s="59"/>
      <c r="F1062" s="59"/>
      <c r="G1062" s="113"/>
      <c r="K1062" s="145"/>
    </row>
    <row r="1063" spans="1:11" ht="12.75" customHeight="1">
      <c r="A1063" s="58"/>
      <c r="B1063" s="180"/>
      <c r="C1063" s="238"/>
      <c r="D1063" s="208"/>
      <c r="E1063" s="59"/>
      <c r="F1063" s="59"/>
      <c r="G1063" s="113"/>
      <c r="K1063" s="145"/>
    </row>
    <row r="1064" spans="1:11" ht="12.75" customHeight="1">
      <c r="A1064" s="58"/>
      <c r="B1064" s="180"/>
      <c r="C1064" s="238"/>
      <c r="D1064" s="208"/>
      <c r="E1064" s="59"/>
      <c r="F1064" s="59"/>
      <c r="G1064" s="113"/>
      <c r="K1064" s="145"/>
    </row>
    <row r="1065" spans="1:11" ht="12.75" customHeight="1">
      <c r="A1065" s="58"/>
      <c r="B1065" s="180"/>
      <c r="C1065" s="238"/>
      <c r="D1065" s="208"/>
      <c r="E1065" s="59"/>
      <c r="F1065" s="59"/>
      <c r="G1065" s="113"/>
      <c r="K1065" s="145"/>
    </row>
    <row r="1066" spans="1:11" ht="12.75" customHeight="1">
      <c r="A1066" s="58"/>
      <c r="B1066" s="180"/>
      <c r="C1066" s="238"/>
      <c r="D1066" s="208"/>
      <c r="E1066" s="59"/>
      <c r="F1066" s="59"/>
      <c r="G1066" s="113"/>
      <c r="K1066" s="145"/>
    </row>
    <row r="1067" spans="1:11" ht="12.75" customHeight="1">
      <c r="A1067" s="58"/>
      <c r="B1067" s="180"/>
      <c r="C1067" s="238"/>
      <c r="D1067" s="208"/>
      <c r="E1067" s="59"/>
      <c r="F1067" s="59"/>
      <c r="G1067" s="113"/>
      <c r="K1067" s="145"/>
    </row>
    <row r="1068" spans="1:11" ht="12.75" customHeight="1">
      <c r="A1068" s="58"/>
      <c r="B1068" s="180"/>
      <c r="C1068" s="238"/>
      <c r="D1068" s="208"/>
      <c r="E1068" s="59"/>
      <c r="F1068" s="59"/>
      <c r="G1068" s="113"/>
      <c r="K1068" s="145"/>
    </row>
    <row r="1070" spans="1:11" ht="12.75" customHeight="1">
      <c r="A1070" s="42"/>
      <c r="B1070" s="173"/>
      <c r="C1070" s="231"/>
      <c r="D1070" s="201"/>
      <c r="E1070" s="43"/>
      <c r="F1070" s="43"/>
      <c r="G1070" s="106"/>
      <c r="K1070" s="138"/>
    </row>
    <row r="1071" spans="1:11" ht="12.75" customHeight="1">
      <c r="A1071" s="42"/>
      <c r="B1071" s="173"/>
      <c r="C1071" s="231"/>
      <c r="D1071" s="201"/>
      <c r="E1071" s="43"/>
      <c r="F1071" s="43"/>
      <c r="G1071" s="106"/>
      <c r="K1071" s="138"/>
    </row>
    <row r="1072" spans="1:11" ht="12.75" customHeight="1">
      <c r="A1072" s="42"/>
      <c r="B1072" s="173"/>
      <c r="C1072" s="231"/>
      <c r="D1072" s="201"/>
      <c r="E1072" s="43"/>
      <c r="F1072" s="43"/>
      <c r="G1072" s="106"/>
      <c r="K1072" s="138"/>
    </row>
    <row r="1073" spans="1:11" ht="12.75" customHeight="1">
      <c r="A1073" s="42"/>
      <c r="B1073" s="173"/>
      <c r="C1073" s="231"/>
      <c r="D1073" s="201"/>
      <c r="E1073" s="43"/>
      <c r="F1073" s="43"/>
      <c r="G1073" s="106"/>
      <c r="K1073" s="138"/>
    </row>
    <row r="1074" spans="1:11" ht="12.75" customHeight="1">
      <c r="A1074" s="42"/>
      <c r="B1074" s="173"/>
      <c r="C1074" s="231"/>
      <c r="D1074" s="201"/>
      <c r="E1074" s="43"/>
      <c r="F1074" s="43"/>
      <c r="G1074" s="106"/>
      <c r="K1074" s="138"/>
    </row>
    <row r="1075" spans="1:11" ht="12.75" customHeight="1">
      <c r="A1075" s="42"/>
      <c r="B1075" s="173"/>
      <c r="C1075" s="231"/>
      <c r="D1075" s="201"/>
      <c r="E1075" s="43"/>
      <c r="F1075" s="43"/>
      <c r="G1075" s="106"/>
      <c r="K1075" s="138"/>
    </row>
    <row r="1077" spans="1:11" ht="12.75" customHeight="1">
      <c r="A1077" s="48"/>
      <c r="B1077" s="176"/>
      <c r="C1077" s="234"/>
      <c r="D1077" s="204"/>
      <c r="E1077" s="49"/>
      <c r="F1077" s="49"/>
      <c r="G1077" s="109"/>
      <c r="K1077" s="141"/>
    </row>
    <row r="1078" spans="1:11" ht="12.75" customHeight="1">
      <c r="A1078" s="48"/>
      <c r="B1078" s="176"/>
      <c r="C1078" s="234"/>
      <c r="D1078" s="204"/>
      <c r="E1078" s="49"/>
      <c r="F1078" s="49"/>
      <c r="G1078" s="109"/>
      <c r="K1078" s="141"/>
    </row>
    <row r="1079" spans="1:11" ht="12.75" customHeight="1">
      <c r="A1079" s="48"/>
      <c r="B1079" s="176"/>
      <c r="C1079" s="234"/>
      <c r="D1079" s="204"/>
      <c r="E1079" s="49"/>
      <c r="F1079" s="49"/>
      <c r="G1079" s="109"/>
      <c r="K1079" s="141"/>
    </row>
    <row r="1080" spans="1:11" ht="12.75" customHeight="1">
      <c r="A1080" s="48"/>
      <c r="B1080" s="176"/>
      <c r="C1080" s="234"/>
      <c r="D1080" s="204"/>
      <c r="E1080" s="49"/>
      <c r="F1080" s="49"/>
      <c r="G1080" s="109"/>
      <c r="K1080" s="141"/>
    </row>
    <row r="1081" spans="1:11" ht="12.75" customHeight="1">
      <c r="A1081" s="48"/>
      <c r="B1081" s="176"/>
      <c r="C1081" s="234"/>
      <c r="D1081" s="204"/>
      <c r="E1081" s="49"/>
      <c r="F1081" s="49"/>
      <c r="G1081" s="109"/>
      <c r="K1081" s="141"/>
    </row>
    <row r="1082" spans="1:11" ht="12.75" customHeight="1">
      <c r="A1082" s="48"/>
      <c r="B1082" s="176"/>
      <c r="C1082" s="234"/>
      <c r="D1082" s="204"/>
      <c r="E1082" s="49"/>
      <c r="F1082" s="49"/>
      <c r="G1082" s="109"/>
      <c r="K1082" s="141"/>
    </row>
    <row r="1083" spans="1:11" ht="12.75" customHeight="1">
      <c r="A1083" s="48"/>
      <c r="B1083" s="176"/>
      <c r="C1083" s="234"/>
      <c r="D1083" s="204"/>
      <c r="E1083" s="49"/>
      <c r="F1083" s="49"/>
      <c r="G1083" s="109"/>
      <c r="K1083" s="141"/>
    </row>
    <row r="1084" spans="1:11" ht="12.75" customHeight="1">
      <c r="A1084" s="48"/>
      <c r="B1084" s="176"/>
      <c r="C1084" s="234"/>
      <c r="D1084" s="204"/>
      <c r="E1084" s="49"/>
      <c r="F1084" s="49"/>
      <c r="G1084" s="109"/>
      <c r="K1084" s="141"/>
    </row>
    <row r="1085" spans="1:11" ht="12.75" customHeight="1">
      <c r="A1085" s="48"/>
      <c r="B1085" s="176"/>
      <c r="C1085" s="234"/>
      <c r="D1085" s="204"/>
      <c r="E1085" s="49"/>
      <c r="F1085" s="49"/>
      <c r="G1085" s="109"/>
      <c r="K1085" s="141"/>
    </row>
    <row r="1086" spans="1:11" ht="12.75" customHeight="1">
      <c r="A1086" s="48"/>
      <c r="B1086" s="176"/>
      <c r="C1086" s="234"/>
      <c r="D1086" s="204"/>
      <c r="E1086" s="49"/>
      <c r="F1086" s="49"/>
      <c r="G1086" s="109"/>
      <c r="K1086" s="141"/>
    </row>
    <row r="1087" spans="1:11" ht="12.75" customHeight="1">
      <c r="A1087" s="48"/>
      <c r="B1087" s="176"/>
      <c r="C1087" s="234"/>
      <c r="D1087" s="204"/>
      <c r="E1087" s="49"/>
      <c r="F1087" s="49"/>
      <c r="G1087" s="109"/>
      <c r="K1087" s="141"/>
    </row>
    <row r="1088" spans="1:11" ht="12.75" customHeight="1">
      <c r="A1088" s="48"/>
      <c r="B1088" s="176"/>
      <c r="C1088" s="234"/>
      <c r="D1088" s="204"/>
      <c r="E1088" s="49"/>
      <c r="F1088" s="49"/>
      <c r="G1088" s="109"/>
      <c r="K1088" s="141"/>
    </row>
    <row r="1089" spans="1:11" ht="12.75" customHeight="1">
      <c r="A1089" s="48"/>
      <c r="B1089" s="176"/>
      <c r="C1089" s="234"/>
      <c r="D1089" s="204"/>
      <c r="E1089" s="49"/>
      <c r="F1089" s="49"/>
      <c r="G1089" s="109"/>
      <c r="K1089" s="141"/>
    </row>
    <row r="1090" spans="1:11" ht="12.75" customHeight="1">
      <c r="A1090" s="48"/>
      <c r="B1090" s="176"/>
      <c r="C1090" s="234"/>
      <c r="D1090" s="204"/>
      <c r="E1090" s="49"/>
      <c r="F1090" s="49"/>
      <c r="G1090" s="109"/>
      <c r="K1090" s="141"/>
    </row>
    <row r="1091" spans="1:11" ht="12.75" customHeight="1">
      <c r="A1091" s="48"/>
      <c r="B1091" s="176"/>
      <c r="C1091" s="234"/>
      <c r="D1091" s="204"/>
      <c r="E1091" s="49"/>
      <c r="F1091" s="49"/>
      <c r="G1091" s="109"/>
      <c r="K1091" s="141"/>
    </row>
    <row r="1093" spans="1:11" ht="12.75" customHeight="1">
      <c r="A1093" s="40"/>
      <c r="B1093" s="172"/>
      <c r="C1093" s="230"/>
      <c r="D1093" s="200"/>
      <c r="E1093" s="41"/>
      <c r="F1093" s="41"/>
      <c r="G1093" s="105"/>
      <c r="K1093" s="137"/>
    </row>
    <row r="1094" spans="1:11" ht="12.75" customHeight="1">
      <c r="A1094" s="40"/>
      <c r="B1094" s="172"/>
      <c r="C1094" s="230"/>
      <c r="D1094" s="200"/>
      <c r="E1094" s="41"/>
      <c r="F1094" s="41"/>
      <c r="G1094" s="105"/>
      <c r="K1094" s="137"/>
    </row>
    <row r="1095" spans="1:11" ht="12.75" customHeight="1">
      <c r="A1095" s="40"/>
      <c r="B1095" s="172"/>
      <c r="C1095" s="230"/>
      <c r="D1095" s="200"/>
      <c r="E1095" s="41"/>
      <c r="F1095" s="41"/>
      <c r="G1095" s="105"/>
      <c r="K1095" s="137"/>
    </row>
    <row r="1096" spans="1:11" ht="12.75" customHeight="1">
      <c r="A1096" s="40"/>
      <c r="B1096" s="172"/>
      <c r="C1096" s="230"/>
      <c r="D1096" s="200"/>
      <c r="E1096" s="41"/>
      <c r="F1096" s="41"/>
      <c r="G1096" s="105"/>
      <c r="K1096" s="137"/>
    </row>
    <row r="1097" spans="1:11" ht="12.75" customHeight="1">
      <c r="A1097" s="40"/>
      <c r="B1097" s="172"/>
      <c r="C1097" s="230"/>
      <c r="D1097" s="200"/>
      <c r="E1097" s="41"/>
      <c r="F1097" s="41"/>
      <c r="G1097" s="105"/>
      <c r="K1097" s="137"/>
    </row>
    <row r="1098" spans="1:11" ht="12.75" customHeight="1">
      <c r="A1098" s="40"/>
      <c r="B1098" s="172"/>
      <c r="C1098" s="230"/>
      <c r="D1098" s="200"/>
      <c r="E1098" s="41"/>
      <c r="F1098" s="41"/>
      <c r="G1098" s="105"/>
      <c r="K1098" s="137"/>
    </row>
    <row r="1099" spans="1:11" ht="12.75" customHeight="1">
      <c r="A1099" s="40"/>
      <c r="B1099" s="172"/>
      <c r="C1099" s="230"/>
      <c r="D1099" s="200"/>
      <c r="E1099" s="41"/>
      <c r="F1099" s="41"/>
      <c r="G1099" s="105"/>
      <c r="K1099" s="137"/>
    </row>
    <row r="1100" spans="1:11" ht="12.75" customHeight="1">
      <c r="A1100" s="40"/>
      <c r="B1100" s="172"/>
      <c r="C1100" s="230"/>
      <c r="D1100" s="200"/>
      <c r="E1100" s="41"/>
      <c r="F1100" s="41"/>
      <c r="G1100" s="105"/>
      <c r="K1100" s="137"/>
    </row>
    <row r="1101" spans="1:11" ht="12.75" customHeight="1">
      <c r="A1101" s="40"/>
      <c r="B1101" s="172"/>
      <c r="C1101" s="230"/>
      <c r="D1101" s="200"/>
      <c r="E1101" s="41"/>
      <c r="F1101" s="41"/>
      <c r="G1101" s="105"/>
      <c r="K1101" s="137"/>
    </row>
    <row r="1102" spans="1:11" ht="12.75" customHeight="1">
      <c r="A1102" s="40"/>
      <c r="B1102" s="172"/>
      <c r="C1102" s="230"/>
      <c r="D1102" s="200"/>
      <c r="E1102" s="41"/>
      <c r="F1102" s="41"/>
      <c r="G1102" s="105"/>
      <c r="K1102" s="137"/>
    </row>
    <row r="1103" spans="1:11" ht="12.75" customHeight="1">
      <c r="A1103" s="40"/>
      <c r="B1103" s="172"/>
      <c r="C1103" s="230"/>
      <c r="D1103" s="200"/>
      <c r="E1103" s="41"/>
      <c r="F1103" s="41"/>
      <c r="G1103" s="105"/>
      <c r="K1103" s="137"/>
    </row>
    <row r="1104" spans="1:11" ht="12.75" customHeight="1">
      <c r="A1104" s="40"/>
      <c r="B1104" s="172"/>
      <c r="C1104" s="230"/>
      <c r="D1104" s="200"/>
      <c r="E1104" s="41"/>
      <c r="F1104" s="41"/>
      <c r="G1104" s="105"/>
      <c r="K1104" s="137"/>
    </row>
    <row r="1105" spans="1:11" ht="12.75" customHeight="1">
      <c r="A1105" s="40"/>
      <c r="B1105" s="172"/>
      <c r="C1105" s="230"/>
      <c r="D1105" s="200"/>
      <c r="E1105" s="41"/>
      <c r="F1105" s="41"/>
      <c r="G1105" s="105"/>
      <c r="K1105" s="137"/>
    </row>
    <row r="1106" spans="1:11" ht="12.75" customHeight="1">
      <c r="A1106" s="40"/>
      <c r="B1106" s="172"/>
      <c r="C1106" s="230"/>
      <c r="D1106" s="200"/>
      <c r="E1106" s="41"/>
      <c r="F1106" s="41"/>
      <c r="G1106" s="105"/>
      <c r="K1106" s="137"/>
    </row>
    <row r="1107" spans="1:11" ht="12.75" customHeight="1">
      <c r="A1107" s="40"/>
      <c r="B1107" s="172"/>
      <c r="C1107" s="230"/>
      <c r="D1107" s="200"/>
      <c r="E1107" s="41"/>
      <c r="F1107" s="41"/>
      <c r="G1107" s="105"/>
      <c r="K1107" s="137"/>
    </row>
    <row r="1108" spans="1:11" ht="12.75" customHeight="1">
      <c r="A1108" s="40"/>
      <c r="B1108" s="172"/>
      <c r="C1108" s="230"/>
      <c r="D1108" s="200"/>
      <c r="E1108" s="41"/>
      <c r="F1108" s="41"/>
      <c r="G1108" s="105"/>
      <c r="K1108" s="137"/>
    </row>
    <row r="1109" spans="1:11" ht="12.75" customHeight="1">
      <c r="A1109" s="40"/>
      <c r="B1109" s="172"/>
      <c r="C1109" s="230"/>
      <c r="D1109" s="200"/>
      <c r="E1109" s="41"/>
      <c r="F1109" s="41"/>
      <c r="G1109" s="105"/>
      <c r="K1109" s="137"/>
    </row>
    <row r="1111" spans="1:11" ht="12.75" customHeight="1">
      <c r="A1111" s="50"/>
      <c r="B1111" s="177"/>
      <c r="C1111" s="235"/>
      <c r="D1111" s="205"/>
      <c r="E1111" s="51"/>
      <c r="F1111" s="51"/>
      <c r="G1111" s="110"/>
      <c r="K1111" s="142"/>
    </row>
    <row r="1112" spans="1:11" ht="12.75" customHeight="1">
      <c r="A1112" s="50"/>
      <c r="B1112" s="177"/>
      <c r="C1112" s="235"/>
      <c r="D1112" s="205"/>
      <c r="E1112" s="51"/>
      <c r="F1112" s="51"/>
      <c r="G1112" s="110"/>
      <c r="K1112" s="142"/>
    </row>
    <row r="1113" spans="1:11" ht="12.75" customHeight="1">
      <c r="A1113" s="50"/>
      <c r="B1113" s="177"/>
      <c r="C1113" s="235"/>
      <c r="D1113" s="205"/>
      <c r="E1113" s="51"/>
      <c r="F1113" s="51"/>
      <c r="G1113" s="110"/>
      <c r="K1113" s="142"/>
    </row>
    <row r="1114" spans="1:11" ht="12.75" customHeight="1">
      <c r="A1114" s="50"/>
      <c r="B1114" s="177"/>
      <c r="C1114" s="235"/>
      <c r="D1114" s="205"/>
      <c r="E1114" s="51"/>
      <c r="F1114" s="51"/>
      <c r="G1114" s="110"/>
      <c r="K1114" s="142"/>
    </row>
    <row r="1115" spans="1:11" ht="12.75" customHeight="1">
      <c r="A1115" s="50"/>
      <c r="B1115" s="177"/>
      <c r="C1115" s="235"/>
      <c r="D1115" s="205"/>
      <c r="E1115" s="51"/>
      <c r="F1115" s="51"/>
      <c r="G1115" s="110"/>
      <c r="K1115" s="142"/>
    </row>
    <row r="1116" spans="1:11" ht="12.75" customHeight="1">
      <c r="A1116" s="50"/>
      <c r="B1116" s="177"/>
      <c r="C1116" s="235"/>
      <c r="D1116" s="205"/>
      <c r="E1116" s="51"/>
      <c r="F1116" s="51"/>
      <c r="G1116" s="110"/>
      <c r="K1116" s="142"/>
    </row>
    <row r="1117" spans="1:11" ht="12.75" customHeight="1">
      <c r="A1117" s="50"/>
      <c r="B1117" s="177"/>
      <c r="C1117" s="235"/>
      <c r="D1117" s="205"/>
      <c r="E1117" s="51"/>
      <c r="F1117" s="51"/>
      <c r="G1117" s="110"/>
      <c r="K1117" s="142"/>
    </row>
    <row r="1118" spans="1:11" ht="12.75" customHeight="1">
      <c r="A1118" s="50"/>
      <c r="B1118" s="177"/>
      <c r="C1118" s="235"/>
      <c r="D1118" s="205"/>
      <c r="E1118" s="51"/>
      <c r="F1118" s="51"/>
      <c r="G1118" s="110"/>
      <c r="K1118" s="142"/>
    </row>
    <row r="1119" spans="1:11" ht="12.75" customHeight="1">
      <c r="A1119" s="50"/>
      <c r="B1119" s="177"/>
      <c r="C1119" s="235"/>
      <c r="D1119" s="205"/>
      <c r="E1119" s="51"/>
      <c r="F1119" s="51"/>
      <c r="G1119" s="110"/>
      <c r="K1119" s="142"/>
    </row>
    <row r="1120" spans="1:11" ht="12.75" customHeight="1">
      <c r="A1120" s="50"/>
      <c r="B1120" s="177"/>
      <c r="C1120" s="235"/>
      <c r="D1120" s="205"/>
      <c r="E1120" s="51"/>
      <c r="F1120" s="51"/>
      <c r="G1120" s="110"/>
      <c r="K1120" s="142"/>
    </row>
    <row r="1121" spans="1:11" ht="12.75" customHeight="1">
      <c r="A1121" s="50"/>
      <c r="B1121" s="177"/>
      <c r="C1121" s="235"/>
      <c r="D1121" s="205"/>
      <c r="E1121" s="51"/>
      <c r="F1121" s="51"/>
      <c r="G1121" s="110"/>
      <c r="K1121" s="142"/>
    </row>
    <row r="1122" spans="1:11" ht="12.75" customHeight="1">
      <c r="A1122" s="50"/>
      <c r="B1122" s="177"/>
      <c r="C1122" s="235"/>
      <c r="D1122" s="205"/>
      <c r="E1122" s="51"/>
      <c r="F1122" s="51"/>
      <c r="G1122" s="110"/>
      <c r="K1122" s="142"/>
    </row>
    <row r="1123" spans="1:11" ht="12.75" customHeight="1">
      <c r="A1123" s="50"/>
      <c r="B1123" s="177"/>
      <c r="C1123" s="235"/>
      <c r="D1123" s="205"/>
      <c r="E1123" s="51"/>
      <c r="F1123" s="51"/>
      <c r="G1123" s="110"/>
      <c r="K1123" s="142"/>
    </row>
    <row r="1124" spans="1:11" ht="12.75" customHeight="1">
      <c r="A1124" s="50"/>
      <c r="B1124" s="177"/>
      <c r="C1124" s="235"/>
      <c r="D1124" s="205"/>
      <c r="E1124" s="51"/>
      <c r="F1124" s="51"/>
      <c r="G1124" s="110"/>
      <c r="K1124" s="142"/>
    </row>
    <row r="1125" spans="1:11" ht="12.75" customHeight="1">
      <c r="A1125" s="50"/>
      <c r="B1125" s="177"/>
      <c r="C1125" s="235"/>
      <c r="D1125" s="205"/>
      <c r="E1125" s="51"/>
      <c r="F1125" s="51"/>
      <c r="G1125" s="110"/>
      <c r="K1125" s="142"/>
    </row>
    <row r="1127" spans="1:11" ht="12.75" customHeight="1">
      <c r="A1127" s="56"/>
      <c r="B1127" s="179"/>
      <c r="C1127" s="237"/>
      <c r="D1127" s="207"/>
      <c r="E1127" s="57"/>
      <c r="F1127" s="57"/>
      <c r="G1127" s="112"/>
      <c r="K1127" s="144"/>
    </row>
    <row r="1128" spans="1:11" ht="12.75" customHeight="1">
      <c r="A1128" s="56"/>
      <c r="B1128" s="179"/>
      <c r="C1128" s="237"/>
      <c r="D1128" s="207"/>
      <c r="E1128" s="57"/>
      <c r="F1128" s="57"/>
      <c r="G1128" s="112"/>
      <c r="K1128" s="144"/>
    </row>
    <row r="1129" spans="1:11" ht="12.75" customHeight="1">
      <c r="A1129" s="56"/>
      <c r="B1129" s="179"/>
      <c r="C1129" s="237"/>
      <c r="D1129" s="207"/>
      <c r="E1129" s="57"/>
      <c r="F1129" s="57"/>
      <c r="G1129" s="112"/>
      <c r="K1129" s="144"/>
    </row>
    <row r="1130" spans="1:11" ht="12.75" customHeight="1">
      <c r="A1130" s="56"/>
      <c r="B1130" s="179"/>
      <c r="C1130" s="237"/>
      <c r="D1130" s="207"/>
      <c r="E1130" s="57"/>
      <c r="F1130" s="57"/>
      <c r="G1130" s="112"/>
      <c r="K1130" s="144"/>
    </row>
    <row r="1131" spans="1:11" ht="12.75" customHeight="1">
      <c r="A1131" s="56"/>
      <c r="B1131" s="179"/>
      <c r="C1131" s="237"/>
      <c r="D1131" s="207"/>
      <c r="E1131" s="57"/>
      <c r="F1131" s="57"/>
      <c r="G1131" s="112"/>
      <c r="K1131" s="144"/>
    </row>
    <row r="1132" spans="1:11" ht="12.75" customHeight="1">
      <c r="A1132" s="56"/>
      <c r="B1132" s="179"/>
      <c r="C1132" s="237"/>
      <c r="D1132" s="207"/>
      <c r="E1132" s="57"/>
      <c r="F1132" s="57"/>
      <c r="G1132" s="112"/>
      <c r="K1132" s="144"/>
    </row>
    <row r="1133" spans="1:11" ht="12.75" customHeight="1">
      <c r="A1133" s="56"/>
      <c r="B1133" s="179"/>
      <c r="C1133" s="237"/>
      <c r="D1133" s="207"/>
      <c r="E1133" s="57"/>
      <c r="F1133" s="57"/>
      <c r="G1133" s="112"/>
      <c r="K1133" s="144"/>
    </row>
    <row r="1134" spans="1:11" ht="12.75" customHeight="1">
      <c r="A1134" s="56"/>
      <c r="B1134" s="179"/>
      <c r="C1134" s="237"/>
      <c r="D1134" s="207"/>
      <c r="E1134" s="57"/>
      <c r="F1134" s="57"/>
      <c r="G1134" s="112"/>
      <c r="K1134" s="144"/>
    </row>
    <row r="1135" spans="1:11" ht="12.75" customHeight="1">
      <c r="A1135" s="56"/>
      <c r="B1135" s="179"/>
      <c r="C1135" s="237"/>
      <c r="D1135" s="207"/>
      <c r="E1135" s="57"/>
      <c r="F1135" s="57"/>
      <c r="G1135" s="112"/>
      <c r="K1135" s="144"/>
    </row>
    <row r="1136" spans="1:11" ht="12.75" customHeight="1">
      <c r="A1136" s="56"/>
      <c r="B1136" s="179"/>
      <c r="C1136" s="237"/>
      <c r="D1136" s="207"/>
      <c r="E1136" s="57"/>
      <c r="F1136" s="57"/>
      <c r="G1136" s="112"/>
      <c r="K1136" s="144"/>
    </row>
    <row r="1138" spans="1:11" ht="12.75" customHeight="1">
      <c r="A1138" s="68"/>
      <c r="B1138" s="185"/>
      <c r="C1138" s="243"/>
      <c r="D1138" s="213"/>
      <c r="E1138" s="69"/>
      <c r="F1138" s="69"/>
      <c r="G1138" s="118"/>
      <c r="K1138" s="152"/>
    </row>
    <row r="1139" spans="1:11" ht="12.75" customHeight="1">
      <c r="A1139" s="68"/>
      <c r="B1139" s="185"/>
      <c r="C1139" s="243"/>
      <c r="D1139" s="213"/>
      <c r="E1139" s="69"/>
      <c r="F1139" s="69"/>
      <c r="G1139" s="118"/>
      <c r="K1139" s="152"/>
    </row>
    <row r="1140" spans="1:11" ht="12.75" customHeight="1">
      <c r="A1140" s="68"/>
      <c r="B1140" s="185"/>
      <c r="C1140" s="243"/>
      <c r="D1140" s="213"/>
      <c r="E1140" s="69"/>
      <c r="F1140" s="69"/>
      <c r="G1140" s="118"/>
      <c r="K1140" s="152"/>
    </row>
    <row r="1141" spans="1:11" ht="12.75" customHeight="1">
      <c r="A1141" s="68"/>
      <c r="B1141" s="185"/>
      <c r="C1141" s="243"/>
      <c r="D1141" s="213"/>
      <c r="E1141" s="69"/>
      <c r="F1141" s="69"/>
      <c r="G1141" s="118"/>
      <c r="K1141" s="152"/>
    </row>
    <row r="1142" spans="1:11" ht="12.75" customHeight="1">
      <c r="A1142" s="68"/>
      <c r="B1142" s="185"/>
      <c r="C1142" s="243"/>
      <c r="D1142" s="213"/>
      <c r="E1142" s="69"/>
      <c r="F1142" s="69"/>
      <c r="G1142" s="118"/>
      <c r="K1142" s="152"/>
    </row>
    <row r="1143" spans="1:11" ht="12.75" customHeight="1">
      <c r="A1143" s="68"/>
      <c r="B1143" s="185"/>
      <c r="C1143" s="243"/>
      <c r="D1143" s="213"/>
      <c r="E1143" s="69"/>
      <c r="F1143" s="69"/>
      <c r="G1143" s="118"/>
      <c r="K1143" s="152"/>
    </row>
    <row r="1144" spans="1:11" ht="12.75" customHeight="1">
      <c r="A1144" s="68"/>
      <c r="B1144" s="185"/>
      <c r="C1144" s="243"/>
      <c r="D1144" s="213"/>
      <c r="E1144" s="69"/>
      <c r="F1144" s="69"/>
      <c r="G1144" s="118"/>
      <c r="K1144" s="152"/>
    </row>
    <row r="1145" spans="1:11" ht="12.75" customHeight="1">
      <c r="A1145" s="68"/>
      <c r="B1145" s="185"/>
      <c r="C1145" s="243"/>
      <c r="D1145" s="213"/>
      <c r="E1145" s="69"/>
      <c r="F1145" s="69"/>
      <c r="G1145" s="118"/>
      <c r="K1145" s="152"/>
    </row>
    <row r="1146" spans="1:11" ht="12.75" customHeight="1">
      <c r="A1146" s="68"/>
      <c r="B1146" s="185"/>
      <c r="C1146" s="243"/>
      <c r="D1146" s="213"/>
      <c r="E1146" s="69"/>
      <c r="F1146" s="69"/>
      <c r="G1146" s="118"/>
      <c r="K1146" s="152"/>
    </row>
    <row r="1147" spans="1:11" ht="12.75" customHeight="1">
      <c r="A1147" s="68"/>
      <c r="B1147" s="185"/>
      <c r="C1147" s="243"/>
      <c r="D1147" s="213"/>
      <c r="E1147" s="69"/>
      <c r="F1147" s="69"/>
      <c r="G1147" s="118"/>
      <c r="K1147" s="152"/>
    </row>
    <row r="1148" spans="1:11" ht="12.75" customHeight="1">
      <c r="A1148" s="68"/>
      <c r="B1148" s="185"/>
      <c r="C1148" s="243"/>
      <c r="D1148" s="213"/>
      <c r="E1148" s="69"/>
      <c r="F1148" s="69"/>
      <c r="G1148" s="118"/>
      <c r="K1148" s="152"/>
    </row>
    <row r="1149" spans="1:11" ht="12.75" customHeight="1">
      <c r="A1149" s="68"/>
      <c r="B1149" s="185"/>
      <c r="C1149" s="243"/>
      <c r="D1149" s="213"/>
      <c r="E1149" s="69"/>
      <c r="F1149" s="69"/>
      <c r="G1149" s="118"/>
      <c r="K1149" s="152"/>
    </row>
    <row r="1150" spans="1:11" ht="12.75" customHeight="1">
      <c r="A1150" s="68"/>
      <c r="B1150" s="185"/>
      <c r="C1150" s="243"/>
      <c r="D1150" s="213"/>
      <c r="E1150" s="69"/>
      <c r="F1150" s="69"/>
      <c r="G1150" s="118"/>
      <c r="K1150" s="152"/>
    </row>
    <row r="1151" spans="1:11" ht="12.75" customHeight="1">
      <c r="A1151" s="68"/>
      <c r="B1151" s="185"/>
      <c r="C1151" s="243"/>
      <c r="D1151" s="213"/>
      <c r="E1151" s="69"/>
      <c r="F1151" s="69"/>
      <c r="G1151" s="118"/>
      <c r="K1151" s="152"/>
    </row>
    <row r="1152" spans="1:11" ht="12.75" customHeight="1">
      <c r="A1152" s="68"/>
      <c r="B1152" s="185"/>
      <c r="C1152" s="243"/>
      <c r="D1152" s="213"/>
      <c r="E1152" s="69"/>
      <c r="F1152" s="69"/>
      <c r="G1152" s="118"/>
      <c r="K1152" s="152"/>
    </row>
    <row r="1153" spans="1:11" ht="12.75" customHeight="1">
      <c r="A1153" s="68"/>
      <c r="B1153" s="185"/>
      <c r="C1153" s="243"/>
      <c r="D1153" s="213"/>
      <c r="E1153" s="69"/>
      <c r="F1153" s="69"/>
      <c r="G1153" s="118"/>
      <c r="K1153" s="152"/>
    </row>
    <row r="1154" spans="1:11" ht="12.75" customHeight="1">
      <c r="A1154" s="68"/>
      <c r="B1154" s="185"/>
      <c r="C1154" s="243"/>
      <c r="D1154" s="213"/>
      <c r="E1154" s="69"/>
      <c r="F1154" s="69"/>
      <c r="G1154" s="118"/>
      <c r="K1154" s="152"/>
    </row>
    <row r="1155" spans="1:11" ht="12.75" customHeight="1">
      <c r="A1155" s="68"/>
      <c r="B1155" s="185"/>
      <c r="C1155" s="243"/>
      <c r="D1155" s="213"/>
      <c r="E1155" s="69"/>
      <c r="F1155" s="69"/>
      <c r="G1155" s="118"/>
      <c r="K1155" s="152"/>
    </row>
    <row r="1156" spans="1:11" ht="12.75" customHeight="1">
      <c r="A1156" s="68"/>
      <c r="B1156" s="185"/>
      <c r="C1156" s="243"/>
      <c r="D1156" s="213"/>
      <c r="E1156" s="69"/>
      <c r="F1156" s="69"/>
      <c r="G1156" s="118"/>
      <c r="K1156" s="152"/>
    </row>
    <row r="1157" spans="1:11" ht="12.75" customHeight="1">
      <c r="A1157" s="68"/>
      <c r="B1157" s="185"/>
      <c r="C1157" s="243"/>
      <c r="D1157" s="213"/>
      <c r="E1157" s="69"/>
      <c r="F1157" s="69"/>
      <c r="G1157" s="118"/>
      <c r="K1157" s="152"/>
    </row>
    <row r="1158" spans="1:11" ht="12.75" customHeight="1">
      <c r="A1158" s="68"/>
      <c r="B1158" s="185"/>
      <c r="C1158" s="243"/>
      <c r="D1158" s="213"/>
      <c r="E1158" s="69"/>
      <c r="F1158" s="69"/>
      <c r="G1158" s="118"/>
      <c r="K1158" s="152"/>
    </row>
    <row r="1160" spans="1:11" ht="12.75" customHeight="1">
      <c r="A1160" s="70"/>
      <c r="B1160" s="186"/>
      <c r="C1160" s="244"/>
      <c r="D1160" s="214"/>
      <c r="E1160" s="71"/>
      <c r="F1160" s="71"/>
      <c r="G1160" s="119"/>
      <c r="K1160" s="153"/>
    </row>
    <row r="1161" spans="1:11" ht="12.75" customHeight="1">
      <c r="A1161" s="70"/>
      <c r="B1161" s="186"/>
      <c r="C1161" s="244"/>
      <c r="D1161" s="214"/>
      <c r="E1161" s="71"/>
      <c r="F1161" s="71"/>
      <c r="G1161" s="119"/>
      <c r="K1161" s="153"/>
    </row>
    <row r="1162" spans="1:11" ht="12.75" customHeight="1">
      <c r="A1162" s="70"/>
      <c r="B1162" s="186"/>
      <c r="C1162" s="244"/>
      <c r="D1162" s="214"/>
      <c r="E1162" s="71"/>
      <c r="F1162" s="71"/>
      <c r="G1162" s="119"/>
      <c r="K1162" s="153"/>
    </row>
    <row r="1163" spans="1:11" ht="12.75" customHeight="1">
      <c r="A1163" s="70"/>
      <c r="B1163" s="186"/>
      <c r="C1163" s="244"/>
      <c r="D1163" s="214"/>
      <c r="E1163" s="71"/>
      <c r="F1163" s="71"/>
      <c r="G1163" s="119"/>
      <c r="K1163" s="153"/>
    </row>
    <row r="1164" spans="1:11" ht="12.75" customHeight="1">
      <c r="A1164" s="70"/>
      <c r="B1164" s="186"/>
      <c r="C1164" s="244"/>
      <c r="D1164" s="214"/>
      <c r="E1164" s="71"/>
      <c r="F1164" s="71"/>
      <c r="G1164" s="119"/>
      <c r="K1164" s="153"/>
    </row>
    <row r="1165" spans="1:11" ht="12.75" customHeight="1">
      <c r="A1165" s="70"/>
      <c r="B1165" s="186"/>
      <c r="C1165" s="244"/>
      <c r="D1165" s="214"/>
      <c r="E1165" s="71"/>
      <c r="F1165" s="71"/>
      <c r="G1165" s="119"/>
      <c r="K1165" s="153"/>
    </row>
    <row r="1166" spans="1:11" ht="12.75" customHeight="1">
      <c r="A1166" s="70"/>
      <c r="B1166" s="186"/>
      <c r="C1166" s="244"/>
      <c r="D1166" s="214"/>
      <c r="E1166" s="71"/>
      <c r="F1166" s="71"/>
      <c r="G1166" s="119"/>
      <c r="K1166" s="153"/>
    </row>
    <row r="1167" spans="1:11" ht="12.75" customHeight="1">
      <c r="A1167" s="70"/>
      <c r="B1167" s="186"/>
      <c r="C1167" s="244"/>
      <c r="D1167" s="214"/>
      <c r="E1167" s="71"/>
      <c r="F1167" s="71"/>
      <c r="G1167" s="119"/>
      <c r="K1167" s="153"/>
    </row>
    <row r="1168" spans="1:11" ht="12.75" customHeight="1">
      <c r="A1168" s="70"/>
      <c r="B1168" s="186"/>
      <c r="C1168" s="244"/>
      <c r="D1168" s="214"/>
      <c r="E1168" s="71"/>
      <c r="F1168" s="71"/>
      <c r="G1168" s="119"/>
      <c r="K1168" s="153"/>
    </row>
    <row r="1169" spans="1:11" ht="12.75" customHeight="1">
      <c r="A1169" s="70"/>
      <c r="B1169" s="186"/>
      <c r="C1169" s="244"/>
      <c r="D1169" s="214"/>
      <c r="E1169" s="71"/>
      <c r="F1169" s="71"/>
      <c r="G1169" s="119"/>
      <c r="K1169" s="153"/>
    </row>
    <row r="1170" spans="1:11" ht="12.75" customHeight="1">
      <c r="A1170" s="70"/>
      <c r="B1170" s="186"/>
      <c r="C1170" s="244"/>
      <c r="D1170" s="214"/>
      <c r="E1170" s="71"/>
      <c r="F1170" s="71"/>
      <c r="G1170" s="119"/>
      <c r="K1170" s="153"/>
    </row>
    <row r="1171" spans="1:11" ht="12.75" customHeight="1">
      <c r="A1171" s="70"/>
      <c r="B1171" s="186"/>
      <c r="C1171" s="244"/>
      <c r="D1171" s="214"/>
      <c r="E1171" s="71"/>
      <c r="F1171" s="71"/>
      <c r="G1171" s="119"/>
      <c r="K1171" s="153"/>
    </row>
    <row r="1172" spans="1:11" ht="12.75" customHeight="1">
      <c r="A1172" s="70"/>
      <c r="B1172" s="186"/>
      <c r="C1172" s="244"/>
      <c r="D1172" s="214"/>
      <c r="E1172" s="71"/>
      <c r="F1172" s="71"/>
      <c r="G1172" s="119"/>
      <c r="K1172" s="153"/>
    </row>
    <row r="1173" spans="1:11" ht="12.75" customHeight="1">
      <c r="A1173" s="70"/>
      <c r="B1173" s="186"/>
      <c r="C1173" s="244"/>
      <c r="D1173" s="214"/>
      <c r="E1173" s="71"/>
      <c r="F1173" s="71"/>
      <c r="G1173" s="119"/>
      <c r="K1173" s="153"/>
    </row>
    <row r="1174" spans="1:11" ht="12.75" customHeight="1">
      <c r="A1174" s="70"/>
      <c r="B1174" s="186"/>
      <c r="C1174" s="244"/>
      <c r="D1174" s="214"/>
      <c r="E1174" s="71"/>
      <c r="F1174" s="71"/>
      <c r="G1174" s="119"/>
      <c r="K1174" s="153"/>
    </row>
    <row r="1175" spans="1:11" ht="12.75" customHeight="1">
      <c r="A1175" s="70"/>
      <c r="B1175" s="186"/>
      <c r="C1175" s="244"/>
      <c r="D1175" s="214"/>
      <c r="E1175" s="71"/>
      <c r="F1175" s="71"/>
      <c r="G1175" s="119"/>
      <c r="K1175" s="153"/>
    </row>
    <row r="1177" spans="1:11" ht="12.75" customHeight="1">
      <c r="A1177" s="58"/>
      <c r="B1177" s="180"/>
      <c r="C1177" s="238"/>
      <c r="D1177" s="208"/>
      <c r="E1177" s="59"/>
      <c r="F1177" s="59"/>
      <c r="G1177" s="113"/>
      <c r="K1177" s="145"/>
    </row>
    <row r="1178" spans="1:11" ht="12.75" customHeight="1">
      <c r="A1178" s="58"/>
      <c r="B1178" s="180"/>
      <c r="C1178" s="238"/>
      <c r="D1178" s="208"/>
      <c r="E1178" s="59"/>
      <c r="F1178" s="59"/>
      <c r="G1178" s="113"/>
      <c r="K1178" s="145"/>
    </row>
    <row r="1179" spans="1:11" ht="12.75" customHeight="1">
      <c r="A1179" s="58"/>
      <c r="B1179" s="180"/>
      <c r="C1179" s="238"/>
      <c r="D1179" s="208"/>
      <c r="E1179" s="59"/>
      <c r="F1179" s="59"/>
      <c r="G1179" s="113"/>
      <c r="K1179" s="145"/>
    </row>
    <row r="1180" spans="1:11" ht="12.75" customHeight="1">
      <c r="A1180" s="58"/>
      <c r="B1180" s="180"/>
      <c r="C1180" s="238"/>
      <c r="D1180" s="208"/>
      <c r="E1180" s="59"/>
      <c r="F1180" s="59"/>
      <c r="G1180" s="113"/>
      <c r="K1180" s="145"/>
    </row>
    <row r="1181" spans="1:11" ht="12.75" customHeight="1">
      <c r="A1181" s="58"/>
      <c r="B1181" s="180"/>
      <c r="C1181" s="238"/>
      <c r="D1181" s="208"/>
      <c r="E1181" s="59"/>
      <c r="F1181" s="59"/>
      <c r="G1181" s="113"/>
      <c r="K1181" s="145"/>
    </row>
    <row r="1182" spans="1:11" ht="12.75" customHeight="1">
      <c r="A1182" s="58"/>
      <c r="B1182" s="180"/>
      <c r="C1182" s="238"/>
      <c r="D1182" s="208"/>
      <c r="E1182" s="59"/>
      <c r="F1182" s="59"/>
      <c r="G1182" s="113"/>
      <c r="K1182" s="145"/>
    </row>
    <row r="1183" spans="1:11" ht="12.75" customHeight="1">
      <c r="A1183" s="58"/>
      <c r="B1183" s="180"/>
      <c r="C1183" s="238"/>
      <c r="D1183" s="208"/>
      <c r="E1183" s="59"/>
      <c r="F1183" s="59"/>
      <c r="G1183" s="113"/>
      <c r="K1183" s="145"/>
    </row>
    <row r="1184" spans="1:11" ht="12.75" customHeight="1">
      <c r="A1184" s="58"/>
      <c r="B1184" s="180"/>
      <c r="C1184" s="238"/>
      <c r="D1184" s="208"/>
      <c r="E1184" s="59"/>
      <c r="F1184" s="59"/>
      <c r="G1184" s="113"/>
      <c r="K1184" s="145"/>
    </row>
    <row r="1185" spans="1:11" ht="12.75" customHeight="1">
      <c r="A1185" s="58"/>
      <c r="B1185" s="180"/>
      <c r="C1185" s="238"/>
      <c r="D1185" s="208"/>
      <c r="E1185" s="59"/>
      <c r="F1185" s="59"/>
      <c r="G1185" s="113"/>
      <c r="K1185" s="145"/>
    </row>
    <row r="1186" spans="1:11" ht="12.75" customHeight="1">
      <c r="A1186" s="58"/>
      <c r="B1186" s="180"/>
      <c r="C1186" s="238"/>
      <c r="D1186" s="208"/>
      <c r="E1186" s="59"/>
      <c r="F1186" s="59"/>
      <c r="G1186" s="113"/>
      <c r="K1186" s="145"/>
    </row>
    <row r="1187" spans="1:11" ht="12.75" customHeight="1">
      <c r="A1187" s="58"/>
      <c r="B1187" s="180"/>
      <c r="C1187" s="238"/>
      <c r="D1187" s="208"/>
      <c r="E1187" s="59"/>
      <c r="F1187" s="59"/>
      <c r="G1187" s="113"/>
      <c r="K1187" s="145"/>
    </row>
    <row r="1210" spans="1:11" ht="12.75" customHeight="1">
      <c r="A1210" s="46"/>
      <c r="B1210" s="175"/>
      <c r="C1210" s="233"/>
      <c r="D1210" s="203"/>
      <c r="E1210" s="47"/>
      <c r="F1210" s="47"/>
      <c r="G1210" s="108"/>
      <c r="K1210" s="140"/>
    </row>
    <row r="1211" spans="1:11" ht="12.75" customHeight="1">
      <c r="A1211" s="46"/>
      <c r="B1211" s="175"/>
      <c r="C1211" s="233"/>
      <c r="D1211" s="203"/>
      <c r="E1211" s="47"/>
      <c r="F1211" s="47"/>
      <c r="G1211" s="108"/>
      <c r="K1211" s="140"/>
    </row>
    <row r="1212" spans="1:11" ht="12.75" customHeight="1">
      <c r="A1212" s="46"/>
      <c r="B1212" s="175"/>
      <c r="C1212" s="233"/>
      <c r="D1212" s="203"/>
      <c r="E1212" s="47"/>
      <c r="F1212" s="47"/>
      <c r="G1212" s="108"/>
      <c r="K1212" s="140"/>
    </row>
    <row r="1213" spans="1:11" ht="12.75" customHeight="1">
      <c r="A1213" s="46"/>
      <c r="B1213" s="175"/>
      <c r="C1213" s="233"/>
      <c r="D1213" s="203"/>
      <c r="E1213" s="47"/>
      <c r="F1213" s="47"/>
      <c r="G1213" s="108"/>
      <c r="K1213" s="140"/>
    </row>
    <row r="1214" spans="1:11" ht="12.75" customHeight="1">
      <c r="A1214" s="46"/>
      <c r="B1214" s="175"/>
      <c r="C1214" s="233"/>
      <c r="D1214" s="203"/>
      <c r="E1214" s="47"/>
      <c r="F1214" s="47"/>
      <c r="G1214" s="108"/>
      <c r="K1214" s="140"/>
    </row>
    <row r="1215" spans="1:11" ht="12.75" customHeight="1">
      <c r="A1215" s="46"/>
      <c r="B1215" s="175"/>
      <c r="C1215" s="233"/>
      <c r="D1215" s="203"/>
      <c r="E1215" s="47"/>
      <c r="F1215" s="47"/>
      <c r="G1215" s="108"/>
      <c r="K1215" s="140"/>
    </row>
    <row r="1216" spans="1:11" ht="12.75" customHeight="1">
      <c r="A1216" s="46"/>
      <c r="B1216" s="175"/>
      <c r="C1216" s="233"/>
      <c r="D1216" s="203"/>
      <c r="E1216" s="47"/>
      <c r="F1216" s="47"/>
      <c r="G1216" s="108"/>
      <c r="K1216" s="140"/>
    </row>
    <row r="1217" spans="1:11" ht="12.75" customHeight="1">
      <c r="A1217" s="46"/>
      <c r="B1217" s="175"/>
      <c r="C1217" s="233"/>
      <c r="D1217" s="203"/>
      <c r="E1217" s="47"/>
      <c r="F1217" s="47"/>
      <c r="G1217" s="108"/>
      <c r="K1217" s="140"/>
    </row>
    <row r="1218" spans="1:11" ht="12.75" customHeight="1">
      <c r="A1218" s="46"/>
      <c r="B1218" s="175"/>
      <c r="C1218" s="233"/>
      <c r="D1218" s="203"/>
      <c r="E1218" s="47"/>
      <c r="F1218" s="47"/>
      <c r="G1218" s="108"/>
      <c r="K1218" s="140"/>
    </row>
    <row r="1220" spans="1:11" ht="12.75" customHeight="1">
      <c r="A1220" s="44"/>
      <c r="B1220" s="174"/>
      <c r="C1220" s="232"/>
      <c r="D1220" s="202"/>
      <c r="E1220" s="45"/>
      <c r="F1220" s="45"/>
      <c r="G1220" s="107"/>
      <c r="K1220" s="139"/>
    </row>
    <row r="1221" spans="1:11" ht="12.75" customHeight="1">
      <c r="A1221" s="44"/>
      <c r="B1221" s="174"/>
      <c r="C1221" s="232"/>
      <c r="D1221" s="202"/>
      <c r="E1221" s="45"/>
      <c r="F1221" s="45"/>
      <c r="G1221" s="107"/>
      <c r="K1221" s="139"/>
    </row>
    <row r="1222" spans="1:11" ht="12.75" customHeight="1">
      <c r="A1222" s="44"/>
      <c r="B1222" s="174"/>
      <c r="C1222" s="232"/>
      <c r="D1222" s="202"/>
      <c r="E1222" s="45"/>
      <c r="F1222" s="45"/>
      <c r="G1222" s="107"/>
      <c r="K1222" s="139"/>
    </row>
    <row r="1223" spans="1:11" ht="12.75" customHeight="1">
      <c r="A1223" s="44"/>
      <c r="B1223" s="174"/>
      <c r="C1223" s="232"/>
      <c r="D1223" s="202"/>
      <c r="E1223" s="45"/>
      <c r="F1223" s="45"/>
      <c r="G1223" s="107"/>
      <c r="K1223" s="139"/>
    </row>
    <row r="1224" spans="1:11" ht="12.75" customHeight="1">
      <c r="A1224" s="44"/>
      <c r="B1224" s="174"/>
      <c r="C1224" s="232"/>
      <c r="D1224" s="202"/>
      <c r="E1224" s="45"/>
      <c r="F1224" s="45"/>
      <c r="G1224" s="107"/>
      <c r="K1224" s="139"/>
    </row>
    <row r="1225" spans="1:11" ht="12.75" customHeight="1">
      <c r="A1225" s="44"/>
      <c r="B1225" s="174"/>
      <c r="C1225" s="232"/>
      <c r="D1225" s="202"/>
      <c r="E1225" s="45"/>
      <c r="F1225" s="45"/>
      <c r="G1225" s="107"/>
      <c r="K1225" s="139"/>
    </row>
    <row r="1226" spans="1:11" ht="12.75" customHeight="1">
      <c r="A1226" s="44"/>
      <c r="B1226" s="174"/>
      <c r="C1226" s="232"/>
      <c r="D1226" s="202"/>
      <c r="E1226" s="45"/>
      <c r="F1226" s="45"/>
      <c r="G1226" s="107"/>
      <c r="K1226" s="139"/>
    </row>
    <row r="1227" spans="1:11" ht="12.75" customHeight="1">
      <c r="A1227" s="44"/>
      <c r="B1227" s="174"/>
      <c r="C1227" s="232"/>
      <c r="D1227" s="202"/>
      <c r="E1227" s="45"/>
      <c r="F1227" s="45"/>
      <c r="G1227" s="107"/>
      <c r="K1227" s="139"/>
    </row>
    <row r="1228" spans="1:11" ht="12.75" customHeight="1">
      <c r="A1228" s="44"/>
      <c r="B1228" s="174"/>
      <c r="C1228" s="232"/>
      <c r="D1228" s="202"/>
      <c r="E1228" s="45"/>
      <c r="F1228" s="45"/>
      <c r="G1228" s="107"/>
      <c r="K1228" s="139"/>
    </row>
    <row r="1229" spans="1:11" ht="12.75" customHeight="1">
      <c r="A1229" s="44"/>
      <c r="B1229" s="174"/>
      <c r="C1229" s="232"/>
      <c r="D1229" s="202"/>
      <c r="E1229" s="45"/>
      <c r="F1229" s="45"/>
      <c r="G1229" s="107"/>
      <c r="K1229" s="139"/>
    </row>
    <row r="1230" spans="1:11" ht="12.75" customHeight="1">
      <c r="A1230" s="44"/>
      <c r="B1230" s="174"/>
      <c r="C1230" s="232"/>
      <c r="D1230" s="202"/>
      <c r="E1230" s="45"/>
      <c r="F1230" s="45"/>
      <c r="G1230" s="107"/>
      <c r="K1230" s="139"/>
    </row>
    <row r="1231" spans="1:11" ht="12.75" customHeight="1">
      <c r="A1231" s="44"/>
      <c r="B1231" s="174"/>
      <c r="C1231" s="232"/>
      <c r="D1231" s="202"/>
      <c r="E1231" s="45"/>
      <c r="F1231" s="45"/>
      <c r="G1231" s="107"/>
      <c r="K1231" s="139"/>
    </row>
    <row r="1232" spans="1:11" ht="12.75" customHeight="1">
      <c r="A1232" s="44"/>
      <c r="B1232" s="174"/>
      <c r="C1232" s="232"/>
      <c r="D1232" s="202"/>
      <c r="E1232" s="45"/>
      <c r="F1232" s="45"/>
      <c r="G1232" s="107"/>
      <c r="K1232" s="139"/>
    </row>
    <row r="1233" spans="1:11" ht="12.75" customHeight="1">
      <c r="A1233" s="44"/>
      <c r="B1233" s="174"/>
      <c r="C1233" s="232"/>
      <c r="D1233" s="202"/>
      <c r="E1233" s="45"/>
      <c r="F1233" s="45"/>
      <c r="G1233" s="107"/>
      <c r="K1233" s="139"/>
    </row>
    <row r="1234" spans="1:11" ht="12.75" customHeight="1">
      <c r="A1234" s="44"/>
      <c r="B1234" s="174"/>
      <c r="C1234" s="232"/>
      <c r="D1234" s="202"/>
      <c r="E1234" s="45"/>
      <c r="F1234" s="45"/>
      <c r="G1234" s="107"/>
      <c r="K1234" s="139"/>
    </row>
    <row r="1235" spans="1:11" ht="12.75" customHeight="1">
      <c r="A1235" s="44"/>
      <c r="B1235" s="174"/>
      <c r="C1235" s="232"/>
      <c r="D1235" s="202"/>
      <c r="E1235" s="45"/>
      <c r="F1235" s="45"/>
      <c r="G1235" s="107"/>
      <c r="K1235" s="139"/>
    </row>
    <row r="1236" spans="1:11" ht="12.75" customHeight="1">
      <c r="A1236" s="44"/>
      <c r="B1236" s="174"/>
      <c r="C1236" s="232"/>
      <c r="D1236" s="202"/>
      <c r="E1236" s="45"/>
      <c r="F1236" s="45"/>
      <c r="G1236" s="107"/>
      <c r="K1236" s="139"/>
    </row>
    <row r="1237" spans="1:11" ht="12.75" customHeight="1">
      <c r="A1237" s="44"/>
      <c r="B1237" s="174"/>
      <c r="C1237" s="232"/>
      <c r="D1237" s="202"/>
      <c r="E1237" s="45"/>
      <c r="F1237" s="45"/>
      <c r="G1237" s="107"/>
      <c r="K1237" s="139"/>
    </row>
    <row r="1239" spans="1:11" ht="12.75" customHeight="1">
      <c r="A1239" s="72"/>
      <c r="B1239" s="187"/>
      <c r="C1239" s="245"/>
      <c r="D1239" s="215"/>
      <c r="E1239" s="73"/>
      <c r="F1239" s="73"/>
      <c r="G1239" s="120"/>
      <c r="K1239" s="154"/>
    </row>
    <row r="1240" spans="1:11" ht="12.75" customHeight="1">
      <c r="A1240" s="72"/>
      <c r="B1240" s="187"/>
      <c r="C1240" s="245"/>
      <c r="D1240" s="215"/>
      <c r="E1240" s="73"/>
      <c r="F1240" s="73"/>
      <c r="G1240" s="120"/>
      <c r="K1240" s="154"/>
    </row>
    <row r="1241" spans="1:11" ht="12.75" customHeight="1">
      <c r="A1241" s="72"/>
      <c r="B1241" s="187"/>
      <c r="C1241" s="245"/>
      <c r="D1241" s="215"/>
      <c r="E1241" s="73"/>
      <c r="F1241" s="73"/>
      <c r="G1241" s="120"/>
      <c r="K1241" s="154"/>
    </row>
    <row r="1242" spans="1:11" ht="12.75" customHeight="1">
      <c r="A1242" s="72"/>
      <c r="B1242" s="187"/>
      <c r="C1242" s="245"/>
      <c r="D1242" s="215"/>
      <c r="E1242" s="73"/>
      <c r="F1242" s="73"/>
      <c r="G1242" s="120"/>
      <c r="K1242" s="154"/>
    </row>
    <row r="1243" spans="1:11" ht="12.75" customHeight="1">
      <c r="A1243" s="72"/>
      <c r="B1243" s="187"/>
      <c r="C1243" s="245"/>
      <c r="D1243" s="215"/>
      <c r="E1243" s="73"/>
      <c r="F1243" s="73"/>
      <c r="G1243" s="120"/>
      <c r="K1243" s="154"/>
    </row>
    <row r="1244" spans="1:11" ht="12.75" customHeight="1">
      <c r="A1244" s="72"/>
      <c r="B1244" s="187"/>
      <c r="C1244" s="245"/>
      <c r="D1244" s="215"/>
      <c r="E1244" s="73"/>
      <c r="F1244" s="73"/>
      <c r="G1244" s="120"/>
      <c r="K1244" s="154"/>
    </row>
    <row r="1245" spans="1:11" ht="12.75" customHeight="1">
      <c r="A1245" s="72"/>
      <c r="B1245" s="187"/>
      <c r="C1245" s="245"/>
      <c r="D1245" s="215"/>
      <c r="E1245" s="73"/>
      <c r="F1245" s="73"/>
      <c r="G1245" s="120"/>
      <c r="K1245" s="154"/>
    </row>
    <row r="1246" spans="1:11" ht="12.75" customHeight="1">
      <c r="A1246" s="72"/>
      <c r="B1246" s="187"/>
      <c r="C1246" s="245"/>
      <c r="D1246" s="215"/>
      <c r="E1246" s="73"/>
      <c r="F1246" s="73"/>
      <c r="G1246" s="120"/>
      <c r="K1246" s="154"/>
    </row>
    <row r="1247" spans="1:11" ht="12.75" customHeight="1">
      <c r="A1247" s="72"/>
      <c r="B1247" s="187"/>
      <c r="C1247" s="245"/>
      <c r="D1247" s="215"/>
      <c r="E1247" s="73"/>
      <c r="F1247" s="73"/>
      <c r="G1247" s="120"/>
      <c r="K1247" s="154"/>
    </row>
    <row r="1248" spans="1:11" ht="12.75" customHeight="1">
      <c r="A1248" s="72"/>
      <c r="B1248" s="187"/>
      <c r="C1248" s="245"/>
      <c r="D1248" s="215"/>
      <c r="E1248" s="73"/>
      <c r="F1248" s="73"/>
      <c r="G1248" s="120"/>
      <c r="K1248" s="154"/>
    </row>
    <row r="1249" spans="1:11" ht="12.75" customHeight="1">
      <c r="A1249" s="72"/>
      <c r="B1249" s="187"/>
      <c r="C1249" s="245"/>
      <c r="D1249" s="215"/>
      <c r="E1249" s="73"/>
      <c r="F1249" s="73"/>
      <c r="G1249" s="120"/>
      <c r="K1249" s="154"/>
    </row>
    <row r="1250" spans="1:11" ht="12.75" customHeight="1">
      <c r="A1250" s="72"/>
      <c r="B1250" s="187"/>
      <c r="C1250" s="245"/>
      <c r="D1250" s="215"/>
      <c r="E1250" s="73"/>
      <c r="F1250" s="73"/>
      <c r="G1250" s="120"/>
      <c r="K1250" s="154"/>
    </row>
    <row r="1251" spans="1:11" ht="12.75" customHeight="1">
      <c r="A1251" s="72"/>
      <c r="B1251" s="187"/>
      <c r="C1251" s="245"/>
      <c r="D1251" s="215"/>
      <c r="E1251" s="73"/>
      <c r="F1251" s="73"/>
      <c r="G1251" s="120"/>
      <c r="K1251" s="154"/>
    </row>
    <row r="1252" spans="1:11" ht="12.75" customHeight="1">
      <c r="A1252" s="72"/>
      <c r="B1252" s="187"/>
      <c r="C1252" s="245"/>
      <c r="D1252" s="215"/>
      <c r="E1252" s="73"/>
      <c r="F1252" s="73"/>
      <c r="G1252" s="120"/>
      <c r="K1252" s="154"/>
    </row>
    <row r="1253" spans="1:11" ht="12.75" customHeight="1">
      <c r="A1253" s="72"/>
      <c r="B1253" s="187"/>
      <c r="C1253" s="245"/>
      <c r="D1253" s="215"/>
      <c r="E1253" s="73"/>
      <c r="F1253" s="73"/>
      <c r="G1253" s="120"/>
      <c r="K1253" s="154"/>
    </row>
    <row r="1254" spans="1:11" ht="12.75" customHeight="1">
      <c r="A1254" s="72"/>
      <c r="B1254" s="187"/>
      <c r="C1254" s="245"/>
      <c r="D1254" s="215"/>
      <c r="E1254" s="73"/>
      <c r="F1254" s="73"/>
      <c r="G1254" s="120"/>
      <c r="K1254" s="154"/>
    </row>
    <row r="1256" spans="1:11" ht="12.75" customHeight="1">
      <c r="A1256" s="74"/>
      <c r="B1256" s="188"/>
      <c r="C1256" s="246"/>
      <c r="D1256" s="216"/>
      <c r="E1256" s="75"/>
      <c r="F1256" s="75"/>
      <c r="G1256" s="121"/>
      <c r="K1256" s="155"/>
    </row>
    <row r="1257" spans="1:11" ht="12.75" customHeight="1">
      <c r="A1257" s="74"/>
      <c r="B1257" s="188"/>
      <c r="C1257" s="246"/>
      <c r="D1257" s="216"/>
      <c r="E1257" s="75"/>
      <c r="F1257" s="75"/>
      <c r="G1257" s="121"/>
      <c r="K1257" s="155"/>
    </row>
    <row r="1259" spans="1:11" ht="12.75" customHeight="1">
      <c r="A1259" s="52"/>
      <c r="B1259" s="178"/>
      <c r="C1259" s="236"/>
      <c r="D1259" s="206"/>
      <c r="E1259" s="53"/>
      <c r="F1259" s="53"/>
      <c r="G1259" s="111"/>
      <c r="K1259" s="143"/>
    </row>
    <row r="1260" spans="1:11" ht="12.75" customHeight="1">
      <c r="A1260" s="52"/>
      <c r="B1260" s="178"/>
      <c r="C1260" s="236"/>
      <c r="D1260" s="206"/>
      <c r="E1260" s="53"/>
      <c r="F1260" s="53"/>
      <c r="G1260" s="111"/>
      <c r="K1260" s="143"/>
    </row>
    <row r="1261" spans="1:11" ht="12.75" customHeight="1">
      <c r="A1261" s="52"/>
      <c r="B1261" s="178"/>
      <c r="C1261" s="236"/>
      <c r="D1261" s="206"/>
      <c r="E1261" s="53"/>
      <c r="F1261" s="53"/>
      <c r="G1261" s="111"/>
      <c r="K1261" s="143"/>
    </row>
    <row r="1262" spans="1:11" ht="12.75" customHeight="1">
      <c r="A1262" s="52"/>
      <c r="B1262" s="178"/>
      <c r="C1262" s="236"/>
      <c r="D1262" s="206"/>
      <c r="E1262" s="53"/>
      <c r="F1262" s="53"/>
      <c r="G1262" s="111"/>
      <c r="K1262" s="143"/>
    </row>
    <row r="1263" spans="1:11" ht="12.75" customHeight="1">
      <c r="A1263" s="52"/>
      <c r="B1263" s="178"/>
      <c r="C1263" s="236"/>
      <c r="D1263" s="206"/>
      <c r="E1263" s="53"/>
      <c r="F1263" s="53"/>
      <c r="G1263" s="111"/>
      <c r="K1263" s="143"/>
    </row>
    <row r="1264" spans="1:11" ht="12.75" customHeight="1">
      <c r="A1264" s="52"/>
      <c r="B1264" s="178"/>
      <c r="C1264" s="236"/>
      <c r="D1264" s="206"/>
      <c r="E1264" s="53"/>
      <c r="F1264" s="53"/>
      <c r="G1264" s="111"/>
      <c r="K1264" s="143"/>
    </row>
    <row r="1265" spans="1:11" ht="12.75" customHeight="1">
      <c r="A1265" s="52"/>
      <c r="B1265" s="178"/>
      <c r="C1265" s="236"/>
      <c r="D1265" s="206"/>
      <c r="E1265" s="53"/>
      <c r="F1265" s="53"/>
      <c r="G1265" s="111"/>
      <c r="K1265" s="143"/>
    </row>
    <row r="1266" spans="1:11" ht="12.75" customHeight="1">
      <c r="A1266" s="52"/>
      <c r="B1266" s="178"/>
      <c r="C1266" s="236"/>
      <c r="D1266" s="206"/>
      <c r="E1266" s="53"/>
      <c r="F1266" s="53"/>
      <c r="G1266" s="111"/>
      <c r="K1266" s="143"/>
    </row>
    <row r="1267" spans="1:11" ht="12.75" customHeight="1">
      <c r="A1267" s="52"/>
      <c r="B1267" s="178"/>
      <c r="C1267" s="236"/>
      <c r="D1267" s="206"/>
      <c r="E1267" s="53"/>
      <c r="F1267" s="53"/>
      <c r="G1267" s="111"/>
      <c r="K1267" s="143"/>
    </row>
    <row r="1268" spans="1:11" ht="12.75" customHeight="1">
      <c r="A1268" s="52"/>
      <c r="B1268" s="178"/>
      <c r="C1268" s="236"/>
      <c r="D1268" s="206"/>
      <c r="E1268" s="53"/>
      <c r="F1268" s="53"/>
      <c r="G1268" s="111"/>
      <c r="K1268" s="143"/>
    </row>
    <row r="1269" spans="1:11" ht="12.75" customHeight="1">
      <c r="A1269" s="52"/>
      <c r="B1269" s="178"/>
      <c r="C1269" s="236"/>
      <c r="D1269" s="206"/>
      <c r="E1269" s="53"/>
      <c r="F1269" s="53"/>
      <c r="G1269" s="111"/>
      <c r="K1269" s="143"/>
    </row>
    <row r="1270" spans="1:11" ht="12.75" customHeight="1">
      <c r="A1270" s="52"/>
      <c r="B1270" s="178"/>
      <c r="C1270" s="236"/>
      <c r="D1270" s="206"/>
      <c r="E1270" s="53"/>
      <c r="F1270" s="53"/>
      <c r="G1270" s="111"/>
      <c r="K1270" s="143"/>
    </row>
    <row r="1271" spans="1:11" ht="12.75" customHeight="1">
      <c r="A1271" s="52"/>
      <c r="B1271" s="178"/>
      <c r="C1271" s="236"/>
      <c r="D1271" s="206"/>
      <c r="E1271" s="53"/>
      <c r="F1271" s="53"/>
      <c r="G1271" s="111"/>
      <c r="K1271" s="143"/>
    </row>
    <row r="1272" spans="1:11" ht="12.75" customHeight="1">
      <c r="A1272" s="52"/>
      <c r="B1272" s="178"/>
      <c r="C1272" s="236"/>
      <c r="D1272" s="206"/>
      <c r="E1272" s="53"/>
      <c r="F1272" s="53"/>
      <c r="G1272" s="111"/>
      <c r="K1272" s="143"/>
    </row>
    <row r="1273" spans="1:11" ht="12.75" customHeight="1">
      <c r="A1273" s="52"/>
      <c r="B1273" s="178"/>
      <c r="C1273" s="236"/>
      <c r="D1273" s="206"/>
      <c r="E1273" s="53"/>
      <c r="F1273" s="53"/>
      <c r="G1273" s="111"/>
      <c r="K1273" s="143"/>
    </row>
    <row r="1274" spans="1:11" ht="12.75" customHeight="1">
      <c r="A1274" s="52"/>
      <c r="B1274" s="178"/>
      <c r="C1274" s="236"/>
      <c r="D1274" s="206"/>
      <c r="E1274" s="53"/>
      <c r="F1274" s="53"/>
      <c r="G1274" s="111"/>
      <c r="K1274" s="143"/>
    </row>
    <row r="1275" spans="1:11" ht="12.75" customHeight="1">
      <c r="A1275" s="52"/>
      <c r="B1275" s="178"/>
      <c r="C1275" s="236"/>
      <c r="D1275" s="206"/>
      <c r="E1275" s="53"/>
      <c r="F1275" s="53"/>
      <c r="G1275" s="111"/>
      <c r="K1275" s="143"/>
    </row>
    <row r="1276" spans="1:11" ht="12.75" customHeight="1">
      <c r="A1276" s="52"/>
      <c r="B1276" s="178"/>
      <c r="C1276" s="236"/>
      <c r="D1276" s="206"/>
      <c r="E1276" s="53"/>
      <c r="F1276" s="53"/>
      <c r="G1276" s="111"/>
      <c r="K1276" s="143"/>
    </row>
    <row r="1277" spans="1:11" ht="12.75" customHeight="1">
      <c r="A1277" s="52"/>
      <c r="B1277" s="178"/>
      <c r="C1277" s="236"/>
      <c r="D1277" s="206"/>
      <c r="E1277" s="53"/>
      <c r="F1277" s="53"/>
      <c r="G1277" s="111"/>
      <c r="K1277" s="143"/>
    </row>
    <row r="1278" spans="1:11" ht="12.75" customHeight="1">
      <c r="A1278" s="52"/>
      <c r="B1278" s="178"/>
      <c r="C1278" s="236"/>
      <c r="D1278" s="206"/>
      <c r="E1278" s="53"/>
      <c r="F1278" s="53"/>
      <c r="G1278" s="111"/>
      <c r="K1278" s="143"/>
    </row>
    <row r="1280" spans="1:11" ht="12.75" customHeight="1">
      <c r="A1280" s="56"/>
      <c r="B1280" s="179"/>
      <c r="C1280" s="237"/>
      <c r="D1280" s="207"/>
      <c r="E1280" s="57"/>
      <c r="F1280" s="57"/>
      <c r="G1280" s="112"/>
      <c r="K1280" s="144"/>
    </row>
    <row r="1281" spans="1:11" ht="12.75" customHeight="1">
      <c r="A1281" s="56"/>
      <c r="B1281" s="179"/>
      <c r="C1281" s="237"/>
      <c r="D1281" s="207"/>
      <c r="E1281" s="57"/>
      <c r="F1281" s="57"/>
      <c r="G1281" s="112"/>
      <c r="K1281" s="144"/>
    </row>
    <row r="1282" spans="1:11" ht="12.75" customHeight="1">
      <c r="A1282" s="56"/>
      <c r="B1282" s="179"/>
      <c r="C1282" s="237"/>
      <c r="D1282" s="207"/>
      <c r="E1282" s="57"/>
      <c r="F1282" s="57"/>
      <c r="G1282" s="112"/>
      <c r="K1282" s="144"/>
    </row>
    <row r="1283" spans="1:11" ht="12.75" customHeight="1">
      <c r="A1283" s="56"/>
      <c r="B1283" s="179"/>
      <c r="C1283" s="237"/>
      <c r="D1283" s="207"/>
      <c r="E1283" s="57"/>
      <c r="F1283" s="57"/>
      <c r="G1283" s="112"/>
      <c r="K1283" s="144"/>
    </row>
    <row r="1284" spans="1:11" ht="12.75" customHeight="1">
      <c r="A1284" s="56"/>
      <c r="B1284" s="179"/>
      <c r="C1284" s="237"/>
      <c r="D1284" s="207"/>
      <c r="E1284" s="57"/>
      <c r="F1284" s="57"/>
      <c r="G1284" s="112"/>
      <c r="K1284" s="144"/>
    </row>
    <row r="1285" spans="1:11" ht="12.75" customHeight="1">
      <c r="A1285" s="56"/>
      <c r="B1285" s="179"/>
      <c r="C1285" s="237"/>
      <c r="D1285" s="207"/>
      <c r="E1285" s="57"/>
      <c r="F1285" s="57"/>
      <c r="G1285" s="112"/>
      <c r="K1285" s="144"/>
    </row>
    <row r="1286" spans="1:11" ht="12.75" customHeight="1">
      <c r="A1286" s="56"/>
      <c r="B1286" s="179"/>
      <c r="C1286" s="237"/>
      <c r="D1286" s="207"/>
      <c r="E1286" s="57"/>
      <c r="F1286" s="57"/>
      <c r="G1286" s="112"/>
      <c r="K1286" s="144"/>
    </row>
    <row r="1287" spans="1:11" ht="12.75" customHeight="1">
      <c r="A1287" s="56"/>
      <c r="B1287" s="179"/>
      <c r="C1287" s="237"/>
      <c r="D1287" s="207"/>
      <c r="E1287" s="57"/>
      <c r="F1287" s="57"/>
      <c r="G1287" s="112"/>
      <c r="K1287" s="144"/>
    </row>
    <row r="1288" spans="1:11" ht="12.75" customHeight="1">
      <c r="A1288" s="56"/>
      <c r="B1288" s="179"/>
      <c r="C1288" s="237"/>
      <c r="D1288" s="207"/>
      <c r="E1288" s="57"/>
      <c r="F1288" s="57"/>
      <c r="G1288" s="112"/>
      <c r="K1288" s="144"/>
    </row>
    <row r="1289" spans="1:11" ht="12.75" customHeight="1">
      <c r="A1289" s="56"/>
      <c r="B1289" s="179"/>
      <c r="C1289" s="237"/>
      <c r="D1289" s="207"/>
      <c r="E1289" s="57"/>
      <c r="F1289" s="57"/>
      <c r="G1289" s="112"/>
      <c r="K1289" s="144"/>
    </row>
    <row r="1290" spans="1:11" ht="12.75" customHeight="1">
      <c r="A1290" s="56"/>
      <c r="B1290" s="179"/>
      <c r="C1290" s="237"/>
      <c r="D1290" s="207"/>
      <c r="E1290" s="57"/>
      <c r="F1290" s="57"/>
      <c r="G1290" s="112"/>
      <c r="K1290" s="144"/>
    </row>
    <row r="1291" spans="1:11" ht="12.75" customHeight="1">
      <c r="A1291" s="56"/>
      <c r="B1291" s="179"/>
      <c r="C1291" s="237"/>
      <c r="D1291" s="207"/>
      <c r="E1291" s="57"/>
      <c r="F1291" s="57"/>
      <c r="G1291" s="112"/>
      <c r="K1291" s="144"/>
    </row>
    <row r="1293" spans="1:11" ht="12.75" customHeight="1">
      <c r="A1293" s="76"/>
      <c r="B1293" s="189"/>
      <c r="C1293" s="247"/>
      <c r="D1293" s="217"/>
      <c r="E1293" s="77"/>
      <c r="F1293" s="77"/>
      <c r="G1293" s="122"/>
      <c r="K1293" s="156"/>
    </row>
    <row r="1294" spans="1:11" ht="12.75" customHeight="1">
      <c r="A1294" s="76"/>
      <c r="B1294" s="189"/>
      <c r="C1294" s="247"/>
      <c r="D1294" s="217"/>
      <c r="E1294" s="77"/>
      <c r="F1294" s="77"/>
      <c r="G1294" s="122"/>
      <c r="K1294" s="156"/>
    </row>
    <row r="1295" spans="1:11" ht="12.75" customHeight="1">
      <c r="A1295" s="76"/>
      <c r="B1295" s="189"/>
      <c r="C1295" s="247"/>
      <c r="D1295" s="217"/>
      <c r="E1295" s="77"/>
      <c r="F1295" s="77"/>
      <c r="G1295" s="122"/>
      <c r="K1295" s="156"/>
    </row>
    <row r="1296" spans="1:11" ht="12.75" customHeight="1">
      <c r="A1296" s="76"/>
      <c r="B1296" s="189"/>
      <c r="C1296" s="247"/>
      <c r="D1296" s="217"/>
      <c r="E1296" s="77"/>
      <c r="F1296" s="77"/>
      <c r="G1296" s="122"/>
      <c r="K1296" s="156"/>
    </row>
    <row r="1297" spans="1:11" ht="12.75" customHeight="1">
      <c r="A1297" s="76"/>
      <c r="B1297" s="189"/>
      <c r="C1297" s="247"/>
      <c r="D1297" s="217"/>
      <c r="E1297" s="77"/>
      <c r="F1297" s="77"/>
      <c r="G1297" s="122"/>
      <c r="K1297" s="156"/>
    </row>
    <row r="1298" spans="1:11" ht="12.75" customHeight="1">
      <c r="A1298" s="76"/>
      <c r="B1298" s="189"/>
      <c r="C1298" s="247"/>
      <c r="D1298" s="217"/>
      <c r="E1298" s="77"/>
      <c r="F1298" s="77"/>
      <c r="G1298" s="122"/>
      <c r="K1298" s="156"/>
    </row>
    <row r="1299" spans="1:11" ht="12.75" customHeight="1">
      <c r="A1299" s="76"/>
      <c r="B1299" s="189"/>
      <c r="C1299" s="247"/>
      <c r="D1299" s="217"/>
      <c r="E1299" s="77"/>
      <c r="F1299" s="77"/>
      <c r="G1299" s="122"/>
      <c r="K1299" s="156"/>
    </row>
    <row r="1300" spans="1:11" ht="12.75" customHeight="1">
      <c r="A1300" s="76"/>
      <c r="B1300" s="189"/>
      <c r="C1300" s="247"/>
      <c r="D1300" s="217"/>
      <c r="E1300" s="77"/>
      <c r="F1300" s="77"/>
      <c r="G1300" s="122"/>
      <c r="K1300" s="156"/>
    </row>
    <row r="1301" spans="1:11" ht="12.75" customHeight="1">
      <c r="A1301" s="76"/>
      <c r="B1301" s="189"/>
      <c r="C1301" s="247"/>
      <c r="D1301" s="217"/>
      <c r="E1301" s="77"/>
      <c r="F1301" s="77"/>
      <c r="G1301" s="122"/>
      <c r="K1301" s="156"/>
    </row>
    <row r="1302" spans="1:11" ht="12.75" customHeight="1">
      <c r="A1302" s="76"/>
      <c r="B1302" s="189"/>
      <c r="C1302" s="247"/>
      <c r="D1302" s="217"/>
      <c r="E1302" s="77"/>
      <c r="F1302" s="77"/>
      <c r="G1302" s="122"/>
      <c r="K1302" s="156"/>
    </row>
    <row r="1303" spans="1:11" ht="12.75" customHeight="1">
      <c r="A1303" s="76"/>
      <c r="B1303" s="189"/>
      <c r="C1303" s="247"/>
      <c r="D1303" s="217"/>
      <c r="E1303" s="77"/>
      <c r="F1303" s="77"/>
      <c r="G1303" s="122"/>
      <c r="K1303" s="156"/>
    </row>
    <row r="1304" spans="1:11" ht="12.75" customHeight="1">
      <c r="A1304" s="76"/>
      <c r="B1304" s="189"/>
      <c r="C1304" s="247"/>
      <c r="D1304" s="217"/>
      <c r="E1304" s="77"/>
      <c r="F1304" s="77"/>
      <c r="G1304" s="122"/>
      <c r="K1304" s="156"/>
    </row>
    <row r="1305" spans="1:11" ht="12.75" customHeight="1">
      <c r="A1305" s="76"/>
      <c r="B1305" s="189"/>
      <c r="C1305" s="247"/>
      <c r="D1305" s="217"/>
      <c r="E1305" s="77"/>
      <c r="F1305" s="77"/>
      <c r="G1305" s="122"/>
      <c r="K1305" s="156"/>
    </row>
    <row r="1306" spans="1:11" ht="12.75" customHeight="1">
      <c r="A1306" s="76"/>
      <c r="B1306" s="189"/>
      <c r="C1306" s="247"/>
      <c r="D1306" s="217"/>
      <c r="E1306" s="77"/>
      <c r="F1306" s="77"/>
      <c r="G1306" s="122"/>
      <c r="K1306" s="156"/>
    </row>
    <row r="1307" spans="1:11" ht="12.75" customHeight="1">
      <c r="A1307" s="76"/>
      <c r="B1307" s="189"/>
      <c r="C1307" s="247"/>
      <c r="D1307" s="217"/>
      <c r="E1307" s="77"/>
      <c r="F1307" s="77"/>
      <c r="G1307" s="122"/>
      <c r="K1307" s="156"/>
    </row>
    <row r="1308" spans="1:11" ht="12.75" customHeight="1">
      <c r="A1308" s="76"/>
      <c r="B1308" s="189"/>
      <c r="C1308" s="247"/>
      <c r="D1308" s="217"/>
      <c r="E1308" s="77"/>
      <c r="F1308" s="77"/>
      <c r="G1308" s="122"/>
      <c r="K1308" s="156"/>
    </row>
    <row r="1309" spans="1:11" ht="12.75" customHeight="1">
      <c r="A1309" s="76"/>
      <c r="B1309" s="189"/>
      <c r="C1309" s="247"/>
      <c r="D1309" s="217"/>
      <c r="E1309" s="77"/>
      <c r="F1309" s="77"/>
      <c r="G1309" s="122"/>
      <c r="K1309" s="156"/>
    </row>
    <row r="1310" spans="1:11" ht="12.75" customHeight="1">
      <c r="A1310" s="76"/>
      <c r="B1310" s="189"/>
      <c r="C1310" s="247"/>
      <c r="D1310" s="217"/>
      <c r="E1310" s="77"/>
      <c r="F1310" s="77"/>
      <c r="G1310" s="122"/>
      <c r="K1310" s="156"/>
    </row>
    <row r="1311" spans="1:11" ht="12.75" customHeight="1">
      <c r="A1311" s="76"/>
      <c r="B1311" s="189"/>
      <c r="C1311" s="247"/>
      <c r="D1311" s="217"/>
      <c r="E1311" s="77"/>
      <c r="F1311" s="77"/>
      <c r="G1311" s="122"/>
      <c r="K1311" s="156"/>
    </row>
    <row r="1313" spans="1:11" ht="12.75" customHeight="1">
      <c r="A1313" s="48"/>
      <c r="B1313" s="176"/>
      <c r="C1313" s="234"/>
      <c r="D1313" s="204"/>
      <c r="E1313" s="49"/>
      <c r="F1313" s="49"/>
      <c r="G1313" s="109"/>
      <c r="K1313" s="141"/>
    </row>
    <row r="1314" spans="1:11" ht="12.75" customHeight="1">
      <c r="A1314" s="48"/>
      <c r="B1314" s="176"/>
      <c r="C1314" s="234"/>
      <c r="D1314" s="204"/>
      <c r="E1314" s="49"/>
      <c r="F1314" s="49"/>
      <c r="G1314" s="109"/>
      <c r="K1314" s="141"/>
    </row>
    <row r="1315" spans="1:11" ht="12.75" customHeight="1">
      <c r="A1315" s="48"/>
      <c r="B1315" s="176"/>
      <c r="C1315" s="234"/>
      <c r="D1315" s="204"/>
      <c r="E1315" s="49"/>
      <c r="F1315" s="49"/>
      <c r="G1315" s="109"/>
      <c r="K1315" s="141"/>
    </row>
    <row r="1316" spans="1:11" ht="12.75" customHeight="1">
      <c r="A1316" s="48"/>
      <c r="B1316" s="176"/>
      <c r="C1316" s="234"/>
      <c r="D1316" s="204"/>
      <c r="E1316" s="49"/>
      <c r="F1316" s="49"/>
      <c r="G1316" s="109"/>
      <c r="K1316" s="141"/>
    </row>
    <row r="1317" spans="1:11" ht="12.75" customHeight="1">
      <c r="A1317" s="48"/>
      <c r="B1317" s="176"/>
      <c r="C1317" s="234"/>
      <c r="D1317" s="204"/>
      <c r="E1317" s="49"/>
      <c r="F1317" s="49"/>
      <c r="G1317" s="109"/>
      <c r="K1317" s="141"/>
    </row>
    <row r="1318" spans="1:11" ht="12.75" customHeight="1">
      <c r="A1318" s="48"/>
      <c r="B1318" s="176"/>
      <c r="C1318" s="234"/>
      <c r="D1318" s="204"/>
      <c r="E1318" s="49"/>
      <c r="F1318" s="49"/>
      <c r="G1318" s="109"/>
      <c r="K1318" s="141"/>
    </row>
    <row r="1319" spans="1:11" ht="12.75" customHeight="1">
      <c r="A1319" s="48"/>
      <c r="B1319" s="176"/>
      <c r="C1319" s="234"/>
      <c r="D1319" s="204"/>
      <c r="E1319" s="49"/>
      <c r="F1319" s="49"/>
      <c r="G1319" s="109"/>
      <c r="K1319" s="141"/>
    </row>
    <row r="1321" spans="1:11" ht="12.75" customHeight="1">
      <c r="A1321" s="52"/>
      <c r="B1321" s="178"/>
      <c r="C1321" s="236"/>
      <c r="D1321" s="206"/>
      <c r="E1321" s="53"/>
      <c r="F1321" s="53"/>
      <c r="G1321" s="111"/>
      <c r="K1321" s="143"/>
    </row>
    <row r="1322" spans="1:11" ht="12.75" customHeight="1">
      <c r="A1322" s="52"/>
      <c r="B1322" s="178"/>
      <c r="C1322" s="236"/>
      <c r="D1322" s="206"/>
      <c r="E1322" s="53"/>
      <c r="F1322" s="53"/>
      <c r="G1322" s="111"/>
      <c r="K1322" s="143"/>
    </row>
    <row r="1323" spans="1:11" ht="12.75" customHeight="1">
      <c r="A1323" s="52"/>
      <c r="B1323" s="178"/>
      <c r="C1323" s="236"/>
      <c r="D1323" s="206"/>
      <c r="E1323" s="53"/>
      <c r="F1323" s="53"/>
      <c r="G1323" s="111"/>
      <c r="K1323" s="143"/>
    </row>
    <row r="1324" spans="1:11" ht="12.75" customHeight="1">
      <c r="A1324" s="52"/>
      <c r="B1324" s="178"/>
      <c r="C1324" s="236"/>
      <c r="D1324" s="206"/>
      <c r="E1324" s="53"/>
      <c r="F1324" s="53"/>
      <c r="G1324" s="111"/>
      <c r="K1324" s="143"/>
    </row>
    <row r="1325" spans="1:11" ht="12.75" customHeight="1">
      <c r="A1325" s="52"/>
      <c r="B1325" s="178"/>
      <c r="C1325" s="236"/>
      <c r="D1325" s="206"/>
      <c r="E1325" s="53"/>
      <c r="F1325" s="53"/>
      <c r="G1325" s="111"/>
      <c r="K1325" s="143"/>
    </row>
    <row r="1326" spans="1:11" ht="12.75" customHeight="1">
      <c r="A1326" s="52"/>
      <c r="B1326" s="178"/>
      <c r="C1326" s="236"/>
      <c r="D1326" s="206"/>
      <c r="E1326" s="53"/>
      <c r="F1326" s="53"/>
      <c r="G1326" s="111"/>
      <c r="K1326" s="143"/>
    </row>
    <row r="1327" spans="1:11" ht="12.75" customHeight="1">
      <c r="A1327" s="52"/>
      <c r="B1327" s="178"/>
      <c r="C1327" s="236"/>
      <c r="D1327" s="206"/>
      <c r="E1327" s="53"/>
      <c r="F1327" s="53"/>
      <c r="G1327" s="111"/>
      <c r="K1327" s="143"/>
    </row>
    <row r="1328" spans="1:11" ht="12.75" customHeight="1">
      <c r="A1328" s="52"/>
      <c r="B1328" s="178"/>
      <c r="C1328" s="236"/>
      <c r="D1328" s="206"/>
      <c r="E1328" s="53"/>
      <c r="F1328" s="53"/>
      <c r="G1328" s="111"/>
      <c r="K1328" s="143"/>
    </row>
    <row r="1329" spans="1:11" ht="12.75" customHeight="1">
      <c r="A1329" s="52"/>
      <c r="B1329" s="178"/>
      <c r="C1329" s="236"/>
      <c r="D1329" s="206"/>
      <c r="E1329" s="53"/>
      <c r="F1329" s="53"/>
      <c r="G1329" s="111"/>
      <c r="K1329" s="143"/>
    </row>
    <row r="1330" spans="1:11" ht="12.75" customHeight="1">
      <c r="A1330" s="52"/>
      <c r="B1330" s="178"/>
      <c r="C1330" s="236"/>
      <c r="D1330" s="206"/>
      <c r="E1330" s="53"/>
      <c r="F1330" s="53"/>
      <c r="G1330" s="111"/>
      <c r="K1330" s="143"/>
    </row>
    <row r="1331" spans="1:11" ht="12.75" customHeight="1">
      <c r="A1331" s="52"/>
      <c r="B1331" s="178"/>
      <c r="C1331" s="236"/>
      <c r="D1331" s="206"/>
      <c r="E1331" s="53"/>
      <c r="F1331" s="53"/>
      <c r="G1331" s="111"/>
      <c r="K1331" s="143"/>
    </row>
    <row r="1332" spans="1:11" ht="12.75" customHeight="1">
      <c r="A1332" s="52"/>
      <c r="B1332" s="178"/>
      <c r="C1332" s="236"/>
      <c r="D1332" s="206"/>
      <c r="E1332" s="53"/>
      <c r="F1332" s="53"/>
      <c r="G1332" s="111"/>
      <c r="K1332" s="143"/>
    </row>
    <row r="1333" spans="1:11" ht="12.75" customHeight="1">
      <c r="A1333" s="52"/>
      <c r="B1333" s="178"/>
      <c r="C1333" s="236"/>
      <c r="D1333" s="206"/>
      <c r="E1333" s="53"/>
      <c r="F1333" s="53"/>
      <c r="G1333" s="111"/>
      <c r="K1333" s="143"/>
    </row>
    <row r="1335" spans="1:11" ht="12.75" customHeight="1">
      <c r="A1335" s="44"/>
      <c r="B1335" s="174"/>
      <c r="C1335" s="232"/>
      <c r="D1335" s="202"/>
      <c r="E1335" s="45"/>
      <c r="F1335" s="45"/>
      <c r="G1335" s="107"/>
      <c r="K1335" s="139"/>
    </row>
    <row r="1336" spans="1:11" ht="12.75" customHeight="1">
      <c r="A1336" s="44"/>
      <c r="B1336" s="174"/>
      <c r="C1336" s="232"/>
      <c r="D1336" s="202"/>
      <c r="E1336" s="45"/>
      <c r="F1336" s="45"/>
      <c r="G1336" s="107"/>
      <c r="K1336" s="139"/>
    </row>
    <row r="1337" spans="1:11" ht="12.75" customHeight="1">
      <c r="A1337" s="44"/>
      <c r="B1337" s="174"/>
      <c r="C1337" s="232"/>
      <c r="D1337" s="202"/>
      <c r="E1337" s="45"/>
      <c r="F1337" s="45"/>
      <c r="G1337" s="107"/>
      <c r="K1337" s="139"/>
    </row>
    <row r="1338" spans="1:11" ht="12.75" customHeight="1">
      <c r="A1338" s="44"/>
      <c r="B1338" s="174"/>
      <c r="C1338" s="232"/>
      <c r="D1338" s="202"/>
      <c r="E1338" s="45"/>
      <c r="F1338" s="45"/>
      <c r="G1338" s="107"/>
      <c r="K1338" s="139"/>
    </row>
    <row r="1339" spans="1:11" ht="12.75" customHeight="1">
      <c r="A1339" s="44"/>
      <c r="B1339" s="174"/>
      <c r="C1339" s="232"/>
      <c r="D1339" s="202"/>
      <c r="E1339" s="45"/>
      <c r="F1339" s="45"/>
      <c r="G1339" s="107"/>
      <c r="K1339" s="139"/>
    </row>
    <row r="1340" spans="1:11" ht="12.75" customHeight="1">
      <c r="A1340" s="44"/>
      <c r="B1340" s="174"/>
      <c r="C1340" s="232"/>
      <c r="D1340" s="202"/>
      <c r="E1340" s="45"/>
      <c r="F1340" s="45"/>
      <c r="G1340" s="107"/>
      <c r="K1340" s="139"/>
    </row>
    <row r="1341" spans="1:11" ht="12.75" customHeight="1">
      <c r="A1341" s="44"/>
      <c r="B1341" s="174"/>
      <c r="C1341" s="232"/>
      <c r="D1341" s="202"/>
      <c r="E1341" s="45"/>
      <c r="F1341" s="45"/>
      <c r="G1341" s="107"/>
      <c r="K1341" s="139"/>
    </row>
    <row r="1342" spans="1:11" ht="12.75" customHeight="1">
      <c r="A1342" s="44"/>
      <c r="B1342" s="174"/>
      <c r="C1342" s="232"/>
      <c r="D1342" s="202"/>
      <c r="E1342" s="45"/>
      <c r="F1342" s="45"/>
      <c r="G1342" s="107"/>
      <c r="K1342" s="139"/>
    </row>
    <row r="1343" spans="1:11" ht="12.75" customHeight="1">
      <c r="A1343" s="44"/>
      <c r="B1343" s="174"/>
      <c r="C1343" s="232"/>
      <c r="D1343" s="202"/>
      <c r="E1343" s="45"/>
      <c r="F1343" s="45"/>
      <c r="G1343" s="107"/>
      <c r="K1343" s="139"/>
    </row>
    <row r="1344" spans="1:11" ht="12.75" customHeight="1">
      <c r="A1344" s="44"/>
      <c r="B1344" s="174"/>
      <c r="C1344" s="232"/>
      <c r="D1344" s="202"/>
      <c r="E1344" s="45"/>
      <c r="F1344" s="45"/>
      <c r="G1344" s="107"/>
      <c r="K1344" s="139"/>
    </row>
    <row r="1346" spans="1:14" ht="12.75" customHeight="1">
      <c r="A1346" s="42"/>
      <c r="B1346" s="173"/>
      <c r="C1346" s="231"/>
      <c r="D1346" s="201"/>
      <c r="E1346" s="43"/>
      <c r="F1346" s="43"/>
      <c r="G1346" s="106"/>
      <c r="K1346" s="138"/>
    </row>
    <row r="1347" spans="1:14" ht="12.75" customHeight="1">
      <c r="A1347" s="42"/>
      <c r="B1347" s="173"/>
      <c r="C1347" s="231"/>
      <c r="D1347" s="201"/>
      <c r="E1347" s="43"/>
      <c r="F1347" s="43"/>
      <c r="G1347" s="106"/>
      <c r="K1347" s="138"/>
    </row>
    <row r="1348" spans="1:14" ht="12.75" customHeight="1">
      <c r="A1348" s="42"/>
      <c r="B1348" s="173"/>
      <c r="C1348" s="231"/>
      <c r="D1348" s="201"/>
      <c r="E1348" s="43"/>
      <c r="F1348" s="43"/>
      <c r="G1348" s="106"/>
      <c r="K1348" s="138"/>
    </row>
    <row r="1349" spans="1:14" ht="12.75" customHeight="1">
      <c r="A1349" s="42"/>
      <c r="B1349" s="173"/>
      <c r="C1349" s="231"/>
      <c r="D1349" s="201"/>
      <c r="E1349" s="43"/>
      <c r="F1349" s="43"/>
      <c r="G1349" s="106"/>
      <c r="K1349" s="138"/>
    </row>
    <row r="1350" spans="1:14" ht="12.75" customHeight="1">
      <c r="A1350" s="42"/>
      <c r="B1350" s="173"/>
      <c r="C1350" s="231"/>
      <c r="D1350" s="201"/>
      <c r="E1350" s="43"/>
      <c r="F1350" s="43"/>
      <c r="G1350" s="106"/>
      <c r="K1350" s="138"/>
    </row>
    <row r="1351" spans="1:14" ht="12.75" customHeight="1">
      <c r="A1351" s="42"/>
      <c r="B1351" s="173"/>
      <c r="C1351" s="231"/>
      <c r="D1351" s="201"/>
      <c r="E1351" s="43"/>
      <c r="F1351" s="43"/>
      <c r="G1351" s="106"/>
      <c r="K1351" s="138"/>
    </row>
    <row r="1352" spans="1:14" ht="12.75" customHeight="1">
      <c r="A1352" s="42"/>
      <c r="B1352" s="173"/>
      <c r="C1352" s="231"/>
      <c r="D1352" s="201"/>
      <c r="E1352" s="43"/>
      <c r="F1352" s="43"/>
      <c r="G1352" s="106"/>
      <c r="K1352" s="138"/>
    </row>
    <row r="1353" spans="1:14" ht="12.75" customHeight="1">
      <c r="A1353" s="42"/>
      <c r="B1353" s="173"/>
      <c r="C1353" s="231"/>
      <c r="D1353" s="201"/>
      <c r="E1353" s="43"/>
      <c r="F1353" s="43"/>
      <c r="G1353" s="106"/>
      <c r="K1353" s="138"/>
    </row>
    <row r="1354" spans="1:14" ht="12.75" customHeight="1">
      <c r="A1354" s="52"/>
      <c r="B1354" s="178"/>
      <c r="C1354" s="236"/>
      <c r="D1354" s="206"/>
      <c r="E1354" s="53"/>
      <c r="F1354" s="53"/>
      <c r="G1354" s="111"/>
      <c r="K1354" s="143"/>
    </row>
    <row r="1355" spans="1:14" ht="12.75" customHeight="1">
      <c r="A1355" s="52"/>
      <c r="B1355" s="178"/>
      <c r="C1355" s="236"/>
      <c r="D1355" s="206"/>
      <c r="E1355" s="53"/>
      <c r="F1355" s="53"/>
      <c r="G1355" s="111"/>
      <c r="K1355" s="143"/>
    </row>
    <row r="1356" spans="1:14" ht="12.75" customHeight="1">
      <c r="A1356" s="52"/>
      <c r="B1356" s="178"/>
      <c r="C1356" s="236"/>
      <c r="D1356" s="206"/>
      <c r="E1356" s="53"/>
      <c r="F1356" s="53"/>
      <c r="G1356" s="111"/>
      <c r="K1356" s="143"/>
    </row>
    <row r="1357" spans="1:14" ht="12.75" customHeight="1">
      <c r="A1357" s="52"/>
      <c r="B1357" s="178"/>
      <c r="C1357" s="236"/>
      <c r="D1357" s="206"/>
      <c r="E1357" s="53"/>
      <c r="F1357" s="53"/>
      <c r="G1357" s="111"/>
      <c r="K1357" s="143"/>
    </row>
    <row r="1358" spans="1:14" ht="12.75" customHeight="1">
      <c r="A1358" s="52"/>
      <c r="B1358" s="178"/>
      <c r="C1358" s="236"/>
      <c r="D1358" s="206"/>
      <c r="E1358" s="53"/>
      <c r="F1358" s="53"/>
      <c r="G1358" s="111"/>
      <c r="K1358" s="143"/>
    </row>
    <row r="1359" spans="1:14" ht="12.75" customHeight="1">
      <c r="A1359" s="52"/>
      <c r="B1359" s="178"/>
      <c r="C1359" s="236"/>
      <c r="D1359" s="206"/>
      <c r="E1359" s="53"/>
      <c r="F1359" s="53"/>
      <c r="G1359" s="111"/>
      <c r="K1359" s="143"/>
    </row>
    <row r="1360" spans="1:14" ht="12.75" customHeight="1">
      <c r="A1360" s="52"/>
      <c r="B1360" s="178"/>
      <c r="C1360" s="236"/>
      <c r="D1360" s="206"/>
      <c r="E1360" s="53"/>
      <c r="F1360" s="53"/>
      <c r="G1360" s="111"/>
      <c r="K1360" s="143"/>
      <c r="L1360" s="52"/>
      <c r="M1360" s="78"/>
      <c r="N1360" s="88"/>
    </row>
    <row r="1362" spans="1:16" ht="12.75" customHeight="1">
      <c r="A1362" s="66"/>
      <c r="B1362" s="184"/>
      <c r="C1362" s="242"/>
      <c r="D1362" s="212"/>
      <c r="E1362" s="67"/>
      <c r="F1362" s="67"/>
      <c r="G1362" s="117"/>
      <c r="K1362" s="150"/>
      <c r="L1362" s="66"/>
    </row>
    <row r="1363" spans="1:16" ht="12.75" customHeight="1">
      <c r="A1363" s="66"/>
      <c r="B1363" s="184"/>
      <c r="C1363" s="242"/>
      <c r="D1363" s="212"/>
      <c r="E1363" s="67"/>
      <c r="F1363" s="67"/>
      <c r="G1363" s="117"/>
      <c r="K1363" s="150"/>
      <c r="L1363" s="66"/>
    </row>
    <row r="1364" spans="1:16" ht="12.75" customHeight="1">
      <c r="A1364" s="66"/>
      <c r="B1364" s="184"/>
      <c r="C1364" s="242"/>
      <c r="D1364" s="212"/>
      <c r="E1364" s="67"/>
      <c r="F1364" s="67"/>
      <c r="G1364" s="117"/>
      <c r="K1364" s="150"/>
      <c r="L1364" s="66"/>
    </row>
    <row r="1365" spans="1:16" ht="12.75" customHeight="1">
      <c r="A1365" s="66"/>
      <c r="B1365" s="184"/>
      <c r="C1365" s="242"/>
      <c r="D1365" s="212"/>
      <c r="E1365" s="67"/>
      <c r="F1365" s="67"/>
      <c r="G1365" s="117"/>
      <c r="K1365" s="150"/>
      <c r="L1365" s="66"/>
      <c r="P1365" s="91"/>
    </row>
    <row r="1366" spans="1:16" s="79" customFormat="1" ht="12.75" customHeight="1">
      <c r="A1366" s="66"/>
      <c r="B1366" s="184"/>
      <c r="C1366" s="242"/>
      <c r="D1366" s="212"/>
      <c r="E1366" s="67"/>
      <c r="F1366" s="67"/>
      <c r="G1366" s="117"/>
      <c r="H1366" s="251"/>
      <c r="I1366" s="251"/>
      <c r="J1366" s="251"/>
      <c r="K1366" s="150"/>
      <c r="L1366" s="66"/>
      <c r="M1366" s="2"/>
      <c r="N1366" s="84"/>
      <c r="P1366" s="89"/>
    </row>
    <row r="1367" spans="1:16" ht="12.75" customHeight="1">
      <c r="A1367" s="66"/>
      <c r="B1367" s="184"/>
      <c r="C1367" s="242"/>
      <c r="D1367" s="212"/>
      <c r="E1367" s="67"/>
      <c r="F1367" s="67"/>
      <c r="G1367" s="117"/>
      <c r="K1367" s="150"/>
      <c r="L1367" s="66"/>
    </row>
    <row r="1368" spans="1:16" ht="12.75" customHeight="1">
      <c r="A1368" s="66"/>
      <c r="B1368" s="184"/>
      <c r="C1368" s="242"/>
      <c r="D1368" s="212"/>
      <c r="E1368" s="67"/>
      <c r="F1368" s="67"/>
      <c r="G1368" s="117"/>
      <c r="K1368" s="150"/>
      <c r="L1368" s="66"/>
    </row>
    <row r="1369" spans="1:16" ht="12.75" customHeight="1">
      <c r="A1369" s="66"/>
      <c r="B1369" s="184"/>
      <c r="C1369" s="242"/>
      <c r="D1369" s="212"/>
      <c r="E1369" s="67"/>
      <c r="F1369" s="67"/>
      <c r="G1369" s="117"/>
      <c r="K1369" s="150"/>
      <c r="L1369" s="66"/>
    </row>
    <row r="1370" spans="1:16" ht="12.75" customHeight="1">
      <c r="A1370" s="66"/>
      <c r="B1370" s="184"/>
      <c r="C1370" s="242"/>
      <c r="D1370" s="212"/>
      <c r="E1370" s="67"/>
      <c r="F1370" s="67"/>
      <c r="G1370" s="117"/>
      <c r="K1370" s="150"/>
      <c r="L1370" s="66"/>
    </row>
    <row r="1371" spans="1:16" ht="12.75" customHeight="1">
      <c r="A1371" s="66"/>
      <c r="B1371" s="184"/>
      <c r="C1371" s="242"/>
      <c r="D1371" s="212"/>
      <c r="E1371" s="67"/>
      <c r="F1371" s="67"/>
      <c r="G1371" s="117"/>
      <c r="K1371" s="150"/>
      <c r="L1371" s="66"/>
    </row>
    <row r="1372" spans="1:16" ht="12.75" customHeight="1">
      <c r="A1372" s="66"/>
      <c r="B1372" s="184"/>
      <c r="C1372" s="242"/>
      <c r="D1372" s="212"/>
      <c r="E1372" s="67"/>
      <c r="F1372" s="67"/>
      <c r="G1372" s="117"/>
      <c r="K1372" s="150"/>
      <c r="L1372" s="66"/>
    </row>
    <row r="1387" spans="1:11" ht="12.75" customHeight="1">
      <c r="A1387" s="42"/>
      <c r="B1387" s="173"/>
      <c r="C1387" s="231"/>
      <c r="D1387" s="201"/>
      <c r="E1387" s="43"/>
      <c r="F1387" s="43"/>
      <c r="G1387" s="106"/>
      <c r="K1387" s="138"/>
    </row>
    <row r="1388" spans="1:11" ht="12.75" customHeight="1">
      <c r="A1388" s="42"/>
      <c r="B1388" s="173"/>
      <c r="C1388" s="231"/>
      <c r="D1388" s="201"/>
      <c r="E1388" s="43"/>
      <c r="F1388" s="43"/>
      <c r="G1388" s="106"/>
      <c r="K1388" s="138"/>
    </row>
    <row r="1389" spans="1:11" ht="12.75" customHeight="1">
      <c r="A1389" s="42"/>
      <c r="B1389" s="173"/>
      <c r="C1389" s="231"/>
      <c r="D1389" s="201"/>
      <c r="E1389" s="43"/>
      <c r="F1389" s="43"/>
      <c r="G1389" s="106"/>
      <c r="K1389" s="138"/>
    </row>
    <row r="1390" spans="1:11" ht="12.75" customHeight="1">
      <c r="A1390" s="42"/>
      <c r="B1390" s="173"/>
      <c r="C1390" s="231"/>
      <c r="D1390" s="201"/>
      <c r="E1390" s="43"/>
      <c r="F1390" s="43"/>
      <c r="G1390" s="106"/>
      <c r="K1390" s="138"/>
    </row>
    <row r="1391" spans="1:11" ht="12.75" customHeight="1">
      <c r="A1391" s="42"/>
      <c r="B1391" s="173"/>
      <c r="C1391" s="231"/>
      <c r="D1391" s="201"/>
      <c r="E1391" s="43"/>
      <c r="F1391" s="43"/>
      <c r="G1391" s="106"/>
      <c r="K1391" s="138"/>
    </row>
    <row r="1392" spans="1:11" ht="12.75" customHeight="1">
      <c r="A1392" s="42"/>
      <c r="B1392" s="173"/>
      <c r="C1392" s="231"/>
      <c r="D1392" s="201"/>
      <c r="E1392" s="43"/>
      <c r="F1392" s="43"/>
      <c r="G1392" s="106"/>
      <c r="K1392" s="138"/>
    </row>
    <row r="1393" spans="1:11" ht="12.75" customHeight="1">
      <c r="A1393" s="42"/>
      <c r="B1393" s="173"/>
      <c r="C1393" s="231"/>
      <c r="D1393" s="201"/>
      <c r="E1393" s="43"/>
      <c r="F1393" s="43"/>
      <c r="G1393" s="106"/>
      <c r="K1393" s="138"/>
    </row>
    <row r="1394" spans="1:11" ht="12.75" customHeight="1">
      <c r="A1394" s="42"/>
      <c r="B1394" s="173"/>
      <c r="C1394" s="231"/>
      <c r="D1394" s="201"/>
      <c r="E1394" s="43"/>
      <c r="F1394" s="43"/>
      <c r="G1394" s="106"/>
      <c r="K1394" s="138"/>
    </row>
    <row r="1395" spans="1:11" ht="12.75" customHeight="1">
      <c r="A1395" s="42"/>
      <c r="B1395" s="173"/>
      <c r="C1395" s="231"/>
      <c r="D1395" s="201"/>
      <c r="E1395" s="43"/>
      <c r="F1395" s="43"/>
      <c r="G1395" s="106"/>
      <c r="K1395" s="138"/>
    </row>
    <row r="1396" spans="1:11" ht="12.75" customHeight="1">
      <c r="A1396" s="42"/>
      <c r="B1396" s="173"/>
      <c r="C1396" s="231"/>
      <c r="D1396" s="201"/>
      <c r="E1396" s="43"/>
      <c r="F1396" s="43"/>
      <c r="G1396" s="106"/>
      <c r="K1396" s="138"/>
    </row>
    <row r="1397" spans="1:11" ht="12.75" customHeight="1">
      <c r="A1397" s="42"/>
      <c r="B1397" s="173"/>
      <c r="C1397" s="231"/>
      <c r="D1397" s="201"/>
      <c r="E1397" s="43"/>
      <c r="F1397" s="43"/>
      <c r="G1397" s="106"/>
      <c r="K1397" s="138"/>
    </row>
    <row r="1398" spans="1:11" ht="12.75" customHeight="1">
      <c r="A1398" s="42"/>
      <c r="B1398" s="173"/>
      <c r="C1398" s="231"/>
      <c r="D1398" s="201"/>
      <c r="E1398" s="43"/>
      <c r="F1398" s="43"/>
      <c r="G1398" s="106"/>
      <c r="K1398" s="138"/>
    </row>
    <row r="1399" spans="1:11" ht="12.75" customHeight="1">
      <c r="A1399" s="42"/>
      <c r="B1399" s="173"/>
      <c r="C1399" s="231"/>
      <c r="D1399" s="201"/>
      <c r="E1399" s="43"/>
      <c r="F1399" s="43"/>
      <c r="G1399" s="106"/>
      <c r="K1399" s="138"/>
    </row>
    <row r="1400" spans="1:11" ht="12.75" customHeight="1">
      <c r="A1400" s="42"/>
      <c r="B1400" s="173"/>
      <c r="C1400" s="231"/>
      <c r="D1400" s="201"/>
      <c r="E1400" s="43"/>
      <c r="F1400" s="43"/>
      <c r="G1400" s="106"/>
      <c r="K1400" s="138"/>
    </row>
    <row r="1401" spans="1:11" ht="12.75" customHeight="1">
      <c r="A1401" s="42"/>
      <c r="B1401" s="173"/>
      <c r="C1401" s="231"/>
      <c r="D1401" s="201"/>
      <c r="E1401" s="43"/>
      <c r="F1401" s="43"/>
      <c r="G1401" s="106"/>
      <c r="K1401" s="138"/>
    </row>
    <row r="1402" spans="1:11" ht="12.75" customHeight="1">
      <c r="A1402" s="42"/>
      <c r="B1402" s="173"/>
      <c r="C1402" s="231"/>
      <c r="D1402" s="201"/>
      <c r="E1402" s="43"/>
      <c r="F1402" s="43"/>
      <c r="G1402" s="106"/>
      <c r="K1402" s="138"/>
    </row>
    <row r="1404" spans="1:11" ht="12.75" customHeight="1">
      <c r="A1404" s="74"/>
      <c r="B1404" s="188"/>
      <c r="C1404" s="246"/>
      <c r="D1404" s="216"/>
      <c r="E1404" s="75"/>
      <c r="F1404" s="75"/>
      <c r="G1404" s="121"/>
      <c r="K1404" s="155"/>
    </row>
    <row r="1405" spans="1:11" ht="12.75" customHeight="1">
      <c r="A1405" s="74"/>
      <c r="B1405" s="188"/>
      <c r="C1405" s="246"/>
      <c r="D1405" s="216"/>
      <c r="E1405" s="75"/>
      <c r="F1405" s="75"/>
      <c r="G1405" s="121"/>
      <c r="K1405" s="155"/>
    </row>
    <row r="1406" spans="1:11" ht="12.75" customHeight="1">
      <c r="A1406" s="74"/>
      <c r="B1406" s="188"/>
      <c r="C1406" s="246"/>
      <c r="D1406" s="216"/>
      <c r="E1406" s="75"/>
      <c r="F1406" s="75"/>
      <c r="G1406" s="121"/>
      <c r="K1406" s="155"/>
    </row>
    <row r="1407" spans="1:11" ht="12.75" customHeight="1">
      <c r="A1407" s="74"/>
      <c r="B1407" s="188"/>
      <c r="C1407" s="246"/>
      <c r="D1407" s="216"/>
      <c r="E1407" s="75"/>
      <c r="F1407" s="75"/>
      <c r="G1407" s="121"/>
      <c r="K1407" s="155"/>
    </row>
    <row r="1408" spans="1:11" ht="12.75" customHeight="1">
      <c r="A1408" s="74"/>
      <c r="B1408" s="188"/>
      <c r="C1408" s="246"/>
      <c r="D1408" s="216"/>
      <c r="E1408" s="75"/>
      <c r="F1408" s="75"/>
      <c r="G1408" s="121"/>
      <c r="K1408" s="155"/>
    </row>
    <row r="1409" spans="1:16" ht="12.75" customHeight="1">
      <c r="A1409" s="74"/>
      <c r="B1409" s="188"/>
      <c r="C1409" s="246"/>
      <c r="D1409" s="216"/>
      <c r="E1409" s="75"/>
      <c r="F1409" s="75"/>
      <c r="G1409" s="121"/>
      <c r="K1409" s="155"/>
    </row>
    <row r="1410" spans="1:16" ht="12.75" customHeight="1">
      <c r="A1410" s="74"/>
      <c r="B1410" s="188"/>
      <c r="C1410" s="246"/>
      <c r="D1410" s="218"/>
      <c r="E1410" s="80"/>
      <c r="F1410" s="75"/>
      <c r="G1410" s="121"/>
      <c r="K1410" s="155"/>
    </row>
    <row r="1411" spans="1:16" ht="12.75" customHeight="1">
      <c r="A1411" s="74"/>
      <c r="B1411" s="188"/>
      <c r="C1411" s="246"/>
      <c r="D1411" s="216"/>
      <c r="E1411" s="75"/>
      <c r="F1411" s="75"/>
      <c r="G1411" s="121"/>
      <c r="K1411" s="155"/>
    </row>
    <row r="1412" spans="1:16" ht="12.75" customHeight="1">
      <c r="A1412" s="66"/>
      <c r="B1412" s="184"/>
      <c r="C1412" s="242"/>
      <c r="D1412" s="212"/>
      <c r="E1412" s="67"/>
      <c r="F1412" s="67"/>
      <c r="G1412" s="117"/>
      <c r="K1412" s="150"/>
    </row>
    <row r="1413" spans="1:16" ht="12.75" customHeight="1">
      <c r="A1413" s="66"/>
      <c r="B1413" s="184"/>
      <c r="C1413" s="242"/>
      <c r="D1413" s="212"/>
      <c r="E1413" s="67"/>
      <c r="F1413" s="67"/>
      <c r="G1413" s="117"/>
      <c r="K1413" s="150"/>
      <c r="L1413" s="66"/>
      <c r="M1413" s="81"/>
      <c r="N1413" s="93"/>
    </row>
    <row r="1414" spans="1:16" ht="12.75" customHeight="1">
      <c r="A1414" s="66"/>
      <c r="B1414" s="184"/>
      <c r="C1414" s="242"/>
      <c r="D1414" s="212"/>
      <c r="E1414" s="67"/>
      <c r="F1414" s="67"/>
      <c r="G1414" s="117"/>
      <c r="K1414" s="150"/>
      <c r="L1414" s="66"/>
      <c r="M1414" s="81"/>
      <c r="N1414" s="93"/>
    </row>
    <row r="1415" spans="1:16" ht="12.75" customHeight="1">
      <c r="A1415" s="66"/>
      <c r="B1415" s="184"/>
      <c r="C1415" s="242"/>
      <c r="D1415" s="212"/>
      <c r="E1415" s="67"/>
      <c r="F1415" s="67"/>
      <c r="G1415" s="117"/>
      <c r="K1415" s="150"/>
      <c r="L1415" s="66"/>
      <c r="M1415" s="81"/>
      <c r="N1415" s="93"/>
    </row>
    <row r="1416" spans="1:16" ht="12.75" customHeight="1">
      <c r="A1416" s="66"/>
      <c r="B1416" s="184"/>
      <c r="C1416" s="242"/>
      <c r="D1416" s="212"/>
      <c r="E1416" s="67"/>
      <c r="F1416" s="67"/>
      <c r="G1416" s="117"/>
      <c r="K1416" s="150"/>
      <c r="L1416" s="66"/>
      <c r="M1416" s="81"/>
      <c r="N1416" s="93"/>
    </row>
    <row r="1417" spans="1:16" ht="12.75" customHeight="1">
      <c r="A1417" s="66"/>
      <c r="B1417" s="184"/>
      <c r="C1417" s="242"/>
      <c r="D1417" s="212"/>
      <c r="E1417" s="67"/>
      <c r="F1417" s="67"/>
      <c r="G1417" s="117"/>
      <c r="K1417" s="150"/>
      <c r="L1417" s="66"/>
      <c r="M1417" s="81"/>
      <c r="N1417" s="93"/>
    </row>
    <row r="1418" spans="1:16" ht="12.75" customHeight="1">
      <c r="A1418" s="66"/>
      <c r="B1418" s="184"/>
      <c r="C1418" s="242"/>
      <c r="D1418" s="212"/>
      <c r="E1418" s="67"/>
      <c r="F1418" s="67"/>
      <c r="G1418" s="117"/>
      <c r="K1418" s="150"/>
      <c r="L1418" s="66"/>
      <c r="M1418" s="81"/>
      <c r="N1418" s="93"/>
      <c r="P1418" s="91"/>
    </row>
    <row r="1419" spans="1:16" s="82" customFormat="1" ht="12.75" customHeight="1">
      <c r="A1419" s="66"/>
      <c r="B1419" s="184"/>
      <c r="C1419" s="242"/>
      <c r="D1419" s="212"/>
      <c r="E1419" s="67"/>
      <c r="F1419" s="67"/>
      <c r="G1419" s="117"/>
      <c r="H1419" s="251"/>
      <c r="I1419" s="251"/>
      <c r="J1419" s="251"/>
      <c r="K1419" s="150"/>
      <c r="L1419" s="66"/>
      <c r="M1419" s="81"/>
      <c r="N1419" s="93"/>
      <c r="P1419" s="91"/>
    </row>
    <row r="1420" spans="1:16" s="82" customFormat="1" ht="12.75" customHeight="1">
      <c r="A1420" s="66"/>
      <c r="B1420" s="184"/>
      <c r="C1420" s="242"/>
      <c r="D1420" s="212"/>
      <c r="E1420" s="67"/>
      <c r="F1420" s="67"/>
      <c r="G1420" s="117"/>
      <c r="H1420" s="251"/>
      <c r="I1420" s="251"/>
      <c r="J1420" s="251"/>
      <c r="K1420" s="150"/>
      <c r="L1420" s="66"/>
      <c r="M1420" s="81"/>
      <c r="N1420" s="93"/>
      <c r="P1420" s="91"/>
    </row>
    <row r="1421" spans="1:16" s="82" customFormat="1" ht="12.75" customHeight="1">
      <c r="A1421" s="66"/>
      <c r="B1421" s="184"/>
      <c r="C1421" s="242"/>
      <c r="D1421" s="212"/>
      <c r="E1421" s="67"/>
      <c r="F1421" s="67"/>
      <c r="G1421" s="117"/>
      <c r="H1421" s="251"/>
      <c r="I1421" s="251"/>
      <c r="J1421" s="251"/>
      <c r="K1421" s="150"/>
      <c r="L1421" s="66"/>
      <c r="M1421" s="81"/>
      <c r="N1421" s="93"/>
      <c r="P1421" s="91"/>
    </row>
    <row r="1422" spans="1:16" s="82" customFormat="1" ht="12.75" customHeight="1">
      <c r="A1422" s="66"/>
      <c r="B1422" s="184"/>
      <c r="C1422" s="242"/>
      <c r="D1422" s="212"/>
      <c r="E1422" s="67"/>
      <c r="F1422" s="67"/>
      <c r="G1422" s="117"/>
      <c r="H1422" s="251"/>
      <c r="I1422" s="251"/>
      <c r="J1422" s="251"/>
      <c r="K1422" s="150"/>
      <c r="L1422" s="66"/>
      <c r="M1422" s="81"/>
      <c r="N1422" s="93"/>
      <c r="P1422" s="91"/>
    </row>
    <row r="1423" spans="1:16" s="82" customFormat="1" ht="12.75" customHeight="1">
      <c r="A1423" s="66"/>
      <c r="B1423" s="184"/>
      <c r="C1423" s="242"/>
      <c r="D1423" s="212"/>
      <c r="E1423" s="67"/>
      <c r="F1423" s="67"/>
      <c r="G1423" s="117"/>
      <c r="H1423" s="251"/>
      <c r="I1423" s="251"/>
      <c r="J1423" s="251"/>
      <c r="K1423" s="150"/>
      <c r="L1423" s="66"/>
      <c r="M1423" s="81"/>
      <c r="N1423" s="93"/>
      <c r="P1423" s="91"/>
    </row>
    <row r="1424" spans="1:16" s="82" customFormat="1" ht="12.75" customHeight="1">
      <c r="A1424" s="66"/>
      <c r="B1424" s="184"/>
      <c r="C1424" s="242"/>
      <c r="D1424" s="212"/>
      <c r="E1424" s="67"/>
      <c r="F1424" s="67"/>
      <c r="G1424" s="117"/>
      <c r="H1424" s="251"/>
      <c r="I1424" s="251"/>
      <c r="J1424" s="251"/>
      <c r="K1424" s="150"/>
      <c r="L1424" s="66"/>
      <c r="M1424" s="81"/>
      <c r="N1424" s="93"/>
      <c r="P1424" s="91"/>
    </row>
    <row r="1425" spans="1:16" s="82" customFormat="1" ht="12.75" customHeight="1">
      <c r="A1425" s="66"/>
      <c r="B1425" s="184"/>
      <c r="C1425" s="242"/>
      <c r="D1425" s="212"/>
      <c r="E1425" s="67"/>
      <c r="F1425" s="67"/>
      <c r="G1425" s="117"/>
      <c r="H1425" s="251"/>
      <c r="I1425" s="251"/>
      <c r="J1425" s="251"/>
      <c r="K1425" s="150"/>
      <c r="L1425" s="66"/>
      <c r="M1425" s="81"/>
      <c r="N1425" s="93"/>
      <c r="P1425" s="91"/>
    </row>
    <row r="1426" spans="1:16" s="82" customFormat="1" ht="12.75" customHeight="1">
      <c r="A1426" s="18"/>
      <c r="B1426" s="168"/>
      <c r="C1426" s="226"/>
      <c r="D1426" s="196"/>
      <c r="E1426" s="86"/>
      <c r="F1426" s="86"/>
      <c r="G1426" s="124"/>
      <c r="H1426" s="251"/>
      <c r="I1426" s="251"/>
      <c r="J1426" s="251"/>
      <c r="K1426" s="133"/>
      <c r="L1426" s="18"/>
      <c r="M1426" s="2"/>
      <c r="N1426" s="84"/>
      <c r="P1426" s="91"/>
    </row>
    <row r="1427" spans="1:16" s="82" customFormat="1" ht="12.75" customHeight="1">
      <c r="A1427" s="42"/>
      <c r="B1427" s="173"/>
      <c r="C1427" s="231"/>
      <c r="D1427" s="201"/>
      <c r="E1427" s="43"/>
      <c r="F1427" s="43"/>
      <c r="G1427" s="106"/>
      <c r="H1427" s="251"/>
      <c r="I1427" s="251"/>
      <c r="J1427" s="251"/>
      <c r="K1427" s="138"/>
      <c r="L1427" s="42"/>
      <c r="M1427" s="2"/>
      <c r="N1427" s="84"/>
      <c r="P1427" s="91"/>
    </row>
    <row r="1428" spans="1:16" s="82" customFormat="1" ht="12.75" customHeight="1">
      <c r="A1428" s="42"/>
      <c r="B1428" s="173"/>
      <c r="C1428" s="231"/>
      <c r="D1428" s="201"/>
      <c r="E1428" s="43"/>
      <c r="F1428" s="43"/>
      <c r="G1428" s="106"/>
      <c r="H1428" s="251"/>
      <c r="I1428" s="251"/>
      <c r="J1428" s="251"/>
      <c r="K1428" s="138"/>
      <c r="L1428" s="42"/>
      <c r="M1428" s="2"/>
      <c r="N1428" s="84"/>
      <c r="P1428" s="91"/>
    </row>
    <row r="1429" spans="1:16" s="82" customFormat="1" ht="12.75" customHeight="1">
      <c r="A1429" s="42"/>
      <c r="B1429" s="173"/>
      <c r="C1429" s="231"/>
      <c r="D1429" s="201"/>
      <c r="E1429" s="43"/>
      <c r="F1429" s="43"/>
      <c r="G1429" s="106"/>
      <c r="H1429" s="251"/>
      <c r="I1429" s="251"/>
      <c r="J1429" s="251"/>
      <c r="K1429" s="138"/>
      <c r="L1429" s="42"/>
      <c r="M1429" s="2"/>
      <c r="N1429" s="84"/>
      <c r="P1429" s="91"/>
    </row>
    <row r="1430" spans="1:16" s="82" customFormat="1" ht="12.75" customHeight="1">
      <c r="A1430" s="42"/>
      <c r="B1430" s="173"/>
      <c r="C1430" s="231"/>
      <c r="D1430" s="201"/>
      <c r="E1430" s="43"/>
      <c r="F1430" s="43"/>
      <c r="G1430" s="106"/>
      <c r="H1430" s="251"/>
      <c r="I1430" s="251"/>
      <c r="J1430" s="251"/>
      <c r="K1430" s="138"/>
      <c r="L1430" s="42"/>
      <c r="M1430" s="2"/>
      <c r="N1430" s="84"/>
      <c r="P1430" s="91"/>
    </row>
    <row r="1431" spans="1:16" s="82" customFormat="1" ht="12.75" customHeight="1">
      <c r="A1431" s="42"/>
      <c r="B1431" s="173"/>
      <c r="C1431" s="231"/>
      <c r="D1431" s="201"/>
      <c r="E1431" s="43"/>
      <c r="F1431" s="43"/>
      <c r="G1431" s="106"/>
      <c r="H1431" s="251"/>
      <c r="I1431" s="251"/>
      <c r="J1431" s="251"/>
      <c r="K1431" s="138"/>
      <c r="L1431" s="42"/>
      <c r="M1431" s="2"/>
      <c r="N1431" s="84"/>
      <c r="P1431" s="89"/>
    </row>
    <row r="1432" spans="1:16" ht="12.75" customHeight="1">
      <c r="A1432" s="42"/>
      <c r="B1432" s="173"/>
      <c r="C1432" s="231"/>
      <c r="D1432" s="201"/>
      <c r="E1432" s="43"/>
      <c r="F1432" s="43"/>
      <c r="G1432" s="106"/>
      <c r="K1432" s="138"/>
      <c r="L1432" s="42"/>
    </row>
    <row r="1433" spans="1:16" ht="12.75" customHeight="1">
      <c r="A1433" s="42"/>
      <c r="B1433" s="173"/>
      <c r="C1433" s="231"/>
      <c r="D1433" s="201"/>
      <c r="E1433" s="43"/>
      <c r="F1433" s="43"/>
      <c r="G1433" s="106"/>
      <c r="K1433" s="138"/>
      <c r="L1433" s="42"/>
    </row>
    <row r="1434" spans="1:16" ht="12.75" customHeight="1">
      <c r="A1434" s="42"/>
      <c r="B1434" s="173"/>
      <c r="C1434" s="231"/>
      <c r="D1434" s="201"/>
      <c r="E1434" s="43"/>
      <c r="F1434" s="43"/>
      <c r="G1434" s="106"/>
      <c r="K1434" s="138"/>
      <c r="L1434" s="42"/>
    </row>
    <row r="1435" spans="1:16" ht="12.75" customHeight="1">
      <c r="A1435" s="42"/>
      <c r="B1435" s="173"/>
      <c r="C1435" s="231"/>
      <c r="D1435" s="201"/>
      <c r="E1435" s="43"/>
      <c r="F1435" s="43"/>
      <c r="G1435" s="106"/>
      <c r="K1435" s="138"/>
      <c r="L1435" s="42"/>
    </row>
    <row r="1436" spans="1:16" ht="12.75" customHeight="1">
      <c r="A1436" s="42"/>
      <c r="B1436" s="173"/>
      <c r="C1436" s="231"/>
      <c r="D1436" s="201"/>
      <c r="E1436" s="43"/>
      <c r="F1436" s="43"/>
      <c r="G1436" s="106"/>
      <c r="K1436" s="138"/>
      <c r="L1436" s="42"/>
    </row>
    <row r="1437" spans="1:16" ht="12.75" customHeight="1">
      <c r="A1437" s="42"/>
      <c r="B1437" s="173"/>
      <c r="C1437" s="231"/>
      <c r="D1437" s="201"/>
      <c r="E1437" s="43"/>
      <c r="F1437" s="43"/>
      <c r="G1437" s="106"/>
      <c r="K1437" s="138"/>
      <c r="L1437" s="42"/>
    </row>
    <row r="1438" spans="1:16" ht="12.75" customHeight="1">
      <c r="A1438" s="42"/>
      <c r="B1438" s="173"/>
      <c r="C1438" s="231"/>
      <c r="D1438" s="201"/>
      <c r="E1438" s="43"/>
      <c r="F1438" s="43"/>
      <c r="G1438" s="106"/>
      <c r="K1438" s="138"/>
      <c r="L1438" s="42"/>
    </row>
    <row r="1439" spans="1:16" ht="12.75" customHeight="1">
      <c r="A1439" s="42"/>
      <c r="B1439" s="173"/>
      <c r="C1439" s="231"/>
      <c r="D1439" s="201"/>
      <c r="E1439" s="43"/>
      <c r="F1439" s="43"/>
      <c r="G1439" s="106"/>
      <c r="K1439" s="138"/>
      <c r="L1439" s="42"/>
    </row>
    <row r="1440" spans="1:16" ht="12.75" customHeight="1">
      <c r="A1440" s="42"/>
      <c r="B1440" s="173"/>
      <c r="C1440" s="231"/>
      <c r="D1440" s="201"/>
      <c r="E1440" s="43"/>
      <c r="F1440" s="43"/>
      <c r="G1440" s="106"/>
      <c r="K1440" s="138"/>
      <c r="L1440" s="42"/>
    </row>
    <row r="1459" spans="1:11" ht="12.75" customHeight="1">
      <c r="A1459" s="68"/>
      <c r="B1459" s="185"/>
      <c r="C1459" s="243"/>
      <c r="D1459" s="213"/>
      <c r="E1459" s="69"/>
      <c r="F1459" s="69"/>
      <c r="G1459" s="118"/>
      <c r="K1459" s="152"/>
    </row>
    <row r="1460" spans="1:11" ht="12.75" customHeight="1">
      <c r="A1460" s="68"/>
      <c r="B1460" s="185"/>
      <c r="C1460" s="243"/>
      <c r="D1460" s="213"/>
      <c r="E1460" s="69"/>
      <c r="F1460" s="69"/>
      <c r="G1460" s="118"/>
      <c r="K1460" s="152"/>
    </row>
    <row r="1461" spans="1:11" ht="12.75" customHeight="1">
      <c r="A1461" s="68"/>
      <c r="B1461" s="185"/>
      <c r="C1461" s="243"/>
      <c r="D1461" s="213"/>
      <c r="E1461" s="69"/>
      <c r="F1461" s="69"/>
      <c r="G1461" s="118"/>
      <c r="K1461" s="152"/>
    </row>
    <row r="1462" spans="1:11" ht="12.75" customHeight="1">
      <c r="A1462" s="68"/>
      <c r="B1462" s="185"/>
      <c r="C1462" s="243"/>
      <c r="D1462" s="213"/>
      <c r="E1462" s="69"/>
      <c r="F1462" s="69"/>
      <c r="G1462" s="118"/>
      <c r="K1462" s="152"/>
    </row>
    <row r="1463" spans="1:11" ht="12.75" customHeight="1">
      <c r="A1463" s="68"/>
      <c r="B1463" s="185"/>
      <c r="C1463" s="243"/>
      <c r="D1463" s="213"/>
      <c r="E1463" s="69"/>
      <c r="F1463" s="69"/>
      <c r="G1463" s="118"/>
      <c r="K1463" s="152"/>
    </row>
    <row r="1464" spans="1:11" ht="12.75" customHeight="1">
      <c r="A1464" s="68"/>
      <c r="B1464" s="185"/>
      <c r="C1464" s="243"/>
      <c r="D1464" s="213"/>
      <c r="E1464" s="69"/>
      <c r="F1464" s="69"/>
      <c r="G1464" s="118"/>
      <c r="K1464" s="152"/>
    </row>
    <row r="1465" spans="1:11" ht="12.75" customHeight="1">
      <c r="A1465" s="68"/>
      <c r="B1465" s="185"/>
      <c r="C1465" s="243"/>
      <c r="D1465" s="213"/>
      <c r="E1465" s="69"/>
      <c r="F1465" s="69"/>
      <c r="G1465" s="118"/>
      <c r="K1465" s="152"/>
    </row>
    <row r="1466" spans="1:11" ht="12.75" customHeight="1">
      <c r="A1466" s="68"/>
      <c r="B1466" s="185"/>
      <c r="C1466" s="243"/>
      <c r="D1466" s="213"/>
      <c r="E1466" s="69"/>
      <c r="F1466" s="69"/>
      <c r="G1466" s="118"/>
      <c r="K1466" s="152"/>
    </row>
    <row r="1467" spans="1:11" ht="12.75" customHeight="1">
      <c r="A1467" s="68"/>
      <c r="B1467" s="185"/>
      <c r="C1467" s="243"/>
      <c r="D1467" s="213"/>
      <c r="E1467" s="69"/>
      <c r="F1467" s="69"/>
      <c r="G1467" s="118"/>
      <c r="K1467" s="152"/>
    </row>
    <row r="1469" spans="1:11" ht="12.75" customHeight="1">
      <c r="A1469" s="58"/>
      <c r="B1469" s="180"/>
      <c r="C1469" s="238"/>
      <c r="D1469" s="208"/>
      <c r="E1469" s="59"/>
      <c r="F1469" s="59"/>
      <c r="G1469" s="113"/>
      <c r="K1469" s="145"/>
    </row>
    <row r="1470" spans="1:11" ht="12.75" customHeight="1">
      <c r="A1470" s="58"/>
      <c r="B1470" s="180"/>
      <c r="C1470" s="238"/>
      <c r="D1470" s="208"/>
      <c r="E1470" s="59"/>
      <c r="F1470" s="59"/>
      <c r="G1470" s="113"/>
      <c r="K1470" s="145"/>
    </row>
    <row r="1471" spans="1:11" ht="12.75" customHeight="1">
      <c r="A1471" s="58"/>
      <c r="B1471" s="180"/>
      <c r="C1471" s="238"/>
      <c r="D1471" s="208"/>
      <c r="E1471" s="59"/>
      <c r="F1471" s="59"/>
      <c r="G1471" s="113"/>
      <c r="K1471" s="145"/>
    </row>
    <row r="1472" spans="1:11" ht="12.75" customHeight="1">
      <c r="A1472" s="58"/>
      <c r="B1472" s="180"/>
      <c r="C1472" s="238"/>
      <c r="D1472" s="208"/>
      <c r="E1472" s="59"/>
      <c r="F1472" s="59"/>
      <c r="G1472" s="113"/>
      <c r="K1472" s="145"/>
    </row>
    <row r="1473" spans="1:11" ht="12.75" customHeight="1">
      <c r="A1473" s="58"/>
      <c r="B1473" s="180"/>
      <c r="C1473" s="238"/>
      <c r="D1473" s="208"/>
      <c r="E1473" s="59"/>
      <c r="F1473" s="59"/>
      <c r="G1473" s="113"/>
      <c r="K1473" s="145"/>
    </row>
    <row r="1474" spans="1:11" ht="12.75" customHeight="1">
      <c r="A1474" s="58"/>
      <c r="B1474" s="180"/>
      <c r="C1474" s="238"/>
      <c r="D1474" s="208"/>
      <c r="E1474" s="59"/>
      <c r="F1474" s="59"/>
      <c r="G1474" s="113"/>
      <c r="K1474" s="145"/>
    </row>
    <row r="1475" spans="1:11" ht="12.75" customHeight="1">
      <c r="A1475" s="58"/>
      <c r="B1475" s="180"/>
      <c r="C1475" s="238"/>
      <c r="D1475" s="208"/>
      <c r="E1475" s="59"/>
      <c r="F1475" s="59"/>
      <c r="G1475" s="113"/>
      <c r="K1475" s="145"/>
    </row>
    <row r="1476" spans="1:11" ht="12.75" customHeight="1">
      <c r="A1476" s="58"/>
      <c r="B1476" s="180"/>
      <c r="C1476" s="238"/>
      <c r="D1476" s="208"/>
      <c r="E1476" s="59"/>
      <c r="F1476" s="59"/>
      <c r="G1476" s="113"/>
      <c r="K1476" s="145"/>
    </row>
    <row r="1477" spans="1:11" ht="12.75" customHeight="1">
      <c r="A1477" s="58"/>
      <c r="B1477" s="180"/>
      <c r="C1477" s="238"/>
      <c r="D1477" s="208"/>
      <c r="E1477" s="59"/>
      <c r="F1477" s="59"/>
      <c r="G1477" s="113"/>
      <c r="K1477" s="145"/>
    </row>
    <row r="1478" spans="1:11" ht="12.75" customHeight="1">
      <c r="A1478" s="58"/>
      <c r="B1478" s="180"/>
      <c r="C1478" s="238"/>
      <c r="D1478" s="208"/>
      <c r="E1478" s="59"/>
      <c r="F1478" s="59"/>
      <c r="G1478" s="113"/>
      <c r="K1478" s="145"/>
    </row>
    <row r="1479" spans="1:11" ht="12.75" customHeight="1">
      <c r="A1479" s="58"/>
      <c r="B1479" s="180"/>
      <c r="C1479" s="238"/>
      <c r="D1479" s="208"/>
      <c r="E1479" s="59"/>
      <c r="F1479" s="59"/>
      <c r="G1479" s="113"/>
      <c r="K1479" s="145"/>
    </row>
    <row r="1481" spans="1:11" ht="12.75" customHeight="1">
      <c r="A1481" s="62"/>
      <c r="B1481" s="182"/>
      <c r="C1481" s="240"/>
      <c r="D1481" s="210"/>
      <c r="E1481" s="63"/>
      <c r="F1481" s="63"/>
      <c r="G1481" s="115"/>
      <c r="K1481" s="148"/>
    </row>
    <row r="1482" spans="1:11" ht="12.75" customHeight="1">
      <c r="A1482" s="62"/>
      <c r="B1482" s="182"/>
      <c r="C1482" s="240"/>
      <c r="D1482" s="210"/>
      <c r="E1482" s="63"/>
      <c r="F1482" s="63"/>
      <c r="G1482" s="115"/>
      <c r="K1482" s="148"/>
    </row>
    <row r="1483" spans="1:11" ht="12.75" customHeight="1">
      <c r="A1483" s="62"/>
      <c r="B1483" s="182"/>
      <c r="C1483" s="240"/>
      <c r="D1483" s="210"/>
      <c r="E1483" s="63"/>
      <c r="F1483" s="63"/>
      <c r="G1483" s="115"/>
      <c r="K1483" s="148"/>
    </row>
    <row r="1484" spans="1:11" ht="12.75" customHeight="1">
      <c r="A1484" s="62"/>
      <c r="B1484" s="182"/>
      <c r="C1484" s="240"/>
      <c r="D1484" s="210"/>
      <c r="E1484" s="63"/>
      <c r="F1484" s="63"/>
      <c r="G1484" s="115"/>
      <c r="K1484" s="148"/>
    </row>
    <row r="1485" spans="1:11" ht="12.75" customHeight="1">
      <c r="A1485" s="62"/>
      <c r="B1485" s="182"/>
      <c r="C1485" s="240"/>
      <c r="D1485" s="210"/>
      <c r="E1485" s="63"/>
      <c r="F1485" s="63"/>
      <c r="G1485" s="115"/>
      <c r="K1485" s="148"/>
    </row>
    <row r="1486" spans="1:11" ht="12.75" customHeight="1">
      <c r="A1486" s="62"/>
      <c r="B1486" s="182"/>
      <c r="C1486" s="240"/>
      <c r="D1486" s="210"/>
      <c r="E1486" s="63"/>
      <c r="F1486" s="63"/>
      <c r="G1486" s="115"/>
      <c r="K1486" s="148"/>
    </row>
    <row r="1487" spans="1:11" ht="12.75" customHeight="1">
      <c r="A1487" s="62"/>
      <c r="B1487" s="182"/>
      <c r="C1487" s="240"/>
      <c r="D1487" s="210"/>
      <c r="E1487" s="63"/>
      <c r="F1487" s="63"/>
      <c r="G1487" s="115"/>
      <c r="K1487" s="148"/>
    </row>
  </sheetData>
  <mergeCells count="3">
    <mergeCell ref="J3:K3"/>
    <mergeCell ref="J4:K4"/>
    <mergeCell ref="A2:B2"/>
  </mergeCells>
  <conditionalFormatting sqref="A8:N1048576">
    <cfRule type="expression" dxfId="118" priority="2">
      <formula>$C8="Completed"</formula>
    </cfRule>
  </conditionalFormatting>
  <dataValidations count="1">
    <dataValidation type="list" allowBlank="1" showInputMessage="1" showErrorMessage="1" sqref="C8:C1048576" xr:uid="{00000000-0002-0000-0200-000000000000}">
      <formula1>$P$9:$P$12</formula1>
    </dataValidation>
  </dataValidations>
  <pageMargins left="0.7" right="0.7" top="0.75" bottom="0.75" header="0.3" footer="0.3"/>
  <pageSetup paperSize="9" orientation="portrait" r:id="rId1"/>
  <ignoredErrors>
    <ignoredError sqref="J9:J30 J8" calculatedColumn="1"/>
    <ignoredError sqref="P2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lanciaUserFormAssistenza">
                <anchor moveWithCells="1" sizeWithCells="1">
                  <from>
                    <xdr:col>4</xdr:col>
                    <xdr:colOff>863600</xdr:colOff>
                    <xdr:row>1</xdr:row>
                    <xdr:rowOff>63500</xdr:rowOff>
                  </from>
                  <to>
                    <xdr:col>5</xdr:col>
                    <xdr:colOff>990600</xdr:colOff>
                    <xdr:row>1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" name="Button 53">
              <controlPr defaultSize="0" print="0" autoFill="0" autoPict="0" macro="[0]!lanciaNotifica">
                <anchor moveWithCells="1" sizeWithCells="1">
                  <from>
                    <xdr:col>4</xdr:col>
                    <xdr:colOff>838200</xdr:colOff>
                    <xdr:row>2</xdr:row>
                    <xdr:rowOff>127000</xdr:rowOff>
                  </from>
                  <to>
                    <xdr:col>5</xdr:col>
                    <xdr:colOff>977900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6" name="Button 57">
              <controlPr defaultSize="0" print="0" autoFill="0" autoPict="0" macro="[0]!UltimaRigaAssistenze.UltimaRigaAssistenze">
                <anchor moveWithCells="1" sizeWithCells="1">
                  <from>
                    <xdr:col>5</xdr:col>
                    <xdr:colOff>1041400</xdr:colOff>
                    <xdr:row>1</xdr:row>
                    <xdr:rowOff>63500</xdr:rowOff>
                  </from>
                  <to>
                    <xdr:col>6</xdr:col>
                    <xdr:colOff>1320800</xdr:colOff>
                    <xdr:row>1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7" name="Button 62">
              <controlPr defaultSize="0" print="0" autoFill="0" autoPict="0" macro="[0]!Hyperlink_HOME">
                <anchor moveWithCells="1" sizeWithCells="1">
                  <from>
                    <xdr:col>5</xdr:col>
                    <xdr:colOff>1028700</xdr:colOff>
                    <xdr:row>2</xdr:row>
                    <xdr:rowOff>127000</xdr:rowOff>
                  </from>
                  <to>
                    <xdr:col>6</xdr:col>
                    <xdr:colOff>1320800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Button 63">
              <controlPr defaultSize="0" print="0" autoFill="0" autoPict="0" macro="[0]!Pulsante63_Click">
                <anchor moveWithCells="1" sizeWithCells="1">
                  <from>
                    <xdr:col>2</xdr:col>
                    <xdr:colOff>12700</xdr:colOff>
                    <xdr:row>0</xdr:row>
                    <xdr:rowOff>152400</xdr:rowOff>
                  </from>
                  <to>
                    <xdr:col>3</xdr:col>
                    <xdr:colOff>12700</xdr:colOff>
                    <xdr:row>1</xdr:row>
                    <xdr:rowOff>330200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>
    <tabColor rgb="FFFFC000"/>
    <pageSetUpPr fitToPage="1"/>
  </sheetPr>
  <dimension ref="A1:WVT1453"/>
  <sheetViews>
    <sheetView showGridLines="0" zoomScale="116" zoomScaleNormal="116" workbookViewId="0">
      <pane xSplit="7" ySplit="7" topLeftCell="H8" activePane="bottomRight" state="frozen"/>
      <selection activeCell="D32" sqref="D32"/>
      <selection pane="topRight" activeCell="D32" sqref="D32"/>
      <selection pane="bottomLeft" activeCell="D32" sqref="D32"/>
      <selection pane="bottomRight"/>
    </sheetView>
  </sheetViews>
  <sheetFormatPr baseColWidth="10" defaultColWidth="0" defaultRowHeight="12.75" customHeight="1"/>
  <cols>
    <col min="1" max="1" width="16.83203125" style="18" customWidth="1"/>
    <col min="2" max="2" width="19.6640625" style="168" customWidth="1"/>
    <col min="3" max="3" width="19.6640625" style="226" customWidth="1"/>
    <col min="4" max="4" width="20.6640625" style="196" customWidth="1"/>
    <col min="5" max="5" width="19.33203125" style="86" customWidth="1"/>
    <col min="6" max="6" width="17" style="86" customWidth="1"/>
    <col min="7" max="7" width="21.1640625" style="124" customWidth="1"/>
    <col min="8" max="8" width="13.5" style="251" customWidth="1"/>
    <col min="9" max="9" width="14.5" style="251" customWidth="1"/>
    <col min="10" max="10" width="14" style="251" customWidth="1"/>
    <col min="11" max="11" width="22.83203125" style="133" customWidth="1"/>
    <col min="12" max="12" width="23.5" style="18" customWidth="1"/>
    <col min="13" max="13" width="24.5" style="17" customWidth="1"/>
    <col min="14" max="14" width="23" style="84" customWidth="1"/>
    <col min="15" max="15" width="8.83203125" customWidth="1"/>
    <col min="16" max="16" width="21" style="89" hidden="1"/>
    <col min="17" max="255" width="8.83203125" hidden="1"/>
    <col min="256" max="256" width="16.83203125" hidden="1"/>
    <col min="257" max="257" width="13.83203125" hidden="1"/>
    <col min="258" max="258" width="15.5" hidden="1"/>
    <col min="259" max="259" width="20.6640625" hidden="1"/>
    <col min="260" max="260" width="19.33203125" hidden="1"/>
    <col min="261" max="261" width="17" hidden="1"/>
    <col min="262" max="262" width="20.6640625" hidden="1"/>
    <col min="263" max="263" width="15.1640625" hidden="1"/>
    <col min="264" max="264" width="13" hidden="1"/>
    <col min="265" max="265" width="14" hidden="1"/>
    <col min="266" max="266" width="19.33203125" hidden="1"/>
    <col min="267" max="267" width="23.5" hidden="1"/>
    <col min="268" max="268" width="16.1640625" hidden="1"/>
    <col min="269" max="511" width="8.83203125" hidden="1"/>
    <col min="512" max="512" width="16.83203125" hidden="1"/>
    <col min="513" max="513" width="13.83203125" hidden="1"/>
    <col min="514" max="514" width="15.5" hidden="1"/>
    <col min="515" max="515" width="20.6640625" hidden="1"/>
    <col min="516" max="516" width="19.33203125" hidden="1"/>
    <col min="517" max="517" width="17" hidden="1"/>
    <col min="518" max="518" width="20.6640625" hidden="1"/>
    <col min="519" max="519" width="15.1640625" hidden="1"/>
    <col min="520" max="520" width="13" hidden="1"/>
    <col min="521" max="521" width="14" hidden="1"/>
    <col min="522" max="522" width="19.33203125" hidden="1"/>
    <col min="523" max="523" width="23.5" hidden="1"/>
    <col min="524" max="524" width="16.1640625" hidden="1"/>
    <col min="525" max="767" width="8.83203125" hidden="1"/>
    <col min="768" max="768" width="16.83203125" hidden="1"/>
    <col min="769" max="769" width="13.83203125" hidden="1"/>
    <col min="770" max="770" width="15.5" hidden="1"/>
    <col min="771" max="771" width="20.6640625" hidden="1"/>
    <col min="772" max="772" width="19.33203125" hidden="1"/>
    <col min="773" max="773" width="17" hidden="1"/>
    <col min="774" max="774" width="20.6640625" hidden="1"/>
    <col min="775" max="775" width="15.1640625" hidden="1"/>
    <col min="776" max="776" width="13" hidden="1"/>
    <col min="777" max="777" width="14" hidden="1"/>
    <col min="778" max="778" width="19.33203125" hidden="1"/>
    <col min="779" max="779" width="23.5" hidden="1"/>
    <col min="780" max="780" width="16.1640625" hidden="1"/>
    <col min="781" max="1023" width="8.83203125" hidden="1"/>
    <col min="1024" max="1024" width="16.83203125" hidden="1"/>
    <col min="1025" max="1025" width="13.83203125" hidden="1"/>
    <col min="1026" max="1026" width="15.5" hidden="1"/>
    <col min="1027" max="1027" width="20.6640625" hidden="1"/>
    <col min="1028" max="1028" width="19.33203125" hidden="1"/>
    <col min="1029" max="1029" width="17" hidden="1"/>
    <col min="1030" max="1030" width="20.6640625" hidden="1"/>
    <col min="1031" max="1031" width="15.1640625" hidden="1"/>
    <col min="1032" max="1032" width="13" hidden="1"/>
    <col min="1033" max="1033" width="14" hidden="1"/>
    <col min="1034" max="1034" width="19.33203125" hidden="1"/>
    <col min="1035" max="1035" width="23.5" hidden="1"/>
    <col min="1036" max="1036" width="16.1640625" hidden="1"/>
    <col min="1037" max="1279" width="8.83203125" hidden="1"/>
    <col min="1280" max="1280" width="16.83203125" hidden="1"/>
    <col min="1281" max="1281" width="13.83203125" hidden="1"/>
    <col min="1282" max="1282" width="15.5" hidden="1"/>
    <col min="1283" max="1283" width="20.6640625" hidden="1"/>
    <col min="1284" max="1284" width="19.33203125" hidden="1"/>
    <col min="1285" max="1285" width="17" hidden="1"/>
    <col min="1286" max="1286" width="20.6640625" hidden="1"/>
    <col min="1287" max="1287" width="15.1640625" hidden="1"/>
    <col min="1288" max="1288" width="13" hidden="1"/>
    <col min="1289" max="1289" width="14" hidden="1"/>
    <col min="1290" max="1290" width="19.33203125" hidden="1"/>
    <col min="1291" max="1291" width="23.5" hidden="1"/>
    <col min="1292" max="1292" width="16.1640625" hidden="1"/>
    <col min="1293" max="1535" width="8.83203125" hidden="1"/>
    <col min="1536" max="1536" width="16.83203125" hidden="1"/>
    <col min="1537" max="1537" width="13.83203125" hidden="1"/>
    <col min="1538" max="1538" width="15.5" hidden="1"/>
    <col min="1539" max="1539" width="20.6640625" hidden="1"/>
    <col min="1540" max="1540" width="19.33203125" hidden="1"/>
    <col min="1541" max="1541" width="17" hidden="1"/>
    <col min="1542" max="1542" width="20.6640625" hidden="1"/>
    <col min="1543" max="1543" width="15.1640625" hidden="1"/>
    <col min="1544" max="1544" width="13" hidden="1"/>
    <col min="1545" max="1545" width="14" hidden="1"/>
    <col min="1546" max="1546" width="19.33203125" hidden="1"/>
    <col min="1547" max="1547" width="23.5" hidden="1"/>
    <col min="1548" max="1548" width="16.1640625" hidden="1"/>
    <col min="1549" max="1791" width="8.83203125" hidden="1"/>
    <col min="1792" max="1792" width="16.83203125" hidden="1"/>
    <col min="1793" max="1793" width="13.83203125" hidden="1"/>
    <col min="1794" max="1794" width="15.5" hidden="1"/>
    <col min="1795" max="1795" width="20.6640625" hidden="1"/>
    <col min="1796" max="1796" width="19.33203125" hidden="1"/>
    <col min="1797" max="1797" width="17" hidden="1"/>
    <col min="1798" max="1798" width="20.6640625" hidden="1"/>
    <col min="1799" max="1799" width="15.1640625" hidden="1"/>
    <col min="1800" max="1800" width="13" hidden="1"/>
    <col min="1801" max="1801" width="14" hidden="1"/>
    <col min="1802" max="1802" width="19.33203125" hidden="1"/>
    <col min="1803" max="1803" width="23.5" hidden="1"/>
    <col min="1804" max="1804" width="16.1640625" hidden="1"/>
    <col min="1805" max="2047" width="8.83203125" hidden="1"/>
    <col min="2048" max="2048" width="16.83203125" hidden="1"/>
    <col min="2049" max="2049" width="13.83203125" hidden="1"/>
    <col min="2050" max="2050" width="15.5" hidden="1"/>
    <col min="2051" max="2051" width="20.6640625" hidden="1"/>
    <col min="2052" max="2052" width="19.33203125" hidden="1"/>
    <col min="2053" max="2053" width="17" hidden="1"/>
    <col min="2054" max="2054" width="20.6640625" hidden="1"/>
    <col min="2055" max="2055" width="15.1640625" hidden="1"/>
    <col min="2056" max="2056" width="13" hidden="1"/>
    <col min="2057" max="2057" width="14" hidden="1"/>
    <col min="2058" max="2058" width="19.33203125" hidden="1"/>
    <col min="2059" max="2059" width="23.5" hidden="1"/>
    <col min="2060" max="2060" width="16.1640625" hidden="1"/>
    <col min="2061" max="2303" width="8.83203125" hidden="1"/>
    <col min="2304" max="2304" width="16.83203125" hidden="1"/>
    <col min="2305" max="2305" width="13.83203125" hidden="1"/>
    <col min="2306" max="2306" width="15.5" hidden="1"/>
    <col min="2307" max="2307" width="20.6640625" hidden="1"/>
    <col min="2308" max="2308" width="19.33203125" hidden="1"/>
    <col min="2309" max="2309" width="17" hidden="1"/>
    <col min="2310" max="2310" width="20.6640625" hidden="1"/>
    <col min="2311" max="2311" width="15.1640625" hidden="1"/>
    <col min="2312" max="2312" width="13" hidden="1"/>
    <col min="2313" max="2313" width="14" hidden="1"/>
    <col min="2314" max="2314" width="19.33203125" hidden="1"/>
    <col min="2315" max="2315" width="23.5" hidden="1"/>
    <col min="2316" max="2316" width="16.1640625" hidden="1"/>
    <col min="2317" max="2559" width="8.83203125" hidden="1"/>
    <col min="2560" max="2560" width="16.83203125" hidden="1"/>
    <col min="2561" max="2561" width="13.83203125" hidden="1"/>
    <col min="2562" max="2562" width="15.5" hidden="1"/>
    <col min="2563" max="2563" width="20.6640625" hidden="1"/>
    <col min="2564" max="2564" width="19.33203125" hidden="1"/>
    <col min="2565" max="2565" width="17" hidden="1"/>
    <col min="2566" max="2566" width="20.6640625" hidden="1"/>
    <col min="2567" max="2567" width="15.1640625" hidden="1"/>
    <col min="2568" max="2568" width="13" hidden="1"/>
    <col min="2569" max="2569" width="14" hidden="1"/>
    <col min="2570" max="2570" width="19.33203125" hidden="1"/>
    <col min="2571" max="2571" width="23.5" hidden="1"/>
    <col min="2572" max="2572" width="16.1640625" hidden="1"/>
    <col min="2573" max="2815" width="8.83203125" hidden="1"/>
    <col min="2816" max="2816" width="16.83203125" hidden="1"/>
    <col min="2817" max="2817" width="13.83203125" hidden="1"/>
    <col min="2818" max="2818" width="15.5" hidden="1"/>
    <col min="2819" max="2819" width="20.6640625" hidden="1"/>
    <col min="2820" max="2820" width="19.33203125" hidden="1"/>
    <col min="2821" max="2821" width="17" hidden="1"/>
    <col min="2822" max="2822" width="20.6640625" hidden="1"/>
    <col min="2823" max="2823" width="15.1640625" hidden="1"/>
    <col min="2824" max="2824" width="13" hidden="1"/>
    <col min="2825" max="2825" width="14" hidden="1"/>
    <col min="2826" max="2826" width="19.33203125" hidden="1"/>
    <col min="2827" max="2827" width="23.5" hidden="1"/>
    <col min="2828" max="2828" width="16.1640625" hidden="1"/>
    <col min="2829" max="3071" width="8.83203125" hidden="1"/>
    <col min="3072" max="3072" width="16.83203125" hidden="1"/>
    <col min="3073" max="3073" width="13.83203125" hidden="1"/>
    <col min="3074" max="3074" width="15.5" hidden="1"/>
    <col min="3075" max="3075" width="20.6640625" hidden="1"/>
    <col min="3076" max="3076" width="19.33203125" hidden="1"/>
    <col min="3077" max="3077" width="17" hidden="1"/>
    <col min="3078" max="3078" width="20.6640625" hidden="1"/>
    <col min="3079" max="3079" width="15.1640625" hidden="1"/>
    <col min="3080" max="3080" width="13" hidden="1"/>
    <col min="3081" max="3081" width="14" hidden="1"/>
    <col min="3082" max="3082" width="19.33203125" hidden="1"/>
    <col min="3083" max="3083" width="23.5" hidden="1"/>
    <col min="3084" max="3084" width="16.1640625" hidden="1"/>
    <col min="3085" max="3327" width="8.83203125" hidden="1"/>
    <col min="3328" max="3328" width="16.83203125" hidden="1"/>
    <col min="3329" max="3329" width="13.83203125" hidden="1"/>
    <col min="3330" max="3330" width="15.5" hidden="1"/>
    <col min="3331" max="3331" width="20.6640625" hidden="1"/>
    <col min="3332" max="3332" width="19.33203125" hidden="1"/>
    <col min="3333" max="3333" width="17" hidden="1"/>
    <col min="3334" max="3334" width="20.6640625" hidden="1"/>
    <col min="3335" max="3335" width="15.1640625" hidden="1"/>
    <col min="3336" max="3336" width="13" hidden="1"/>
    <col min="3337" max="3337" width="14" hidden="1"/>
    <col min="3338" max="3338" width="19.33203125" hidden="1"/>
    <col min="3339" max="3339" width="23.5" hidden="1"/>
    <col min="3340" max="3340" width="16.1640625" hidden="1"/>
    <col min="3341" max="3583" width="8.83203125" hidden="1"/>
    <col min="3584" max="3584" width="16.83203125" hidden="1"/>
    <col min="3585" max="3585" width="13.83203125" hidden="1"/>
    <col min="3586" max="3586" width="15.5" hidden="1"/>
    <col min="3587" max="3587" width="20.6640625" hidden="1"/>
    <col min="3588" max="3588" width="19.33203125" hidden="1"/>
    <col min="3589" max="3589" width="17" hidden="1"/>
    <col min="3590" max="3590" width="20.6640625" hidden="1"/>
    <col min="3591" max="3591" width="15.1640625" hidden="1"/>
    <col min="3592" max="3592" width="13" hidden="1"/>
    <col min="3593" max="3593" width="14" hidden="1"/>
    <col min="3594" max="3594" width="19.33203125" hidden="1"/>
    <col min="3595" max="3595" width="23.5" hidden="1"/>
    <col min="3596" max="3596" width="16.1640625" hidden="1"/>
    <col min="3597" max="3839" width="8.83203125" hidden="1"/>
    <col min="3840" max="3840" width="16.83203125" hidden="1"/>
    <col min="3841" max="3841" width="13.83203125" hidden="1"/>
    <col min="3842" max="3842" width="15.5" hidden="1"/>
    <col min="3843" max="3843" width="20.6640625" hidden="1"/>
    <col min="3844" max="3844" width="19.33203125" hidden="1"/>
    <col min="3845" max="3845" width="17" hidden="1"/>
    <col min="3846" max="3846" width="20.6640625" hidden="1"/>
    <col min="3847" max="3847" width="15.1640625" hidden="1"/>
    <col min="3848" max="3848" width="13" hidden="1"/>
    <col min="3849" max="3849" width="14" hidden="1"/>
    <col min="3850" max="3850" width="19.33203125" hidden="1"/>
    <col min="3851" max="3851" width="23.5" hidden="1"/>
    <col min="3852" max="3852" width="16.1640625" hidden="1"/>
    <col min="3853" max="4095" width="8.83203125" hidden="1"/>
    <col min="4096" max="4096" width="16.83203125" hidden="1"/>
    <col min="4097" max="4097" width="13.83203125" hidden="1"/>
    <col min="4098" max="4098" width="15.5" hidden="1"/>
    <col min="4099" max="4099" width="20.6640625" hidden="1"/>
    <col min="4100" max="4100" width="19.33203125" hidden="1"/>
    <col min="4101" max="4101" width="17" hidden="1"/>
    <col min="4102" max="4102" width="20.6640625" hidden="1"/>
    <col min="4103" max="4103" width="15.1640625" hidden="1"/>
    <col min="4104" max="4104" width="13" hidden="1"/>
    <col min="4105" max="4105" width="14" hidden="1"/>
    <col min="4106" max="4106" width="19.33203125" hidden="1"/>
    <col min="4107" max="4107" width="23.5" hidden="1"/>
    <col min="4108" max="4108" width="16.1640625" hidden="1"/>
    <col min="4109" max="4351" width="8.83203125" hidden="1"/>
    <col min="4352" max="4352" width="16.83203125" hidden="1"/>
    <col min="4353" max="4353" width="13.83203125" hidden="1"/>
    <col min="4354" max="4354" width="15.5" hidden="1"/>
    <col min="4355" max="4355" width="20.6640625" hidden="1"/>
    <col min="4356" max="4356" width="19.33203125" hidden="1"/>
    <col min="4357" max="4357" width="17" hidden="1"/>
    <col min="4358" max="4358" width="20.6640625" hidden="1"/>
    <col min="4359" max="4359" width="15.1640625" hidden="1"/>
    <col min="4360" max="4360" width="13" hidden="1"/>
    <col min="4361" max="4361" width="14" hidden="1"/>
    <col min="4362" max="4362" width="19.33203125" hidden="1"/>
    <col min="4363" max="4363" width="23.5" hidden="1"/>
    <col min="4364" max="4364" width="16.1640625" hidden="1"/>
    <col min="4365" max="4607" width="8.83203125" hidden="1"/>
    <col min="4608" max="4608" width="16.83203125" hidden="1"/>
    <col min="4609" max="4609" width="13.83203125" hidden="1"/>
    <col min="4610" max="4610" width="15.5" hidden="1"/>
    <col min="4611" max="4611" width="20.6640625" hidden="1"/>
    <col min="4612" max="4612" width="19.33203125" hidden="1"/>
    <col min="4613" max="4613" width="17" hidden="1"/>
    <col min="4614" max="4614" width="20.6640625" hidden="1"/>
    <col min="4615" max="4615" width="15.1640625" hidden="1"/>
    <col min="4616" max="4616" width="13" hidden="1"/>
    <col min="4617" max="4617" width="14" hidden="1"/>
    <col min="4618" max="4618" width="19.33203125" hidden="1"/>
    <col min="4619" max="4619" width="23.5" hidden="1"/>
    <col min="4620" max="4620" width="16.1640625" hidden="1"/>
    <col min="4621" max="4863" width="8.83203125" hidden="1"/>
    <col min="4864" max="4864" width="16.83203125" hidden="1"/>
    <col min="4865" max="4865" width="13.83203125" hidden="1"/>
    <col min="4866" max="4866" width="15.5" hidden="1"/>
    <col min="4867" max="4867" width="20.6640625" hidden="1"/>
    <col min="4868" max="4868" width="19.33203125" hidden="1"/>
    <col min="4869" max="4869" width="17" hidden="1"/>
    <col min="4870" max="4870" width="20.6640625" hidden="1"/>
    <col min="4871" max="4871" width="15.1640625" hidden="1"/>
    <col min="4872" max="4872" width="13" hidden="1"/>
    <col min="4873" max="4873" width="14" hidden="1"/>
    <col min="4874" max="4874" width="19.33203125" hidden="1"/>
    <col min="4875" max="4875" width="23.5" hidden="1"/>
    <col min="4876" max="4876" width="16.1640625" hidden="1"/>
    <col min="4877" max="5119" width="8.83203125" hidden="1"/>
    <col min="5120" max="5120" width="16.83203125" hidden="1"/>
    <col min="5121" max="5121" width="13.83203125" hidden="1"/>
    <col min="5122" max="5122" width="15.5" hidden="1"/>
    <col min="5123" max="5123" width="20.6640625" hidden="1"/>
    <col min="5124" max="5124" width="19.33203125" hidden="1"/>
    <col min="5125" max="5125" width="17" hidden="1"/>
    <col min="5126" max="5126" width="20.6640625" hidden="1"/>
    <col min="5127" max="5127" width="15.1640625" hidden="1"/>
    <col min="5128" max="5128" width="13" hidden="1"/>
    <col min="5129" max="5129" width="14" hidden="1"/>
    <col min="5130" max="5130" width="19.33203125" hidden="1"/>
    <col min="5131" max="5131" width="23.5" hidden="1"/>
    <col min="5132" max="5132" width="16.1640625" hidden="1"/>
    <col min="5133" max="5375" width="8.83203125" hidden="1"/>
    <col min="5376" max="5376" width="16.83203125" hidden="1"/>
    <col min="5377" max="5377" width="13.83203125" hidden="1"/>
    <col min="5378" max="5378" width="15.5" hidden="1"/>
    <col min="5379" max="5379" width="20.6640625" hidden="1"/>
    <col min="5380" max="5380" width="19.33203125" hidden="1"/>
    <col min="5381" max="5381" width="17" hidden="1"/>
    <col min="5382" max="5382" width="20.6640625" hidden="1"/>
    <col min="5383" max="5383" width="15.1640625" hidden="1"/>
    <col min="5384" max="5384" width="13" hidden="1"/>
    <col min="5385" max="5385" width="14" hidden="1"/>
    <col min="5386" max="5386" width="19.33203125" hidden="1"/>
    <col min="5387" max="5387" width="23.5" hidden="1"/>
    <col min="5388" max="5388" width="16.1640625" hidden="1"/>
    <col min="5389" max="5631" width="8.83203125" hidden="1"/>
    <col min="5632" max="5632" width="16.83203125" hidden="1"/>
    <col min="5633" max="5633" width="13.83203125" hidden="1"/>
    <col min="5634" max="5634" width="15.5" hidden="1"/>
    <col min="5635" max="5635" width="20.6640625" hidden="1"/>
    <col min="5636" max="5636" width="19.33203125" hidden="1"/>
    <col min="5637" max="5637" width="17" hidden="1"/>
    <col min="5638" max="5638" width="20.6640625" hidden="1"/>
    <col min="5639" max="5639" width="15.1640625" hidden="1"/>
    <col min="5640" max="5640" width="13" hidden="1"/>
    <col min="5641" max="5641" width="14" hidden="1"/>
    <col min="5642" max="5642" width="19.33203125" hidden="1"/>
    <col min="5643" max="5643" width="23.5" hidden="1"/>
    <col min="5644" max="5644" width="16.1640625" hidden="1"/>
    <col min="5645" max="5887" width="8.83203125" hidden="1"/>
    <col min="5888" max="5888" width="16.83203125" hidden="1"/>
    <col min="5889" max="5889" width="13.83203125" hidden="1"/>
    <col min="5890" max="5890" width="15.5" hidden="1"/>
    <col min="5891" max="5891" width="20.6640625" hidden="1"/>
    <col min="5892" max="5892" width="19.33203125" hidden="1"/>
    <col min="5893" max="5893" width="17" hidden="1"/>
    <col min="5894" max="5894" width="20.6640625" hidden="1"/>
    <col min="5895" max="5895" width="15.1640625" hidden="1"/>
    <col min="5896" max="5896" width="13" hidden="1"/>
    <col min="5897" max="5897" width="14" hidden="1"/>
    <col min="5898" max="5898" width="19.33203125" hidden="1"/>
    <col min="5899" max="5899" width="23.5" hidden="1"/>
    <col min="5900" max="5900" width="16.1640625" hidden="1"/>
    <col min="5901" max="6143" width="8.83203125" hidden="1"/>
    <col min="6144" max="6144" width="16.83203125" hidden="1"/>
    <col min="6145" max="6145" width="13.83203125" hidden="1"/>
    <col min="6146" max="6146" width="15.5" hidden="1"/>
    <col min="6147" max="6147" width="20.6640625" hidden="1"/>
    <col min="6148" max="6148" width="19.33203125" hidden="1"/>
    <col min="6149" max="6149" width="17" hidden="1"/>
    <col min="6150" max="6150" width="20.6640625" hidden="1"/>
    <col min="6151" max="6151" width="15.1640625" hidden="1"/>
    <col min="6152" max="6152" width="13" hidden="1"/>
    <col min="6153" max="6153" width="14" hidden="1"/>
    <col min="6154" max="6154" width="19.33203125" hidden="1"/>
    <col min="6155" max="6155" width="23.5" hidden="1"/>
    <col min="6156" max="6156" width="16.1640625" hidden="1"/>
    <col min="6157" max="6399" width="8.83203125" hidden="1"/>
    <col min="6400" max="6400" width="16.83203125" hidden="1"/>
    <col min="6401" max="6401" width="13.83203125" hidden="1"/>
    <col min="6402" max="6402" width="15.5" hidden="1"/>
    <col min="6403" max="6403" width="20.6640625" hidden="1"/>
    <col min="6404" max="6404" width="19.33203125" hidden="1"/>
    <col min="6405" max="6405" width="17" hidden="1"/>
    <col min="6406" max="6406" width="20.6640625" hidden="1"/>
    <col min="6407" max="6407" width="15.1640625" hidden="1"/>
    <col min="6408" max="6408" width="13" hidden="1"/>
    <col min="6409" max="6409" width="14" hidden="1"/>
    <col min="6410" max="6410" width="19.33203125" hidden="1"/>
    <col min="6411" max="6411" width="23.5" hidden="1"/>
    <col min="6412" max="6412" width="16.1640625" hidden="1"/>
    <col min="6413" max="6655" width="8.83203125" hidden="1"/>
    <col min="6656" max="6656" width="16.83203125" hidden="1"/>
    <col min="6657" max="6657" width="13.83203125" hidden="1"/>
    <col min="6658" max="6658" width="15.5" hidden="1"/>
    <col min="6659" max="6659" width="20.6640625" hidden="1"/>
    <col min="6660" max="6660" width="19.33203125" hidden="1"/>
    <col min="6661" max="6661" width="17" hidden="1"/>
    <col min="6662" max="6662" width="20.6640625" hidden="1"/>
    <col min="6663" max="6663" width="15.1640625" hidden="1"/>
    <col min="6664" max="6664" width="13" hidden="1"/>
    <col min="6665" max="6665" width="14" hidden="1"/>
    <col min="6666" max="6666" width="19.33203125" hidden="1"/>
    <col min="6667" max="6667" width="23.5" hidden="1"/>
    <col min="6668" max="6668" width="16.1640625" hidden="1"/>
    <col min="6669" max="6911" width="8.83203125" hidden="1"/>
    <col min="6912" max="6912" width="16.83203125" hidden="1"/>
    <col min="6913" max="6913" width="13.83203125" hidden="1"/>
    <col min="6914" max="6914" width="15.5" hidden="1"/>
    <col min="6915" max="6915" width="20.6640625" hidden="1"/>
    <col min="6916" max="6916" width="19.33203125" hidden="1"/>
    <col min="6917" max="6917" width="17" hidden="1"/>
    <col min="6918" max="6918" width="20.6640625" hidden="1"/>
    <col min="6919" max="6919" width="15.1640625" hidden="1"/>
    <col min="6920" max="6920" width="13" hidden="1"/>
    <col min="6921" max="6921" width="14" hidden="1"/>
    <col min="6922" max="6922" width="19.33203125" hidden="1"/>
    <col min="6923" max="6923" width="23.5" hidden="1"/>
    <col min="6924" max="6924" width="16.1640625" hidden="1"/>
    <col min="6925" max="7167" width="8.83203125" hidden="1"/>
    <col min="7168" max="7168" width="16.83203125" hidden="1"/>
    <col min="7169" max="7169" width="13.83203125" hidden="1"/>
    <col min="7170" max="7170" width="15.5" hidden="1"/>
    <col min="7171" max="7171" width="20.6640625" hidden="1"/>
    <col min="7172" max="7172" width="19.33203125" hidden="1"/>
    <col min="7173" max="7173" width="17" hidden="1"/>
    <col min="7174" max="7174" width="20.6640625" hidden="1"/>
    <col min="7175" max="7175" width="15.1640625" hidden="1"/>
    <col min="7176" max="7176" width="13" hidden="1"/>
    <col min="7177" max="7177" width="14" hidden="1"/>
    <col min="7178" max="7178" width="19.33203125" hidden="1"/>
    <col min="7179" max="7179" width="23.5" hidden="1"/>
    <col min="7180" max="7180" width="16.1640625" hidden="1"/>
    <col min="7181" max="7423" width="8.83203125" hidden="1"/>
    <col min="7424" max="7424" width="16.83203125" hidden="1"/>
    <col min="7425" max="7425" width="13.83203125" hidden="1"/>
    <col min="7426" max="7426" width="15.5" hidden="1"/>
    <col min="7427" max="7427" width="20.6640625" hidden="1"/>
    <col min="7428" max="7428" width="19.33203125" hidden="1"/>
    <col min="7429" max="7429" width="17" hidden="1"/>
    <col min="7430" max="7430" width="20.6640625" hidden="1"/>
    <col min="7431" max="7431" width="15.1640625" hidden="1"/>
    <col min="7432" max="7432" width="13" hidden="1"/>
    <col min="7433" max="7433" width="14" hidden="1"/>
    <col min="7434" max="7434" width="19.33203125" hidden="1"/>
    <col min="7435" max="7435" width="23.5" hidden="1"/>
    <col min="7436" max="7436" width="16.1640625" hidden="1"/>
    <col min="7437" max="7679" width="8.83203125" hidden="1"/>
    <col min="7680" max="7680" width="16.83203125" hidden="1"/>
    <col min="7681" max="7681" width="13.83203125" hidden="1"/>
    <col min="7682" max="7682" width="15.5" hidden="1"/>
    <col min="7683" max="7683" width="20.6640625" hidden="1"/>
    <col min="7684" max="7684" width="19.33203125" hidden="1"/>
    <col min="7685" max="7685" width="17" hidden="1"/>
    <col min="7686" max="7686" width="20.6640625" hidden="1"/>
    <col min="7687" max="7687" width="15.1640625" hidden="1"/>
    <col min="7688" max="7688" width="13" hidden="1"/>
    <col min="7689" max="7689" width="14" hidden="1"/>
    <col min="7690" max="7690" width="19.33203125" hidden="1"/>
    <col min="7691" max="7691" width="23.5" hidden="1"/>
    <col min="7692" max="7692" width="16.1640625" hidden="1"/>
    <col min="7693" max="7935" width="8.83203125" hidden="1"/>
    <col min="7936" max="7936" width="16.83203125" hidden="1"/>
    <col min="7937" max="7937" width="13.83203125" hidden="1"/>
    <col min="7938" max="7938" width="15.5" hidden="1"/>
    <col min="7939" max="7939" width="20.6640625" hidden="1"/>
    <col min="7940" max="7940" width="19.33203125" hidden="1"/>
    <col min="7941" max="7941" width="17" hidden="1"/>
    <col min="7942" max="7942" width="20.6640625" hidden="1"/>
    <col min="7943" max="7943" width="15.1640625" hidden="1"/>
    <col min="7944" max="7944" width="13" hidden="1"/>
    <col min="7945" max="7945" width="14" hidden="1"/>
    <col min="7946" max="7946" width="19.33203125" hidden="1"/>
    <col min="7947" max="7947" width="23.5" hidden="1"/>
    <col min="7948" max="7948" width="16.1640625" hidden="1"/>
    <col min="7949" max="8191" width="8.83203125" hidden="1"/>
    <col min="8192" max="8192" width="16.83203125" hidden="1"/>
    <col min="8193" max="8193" width="13.83203125" hidden="1"/>
    <col min="8194" max="8194" width="15.5" hidden="1"/>
    <col min="8195" max="8195" width="20.6640625" hidden="1"/>
    <col min="8196" max="8196" width="19.33203125" hidden="1"/>
    <col min="8197" max="8197" width="17" hidden="1"/>
    <col min="8198" max="8198" width="20.6640625" hidden="1"/>
    <col min="8199" max="8199" width="15.1640625" hidden="1"/>
    <col min="8200" max="8200" width="13" hidden="1"/>
    <col min="8201" max="8201" width="14" hidden="1"/>
    <col min="8202" max="8202" width="19.33203125" hidden="1"/>
    <col min="8203" max="8203" width="23.5" hidden="1"/>
    <col min="8204" max="8204" width="16.1640625" hidden="1"/>
    <col min="8205" max="8447" width="8.83203125" hidden="1"/>
    <col min="8448" max="8448" width="16.83203125" hidden="1"/>
    <col min="8449" max="8449" width="13.83203125" hidden="1"/>
    <col min="8450" max="8450" width="15.5" hidden="1"/>
    <col min="8451" max="8451" width="20.6640625" hidden="1"/>
    <col min="8452" max="8452" width="19.33203125" hidden="1"/>
    <col min="8453" max="8453" width="17" hidden="1"/>
    <col min="8454" max="8454" width="20.6640625" hidden="1"/>
    <col min="8455" max="8455" width="15.1640625" hidden="1"/>
    <col min="8456" max="8456" width="13" hidden="1"/>
    <col min="8457" max="8457" width="14" hidden="1"/>
    <col min="8458" max="8458" width="19.33203125" hidden="1"/>
    <col min="8459" max="8459" width="23.5" hidden="1"/>
    <col min="8460" max="8460" width="16.1640625" hidden="1"/>
    <col min="8461" max="8703" width="8.83203125" hidden="1"/>
    <col min="8704" max="8704" width="16.83203125" hidden="1"/>
    <col min="8705" max="8705" width="13.83203125" hidden="1"/>
    <col min="8706" max="8706" width="15.5" hidden="1"/>
    <col min="8707" max="8707" width="20.6640625" hidden="1"/>
    <col min="8708" max="8708" width="19.33203125" hidden="1"/>
    <col min="8709" max="8709" width="17" hidden="1"/>
    <col min="8710" max="8710" width="20.6640625" hidden="1"/>
    <col min="8711" max="8711" width="15.1640625" hidden="1"/>
    <col min="8712" max="8712" width="13" hidden="1"/>
    <col min="8713" max="8713" width="14" hidden="1"/>
    <col min="8714" max="8714" width="19.33203125" hidden="1"/>
    <col min="8715" max="8715" width="23.5" hidden="1"/>
    <col min="8716" max="8716" width="16.1640625" hidden="1"/>
    <col min="8717" max="8959" width="8.83203125" hidden="1"/>
    <col min="8960" max="8960" width="16.83203125" hidden="1"/>
    <col min="8961" max="8961" width="13.83203125" hidden="1"/>
    <col min="8962" max="8962" width="15.5" hidden="1"/>
    <col min="8963" max="8963" width="20.6640625" hidden="1"/>
    <col min="8964" max="8964" width="19.33203125" hidden="1"/>
    <col min="8965" max="8965" width="17" hidden="1"/>
    <col min="8966" max="8966" width="20.6640625" hidden="1"/>
    <col min="8967" max="8967" width="15.1640625" hidden="1"/>
    <col min="8968" max="8968" width="13" hidden="1"/>
    <col min="8969" max="8969" width="14" hidden="1"/>
    <col min="8970" max="8970" width="19.33203125" hidden="1"/>
    <col min="8971" max="8971" width="23.5" hidden="1"/>
    <col min="8972" max="8972" width="16.1640625" hidden="1"/>
    <col min="8973" max="9215" width="8.83203125" hidden="1"/>
    <col min="9216" max="9216" width="16.83203125" hidden="1"/>
    <col min="9217" max="9217" width="13.83203125" hidden="1"/>
    <col min="9218" max="9218" width="15.5" hidden="1"/>
    <col min="9219" max="9219" width="20.6640625" hidden="1"/>
    <col min="9220" max="9220" width="19.33203125" hidden="1"/>
    <col min="9221" max="9221" width="17" hidden="1"/>
    <col min="9222" max="9222" width="20.6640625" hidden="1"/>
    <col min="9223" max="9223" width="15.1640625" hidden="1"/>
    <col min="9224" max="9224" width="13" hidden="1"/>
    <col min="9225" max="9225" width="14" hidden="1"/>
    <col min="9226" max="9226" width="19.33203125" hidden="1"/>
    <col min="9227" max="9227" width="23.5" hidden="1"/>
    <col min="9228" max="9228" width="16.1640625" hidden="1"/>
    <col min="9229" max="9471" width="8.83203125" hidden="1"/>
    <col min="9472" max="9472" width="16.83203125" hidden="1"/>
    <col min="9473" max="9473" width="13.83203125" hidden="1"/>
    <col min="9474" max="9474" width="15.5" hidden="1"/>
    <col min="9475" max="9475" width="20.6640625" hidden="1"/>
    <col min="9476" max="9476" width="19.33203125" hidden="1"/>
    <col min="9477" max="9477" width="17" hidden="1"/>
    <col min="9478" max="9478" width="20.6640625" hidden="1"/>
    <col min="9479" max="9479" width="15.1640625" hidden="1"/>
    <col min="9480" max="9480" width="13" hidden="1"/>
    <col min="9481" max="9481" width="14" hidden="1"/>
    <col min="9482" max="9482" width="19.33203125" hidden="1"/>
    <col min="9483" max="9483" width="23.5" hidden="1"/>
    <col min="9484" max="9484" width="16.1640625" hidden="1"/>
    <col min="9485" max="9727" width="8.83203125" hidden="1"/>
    <col min="9728" max="9728" width="16.83203125" hidden="1"/>
    <col min="9729" max="9729" width="13.83203125" hidden="1"/>
    <col min="9730" max="9730" width="15.5" hidden="1"/>
    <col min="9731" max="9731" width="20.6640625" hidden="1"/>
    <col min="9732" max="9732" width="19.33203125" hidden="1"/>
    <col min="9733" max="9733" width="17" hidden="1"/>
    <col min="9734" max="9734" width="20.6640625" hidden="1"/>
    <col min="9735" max="9735" width="15.1640625" hidden="1"/>
    <col min="9736" max="9736" width="13" hidden="1"/>
    <col min="9737" max="9737" width="14" hidden="1"/>
    <col min="9738" max="9738" width="19.33203125" hidden="1"/>
    <col min="9739" max="9739" width="23.5" hidden="1"/>
    <col min="9740" max="9740" width="16.1640625" hidden="1"/>
    <col min="9741" max="9983" width="8.83203125" hidden="1"/>
    <col min="9984" max="9984" width="16.83203125" hidden="1"/>
    <col min="9985" max="9985" width="13.83203125" hidden="1"/>
    <col min="9986" max="9986" width="15.5" hidden="1"/>
    <col min="9987" max="9987" width="20.6640625" hidden="1"/>
    <col min="9988" max="9988" width="19.33203125" hidden="1"/>
    <col min="9989" max="9989" width="17" hidden="1"/>
    <col min="9990" max="9990" width="20.6640625" hidden="1"/>
    <col min="9991" max="9991" width="15.1640625" hidden="1"/>
    <col min="9992" max="9992" width="13" hidden="1"/>
    <col min="9993" max="9993" width="14" hidden="1"/>
    <col min="9994" max="9994" width="19.33203125" hidden="1"/>
    <col min="9995" max="9995" width="23.5" hidden="1"/>
    <col min="9996" max="9996" width="16.1640625" hidden="1"/>
    <col min="9997" max="10239" width="8.83203125" hidden="1"/>
    <col min="10240" max="10240" width="16.83203125" hidden="1"/>
    <col min="10241" max="10241" width="13.83203125" hidden="1"/>
    <col min="10242" max="10242" width="15.5" hidden="1"/>
    <col min="10243" max="10243" width="20.6640625" hidden="1"/>
    <col min="10244" max="10244" width="19.33203125" hidden="1"/>
    <col min="10245" max="10245" width="17" hidden="1"/>
    <col min="10246" max="10246" width="20.6640625" hidden="1"/>
    <col min="10247" max="10247" width="15.1640625" hidden="1"/>
    <col min="10248" max="10248" width="13" hidden="1"/>
    <col min="10249" max="10249" width="14" hidden="1"/>
    <col min="10250" max="10250" width="19.33203125" hidden="1"/>
    <col min="10251" max="10251" width="23.5" hidden="1"/>
    <col min="10252" max="10252" width="16.1640625" hidden="1"/>
    <col min="10253" max="10495" width="8.83203125" hidden="1"/>
    <col min="10496" max="10496" width="16.83203125" hidden="1"/>
    <col min="10497" max="10497" width="13.83203125" hidden="1"/>
    <col min="10498" max="10498" width="15.5" hidden="1"/>
    <col min="10499" max="10499" width="20.6640625" hidden="1"/>
    <col min="10500" max="10500" width="19.33203125" hidden="1"/>
    <col min="10501" max="10501" width="17" hidden="1"/>
    <col min="10502" max="10502" width="20.6640625" hidden="1"/>
    <col min="10503" max="10503" width="15.1640625" hidden="1"/>
    <col min="10504" max="10504" width="13" hidden="1"/>
    <col min="10505" max="10505" width="14" hidden="1"/>
    <col min="10506" max="10506" width="19.33203125" hidden="1"/>
    <col min="10507" max="10507" width="23.5" hidden="1"/>
    <col min="10508" max="10508" width="16.1640625" hidden="1"/>
    <col min="10509" max="10751" width="8.83203125" hidden="1"/>
    <col min="10752" max="10752" width="16.83203125" hidden="1"/>
    <col min="10753" max="10753" width="13.83203125" hidden="1"/>
    <col min="10754" max="10754" width="15.5" hidden="1"/>
    <col min="10755" max="10755" width="20.6640625" hidden="1"/>
    <col min="10756" max="10756" width="19.33203125" hidden="1"/>
    <col min="10757" max="10757" width="17" hidden="1"/>
    <col min="10758" max="10758" width="20.6640625" hidden="1"/>
    <col min="10759" max="10759" width="15.1640625" hidden="1"/>
    <col min="10760" max="10760" width="13" hidden="1"/>
    <col min="10761" max="10761" width="14" hidden="1"/>
    <col min="10762" max="10762" width="19.33203125" hidden="1"/>
    <col min="10763" max="10763" width="23.5" hidden="1"/>
    <col min="10764" max="10764" width="16.1640625" hidden="1"/>
    <col min="10765" max="11007" width="8.83203125" hidden="1"/>
    <col min="11008" max="11008" width="16.83203125" hidden="1"/>
    <col min="11009" max="11009" width="13.83203125" hidden="1"/>
    <col min="11010" max="11010" width="15.5" hidden="1"/>
    <col min="11011" max="11011" width="20.6640625" hidden="1"/>
    <col min="11012" max="11012" width="19.33203125" hidden="1"/>
    <col min="11013" max="11013" width="17" hidden="1"/>
    <col min="11014" max="11014" width="20.6640625" hidden="1"/>
    <col min="11015" max="11015" width="15.1640625" hidden="1"/>
    <col min="11016" max="11016" width="13" hidden="1"/>
    <col min="11017" max="11017" width="14" hidden="1"/>
    <col min="11018" max="11018" width="19.33203125" hidden="1"/>
    <col min="11019" max="11019" width="23.5" hidden="1"/>
    <col min="11020" max="11020" width="16.1640625" hidden="1"/>
    <col min="11021" max="11263" width="8.83203125" hidden="1"/>
    <col min="11264" max="11264" width="16.83203125" hidden="1"/>
    <col min="11265" max="11265" width="13.83203125" hidden="1"/>
    <col min="11266" max="11266" width="15.5" hidden="1"/>
    <col min="11267" max="11267" width="20.6640625" hidden="1"/>
    <col min="11268" max="11268" width="19.33203125" hidden="1"/>
    <col min="11269" max="11269" width="17" hidden="1"/>
    <col min="11270" max="11270" width="20.6640625" hidden="1"/>
    <col min="11271" max="11271" width="15.1640625" hidden="1"/>
    <col min="11272" max="11272" width="13" hidden="1"/>
    <col min="11273" max="11273" width="14" hidden="1"/>
    <col min="11274" max="11274" width="19.33203125" hidden="1"/>
    <col min="11275" max="11275" width="23.5" hidden="1"/>
    <col min="11276" max="11276" width="16.1640625" hidden="1"/>
    <col min="11277" max="11519" width="8.83203125" hidden="1"/>
    <col min="11520" max="11520" width="16.83203125" hidden="1"/>
    <col min="11521" max="11521" width="13.83203125" hidden="1"/>
    <col min="11522" max="11522" width="15.5" hidden="1"/>
    <col min="11523" max="11523" width="20.6640625" hidden="1"/>
    <col min="11524" max="11524" width="19.33203125" hidden="1"/>
    <col min="11525" max="11525" width="17" hidden="1"/>
    <col min="11526" max="11526" width="20.6640625" hidden="1"/>
    <col min="11527" max="11527" width="15.1640625" hidden="1"/>
    <col min="11528" max="11528" width="13" hidden="1"/>
    <col min="11529" max="11529" width="14" hidden="1"/>
    <col min="11530" max="11530" width="19.33203125" hidden="1"/>
    <col min="11531" max="11531" width="23.5" hidden="1"/>
    <col min="11532" max="11532" width="16.1640625" hidden="1"/>
    <col min="11533" max="11775" width="8.83203125" hidden="1"/>
    <col min="11776" max="11776" width="16.83203125" hidden="1"/>
    <col min="11777" max="11777" width="13.83203125" hidden="1"/>
    <col min="11778" max="11778" width="15.5" hidden="1"/>
    <col min="11779" max="11779" width="20.6640625" hidden="1"/>
    <col min="11780" max="11780" width="19.33203125" hidden="1"/>
    <col min="11781" max="11781" width="17" hidden="1"/>
    <col min="11782" max="11782" width="20.6640625" hidden="1"/>
    <col min="11783" max="11783" width="15.1640625" hidden="1"/>
    <col min="11784" max="11784" width="13" hidden="1"/>
    <col min="11785" max="11785" width="14" hidden="1"/>
    <col min="11786" max="11786" width="19.33203125" hidden="1"/>
    <col min="11787" max="11787" width="23.5" hidden="1"/>
    <col min="11788" max="11788" width="16.1640625" hidden="1"/>
    <col min="11789" max="12031" width="8.83203125" hidden="1"/>
    <col min="12032" max="12032" width="16.83203125" hidden="1"/>
    <col min="12033" max="12033" width="13.83203125" hidden="1"/>
    <col min="12034" max="12034" width="15.5" hidden="1"/>
    <col min="12035" max="12035" width="20.6640625" hidden="1"/>
    <col min="12036" max="12036" width="19.33203125" hidden="1"/>
    <col min="12037" max="12037" width="17" hidden="1"/>
    <col min="12038" max="12038" width="20.6640625" hidden="1"/>
    <col min="12039" max="12039" width="15.1640625" hidden="1"/>
    <col min="12040" max="12040" width="13" hidden="1"/>
    <col min="12041" max="12041" width="14" hidden="1"/>
    <col min="12042" max="12042" width="19.33203125" hidden="1"/>
    <col min="12043" max="12043" width="23.5" hidden="1"/>
    <col min="12044" max="12044" width="16.1640625" hidden="1"/>
    <col min="12045" max="12287" width="8.83203125" hidden="1"/>
    <col min="12288" max="12288" width="16.83203125" hidden="1"/>
    <col min="12289" max="12289" width="13.83203125" hidden="1"/>
    <col min="12290" max="12290" width="15.5" hidden="1"/>
    <col min="12291" max="12291" width="20.6640625" hidden="1"/>
    <col min="12292" max="12292" width="19.33203125" hidden="1"/>
    <col min="12293" max="12293" width="17" hidden="1"/>
    <col min="12294" max="12294" width="20.6640625" hidden="1"/>
    <col min="12295" max="12295" width="15.1640625" hidden="1"/>
    <col min="12296" max="12296" width="13" hidden="1"/>
    <col min="12297" max="12297" width="14" hidden="1"/>
    <col min="12298" max="12298" width="19.33203125" hidden="1"/>
    <col min="12299" max="12299" width="23.5" hidden="1"/>
    <col min="12300" max="12300" width="16.1640625" hidden="1"/>
    <col min="12301" max="12543" width="8.83203125" hidden="1"/>
    <col min="12544" max="12544" width="16.83203125" hidden="1"/>
    <col min="12545" max="12545" width="13.83203125" hidden="1"/>
    <col min="12546" max="12546" width="15.5" hidden="1"/>
    <col min="12547" max="12547" width="20.6640625" hidden="1"/>
    <col min="12548" max="12548" width="19.33203125" hidden="1"/>
    <col min="12549" max="12549" width="17" hidden="1"/>
    <col min="12550" max="12550" width="20.6640625" hidden="1"/>
    <col min="12551" max="12551" width="15.1640625" hidden="1"/>
    <col min="12552" max="12552" width="13" hidden="1"/>
    <col min="12553" max="12553" width="14" hidden="1"/>
    <col min="12554" max="12554" width="19.33203125" hidden="1"/>
    <col min="12555" max="12555" width="23.5" hidden="1"/>
    <col min="12556" max="12556" width="16.1640625" hidden="1"/>
    <col min="12557" max="12799" width="8.83203125" hidden="1"/>
    <col min="12800" max="12800" width="16.83203125" hidden="1"/>
    <col min="12801" max="12801" width="13.83203125" hidden="1"/>
    <col min="12802" max="12802" width="15.5" hidden="1"/>
    <col min="12803" max="12803" width="20.6640625" hidden="1"/>
    <col min="12804" max="12804" width="19.33203125" hidden="1"/>
    <col min="12805" max="12805" width="17" hidden="1"/>
    <col min="12806" max="12806" width="20.6640625" hidden="1"/>
    <col min="12807" max="12807" width="15.1640625" hidden="1"/>
    <col min="12808" max="12808" width="13" hidden="1"/>
    <col min="12809" max="12809" width="14" hidden="1"/>
    <col min="12810" max="12810" width="19.33203125" hidden="1"/>
    <col min="12811" max="12811" width="23.5" hidden="1"/>
    <col min="12812" max="12812" width="16.1640625" hidden="1"/>
    <col min="12813" max="13055" width="8.83203125" hidden="1"/>
    <col min="13056" max="13056" width="16.83203125" hidden="1"/>
    <col min="13057" max="13057" width="13.83203125" hidden="1"/>
    <col min="13058" max="13058" width="15.5" hidden="1"/>
    <col min="13059" max="13059" width="20.6640625" hidden="1"/>
    <col min="13060" max="13060" width="19.33203125" hidden="1"/>
    <col min="13061" max="13061" width="17" hidden="1"/>
    <col min="13062" max="13062" width="20.6640625" hidden="1"/>
    <col min="13063" max="13063" width="15.1640625" hidden="1"/>
    <col min="13064" max="13064" width="13" hidden="1"/>
    <col min="13065" max="13065" width="14" hidden="1"/>
    <col min="13066" max="13066" width="19.33203125" hidden="1"/>
    <col min="13067" max="13067" width="23.5" hidden="1"/>
    <col min="13068" max="13068" width="16.1640625" hidden="1"/>
    <col min="13069" max="13311" width="8.83203125" hidden="1"/>
    <col min="13312" max="13312" width="16.83203125" hidden="1"/>
    <col min="13313" max="13313" width="13.83203125" hidden="1"/>
    <col min="13314" max="13314" width="15.5" hidden="1"/>
    <col min="13315" max="13315" width="20.6640625" hidden="1"/>
    <col min="13316" max="13316" width="19.33203125" hidden="1"/>
    <col min="13317" max="13317" width="17" hidden="1"/>
    <col min="13318" max="13318" width="20.6640625" hidden="1"/>
    <col min="13319" max="13319" width="15.1640625" hidden="1"/>
    <col min="13320" max="13320" width="13" hidden="1"/>
    <col min="13321" max="13321" width="14" hidden="1"/>
    <col min="13322" max="13322" width="19.33203125" hidden="1"/>
    <col min="13323" max="13323" width="23.5" hidden="1"/>
    <col min="13324" max="13324" width="16.1640625" hidden="1"/>
    <col min="13325" max="13567" width="8.83203125" hidden="1"/>
    <col min="13568" max="13568" width="16.83203125" hidden="1"/>
    <col min="13569" max="13569" width="13.83203125" hidden="1"/>
    <col min="13570" max="13570" width="15.5" hidden="1"/>
    <col min="13571" max="13571" width="20.6640625" hidden="1"/>
    <col min="13572" max="13572" width="19.33203125" hidden="1"/>
    <col min="13573" max="13573" width="17" hidden="1"/>
    <col min="13574" max="13574" width="20.6640625" hidden="1"/>
    <col min="13575" max="13575" width="15.1640625" hidden="1"/>
    <col min="13576" max="13576" width="13" hidden="1"/>
    <col min="13577" max="13577" width="14" hidden="1"/>
    <col min="13578" max="13578" width="19.33203125" hidden="1"/>
    <col min="13579" max="13579" width="23.5" hidden="1"/>
    <col min="13580" max="13580" width="16.1640625" hidden="1"/>
    <col min="13581" max="13823" width="8.83203125" hidden="1"/>
    <col min="13824" max="13824" width="16.83203125" hidden="1"/>
    <col min="13825" max="13825" width="13.83203125" hidden="1"/>
    <col min="13826" max="13826" width="15.5" hidden="1"/>
    <col min="13827" max="13827" width="20.6640625" hidden="1"/>
    <col min="13828" max="13828" width="19.33203125" hidden="1"/>
    <col min="13829" max="13829" width="17" hidden="1"/>
    <col min="13830" max="13830" width="20.6640625" hidden="1"/>
    <col min="13831" max="13831" width="15.1640625" hidden="1"/>
    <col min="13832" max="13832" width="13" hidden="1"/>
    <col min="13833" max="13833" width="14" hidden="1"/>
    <col min="13834" max="13834" width="19.33203125" hidden="1"/>
    <col min="13835" max="13835" width="23.5" hidden="1"/>
    <col min="13836" max="13836" width="16.1640625" hidden="1"/>
    <col min="13837" max="14079" width="8.83203125" hidden="1"/>
    <col min="14080" max="14080" width="16.83203125" hidden="1"/>
    <col min="14081" max="14081" width="13.83203125" hidden="1"/>
    <col min="14082" max="14082" width="15.5" hidden="1"/>
    <col min="14083" max="14083" width="20.6640625" hidden="1"/>
    <col min="14084" max="14084" width="19.33203125" hidden="1"/>
    <col min="14085" max="14085" width="17" hidden="1"/>
    <col min="14086" max="14086" width="20.6640625" hidden="1"/>
    <col min="14087" max="14087" width="15.1640625" hidden="1"/>
    <col min="14088" max="14088" width="13" hidden="1"/>
    <col min="14089" max="14089" width="14" hidden="1"/>
    <col min="14090" max="14090" width="19.33203125" hidden="1"/>
    <col min="14091" max="14091" width="23.5" hidden="1"/>
    <col min="14092" max="14092" width="16.1640625" hidden="1"/>
    <col min="14093" max="14335" width="8.83203125" hidden="1"/>
    <col min="14336" max="14336" width="16.83203125" hidden="1"/>
    <col min="14337" max="14337" width="13.83203125" hidden="1"/>
    <col min="14338" max="14338" width="15.5" hidden="1"/>
    <col min="14339" max="14339" width="20.6640625" hidden="1"/>
    <col min="14340" max="14340" width="19.33203125" hidden="1"/>
    <col min="14341" max="14341" width="17" hidden="1"/>
    <col min="14342" max="14342" width="20.6640625" hidden="1"/>
    <col min="14343" max="14343" width="15.1640625" hidden="1"/>
    <col min="14344" max="14344" width="13" hidden="1"/>
    <col min="14345" max="14345" width="14" hidden="1"/>
    <col min="14346" max="14346" width="19.33203125" hidden="1"/>
    <col min="14347" max="14347" width="23.5" hidden="1"/>
    <col min="14348" max="14348" width="16.1640625" hidden="1"/>
    <col min="14349" max="14591" width="8.83203125" hidden="1"/>
    <col min="14592" max="14592" width="16.83203125" hidden="1"/>
    <col min="14593" max="14593" width="13.83203125" hidden="1"/>
    <col min="14594" max="14594" width="15.5" hidden="1"/>
    <col min="14595" max="14595" width="20.6640625" hidden="1"/>
    <col min="14596" max="14596" width="19.33203125" hidden="1"/>
    <col min="14597" max="14597" width="17" hidden="1"/>
    <col min="14598" max="14598" width="20.6640625" hidden="1"/>
    <col min="14599" max="14599" width="15.1640625" hidden="1"/>
    <col min="14600" max="14600" width="13" hidden="1"/>
    <col min="14601" max="14601" width="14" hidden="1"/>
    <col min="14602" max="14602" width="19.33203125" hidden="1"/>
    <col min="14603" max="14603" width="23.5" hidden="1"/>
    <col min="14604" max="14604" width="16.1640625" hidden="1"/>
    <col min="14605" max="14847" width="8.83203125" hidden="1"/>
    <col min="14848" max="14848" width="16.83203125" hidden="1"/>
    <col min="14849" max="14849" width="13.83203125" hidden="1"/>
    <col min="14850" max="14850" width="15.5" hidden="1"/>
    <col min="14851" max="14851" width="20.6640625" hidden="1"/>
    <col min="14852" max="14852" width="19.33203125" hidden="1"/>
    <col min="14853" max="14853" width="17" hidden="1"/>
    <col min="14854" max="14854" width="20.6640625" hidden="1"/>
    <col min="14855" max="14855" width="15.1640625" hidden="1"/>
    <col min="14856" max="14856" width="13" hidden="1"/>
    <col min="14857" max="14857" width="14" hidden="1"/>
    <col min="14858" max="14858" width="19.33203125" hidden="1"/>
    <col min="14859" max="14859" width="23.5" hidden="1"/>
    <col min="14860" max="14860" width="16.1640625" hidden="1"/>
    <col min="14861" max="15103" width="8.83203125" hidden="1"/>
    <col min="15104" max="15104" width="16.83203125" hidden="1"/>
    <col min="15105" max="15105" width="13.83203125" hidden="1"/>
    <col min="15106" max="15106" width="15.5" hidden="1"/>
    <col min="15107" max="15107" width="20.6640625" hidden="1"/>
    <col min="15108" max="15108" width="19.33203125" hidden="1"/>
    <col min="15109" max="15109" width="17" hidden="1"/>
    <col min="15110" max="15110" width="20.6640625" hidden="1"/>
    <col min="15111" max="15111" width="15.1640625" hidden="1"/>
    <col min="15112" max="15112" width="13" hidden="1"/>
    <col min="15113" max="15113" width="14" hidden="1"/>
    <col min="15114" max="15114" width="19.33203125" hidden="1"/>
    <col min="15115" max="15115" width="23.5" hidden="1"/>
    <col min="15116" max="15116" width="16.1640625" hidden="1"/>
    <col min="15117" max="15359" width="8.83203125" hidden="1"/>
    <col min="15360" max="15360" width="16.83203125" hidden="1"/>
    <col min="15361" max="15361" width="13.83203125" hidden="1"/>
    <col min="15362" max="15362" width="15.5" hidden="1"/>
    <col min="15363" max="15363" width="20.6640625" hidden="1"/>
    <col min="15364" max="15364" width="19.33203125" hidden="1"/>
    <col min="15365" max="15365" width="17" hidden="1"/>
    <col min="15366" max="15366" width="20.6640625" hidden="1"/>
    <col min="15367" max="15367" width="15.1640625" hidden="1"/>
    <col min="15368" max="15368" width="13" hidden="1"/>
    <col min="15369" max="15369" width="14" hidden="1"/>
    <col min="15370" max="15370" width="19.33203125" hidden="1"/>
    <col min="15371" max="15371" width="23.5" hidden="1"/>
    <col min="15372" max="15372" width="16.1640625" hidden="1"/>
    <col min="15373" max="15615" width="8.83203125" hidden="1"/>
    <col min="15616" max="15616" width="16.83203125" hidden="1"/>
    <col min="15617" max="15617" width="13.83203125" hidden="1"/>
    <col min="15618" max="15618" width="15.5" hidden="1"/>
    <col min="15619" max="15619" width="20.6640625" hidden="1"/>
    <col min="15620" max="15620" width="19.33203125" hidden="1"/>
    <col min="15621" max="15621" width="17" hidden="1"/>
    <col min="15622" max="15622" width="20.6640625" hidden="1"/>
    <col min="15623" max="15623" width="15.1640625" hidden="1"/>
    <col min="15624" max="15624" width="13" hidden="1"/>
    <col min="15625" max="15625" width="14" hidden="1"/>
    <col min="15626" max="15626" width="19.33203125" hidden="1"/>
    <col min="15627" max="15627" width="23.5" hidden="1"/>
    <col min="15628" max="15628" width="16.1640625" hidden="1"/>
    <col min="15629" max="15871" width="8.83203125" hidden="1"/>
    <col min="15872" max="15872" width="16.83203125" hidden="1"/>
    <col min="15873" max="15873" width="13.83203125" hidden="1"/>
    <col min="15874" max="15874" width="15.5" hidden="1"/>
    <col min="15875" max="15875" width="20.6640625" hidden="1"/>
    <col min="15876" max="15876" width="19.33203125" hidden="1"/>
    <col min="15877" max="15877" width="17" hidden="1"/>
    <col min="15878" max="15878" width="20.6640625" hidden="1"/>
    <col min="15879" max="15879" width="15.1640625" hidden="1"/>
    <col min="15880" max="15880" width="13" hidden="1"/>
    <col min="15881" max="15881" width="14" hidden="1"/>
    <col min="15882" max="15882" width="19.33203125" hidden="1"/>
    <col min="15883" max="15883" width="23.5" hidden="1"/>
    <col min="15884" max="15884" width="16.1640625" hidden="1"/>
    <col min="15885" max="16127" width="8.83203125" hidden="1"/>
    <col min="16128" max="16128" width="16.83203125" hidden="1"/>
    <col min="16129" max="16129" width="13.83203125" hidden="1"/>
    <col min="16130" max="16130" width="15.5" hidden="1"/>
    <col min="16131" max="16131" width="20.6640625" hidden="1"/>
    <col min="16132" max="16132" width="19.33203125" hidden="1"/>
    <col min="16133" max="16133" width="17" hidden="1"/>
    <col min="16134" max="16134" width="20.6640625" hidden="1"/>
    <col min="16135" max="16135" width="15.1640625" hidden="1"/>
    <col min="16136" max="16136" width="13" hidden="1"/>
    <col min="16137" max="16137" width="14" hidden="1"/>
    <col min="16138" max="16138" width="19.33203125" hidden="1"/>
    <col min="16139" max="16139" width="23.5" hidden="1"/>
    <col min="16140" max="16140" width="16.1640625" hidden="1"/>
    <col min="16141" max="16384" width="8.83203125" hidden="1"/>
  </cols>
  <sheetData>
    <row r="1" spans="1:17" ht="12.75" customHeight="1">
      <c r="A1" s="17"/>
      <c r="B1" s="17"/>
      <c r="C1" s="17"/>
      <c r="D1" s="17"/>
      <c r="E1" s="17"/>
      <c r="F1" s="17"/>
      <c r="G1" s="17"/>
      <c r="H1" s="6"/>
      <c r="I1" s="7"/>
      <c r="J1" s="6"/>
      <c r="K1" s="17"/>
      <c r="L1" s="17"/>
      <c r="M1" s="2"/>
      <c r="N1"/>
      <c r="O1" s="253"/>
      <c r="P1" s="253"/>
      <c r="Q1" s="253"/>
    </row>
    <row r="2" spans="1:17" ht="35.25" customHeight="1">
      <c r="A2" s="636" t="s">
        <v>76</v>
      </c>
      <c r="B2" s="636"/>
      <c r="C2" s="94"/>
      <c r="D2" s="3"/>
      <c r="E2"/>
      <c r="F2"/>
      <c r="G2"/>
      <c r="H2"/>
      <c r="I2"/>
      <c r="J2"/>
      <c r="K2"/>
      <c r="L2" s="17"/>
      <c r="M2" s="2"/>
      <c r="N2" s="250">
        <f ca="1">TODAY()</f>
        <v>44627</v>
      </c>
      <c r="O2" s="253"/>
      <c r="P2" s="253"/>
      <c r="Q2" s="253"/>
    </row>
    <row r="3" spans="1:17" ht="12.75" customHeight="1">
      <c r="A3" s="5"/>
      <c r="B3" s="158" t="s">
        <v>19</v>
      </c>
      <c r="C3" s="159">
        <f>COUNTIF($C8:$C2952,"Completed")</f>
        <v>2</v>
      </c>
      <c r="D3" s="83"/>
      <c r="E3" s="17"/>
      <c r="F3" s="17"/>
      <c r="G3" s="17"/>
      <c r="H3" s="6"/>
      <c r="I3" s="6"/>
      <c r="J3" s="635" t="s">
        <v>78</v>
      </c>
      <c r="K3" s="635"/>
      <c r="L3" s="248">
        <f>SUM(J8:J1048576)</f>
        <v>800</v>
      </c>
      <c r="M3" s="85"/>
      <c r="N3"/>
      <c r="O3" s="253"/>
      <c r="P3" s="89" t="s">
        <v>80</v>
      </c>
      <c r="Q3" s="253"/>
    </row>
    <row r="4" spans="1:17" ht="12.75" customHeight="1">
      <c r="A4" s="5"/>
      <c r="B4" s="157" t="s">
        <v>21</v>
      </c>
      <c r="C4" s="190">
        <f>COUNTIFS($C8:$C2952,"&lt;&gt;Completed", $B8:$B2952, "*")</f>
        <v>0</v>
      </c>
      <c r="D4" s="83"/>
      <c r="E4" s="17"/>
      <c r="F4" s="17"/>
      <c r="G4" s="17"/>
      <c r="H4" s="252">
        <v>1</v>
      </c>
      <c r="I4" s="6"/>
      <c r="J4" s="635" t="s">
        <v>16</v>
      </c>
      <c r="K4" s="635"/>
      <c r="L4" s="249" t="str">
        <f>AVERAGE(M8:M1048576) &amp; " Days"</f>
        <v>18 Days</v>
      </c>
      <c r="M4" s="85"/>
      <c r="N4"/>
      <c r="O4" s="253"/>
      <c r="P4" s="89" t="s">
        <v>81</v>
      </c>
      <c r="Q4" s="253"/>
    </row>
    <row r="5" spans="1:17" ht="12.75" customHeight="1">
      <c r="A5" s="5"/>
      <c r="B5"/>
      <c r="C5"/>
      <c r="D5" s="17"/>
      <c r="E5" s="8"/>
      <c r="F5" s="17"/>
      <c r="G5" s="17"/>
      <c r="H5" s="6"/>
      <c r="I5" s="7"/>
      <c r="J5" s="6"/>
      <c r="K5" s="17"/>
      <c r="L5" s="17"/>
      <c r="M5" s="2"/>
      <c r="N5"/>
      <c r="O5" s="253"/>
      <c r="P5" s="89" t="s">
        <v>2390</v>
      </c>
      <c r="Q5" s="253"/>
    </row>
    <row r="6" spans="1:17" ht="12.75" customHeight="1">
      <c r="A6" s="17"/>
      <c r="B6" s="17"/>
      <c r="C6" s="17"/>
      <c r="D6" s="17"/>
      <c r="E6" s="17"/>
      <c r="F6" s="17"/>
      <c r="G6" s="17"/>
      <c r="H6" s="6"/>
      <c r="I6" s="7"/>
      <c r="J6" s="6"/>
      <c r="K6" s="17"/>
      <c r="L6" s="17"/>
      <c r="M6" s="2"/>
      <c r="N6"/>
      <c r="O6" s="253"/>
      <c r="P6" s="89" t="s">
        <v>19</v>
      </c>
      <c r="Q6" s="253"/>
    </row>
    <row r="7" spans="1:17" s="13" customFormat="1" ht="25.5" customHeight="1">
      <c r="A7" s="12" t="s">
        <v>1</v>
      </c>
      <c r="B7" s="12" t="s">
        <v>2</v>
      </c>
      <c r="C7" s="12" t="s">
        <v>17</v>
      </c>
      <c r="D7" s="12" t="s">
        <v>3</v>
      </c>
      <c r="E7" s="12" t="s">
        <v>4</v>
      </c>
      <c r="F7" s="12" t="s">
        <v>5</v>
      </c>
      <c r="G7" s="12" t="s">
        <v>6</v>
      </c>
      <c r="H7" s="9" t="s">
        <v>7</v>
      </c>
      <c r="I7" s="9" t="s">
        <v>8</v>
      </c>
      <c r="J7" s="9" t="s">
        <v>79</v>
      </c>
      <c r="K7" s="12" t="s">
        <v>9</v>
      </c>
      <c r="L7" s="9" t="s">
        <v>10</v>
      </c>
      <c r="M7" s="11" t="s">
        <v>11</v>
      </c>
      <c r="N7" s="12" t="s">
        <v>12</v>
      </c>
      <c r="O7" s="309"/>
      <c r="P7" s="90"/>
      <c r="Q7" s="309"/>
    </row>
    <row r="8" spans="1:17" ht="15" customHeight="1">
      <c r="A8" s="14">
        <v>44238</v>
      </c>
      <c r="B8" s="160" t="s">
        <v>22</v>
      </c>
      <c r="C8" s="123" t="s">
        <v>19</v>
      </c>
      <c r="D8" s="191" t="s">
        <v>29</v>
      </c>
      <c r="E8" s="16"/>
      <c r="F8" s="16" t="s">
        <v>77</v>
      </c>
      <c r="G8" s="123" t="s">
        <v>5707</v>
      </c>
      <c r="H8" s="251">
        <v>400</v>
      </c>
      <c r="J8" s="251">
        <f>IF(ElencoRiparazioni[[#This Row],[€ Amount ]]&gt;0,ElencoRiparazioni[[#This Row],[€ Amount ]]+ElencoRiparazioni[[#This Row],[€Shipping]],"")</f>
        <v>400</v>
      </c>
      <c r="K8" s="125" t="s">
        <v>5708</v>
      </c>
      <c r="L8" s="14">
        <v>44256</v>
      </c>
      <c r="M8" s="254">
        <f>IF(ElencoRiparazioni[[#This Row],[Shipping Date]],ElencoRiparazioni[[#This Row],[Shipping Date]]-ElencoRiparazioni[[#This Row],[Date]],"Not yet processed")</f>
        <v>18</v>
      </c>
      <c r="N8" s="84" t="s">
        <v>5709</v>
      </c>
      <c r="O8" s="253"/>
      <c r="P8" s="253"/>
      <c r="Q8" s="253"/>
    </row>
    <row r="9" spans="1:17" ht="15" customHeight="1">
      <c r="A9" s="14">
        <v>44238</v>
      </c>
      <c r="B9" s="160" t="s">
        <v>22</v>
      </c>
      <c r="C9" s="123" t="s">
        <v>19</v>
      </c>
      <c r="D9" s="191" t="s">
        <v>29</v>
      </c>
      <c r="E9" s="16"/>
      <c r="F9" s="16" t="s">
        <v>77</v>
      </c>
      <c r="G9" s="123" t="s">
        <v>5710</v>
      </c>
      <c r="H9" s="251">
        <v>400</v>
      </c>
      <c r="J9" s="251">
        <f>IF(ElencoRiparazioni[[#This Row],[€ Amount ]]&gt;0,ElencoRiparazioni[[#This Row],[€ Amount ]]+ElencoRiparazioni[[#This Row],[€Shipping]],"")</f>
        <v>400</v>
      </c>
      <c r="K9" s="125" t="s">
        <v>5708</v>
      </c>
      <c r="L9" s="14">
        <v>44256</v>
      </c>
      <c r="M9" s="254">
        <f>IF(ElencoRiparazioni[[#This Row],[Shipping Date]],ElencoRiparazioni[[#This Row],[Shipping Date]]-ElencoRiparazioni[[#This Row],[Date]],"Not yet processed")</f>
        <v>18</v>
      </c>
      <c r="N9" s="84" t="s">
        <v>5709</v>
      </c>
      <c r="O9" s="253"/>
      <c r="P9" s="253"/>
      <c r="Q9" s="253"/>
    </row>
    <row r="10" spans="1:17" ht="15" customHeight="1">
      <c r="A10" s="14"/>
      <c r="B10" s="160"/>
      <c r="C10" s="123"/>
      <c r="D10" s="191"/>
      <c r="E10" s="16"/>
      <c r="F10" s="16"/>
      <c r="G10" s="123"/>
      <c r="K10" s="125"/>
      <c r="L10" s="14"/>
      <c r="M10" s="254"/>
    </row>
    <row r="11" spans="1:17" ht="15" customHeight="1">
      <c r="A11" s="28"/>
      <c r="B11" s="163"/>
      <c r="C11" s="221"/>
      <c r="D11" s="193"/>
      <c r="E11" s="29"/>
      <c r="F11" s="29"/>
      <c r="G11" s="99"/>
      <c r="K11" s="128"/>
    </row>
    <row r="12" spans="1:17" ht="15" customHeight="1"/>
    <row r="13" spans="1:17" ht="15" customHeight="1">
      <c r="A13" s="19"/>
      <c r="B13" s="164"/>
      <c r="C13" s="222"/>
      <c r="D13" s="194"/>
      <c r="E13" s="20"/>
      <c r="F13" s="20"/>
      <c r="G13" s="100"/>
      <c r="K13" s="129"/>
    </row>
    <row r="14" spans="1:17" ht="15" customHeight="1">
      <c r="A14" s="21"/>
      <c r="B14" s="165"/>
      <c r="C14" s="223"/>
      <c r="D14" s="194"/>
      <c r="E14" s="22"/>
      <c r="F14" s="22"/>
      <c r="G14" s="96"/>
      <c r="K14" s="130"/>
      <c r="L14" s="21"/>
    </row>
    <row r="15" spans="1:17" ht="15" customHeight="1">
      <c r="A15" s="21"/>
      <c r="B15" s="165"/>
      <c r="C15" s="223"/>
      <c r="D15" s="194"/>
      <c r="E15" s="22"/>
      <c r="F15" s="22"/>
      <c r="G15" s="96"/>
      <c r="K15" s="130"/>
    </row>
    <row r="16" spans="1:17" ht="15" customHeight="1">
      <c r="A16" s="21"/>
      <c r="B16" s="165"/>
      <c r="C16" s="223"/>
      <c r="D16" s="194"/>
      <c r="E16" s="22"/>
      <c r="F16" s="22"/>
      <c r="G16" s="96"/>
      <c r="K16" s="130"/>
    </row>
    <row r="17" spans="1:16" ht="15" customHeight="1">
      <c r="A17" s="21"/>
      <c r="B17" s="165"/>
      <c r="C17" s="223"/>
      <c r="D17" s="194"/>
      <c r="E17" s="22"/>
      <c r="F17" s="22"/>
      <c r="G17" s="96"/>
      <c r="K17" s="130"/>
    </row>
    <row r="18" spans="1:16" ht="15" customHeight="1">
      <c r="A18" s="21"/>
      <c r="B18" s="165"/>
      <c r="C18" s="223"/>
      <c r="D18" s="194"/>
      <c r="E18" s="22"/>
      <c r="F18" s="22"/>
      <c r="G18" s="96"/>
      <c r="K18" s="130"/>
      <c r="P18" s="89" t="e">
        <f ca="1">OFFSET(#REF!,,,COUNTA(#REF!))</f>
        <v>#REF!</v>
      </c>
    </row>
    <row r="19" spans="1:16" ht="15" customHeight="1">
      <c r="A19" s="21"/>
      <c r="B19" s="165"/>
      <c r="C19" s="223"/>
      <c r="D19" s="194"/>
      <c r="E19" s="22"/>
      <c r="F19" s="22"/>
      <c r="G19" s="96"/>
      <c r="K19" s="130"/>
    </row>
    <row r="20" spans="1:16" ht="15" customHeight="1">
      <c r="A20" s="19"/>
      <c r="B20" s="164"/>
      <c r="C20" s="222"/>
      <c r="D20" s="194"/>
      <c r="E20" s="20"/>
      <c r="F20" s="20"/>
      <c r="G20" s="100"/>
      <c r="K20" s="129"/>
    </row>
    <row r="21" spans="1:16" ht="15" customHeight="1">
      <c r="A21" s="19"/>
      <c r="B21" s="164"/>
      <c r="C21" s="222"/>
      <c r="D21" s="194"/>
      <c r="E21" s="20"/>
      <c r="F21" s="20"/>
      <c r="G21" s="100"/>
      <c r="K21" s="129"/>
    </row>
    <row r="22" spans="1:16" ht="15" customHeight="1">
      <c r="A22" s="21"/>
      <c r="B22" s="165"/>
      <c r="C22" s="223"/>
      <c r="D22" s="194"/>
      <c r="E22" s="22"/>
      <c r="F22" s="22"/>
      <c r="G22" s="96"/>
      <c r="K22" s="130"/>
      <c r="L22" s="21"/>
    </row>
    <row r="23" spans="1:16" ht="15" customHeight="1">
      <c r="A23" s="19"/>
      <c r="B23" s="164"/>
      <c r="C23" s="222"/>
      <c r="D23" s="194"/>
      <c r="E23" s="20"/>
      <c r="F23" s="20"/>
      <c r="G23" s="100"/>
      <c r="K23" s="129"/>
    </row>
    <row r="24" spans="1:16" ht="15" customHeight="1"/>
    <row r="25" spans="1:16" ht="15" customHeight="1">
      <c r="A25" s="30"/>
      <c r="B25" s="166"/>
      <c r="C25" s="224"/>
      <c r="D25" s="195"/>
      <c r="E25" s="31"/>
      <c r="F25" s="31"/>
      <c r="G25" s="101"/>
      <c r="K25" s="131"/>
    </row>
    <row r="26" spans="1:16" ht="15" customHeight="1">
      <c r="A26" s="30"/>
      <c r="B26" s="166"/>
      <c r="C26" s="224"/>
      <c r="D26" s="195"/>
      <c r="E26" s="31"/>
      <c r="F26" s="31"/>
      <c r="G26" s="101"/>
      <c r="K26" s="131"/>
    </row>
    <row r="27" spans="1:16" ht="15" customHeight="1">
      <c r="A27" s="32"/>
      <c r="B27" s="167"/>
      <c r="C27" s="225"/>
      <c r="D27" s="195"/>
      <c r="E27" s="33"/>
      <c r="F27" s="33"/>
      <c r="G27" s="97"/>
      <c r="K27" s="132"/>
    </row>
    <row r="28" spans="1:16" ht="15" customHeight="1">
      <c r="A28" s="30"/>
      <c r="B28" s="166"/>
      <c r="C28" s="224"/>
      <c r="D28" s="195"/>
      <c r="E28" s="31"/>
      <c r="F28" s="31"/>
      <c r="G28" s="101"/>
      <c r="K28" s="131"/>
    </row>
    <row r="29" spans="1:16" ht="15" customHeight="1">
      <c r="A29" s="30"/>
      <c r="B29" s="166"/>
      <c r="C29" s="224"/>
      <c r="D29" s="195"/>
      <c r="E29" s="31"/>
      <c r="F29" s="31"/>
      <c r="G29" s="101"/>
      <c r="K29" s="131"/>
    </row>
    <row r="30" spans="1:16" ht="15" customHeight="1">
      <c r="A30" s="30"/>
      <c r="B30" s="166"/>
      <c r="C30" s="224"/>
      <c r="D30" s="195"/>
      <c r="E30" s="31"/>
      <c r="F30" s="31"/>
      <c r="G30" s="101"/>
      <c r="K30" s="131"/>
    </row>
    <row r="31" spans="1:16" ht="15" customHeight="1">
      <c r="A31" s="30"/>
      <c r="B31" s="166"/>
      <c r="C31" s="224"/>
      <c r="D31" s="195"/>
      <c r="E31" s="31"/>
      <c r="F31" s="31"/>
      <c r="G31" s="101"/>
      <c r="K31" s="131"/>
    </row>
    <row r="32" spans="1:16" ht="15" customHeight="1">
      <c r="A32" s="32"/>
      <c r="B32" s="167"/>
      <c r="C32" s="225"/>
      <c r="D32" s="195"/>
      <c r="E32" s="33"/>
      <c r="F32" s="33"/>
      <c r="G32" s="97"/>
      <c r="K32" s="132"/>
    </row>
    <row r="33" spans="1:16" ht="15" customHeight="1">
      <c r="A33" s="30"/>
      <c r="B33" s="166"/>
      <c r="C33" s="224"/>
      <c r="D33" s="195"/>
      <c r="E33" s="31"/>
      <c r="F33" s="31"/>
      <c r="G33" s="101"/>
      <c r="K33" s="131"/>
    </row>
    <row r="34" spans="1:16" ht="15" customHeight="1">
      <c r="A34" s="30"/>
      <c r="B34" s="166"/>
      <c r="C34" s="224"/>
      <c r="D34" s="195"/>
      <c r="E34" s="31"/>
      <c r="F34" s="31"/>
      <c r="G34" s="101"/>
      <c r="K34" s="131"/>
    </row>
    <row r="35" spans="1:16" s="27" customFormat="1" ht="15" customHeight="1">
      <c r="A35" s="32"/>
      <c r="B35" s="167"/>
      <c r="C35" s="225"/>
      <c r="D35" s="195"/>
      <c r="E35" s="33"/>
      <c r="F35" s="33"/>
      <c r="G35" s="97"/>
      <c r="H35" s="251"/>
      <c r="I35" s="251"/>
      <c r="J35" s="251"/>
      <c r="K35" s="132"/>
      <c r="L35" s="32"/>
      <c r="M35" s="17"/>
      <c r="N35" s="84"/>
      <c r="P35" s="91"/>
    </row>
    <row r="36" spans="1:16" ht="12.75" customHeight="1">
      <c r="A36" s="30"/>
      <c r="B36" s="166"/>
      <c r="C36" s="224"/>
      <c r="D36" s="195"/>
      <c r="E36" s="31"/>
      <c r="F36" s="31"/>
      <c r="G36" s="101"/>
      <c r="K36" s="131"/>
    </row>
    <row r="37" spans="1:16" ht="12.75" customHeight="1">
      <c r="A37" s="30"/>
      <c r="B37" s="166"/>
      <c r="C37" s="224"/>
      <c r="D37" s="195"/>
      <c r="E37" s="31"/>
      <c r="F37" s="31"/>
      <c r="G37" s="101"/>
      <c r="K37" s="131"/>
    </row>
    <row r="38" spans="1:16" ht="12.75" customHeight="1">
      <c r="A38" s="30"/>
      <c r="B38" s="166"/>
      <c r="C38" s="224"/>
      <c r="D38" s="195"/>
      <c r="E38" s="31"/>
      <c r="F38" s="31"/>
      <c r="G38" s="101"/>
      <c r="K38" s="131"/>
    </row>
    <row r="39" spans="1:16" ht="12.75" customHeight="1">
      <c r="A39" s="30"/>
      <c r="B39" s="166"/>
      <c r="C39" s="224"/>
      <c r="D39" s="195"/>
      <c r="E39" s="31"/>
      <c r="F39" s="31"/>
      <c r="G39" s="101"/>
      <c r="K39" s="131"/>
    </row>
    <row r="41" spans="1:16" ht="12.75" customHeight="1">
      <c r="A41" s="25"/>
      <c r="B41" s="162"/>
      <c r="C41" s="220"/>
      <c r="D41" s="192"/>
      <c r="E41" s="26"/>
      <c r="F41" s="26"/>
      <c r="G41" s="98"/>
      <c r="K41" s="127"/>
    </row>
    <row r="42" spans="1:16" ht="12.75" customHeight="1">
      <c r="A42" s="25"/>
      <c r="B42" s="162"/>
      <c r="C42" s="220"/>
      <c r="D42" s="192"/>
      <c r="E42" s="26"/>
      <c r="F42" s="26"/>
      <c r="G42" s="98"/>
      <c r="K42" s="127"/>
    </row>
    <row r="43" spans="1:16" ht="12.75" customHeight="1">
      <c r="A43" s="23"/>
      <c r="B43" s="161"/>
      <c r="C43" s="219"/>
      <c r="D43" s="192"/>
      <c r="E43" s="24"/>
      <c r="F43" s="24"/>
      <c r="G43" s="95"/>
      <c r="K43" s="126"/>
    </row>
    <row r="44" spans="1:16" ht="12.75" customHeight="1">
      <c r="A44" s="25"/>
      <c r="B44" s="162"/>
      <c r="C44" s="220"/>
      <c r="D44" s="192"/>
      <c r="E44" s="26"/>
      <c r="F44" s="26"/>
      <c r="G44" s="98"/>
      <c r="K44" s="127"/>
    </row>
    <row r="45" spans="1:16" ht="12.75" customHeight="1">
      <c r="A45" s="25"/>
      <c r="B45" s="162"/>
      <c r="C45" s="220"/>
      <c r="D45" s="192"/>
      <c r="E45" s="26"/>
      <c r="F45" s="26"/>
      <c r="G45" s="98"/>
      <c r="K45" s="127"/>
    </row>
    <row r="46" spans="1:16" ht="12.75" customHeight="1">
      <c r="A46" s="25"/>
      <c r="B46" s="162"/>
      <c r="C46" s="220"/>
      <c r="D46" s="192"/>
      <c r="E46" s="26"/>
      <c r="F46" s="26"/>
      <c r="G46" s="98"/>
      <c r="K46" s="127"/>
    </row>
    <row r="47" spans="1:16" ht="12.75" customHeight="1">
      <c r="A47" s="25"/>
      <c r="B47" s="162"/>
      <c r="C47" s="220"/>
      <c r="D47" s="192"/>
      <c r="E47" s="26"/>
      <c r="F47" s="26"/>
      <c r="G47" s="98"/>
      <c r="K47" s="127"/>
    </row>
    <row r="48" spans="1:16" ht="12.75" customHeight="1">
      <c r="A48" s="25"/>
      <c r="B48" s="162"/>
      <c r="C48" s="220"/>
      <c r="D48" s="192"/>
      <c r="E48" s="26"/>
      <c r="F48" s="26"/>
      <c r="G48" s="98"/>
      <c r="K48" s="127"/>
    </row>
    <row r="49" spans="1:11" ht="12.75" customHeight="1">
      <c r="A49" s="25"/>
      <c r="B49" s="162"/>
      <c r="C49" s="220"/>
      <c r="D49" s="192"/>
      <c r="E49" s="26"/>
      <c r="F49" s="26"/>
      <c r="G49" s="98"/>
      <c r="K49" s="127"/>
    </row>
    <row r="50" spans="1:11" ht="12.75" customHeight="1">
      <c r="A50" s="23"/>
      <c r="B50" s="161"/>
      <c r="C50" s="219"/>
      <c r="D50" s="192"/>
      <c r="E50" s="24"/>
      <c r="F50" s="24"/>
      <c r="G50" s="95"/>
      <c r="K50" s="126"/>
    </row>
    <row r="51" spans="1:11" ht="12.75" customHeight="1">
      <c r="A51" s="25"/>
      <c r="B51" s="162"/>
      <c r="C51" s="220"/>
      <c r="D51" s="192"/>
      <c r="E51" s="26"/>
      <c r="F51" s="26"/>
      <c r="G51" s="98"/>
      <c r="K51" s="127"/>
    </row>
    <row r="52" spans="1:11" ht="12.75" customHeight="1">
      <c r="A52" s="25"/>
      <c r="B52" s="162"/>
      <c r="C52" s="220"/>
      <c r="D52" s="192"/>
      <c r="E52" s="26"/>
      <c r="F52" s="26"/>
      <c r="G52" s="98"/>
      <c r="K52" s="127"/>
    </row>
    <row r="53" spans="1:11" ht="12.75" customHeight="1">
      <c r="A53" s="25"/>
      <c r="B53" s="162"/>
      <c r="C53" s="220"/>
      <c r="D53" s="192"/>
      <c r="E53" s="26"/>
      <c r="F53" s="26"/>
      <c r="G53" s="98"/>
      <c r="K53" s="127"/>
    </row>
    <row r="54" spans="1:11" ht="12.75" customHeight="1">
      <c r="A54" s="25"/>
      <c r="B54" s="162"/>
      <c r="C54" s="220"/>
      <c r="D54" s="192"/>
      <c r="E54" s="26"/>
      <c r="F54" s="26"/>
      <c r="G54" s="98"/>
      <c r="K54" s="127"/>
    </row>
    <row r="55" spans="1:11" ht="12.75" customHeight="1">
      <c r="A55" s="19"/>
      <c r="B55" s="164"/>
      <c r="C55" s="222"/>
      <c r="D55" s="194"/>
      <c r="E55" s="20"/>
      <c r="F55" s="20"/>
      <c r="G55" s="100"/>
      <c r="K55" s="129"/>
    </row>
    <row r="56" spans="1:11" ht="12.75" customHeight="1">
      <c r="A56" s="19"/>
      <c r="B56" s="164"/>
      <c r="C56" s="222"/>
      <c r="D56" s="194"/>
      <c r="E56" s="20"/>
      <c r="F56" s="20"/>
      <c r="G56" s="100"/>
      <c r="K56" s="129"/>
    </row>
    <row r="57" spans="1:11" ht="12.75" customHeight="1">
      <c r="A57" s="19"/>
      <c r="B57" s="164"/>
      <c r="C57" s="222"/>
      <c r="D57" s="194"/>
      <c r="E57" s="20"/>
      <c r="F57" s="20"/>
      <c r="G57" s="100"/>
      <c r="K57" s="129"/>
    </row>
    <row r="58" spans="1:11" ht="12.75" customHeight="1">
      <c r="A58" s="19"/>
      <c r="B58" s="164"/>
      <c r="C58" s="222"/>
      <c r="D58" s="194"/>
      <c r="E58" s="20"/>
      <c r="F58" s="20"/>
      <c r="G58" s="100"/>
      <c r="K58" s="129"/>
    </row>
    <row r="59" spans="1:11" ht="12.75" customHeight="1">
      <c r="A59" s="19"/>
      <c r="B59" s="164"/>
      <c r="C59" s="222"/>
      <c r="D59" s="194"/>
      <c r="E59" s="20"/>
      <c r="F59" s="20"/>
      <c r="G59" s="100"/>
      <c r="K59" s="129"/>
    </row>
    <row r="60" spans="1:11" ht="12.75" customHeight="1">
      <c r="A60" s="19"/>
      <c r="B60" s="164"/>
      <c r="C60" s="222"/>
      <c r="D60" s="194"/>
      <c r="E60" s="20"/>
      <c r="F60" s="20"/>
      <c r="G60" s="100"/>
      <c r="K60" s="129"/>
    </row>
    <row r="61" spans="1:11" ht="12.75" customHeight="1">
      <c r="A61" s="19"/>
      <c r="B61" s="164"/>
      <c r="C61" s="222"/>
      <c r="D61" s="194"/>
      <c r="E61" s="20"/>
      <c r="F61" s="20"/>
      <c r="G61" s="100"/>
      <c r="K61" s="129"/>
    </row>
    <row r="62" spans="1:11" ht="12.75" customHeight="1">
      <c r="A62" s="19"/>
      <c r="B62" s="164"/>
      <c r="C62" s="222"/>
      <c r="D62" s="194"/>
      <c r="E62" s="20"/>
      <c r="F62" s="20"/>
      <c r="G62" s="100"/>
      <c r="K62" s="129"/>
    </row>
    <row r="63" spans="1:11" ht="12.75" customHeight="1">
      <c r="A63" s="19"/>
      <c r="B63" s="164"/>
      <c r="C63" s="222"/>
      <c r="D63" s="194"/>
      <c r="E63" s="20"/>
      <c r="F63" s="20"/>
      <c r="G63" s="100"/>
      <c r="K63" s="129"/>
    </row>
    <row r="64" spans="1:11" ht="12.75" customHeight="1">
      <c r="A64" s="19"/>
      <c r="B64" s="164"/>
      <c r="C64" s="222"/>
      <c r="D64" s="194"/>
      <c r="E64" s="20"/>
      <c r="F64" s="20"/>
      <c r="G64" s="100"/>
      <c r="K64" s="129"/>
    </row>
    <row r="66" spans="1:11" ht="12.75" customHeight="1">
      <c r="A66" s="28"/>
      <c r="B66" s="163"/>
      <c r="C66" s="221"/>
      <c r="D66" s="193"/>
      <c r="E66" s="29"/>
      <c r="F66" s="29"/>
      <c r="G66" s="99"/>
      <c r="K66" s="128"/>
    </row>
    <row r="67" spans="1:11" ht="12.75" customHeight="1">
      <c r="A67" s="28"/>
      <c r="B67" s="163"/>
      <c r="C67" s="221"/>
      <c r="D67" s="193"/>
      <c r="E67" s="29"/>
      <c r="F67" s="29"/>
      <c r="G67" s="99"/>
      <c r="K67" s="128"/>
    </row>
    <row r="68" spans="1:11" ht="12.75" customHeight="1">
      <c r="A68" s="28"/>
      <c r="B68" s="163"/>
      <c r="C68" s="221"/>
      <c r="D68" s="193"/>
      <c r="E68" s="29"/>
      <c r="F68" s="29"/>
      <c r="G68" s="99"/>
      <c r="K68" s="128"/>
    </row>
    <row r="69" spans="1:11" ht="12.75" customHeight="1">
      <c r="A69" s="28"/>
      <c r="B69" s="163"/>
      <c r="C69" s="221"/>
      <c r="D69" s="193"/>
      <c r="E69" s="29"/>
      <c r="F69" s="29"/>
      <c r="G69" s="99"/>
      <c r="K69" s="128"/>
    </row>
    <row r="70" spans="1:11" ht="12.75" customHeight="1">
      <c r="A70" s="28"/>
      <c r="B70" s="163"/>
      <c r="C70" s="221"/>
      <c r="D70" s="193"/>
      <c r="E70" s="29"/>
      <c r="F70" s="29"/>
      <c r="G70" s="99"/>
      <c r="K70" s="128"/>
    </row>
    <row r="71" spans="1:11" ht="12.75" customHeight="1">
      <c r="A71" s="28"/>
      <c r="B71" s="163"/>
      <c r="C71" s="221"/>
      <c r="D71" s="193"/>
      <c r="E71" s="29"/>
      <c r="F71" s="29"/>
      <c r="G71" s="99"/>
      <c r="K71" s="128"/>
    </row>
    <row r="72" spans="1:11" ht="12.75" customHeight="1">
      <c r="A72" s="28"/>
      <c r="B72" s="163"/>
      <c r="C72" s="221"/>
      <c r="D72" s="193"/>
      <c r="E72" s="29"/>
      <c r="F72" s="29"/>
      <c r="G72" s="99"/>
      <c r="K72" s="128"/>
    </row>
    <row r="73" spans="1:11" ht="12.75" customHeight="1">
      <c r="A73" s="28"/>
      <c r="B73" s="163"/>
      <c r="C73" s="221"/>
      <c r="D73" s="193"/>
      <c r="E73" s="29"/>
      <c r="F73" s="29"/>
      <c r="G73" s="99"/>
      <c r="K73" s="128"/>
    </row>
    <row r="74" spans="1:11" ht="12.75" customHeight="1">
      <c r="A74" s="28"/>
      <c r="B74" s="163"/>
      <c r="C74" s="221"/>
      <c r="D74" s="193"/>
      <c r="E74" s="29"/>
      <c r="F74" s="29"/>
      <c r="G74" s="99"/>
      <c r="K74" s="128"/>
    </row>
    <row r="75" spans="1:11" ht="12.75" customHeight="1">
      <c r="A75" s="28"/>
      <c r="B75" s="163"/>
      <c r="C75" s="221"/>
      <c r="D75" s="193"/>
      <c r="E75" s="29"/>
      <c r="F75" s="29"/>
      <c r="G75" s="99"/>
      <c r="K75" s="128"/>
    </row>
    <row r="76" spans="1:11" ht="12.75" customHeight="1">
      <c r="A76" s="28"/>
      <c r="B76" s="163"/>
      <c r="C76" s="221"/>
      <c r="D76" s="193"/>
      <c r="E76" s="29"/>
      <c r="F76" s="29"/>
      <c r="G76" s="99"/>
      <c r="K76" s="128"/>
    </row>
    <row r="77" spans="1:11" ht="12.75" customHeight="1">
      <c r="A77" s="28"/>
      <c r="B77" s="163"/>
      <c r="C77" s="221"/>
      <c r="D77" s="193"/>
      <c r="E77" s="29"/>
      <c r="F77" s="29"/>
      <c r="G77" s="99"/>
      <c r="K77" s="128"/>
    </row>
    <row r="78" spans="1:11" ht="12.75" customHeight="1">
      <c r="A78" s="28"/>
      <c r="B78" s="163"/>
      <c r="C78" s="221"/>
      <c r="D78" s="193"/>
      <c r="E78" s="29"/>
      <c r="F78" s="29"/>
      <c r="G78" s="99"/>
      <c r="K78" s="128"/>
    </row>
    <row r="89" spans="1:11" ht="12.75" customHeight="1">
      <c r="A89" s="34"/>
      <c r="B89" s="169"/>
      <c r="C89" s="227"/>
      <c r="D89" s="197"/>
      <c r="E89" s="35"/>
      <c r="F89" s="35"/>
      <c r="G89" s="102"/>
      <c r="K89" s="134"/>
    </row>
    <row r="90" spans="1:11" ht="12.75" customHeight="1">
      <c r="A90" s="34"/>
      <c r="B90" s="169"/>
      <c r="C90" s="227"/>
      <c r="D90" s="197"/>
      <c r="E90" s="35"/>
      <c r="F90" s="35"/>
      <c r="G90" s="102"/>
      <c r="K90" s="134"/>
    </row>
    <row r="91" spans="1:11" ht="12.75" customHeight="1">
      <c r="A91" s="34"/>
      <c r="B91" s="169"/>
      <c r="C91" s="227"/>
      <c r="D91" s="197"/>
      <c r="E91" s="35"/>
      <c r="F91" s="35"/>
      <c r="G91" s="102"/>
      <c r="K91" s="134"/>
    </row>
    <row r="92" spans="1:11" ht="12.75" customHeight="1">
      <c r="A92" s="34"/>
      <c r="B92" s="169"/>
      <c r="C92" s="227"/>
      <c r="D92" s="197"/>
      <c r="E92" s="35"/>
      <c r="F92" s="35"/>
      <c r="G92" s="102"/>
      <c r="K92" s="134"/>
    </row>
    <row r="93" spans="1:11" ht="12.75" customHeight="1">
      <c r="A93" s="34"/>
      <c r="B93" s="169"/>
      <c r="C93" s="227"/>
      <c r="D93" s="197"/>
      <c r="E93" s="35"/>
      <c r="F93" s="35"/>
      <c r="G93" s="102"/>
      <c r="K93" s="134"/>
    </row>
    <row r="94" spans="1:11" ht="12.75" customHeight="1">
      <c r="A94" s="34"/>
      <c r="B94" s="169"/>
      <c r="C94" s="227"/>
      <c r="D94" s="197"/>
      <c r="E94" s="35"/>
      <c r="F94" s="35"/>
      <c r="G94" s="102"/>
      <c r="K94" s="134"/>
    </row>
    <row r="95" spans="1:11" ht="12.75" customHeight="1">
      <c r="A95" s="34"/>
      <c r="B95" s="169"/>
      <c r="C95" s="227"/>
      <c r="D95" s="197"/>
      <c r="E95" s="35"/>
      <c r="F95" s="35"/>
      <c r="G95" s="102"/>
      <c r="K95" s="134"/>
    </row>
    <row r="96" spans="1:11" ht="12.75" customHeight="1">
      <c r="A96" s="34"/>
      <c r="B96" s="169"/>
      <c r="C96" s="227"/>
      <c r="D96" s="197"/>
      <c r="E96" s="35"/>
      <c r="F96" s="35"/>
      <c r="G96" s="102"/>
      <c r="K96" s="134"/>
    </row>
    <row r="97" spans="1:11" ht="12.75" customHeight="1">
      <c r="A97" s="34"/>
      <c r="B97" s="169"/>
      <c r="C97" s="227"/>
      <c r="D97" s="197"/>
      <c r="E97" s="35"/>
      <c r="F97" s="35"/>
      <c r="G97" s="102"/>
      <c r="K97" s="134"/>
    </row>
    <row r="98" spans="1:11" ht="12.75" customHeight="1">
      <c r="A98" s="34"/>
      <c r="B98" s="169"/>
      <c r="C98" s="227"/>
      <c r="D98" s="197"/>
      <c r="E98" s="35"/>
      <c r="F98" s="35"/>
      <c r="G98" s="102"/>
      <c r="K98" s="134"/>
    </row>
    <row r="99" spans="1:11" ht="12.75" customHeight="1">
      <c r="A99" s="34"/>
      <c r="B99" s="169"/>
      <c r="C99" s="227"/>
      <c r="D99" s="197"/>
      <c r="E99" s="35"/>
      <c r="F99" s="35"/>
      <c r="G99" s="102"/>
      <c r="K99" s="134"/>
    </row>
    <row r="100" spans="1:11" ht="12.75" customHeight="1">
      <c r="A100" s="34"/>
      <c r="B100" s="169"/>
      <c r="C100" s="227"/>
      <c r="D100" s="197"/>
      <c r="E100" s="35"/>
      <c r="F100" s="35"/>
      <c r="G100" s="102"/>
      <c r="K100" s="134"/>
    </row>
    <row r="101" spans="1:11" ht="12.75" customHeight="1">
      <c r="A101" s="34"/>
      <c r="B101" s="169"/>
      <c r="C101" s="227"/>
      <c r="D101" s="197"/>
      <c r="E101" s="35"/>
      <c r="F101" s="35"/>
      <c r="G101" s="102"/>
      <c r="K101" s="134"/>
    </row>
    <row r="102" spans="1:11" ht="12.75" customHeight="1">
      <c r="A102" s="34"/>
      <c r="B102" s="169"/>
      <c r="C102" s="227"/>
      <c r="D102" s="197"/>
      <c r="E102" s="35"/>
      <c r="F102" s="35"/>
      <c r="G102" s="102"/>
      <c r="K102" s="134"/>
    </row>
    <row r="103" spans="1:11" ht="12.75" customHeight="1">
      <c r="A103" s="34"/>
      <c r="B103" s="169"/>
      <c r="C103" s="227"/>
      <c r="D103" s="197"/>
      <c r="E103" s="35"/>
      <c r="F103" s="35"/>
      <c r="G103" s="102"/>
      <c r="K103" s="134"/>
    </row>
    <row r="104" spans="1:11" ht="12.75" customHeight="1">
      <c r="A104" s="34"/>
      <c r="B104" s="169"/>
      <c r="C104" s="227"/>
      <c r="D104" s="197"/>
      <c r="E104" s="35"/>
      <c r="F104" s="35"/>
      <c r="G104" s="102"/>
      <c r="K104" s="134"/>
    </row>
    <row r="105" spans="1:11" ht="12.75" customHeight="1">
      <c r="A105" s="34"/>
      <c r="B105" s="169"/>
      <c r="C105" s="227"/>
      <c r="D105" s="197"/>
      <c r="E105" s="35"/>
      <c r="F105" s="35"/>
      <c r="G105" s="102"/>
      <c r="K105" s="134"/>
    </row>
    <row r="106" spans="1:11" ht="12.75" customHeight="1">
      <c r="A106" s="34"/>
      <c r="B106" s="169"/>
      <c r="C106" s="227"/>
      <c r="D106" s="197"/>
      <c r="E106" s="35"/>
      <c r="F106" s="35"/>
      <c r="G106" s="102"/>
      <c r="K106" s="134"/>
    </row>
    <row r="107" spans="1:11" ht="12.75" customHeight="1">
      <c r="A107" s="34"/>
      <c r="B107" s="169"/>
      <c r="C107" s="227"/>
      <c r="D107" s="197"/>
      <c r="E107" s="35"/>
      <c r="F107" s="35"/>
      <c r="G107" s="102"/>
      <c r="K107" s="134"/>
    </row>
    <row r="108" spans="1:11" ht="12.75" customHeight="1">
      <c r="A108" s="34"/>
      <c r="B108" s="169"/>
      <c r="C108" s="227"/>
      <c r="D108" s="197"/>
      <c r="E108" s="35"/>
      <c r="F108" s="35"/>
      <c r="G108" s="102"/>
      <c r="K108" s="134"/>
    </row>
    <row r="109" spans="1:11" ht="12.75" customHeight="1">
      <c r="A109" s="34"/>
      <c r="B109" s="169"/>
      <c r="C109" s="227"/>
      <c r="D109" s="197"/>
      <c r="E109" s="35"/>
      <c r="F109" s="35"/>
      <c r="G109" s="102"/>
      <c r="K109" s="134"/>
    </row>
    <row r="110" spans="1:11" ht="12.75" customHeight="1">
      <c r="A110" s="34"/>
      <c r="B110" s="169"/>
      <c r="C110" s="227"/>
      <c r="D110" s="197"/>
      <c r="E110" s="35"/>
      <c r="F110" s="35"/>
      <c r="G110" s="102"/>
      <c r="K110" s="134"/>
    </row>
    <row r="111" spans="1:11" ht="12.75" customHeight="1">
      <c r="A111" s="34"/>
      <c r="B111" s="169"/>
      <c r="C111" s="227"/>
      <c r="D111" s="197"/>
      <c r="E111" s="35"/>
      <c r="F111" s="35"/>
      <c r="G111" s="102"/>
      <c r="K111" s="134"/>
    </row>
    <row r="113" spans="1:11" ht="12.75" customHeight="1">
      <c r="A113" s="36"/>
      <c r="B113" s="170"/>
      <c r="C113" s="228"/>
      <c r="D113" s="198"/>
      <c r="E113" s="37"/>
      <c r="F113" s="37"/>
      <c r="G113" s="103"/>
      <c r="K113" s="135"/>
    </row>
    <row r="114" spans="1:11" ht="12.75" customHeight="1">
      <c r="A114" s="36"/>
      <c r="B114" s="170"/>
      <c r="C114" s="228"/>
      <c r="D114" s="198"/>
      <c r="E114" s="37"/>
      <c r="F114" s="37"/>
      <c r="G114" s="103"/>
      <c r="K114" s="135"/>
    </row>
    <row r="115" spans="1:11" ht="12.75" customHeight="1">
      <c r="A115" s="36"/>
      <c r="B115" s="170"/>
      <c r="C115" s="228"/>
      <c r="D115" s="198"/>
      <c r="E115" s="37"/>
      <c r="F115" s="37"/>
      <c r="G115" s="103"/>
      <c r="K115" s="135"/>
    </row>
    <row r="116" spans="1:11" ht="12.75" customHeight="1">
      <c r="A116" s="36"/>
      <c r="B116" s="170"/>
      <c r="C116" s="228"/>
      <c r="D116" s="198"/>
      <c r="E116" s="37"/>
      <c r="F116" s="37"/>
      <c r="G116" s="103"/>
      <c r="K116" s="135"/>
    </row>
    <row r="117" spans="1:11" ht="12.75" customHeight="1">
      <c r="A117" s="36"/>
      <c r="B117" s="170"/>
      <c r="C117" s="228"/>
      <c r="D117" s="198"/>
      <c r="E117" s="37"/>
      <c r="F117" s="37"/>
      <c r="G117" s="103"/>
      <c r="K117" s="135"/>
    </row>
    <row r="118" spans="1:11" ht="12.75" customHeight="1">
      <c r="A118" s="36"/>
      <c r="B118" s="170"/>
      <c r="C118" s="228"/>
      <c r="D118" s="198"/>
      <c r="E118" s="37"/>
      <c r="F118" s="37"/>
      <c r="G118" s="103"/>
      <c r="K118" s="135"/>
    </row>
    <row r="119" spans="1:11" ht="12.75" customHeight="1">
      <c r="A119" s="36"/>
      <c r="B119" s="170"/>
      <c r="C119" s="228"/>
      <c r="D119" s="198"/>
      <c r="E119" s="37"/>
      <c r="F119" s="37"/>
      <c r="G119" s="103"/>
      <c r="K119" s="135"/>
    </row>
    <row r="120" spans="1:11" ht="12.75" customHeight="1">
      <c r="A120" s="36"/>
      <c r="B120" s="170"/>
      <c r="C120" s="228"/>
      <c r="D120" s="198"/>
      <c r="E120" s="37"/>
      <c r="F120" s="37"/>
      <c r="G120" s="103"/>
      <c r="K120" s="135"/>
    </row>
    <row r="121" spans="1:11" ht="12.75" customHeight="1">
      <c r="A121" s="36"/>
      <c r="B121" s="170"/>
      <c r="C121" s="228"/>
      <c r="D121" s="198"/>
      <c r="E121" s="37"/>
      <c r="F121" s="37"/>
      <c r="G121" s="103"/>
      <c r="K121" s="135"/>
    </row>
    <row r="122" spans="1:11" ht="12.75" customHeight="1">
      <c r="A122" s="36"/>
      <c r="B122" s="170"/>
      <c r="C122" s="228"/>
      <c r="D122" s="198"/>
      <c r="E122" s="37"/>
      <c r="F122" s="37"/>
      <c r="G122" s="103"/>
      <c r="K122" s="135"/>
    </row>
    <row r="123" spans="1:11" ht="12.75" customHeight="1">
      <c r="A123" s="36"/>
      <c r="B123" s="170"/>
      <c r="C123" s="228"/>
      <c r="D123" s="198"/>
      <c r="E123" s="37"/>
      <c r="F123" s="37"/>
      <c r="G123" s="103"/>
      <c r="K123" s="135"/>
    </row>
    <row r="124" spans="1:11" ht="12.75" customHeight="1">
      <c r="A124" s="36"/>
      <c r="B124" s="170"/>
      <c r="C124" s="228"/>
      <c r="D124" s="198"/>
      <c r="E124" s="37"/>
      <c r="F124" s="37"/>
      <c r="G124" s="103"/>
      <c r="K124" s="135"/>
    </row>
    <row r="125" spans="1:11" ht="12.75" customHeight="1">
      <c r="A125" s="36"/>
      <c r="B125" s="170"/>
      <c r="C125" s="228"/>
      <c r="D125" s="198"/>
      <c r="E125" s="37"/>
      <c r="F125" s="37"/>
      <c r="G125" s="103"/>
      <c r="K125" s="135"/>
    </row>
    <row r="126" spans="1:11" ht="12.75" customHeight="1">
      <c r="A126" s="36"/>
      <c r="B126" s="170"/>
      <c r="C126" s="228"/>
      <c r="D126" s="198"/>
      <c r="E126" s="37"/>
      <c r="F126" s="37"/>
      <c r="G126" s="103"/>
      <c r="K126" s="135"/>
    </row>
    <row r="127" spans="1:11" ht="12.75" customHeight="1">
      <c r="A127" s="36"/>
      <c r="B127" s="170"/>
      <c r="C127" s="228"/>
      <c r="D127" s="198"/>
      <c r="E127" s="37"/>
      <c r="F127" s="37"/>
      <c r="G127" s="103"/>
      <c r="K127" s="135"/>
    </row>
    <row r="128" spans="1:11" ht="12.75" customHeight="1">
      <c r="A128" s="36"/>
      <c r="B128" s="170"/>
      <c r="C128" s="228"/>
      <c r="D128" s="198"/>
      <c r="E128" s="37"/>
      <c r="F128" s="37"/>
      <c r="G128" s="103"/>
      <c r="K128" s="135"/>
    </row>
    <row r="129" spans="1:11" ht="12.75" customHeight="1">
      <c r="A129" s="36"/>
      <c r="B129" s="170"/>
      <c r="C129" s="228"/>
      <c r="D129" s="198"/>
      <c r="E129" s="37"/>
      <c r="F129" s="37"/>
      <c r="G129" s="103"/>
      <c r="K129" s="135"/>
    </row>
    <row r="130" spans="1:11" ht="12.75" customHeight="1">
      <c r="A130" s="36"/>
      <c r="B130" s="170"/>
      <c r="C130" s="228"/>
      <c r="D130" s="198"/>
      <c r="E130" s="37"/>
      <c r="F130" s="37"/>
      <c r="G130" s="103"/>
      <c r="K130" s="135"/>
    </row>
    <row r="131" spans="1:11" ht="12.75" customHeight="1">
      <c r="A131" s="36"/>
      <c r="B131" s="170"/>
      <c r="C131" s="228"/>
      <c r="D131" s="198"/>
      <c r="E131" s="37"/>
      <c r="F131" s="37"/>
      <c r="G131" s="103"/>
      <c r="K131" s="135"/>
    </row>
    <row r="132" spans="1:11" ht="12.75" customHeight="1">
      <c r="A132" s="36"/>
      <c r="B132" s="170"/>
      <c r="C132" s="228"/>
      <c r="D132" s="198"/>
      <c r="E132" s="37"/>
      <c r="F132" s="37"/>
      <c r="G132" s="103"/>
      <c r="K132" s="135"/>
    </row>
    <row r="133" spans="1:11" ht="12.75" customHeight="1">
      <c r="A133" s="36"/>
      <c r="B133" s="170"/>
      <c r="C133" s="228"/>
      <c r="D133" s="198"/>
      <c r="E133" s="37"/>
      <c r="F133" s="37"/>
      <c r="G133" s="103"/>
      <c r="K133" s="135"/>
    </row>
    <row r="134" spans="1:11" ht="12.75" customHeight="1">
      <c r="A134" s="36"/>
      <c r="B134" s="170"/>
      <c r="C134" s="228"/>
      <c r="D134" s="198"/>
      <c r="E134" s="37"/>
      <c r="F134" s="37"/>
      <c r="G134" s="103"/>
      <c r="K134" s="135"/>
    </row>
    <row r="135" spans="1:11" ht="12.75" customHeight="1">
      <c r="A135" s="36"/>
      <c r="B135" s="170"/>
      <c r="C135" s="228"/>
      <c r="D135" s="198"/>
      <c r="E135" s="37"/>
      <c r="F135" s="37"/>
      <c r="G135" s="103"/>
      <c r="K135" s="135"/>
    </row>
    <row r="137" spans="1:11" ht="12.75" customHeight="1">
      <c r="A137" s="38"/>
      <c r="B137" s="171"/>
      <c r="C137" s="229"/>
      <c r="D137" s="199"/>
      <c r="E137" s="39"/>
      <c r="F137" s="39"/>
      <c r="G137" s="104"/>
      <c r="K137" s="136"/>
    </row>
    <row r="138" spans="1:11" ht="12.75" customHeight="1">
      <c r="A138" s="38"/>
      <c r="B138" s="171"/>
      <c r="C138" s="229"/>
      <c r="D138" s="199"/>
      <c r="E138" s="39"/>
      <c r="F138" s="39"/>
      <c r="G138" s="104"/>
      <c r="K138" s="136"/>
    </row>
    <row r="139" spans="1:11" ht="12.75" customHeight="1">
      <c r="A139" s="38"/>
      <c r="B139" s="171"/>
      <c r="C139" s="229"/>
      <c r="D139" s="199"/>
      <c r="E139" s="39"/>
      <c r="F139" s="39"/>
      <c r="G139" s="104"/>
      <c r="K139" s="136"/>
    </row>
    <row r="140" spans="1:11" ht="12.75" customHeight="1">
      <c r="A140" s="38"/>
      <c r="B140" s="171"/>
      <c r="C140" s="229"/>
      <c r="D140" s="199"/>
      <c r="E140" s="39"/>
      <c r="F140" s="39"/>
      <c r="G140" s="104"/>
      <c r="K140" s="136"/>
    </row>
    <row r="141" spans="1:11" ht="12.75" customHeight="1">
      <c r="A141" s="38"/>
      <c r="B141" s="171"/>
      <c r="C141" s="229"/>
      <c r="D141" s="199"/>
      <c r="E141" s="39"/>
      <c r="F141" s="39"/>
      <c r="G141" s="104"/>
      <c r="K141" s="136"/>
    </row>
    <row r="142" spans="1:11" ht="13.5" customHeight="1">
      <c r="A142" s="38"/>
      <c r="B142" s="171"/>
      <c r="C142" s="229"/>
      <c r="D142" s="199"/>
      <c r="E142" s="39"/>
      <c r="F142" s="39"/>
      <c r="G142" s="104"/>
      <c r="K142" s="136"/>
    </row>
    <row r="143" spans="1:11" ht="13.5" customHeight="1">
      <c r="A143" s="38"/>
      <c r="B143" s="171"/>
      <c r="C143" s="229"/>
      <c r="D143" s="199"/>
      <c r="E143" s="39"/>
      <c r="F143" s="39"/>
      <c r="G143" s="104"/>
      <c r="K143" s="136"/>
    </row>
    <row r="144" spans="1:11" ht="13.5" customHeight="1">
      <c r="A144" s="38"/>
      <c r="B144" s="171"/>
      <c r="C144" s="229"/>
      <c r="D144" s="199"/>
      <c r="E144" s="39"/>
      <c r="F144" s="39"/>
      <c r="G144" s="104"/>
      <c r="K144" s="136"/>
    </row>
    <row r="145" spans="1:11" ht="13.5" customHeight="1">
      <c r="A145" s="38"/>
      <c r="B145" s="171"/>
      <c r="C145" s="229"/>
      <c r="D145" s="199"/>
      <c r="E145" s="39"/>
      <c r="F145" s="39"/>
      <c r="G145" s="104"/>
      <c r="K145" s="136"/>
    </row>
    <row r="146" spans="1:11" ht="13.5" customHeight="1">
      <c r="A146" s="38"/>
      <c r="B146" s="171"/>
      <c r="C146" s="229"/>
      <c r="D146" s="199"/>
      <c r="E146" s="39"/>
      <c r="F146" s="39"/>
      <c r="G146" s="104"/>
      <c r="K146" s="136"/>
    </row>
    <row r="147" spans="1:11" ht="13.5" customHeight="1">
      <c r="A147" s="38"/>
      <c r="B147" s="171"/>
      <c r="C147" s="229"/>
      <c r="D147" s="199"/>
      <c r="E147" s="39"/>
      <c r="F147" s="39"/>
      <c r="G147" s="104"/>
      <c r="K147" s="136"/>
    </row>
    <row r="148" spans="1:11" ht="13.5" customHeight="1">
      <c r="A148" s="38"/>
      <c r="B148" s="171"/>
      <c r="C148" s="229"/>
      <c r="D148" s="199"/>
      <c r="E148" s="39"/>
      <c r="F148" s="39"/>
      <c r="G148" s="104"/>
      <c r="K148" s="136"/>
    </row>
    <row r="149" spans="1:11" ht="13.5" customHeight="1">
      <c r="A149" s="38"/>
      <c r="B149" s="171"/>
      <c r="C149" s="229"/>
      <c r="D149" s="199"/>
      <c r="E149" s="39"/>
      <c r="F149" s="39"/>
      <c r="G149" s="104"/>
      <c r="K149" s="136"/>
    </row>
    <row r="150" spans="1:11" ht="13.5" customHeight="1">
      <c r="A150" s="38"/>
      <c r="B150" s="171"/>
      <c r="C150" s="229"/>
      <c r="D150" s="199"/>
      <c r="E150" s="39"/>
      <c r="F150" s="39"/>
      <c r="G150" s="104"/>
      <c r="K150" s="136"/>
    </row>
    <row r="151" spans="1:11" ht="13.5" customHeight="1"/>
    <row r="152" spans="1:11" ht="13.5" customHeight="1">
      <c r="A152" s="40"/>
      <c r="B152" s="172"/>
      <c r="C152" s="230"/>
      <c r="D152" s="200"/>
      <c r="E152" s="41"/>
      <c r="F152" s="41"/>
      <c r="G152" s="105"/>
      <c r="K152" s="137"/>
    </row>
    <row r="153" spans="1:11" ht="13.5" customHeight="1">
      <c r="A153" s="40"/>
      <c r="B153" s="172"/>
      <c r="C153" s="230"/>
      <c r="D153" s="200"/>
      <c r="E153" s="41"/>
      <c r="F153" s="41"/>
      <c r="G153" s="105"/>
      <c r="K153" s="137"/>
    </row>
    <row r="154" spans="1:11" ht="13.5" customHeight="1">
      <c r="A154" s="40"/>
      <c r="B154" s="172"/>
      <c r="C154" s="230"/>
      <c r="D154" s="200"/>
      <c r="E154" s="41"/>
      <c r="F154" s="41"/>
      <c r="G154" s="105"/>
      <c r="K154" s="137"/>
    </row>
    <row r="155" spans="1:11" ht="13.5" customHeight="1">
      <c r="A155" s="40"/>
      <c r="B155" s="172"/>
      <c r="C155" s="230"/>
      <c r="D155" s="200"/>
      <c r="E155" s="41"/>
      <c r="F155" s="41"/>
      <c r="G155" s="105"/>
      <c r="K155" s="137"/>
    </row>
    <row r="156" spans="1:11" ht="13.5" customHeight="1">
      <c r="A156" s="40"/>
      <c r="B156" s="172"/>
      <c r="C156" s="230"/>
      <c r="D156" s="200"/>
      <c r="E156" s="41"/>
      <c r="F156" s="41"/>
      <c r="G156" s="105"/>
      <c r="K156" s="137"/>
    </row>
    <row r="157" spans="1:11" ht="13.5" customHeight="1"/>
    <row r="158" spans="1:11" ht="13.5" customHeight="1">
      <c r="A158" s="36"/>
      <c r="B158" s="170"/>
      <c r="C158" s="228"/>
      <c r="D158" s="198"/>
      <c r="E158" s="37"/>
      <c r="F158" s="37"/>
      <c r="G158" s="103"/>
      <c r="K158" s="135"/>
    </row>
    <row r="159" spans="1:11" ht="13.5" customHeight="1">
      <c r="A159" s="36"/>
      <c r="B159" s="170"/>
      <c r="C159" s="228"/>
      <c r="D159" s="198"/>
      <c r="E159" s="37"/>
      <c r="F159" s="37"/>
      <c r="G159" s="103"/>
      <c r="K159" s="135"/>
    </row>
    <row r="160" spans="1:11" ht="13.5" customHeight="1">
      <c r="A160" s="36"/>
      <c r="B160" s="170"/>
      <c r="C160" s="228"/>
      <c r="D160" s="198"/>
      <c r="E160" s="37"/>
      <c r="F160" s="37"/>
      <c r="G160" s="103"/>
      <c r="K160" s="135"/>
    </row>
    <row r="161" spans="1:11" ht="13.5" customHeight="1">
      <c r="A161" s="36"/>
      <c r="B161" s="170"/>
      <c r="C161" s="228"/>
      <c r="D161" s="198"/>
      <c r="E161" s="37"/>
      <c r="F161" s="37"/>
      <c r="G161" s="103"/>
      <c r="K161" s="135"/>
    </row>
    <row r="162" spans="1:11" ht="13.5" customHeight="1">
      <c r="A162" s="36"/>
      <c r="B162" s="170"/>
      <c r="C162" s="228"/>
      <c r="D162" s="198"/>
      <c r="E162" s="37"/>
      <c r="F162" s="37"/>
      <c r="G162" s="103"/>
      <c r="K162" s="135"/>
    </row>
    <row r="163" spans="1:11" ht="13.5" customHeight="1">
      <c r="A163" s="36"/>
      <c r="B163" s="170"/>
      <c r="C163" s="228"/>
      <c r="D163" s="198"/>
      <c r="E163" s="37"/>
      <c r="F163" s="37"/>
      <c r="G163" s="103"/>
      <c r="K163" s="135"/>
    </row>
    <row r="164" spans="1:11" ht="13.5" customHeight="1">
      <c r="A164" s="36"/>
      <c r="B164" s="170"/>
      <c r="C164" s="228"/>
      <c r="D164" s="198"/>
      <c r="E164" s="37"/>
      <c r="F164" s="37"/>
      <c r="G164" s="103"/>
      <c r="K164" s="135"/>
    </row>
    <row r="165" spans="1:11" ht="13.5" customHeight="1">
      <c r="A165" s="36"/>
      <c r="B165" s="170"/>
      <c r="C165" s="228"/>
      <c r="D165" s="198"/>
      <c r="E165" s="37"/>
      <c r="F165" s="37"/>
      <c r="G165" s="103"/>
      <c r="K165" s="135"/>
    </row>
    <row r="166" spans="1:11" ht="13.5" customHeight="1">
      <c r="A166" s="36"/>
      <c r="B166" s="170"/>
      <c r="C166" s="228"/>
      <c r="D166" s="198"/>
      <c r="E166" s="37"/>
      <c r="F166" s="37"/>
      <c r="G166" s="103"/>
      <c r="K166" s="135"/>
    </row>
    <row r="167" spans="1:11" ht="13.5" customHeight="1">
      <c r="A167" s="36"/>
      <c r="B167" s="170"/>
      <c r="C167" s="228"/>
      <c r="D167" s="198"/>
      <c r="E167" s="37"/>
      <c r="F167" s="37"/>
      <c r="G167" s="103"/>
      <c r="K167" s="135"/>
    </row>
    <row r="168" spans="1:11" ht="13.5" customHeight="1">
      <c r="A168" s="36"/>
      <c r="B168" s="170"/>
      <c r="C168" s="228"/>
      <c r="D168" s="198"/>
      <c r="E168" s="37"/>
      <c r="F168" s="37"/>
      <c r="G168" s="103"/>
      <c r="K168" s="135"/>
    </row>
    <row r="169" spans="1:11" ht="13.5" customHeight="1">
      <c r="A169" s="36"/>
      <c r="B169" s="170"/>
      <c r="C169" s="228"/>
      <c r="D169" s="198"/>
      <c r="E169" s="37"/>
      <c r="F169" s="37"/>
      <c r="G169" s="103"/>
      <c r="K169" s="135"/>
    </row>
    <row r="170" spans="1:11" ht="13.5" customHeight="1">
      <c r="A170" s="36"/>
      <c r="B170" s="170"/>
      <c r="C170" s="228"/>
      <c r="D170" s="198"/>
      <c r="E170" s="37"/>
      <c r="F170" s="37"/>
      <c r="G170" s="103"/>
      <c r="K170" s="135"/>
    </row>
    <row r="171" spans="1:11" ht="13.5" customHeight="1">
      <c r="A171" s="36"/>
      <c r="B171" s="170"/>
      <c r="C171" s="228"/>
      <c r="D171" s="198"/>
      <c r="E171" s="37"/>
      <c r="F171" s="37"/>
      <c r="G171" s="103"/>
      <c r="K171" s="135"/>
    </row>
    <row r="172" spans="1:11" ht="13.5" customHeight="1">
      <c r="A172" s="36"/>
      <c r="B172" s="170"/>
      <c r="C172" s="228"/>
      <c r="D172" s="198"/>
      <c r="E172" s="37"/>
      <c r="F172" s="37"/>
      <c r="G172" s="103"/>
      <c r="K172" s="135"/>
    </row>
    <row r="173" spans="1:11" ht="13.5" customHeight="1">
      <c r="A173" s="36"/>
      <c r="B173" s="170"/>
      <c r="C173" s="228"/>
      <c r="D173" s="198"/>
      <c r="E173" s="37"/>
      <c r="F173" s="37"/>
      <c r="G173" s="103"/>
      <c r="K173" s="135"/>
    </row>
    <row r="174" spans="1:11" ht="13.5" customHeight="1">
      <c r="A174" s="36"/>
      <c r="B174" s="170"/>
      <c r="C174" s="228"/>
      <c r="D174" s="198"/>
      <c r="E174" s="37"/>
      <c r="F174" s="37"/>
      <c r="G174" s="103"/>
      <c r="K174" s="135"/>
    </row>
    <row r="175" spans="1:11" ht="13.5" customHeight="1">
      <c r="A175" s="36"/>
      <c r="B175" s="170"/>
      <c r="C175" s="228"/>
      <c r="D175" s="198"/>
      <c r="E175" s="37"/>
      <c r="F175" s="37"/>
      <c r="G175" s="103"/>
      <c r="K175" s="135"/>
    </row>
    <row r="176" spans="1:11" ht="13.5" customHeight="1"/>
    <row r="177" spans="1:11" ht="13.5" customHeight="1">
      <c r="A177" s="42"/>
      <c r="B177" s="173"/>
      <c r="C177" s="231"/>
      <c r="D177" s="201"/>
      <c r="E177" s="43"/>
      <c r="F177" s="43"/>
      <c r="G177" s="106"/>
      <c r="K177" s="138"/>
    </row>
    <row r="178" spans="1:11" ht="13.5" customHeight="1">
      <c r="A178" s="42"/>
      <c r="B178" s="173"/>
      <c r="C178" s="231"/>
      <c r="D178" s="201"/>
      <c r="E178" s="43"/>
      <c r="F178" s="43"/>
      <c r="G178" s="106"/>
      <c r="K178" s="138"/>
    </row>
    <row r="179" spans="1:11" ht="13.5" customHeight="1">
      <c r="A179" s="42"/>
      <c r="B179" s="173"/>
      <c r="C179" s="231"/>
      <c r="D179" s="201"/>
      <c r="E179" s="43"/>
      <c r="F179" s="43"/>
      <c r="G179" s="106"/>
      <c r="K179" s="138"/>
    </row>
    <row r="180" spans="1:11" ht="13.5" customHeight="1">
      <c r="A180" s="42"/>
      <c r="B180" s="173"/>
      <c r="C180" s="231"/>
      <c r="D180" s="201"/>
      <c r="E180" s="43"/>
      <c r="F180" s="43"/>
      <c r="G180" s="106"/>
      <c r="K180" s="138"/>
    </row>
    <row r="181" spans="1:11" ht="13.5" customHeight="1">
      <c r="A181" s="42"/>
      <c r="B181" s="173"/>
      <c r="C181" s="231"/>
      <c r="D181" s="201"/>
      <c r="E181" s="43"/>
      <c r="F181" s="43"/>
      <c r="G181" s="106"/>
      <c r="K181" s="138"/>
    </row>
    <row r="182" spans="1:11" ht="13.5" customHeight="1">
      <c r="A182" s="42"/>
      <c r="B182" s="173"/>
      <c r="C182" s="231"/>
      <c r="D182" s="201"/>
      <c r="E182" s="43"/>
      <c r="F182" s="43"/>
      <c r="G182" s="106"/>
      <c r="K182" s="138"/>
    </row>
    <row r="183" spans="1:11" ht="13.5" customHeight="1">
      <c r="A183" s="42"/>
      <c r="B183" s="173"/>
      <c r="C183" s="231"/>
      <c r="D183" s="201"/>
      <c r="E183" s="43"/>
      <c r="F183" s="43"/>
      <c r="G183" s="106"/>
      <c r="K183" s="138"/>
    </row>
    <row r="184" spans="1:11" ht="13.5" customHeight="1">
      <c r="A184" s="42"/>
      <c r="B184" s="173"/>
      <c r="C184" s="231"/>
      <c r="D184" s="201"/>
      <c r="E184" s="43"/>
      <c r="F184" s="43"/>
      <c r="G184" s="106"/>
      <c r="K184" s="138"/>
    </row>
    <row r="185" spans="1:11" ht="13.5" customHeight="1">
      <c r="A185" s="42"/>
      <c r="B185" s="173"/>
      <c r="C185" s="231"/>
      <c r="D185" s="201"/>
      <c r="E185" s="43"/>
      <c r="F185" s="43"/>
      <c r="G185" s="106"/>
      <c r="K185" s="138"/>
    </row>
    <row r="186" spans="1:11" ht="13.5" customHeight="1">
      <c r="A186" s="42"/>
      <c r="B186" s="173"/>
      <c r="C186" s="231"/>
      <c r="D186" s="201"/>
      <c r="E186" s="43"/>
      <c r="F186" s="43"/>
      <c r="G186" s="106"/>
      <c r="K186" s="138"/>
    </row>
    <row r="187" spans="1:11" ht="13.5" customHeight="1">
      <c r="A187" s="42"/>
      <c r="B187" s="173"/>
      <c r="C187" s="231"/>
      <c r="D187" s="201"/>
      <c r="E187" s="43"/>
      <c r="F187" s="43"/>
      <c r="G187" s="106"/>
      <c r="K187" s="138"/>
    </row>
    <row r="188" spans="1:11" ht="13.5" customHeight="1">
      <c r="A188" s="42"/>
      <c r="B188" s="173"/>
      <c r="C188" s="231"/>
      <c r="D188" s="201"/>
      <c r="E188" s="43"/>
      <c r="F188" s="43"/>
      <c r="G188" s="106"/>
      <c r="K188" s="138"/>
    </row>
    <row r="189" spans="1:11" ht="13.5" customHeight="1">
      <c r="A189" s="42"/>
      <c r="B189" s="173"/>
      <c r="C189" s="231"/>
      <c r="D189" s="201"/>
      <c r="E189" s="43"/>
      <c r="F189" s="43"/>
      <c r="G189" s="106"/>
      <c r="K189" s="138"/>
    </row>
    <row r="190" spans="1:11" ht="13.5" customHeight="1">
      <c r="A190" s="42"/>
      <c r="B190" s="173"/>
      <c r="C190" s="231"/>
      <c r="D190" s="201"/>
      <c r="E190" s="43"/>
      <c r="F190" s="43"/>
      <c r="G190" s="106"/>
      <c r="K190" s="138"/>
    </row>
    <row r="191" spans="1:11" ht="13.5" customHeight="1">
      <c r="A191" s="42"/>
      <c r="B191" s="173"/>
      <c r="C191" s="231"/>
      <c r="D191" s="201"/>
      <c r="E191" s="43"/>
      <c r="F191" s="43"/>
      <c r="G191" s="106"/>
      <c r="K191" s="138"/>
    </row>
    <row r="192" spans="1:11" ht="13.5" customHeight="1"/>
    <row r="193" spans="1:11" ht="13.5" customHeight="1">
      <c r="A193" s="44"/>
      <c r="B193" s="174"/>
      <c r="C193" s="232"/>
      <c r="D193" s="202"/>
      <c r="E193" s="45"/>
      <c r="F193" s="45"/>
      <c r="G193" s="107"/>
      <c r="K193" s="139"/>
    </row>
    <row r="194" spans="1:11" ht="13.5" customHeight="1">
      <c r="A194" s="44"/>
      <c r="B194" s="174"/>
      <c r="C194" s="232"/>
      <c r="D194" s="202"/>
      <c r="E194" s="45"/>
      <c r="F194" s="45"/>
      <c r="G194" s="107"/>
      <c r="K194" s="139"/>
    </row>
    <row r="195" spans="1:11" ht="13.5" customHeight="1">
      <c r="A195" s="44"/>
      <c r="B195" s="174"/>
      <c r="C195" s="232"/>
      <c r="D195" s="202"/>
      <c r="E195" s="45"/>
      <c r="F195" s="45"/>
      <c r="G195" s="107"/>
      <c r="K195" s="139"/>
    </row>
    <row r="196" spans="1:11" ht="13.5" customHeight="1">
      <c r="A196" s="44"/>
      <c r="B196" s="174"/>
      <c r="C196" s="232"/>
      <c r="D196" s="202"/>
      <c r="E196" s="45"/>
      <c r="F196" s="45"/>
      <c r="G196" s="107"/>
      <c r="K196" s="139"/>
    </row>
    <row r="197" spans="1:11" ht="13.5" customHeight="1">
      <c r="A197" s="44"/>
      <c r="B197" s="174"/>
      <c r="C197" s="232"/>
      <c r="D197" s="202"/>
      <c r="E197" s="45"/>
      <c r="F197" s="45"/>
      <c r="G197" s="107"/>
      <c r="K197" s="139"/>
    </row>
    <row r="198" spans="1:11" ht="13.5" customHeight="1">
      <c r="A198" s="44"/>
      <c r="B198" s="174"/>
      <c r="C198" s="232"/>
      <c r="D198" s="202"/>
      <c r="E198" s="45"/>
      <c r="F198" s="45"/>
      <c r="G198" s="107"/>
      <c r="K198" s="139"/>
    </row>
    <row r="199" spans="1:11" ht="13.5" customHeight="1">
      <c r="A199" s="44"/>
      <c r="B199" s="174"/>
      <c r="C199" s="232"/>
      <c r="D199" s="202"/>
      <c r="E199" s="45"/>
      <c r="F199" s="45"/>
      <c r="G199" s="107"/>
      <c r="K199" s="139"/>
    </row>
    <row r="200" spans="1:11" ht="13.5" customHeight="1">
      <c r="A200" s="44"/>
      <c r="B200" s="174"/>
      <c r="C200" s="232"/>
      <c r="D200" s="202"/>
      <c r="E200" s="45"/>
      <c r="F200" s="45"/>
      <c r="G200" s="107"/>
      <c r="K200" s="139"/>
    </row>
    <row r="201" spans="1:11" ht="13.5" customHeight="1">
      <c r="A201" s="44"/>
      <c r="B201" s="174"/>
      <c r="C201" s="232"/>
      <c r="D201" s="202"/>
      <c r="E201" s="45"/>
      <c r="F201" s="45"/>
      <c r="G201" s="107"/>
      <c r="K201" s="139"/>
    </row>
    <row r="202" spans="1:11" ht="13.5" customHeight="1">
      <c r="A202" s="44"/>
      <c r="B202" s="174"/>
      <c r="C202" s="232"/>
      <c r="D202" s="202"/>
      <c r="E202" s="45"/>
      <c r="F202" s="45"/>
      <c r="G202" s="107"/>
      <c r="K202" s="139"/>
    </row>
    <row r="203" spans="1:11" ht="13.5" customHeight="1">
      <c r="A203" s="44"/>
      <c r="B203" s="174"/>
      <c r="C203" s="232"/>
      <c r="D203" s="202"/>
      <c r="E203" s="45"/>
      <c r="F203" s="45"/>
      <c r="G203" s="107"/>
      <c r="K203" s="139"/>
    </row>
    <row r="204" spans="1:11" ht="13.5" customHeight="1">
      <c r="A204" s="44"/>
      <c r="B204" s="174"/>
      <c r="C204" s="232"/>
      <c r="D204" s="202"/>
      <c r="E204" s="45"/>
      <c r="F204" s="45"/>
      <c r="G204" s="107"/>
      <c r="K204" s="139"/>
    </row>
    <row r="205" spans="1:11" ht="13.5" customHeight="1">
      <c r="A205" s="44"/>
      <c r="B205" s="174"/>
      <c r="C205" s="232"/>
      <c r="D205" s="202"/>
      <c r="E205" s="45"/>
      <c r="F205" s="45"/>
      <c r="G205" s="107"/>
      <c r="K205" s="139"/>
    </row>
    <row r="206" spans="1:11" ht="13.5" customHeight="1">
      <c r="A206" s="44"/>
      <c r="B206" s="174"/>
      <c r="C206" s="232"/>
      <c r="D206" s="202"/>
      <c r="E206" s="45"/>
      <c r="F206" s="45"/>
      <c r="G206" s="107"/>
      <c r="K206" s="139"/>
    </row>
    <row r="207" spans="1:11" ht="13.5" customHeight="1">
      <c r="A207" s="44"/>
      <c r="B207" s="174"/>
      <c r="C207" s="232"/>
      <c r="D207" s="202"/>
      <c r="E207" s="45"/>
      <c r="F207" s="45"/>
      <c r="G207" s="107"/>
      <c r="K207" s="139"/>
    </row>
    <row r="208" spans="1:11" ht="13.5" customHeight="1"/>
    <row r="209" spans="1:11" ht="13.5" customHeight="1">
      <c r="A209" s="42"/>
      <c r="B209" s="173"/>
      <c r="C209" s="231"/>
      <c r="D209" s="201"/>
      <c r="E209" s="43"/>
      <c r="F209" s="43"/>
      <c r="G209" s="106"/>
      <c r="K209" s="138"/>
    </row>
    <row r="210" spans="1:11" ht="13.5" customHeight="1">
      <c r="A210" s="42"/>
      <c r="B210" s="173"/>
      <c r="C210" s="231"/>
      <c r="D210" s="201"/>
      <c r="E210" s="43"/>
      <c r="F210" s="43"/>
      <c r="G210" s="106"/>
      <c r="K210" s="138"/>
    </row>
    <row r="211" spans="1:11" ht="13.5" customHeight="1">
      <c r="A211" s="42"/>
      <c r="B211" s="173"/>
      <c r="C211" s="231"/>
      <c r="D211" s="201"/>
      <c r="E211" s="43"/>
      <c r="F211" s="43"/>
      <c r="G211" s="106"/>
      <c r="K211" s="138"/>
    </row>
    <row r="212" spans="1:11" ht="13.5" customHeight="1">
      <c r="A212" s="42"/>
      <c r="B212" s="173"/>
      <c r="C212" s="231"/>
      <c r="D212" s="201"/>
      <c r="E212" s="43"/>
      <c r="F212" s="43"/>
      <c r="G212" s="106"/>
      <c r="K212" s="138"/>
    </row>
    <row r="213" spans="1:11" ht="13.5" customHeight="1">
      <c r="A213" s="42"/>
      <c r="B213" s="173"/>
      <c r="C213" s="231"/>
      <c r="D213" s="201"/>
      <c r="E213" s="43"/>
      <c r="F213" s="43"/>
      <c r="G213" s="106"/>
      <c r="K213" s="138"/>
    </row>
    <row r="214" spans="1:11" ht="13.5" customHeight="1">
      <c r="A214" s="42"/>
      <c r="B214" s="173"/>
      <c r="C214" s="231"/>
      <c r="D214" s="201"/>
      <c r="E214" s="43"/>
      <c r="F214" s="43"/>
      <c r="G214" s="106"/>
      <c r="K214" s="138"/>
    </row>
    <row r="215" spans="1:11" ht="13.5" customHeight="1">
      <c r="A215" s="42"/>
      <c r="B215" s="173"/>
      <c r="C215" s="231"/>
      <c r="D215" s="201"/>
      <c r="E215" s="43"/>
      <c r="F215" s="43"/>
      <c r="G215" s="106"/>
      <c r="K215" s="138"/>
    </row>
    <row r="216" spans="1:11" ht="13.5" customHeight="1">
      <c r="A216" s="42"/>
      <c r="B216" s="173"/>
      <c r="C216" s="231"/>
      <c r="D216" s="201"/>
      <c r="E216" s="43"/>
      <c r="F216" s="43"/>
      <c r="G216" s="106"/>
      <c r="K216" s="138"/>
    </row>
    <row r="217" spans="1:11" ht="13.5" customHeight="1">
      <c r="A217" s="42"/>
      <c r="B217" s="173"/>
      <c r="C217" s="231"/>
      <c r="D217" s="201"/>
      <c r="E217" s="43"/>
      <c r="F217" s="43"/>
      <c r="G217" s="106"/>
      <c r="K217" s="138"/>
    </row>
    <row r="218" spans="1:11" ht="13.5" customHeight="1">
      <c r="A218" s="42"/>
      <c r="B218" s="173"/>
      <c r="C218" s="231"/>
      <c r="D218" s="201"/>
      <c r="E218" s="43"/>
      <c r="F218" s="43"/>
      <c r="G218" s="106"/>
      <c r="K218" s="138"/>
    </row>
    <row r="219" spans="1:11" ht="13.5" customHeight="1">
      <c r="A219" s="42"/>
      <c r="B219" s="173"/>
      <c r="C219" s="231"/>
      <c r="D219" s="201"/>
      <c r="E219" s="43"/>
      <c r="F219" s="43"/>
      <c r="G219" s="106"/>
      <c r="K219" s="138"/>
    </row>
    <row r="220" spans="1:11" ht="13.5" customHeight="1">
      <c r="A220" s="42"/>
      <c r="B220" s="173"/>
      <c r="C220" s="231"/>
      <c r="D220" s="201"/>
      <c r="E220" s="43"/>
      <c r="F220" s="43"/>
      <c r="G220" s="106"/>
      <c r="K220" s="138"/>
    </row>
    <row r="221" spans="1:11" ht="13.5" customHeight="1"/>
    <row r="222" spans="1:11" ht="13.5" customHeight="1">
      <c r="A222" s="36"/>
      <c r="B222" s="170"/>
      <c r="C222" s="228"/>
      <c r="D222" s="198"/>
      <c r="E222" s="37"/>
      <c r="F222" s="37"/>
      <c r="G222" s="103"/>
      <c r="K222" s="135"/>
    </row>
    <row r="223" spans="1:11" ht="13.5" customHeight="1">
      <c r="A223" s="36"/>
      <c r="B223" s="170"/>
      <c r="C223" s="228"/>
      <c r="D223" s="198"/>
      <c r="E223" s="37"/>
      <c r="F223" s="37"/>
      <c r="G223" s="103"/>
      <c r="K223" s="135"/>
    </row>
    <row r="224" spans="1:11" ht="13.5" customHeight="1">
      <c r="A224" s="36"/>
      <c r="B224" s="170"/>
      <c r="C224" s="228"/>
      <c r="D224" s="198"/>
      <c r="E224" s="37"/>
      <c r="F224" s="37"/>
      <c r="G224" s="103"/>
      <c r="K224" s="135"/>
    </row>
    <row r="225" spans="1:11" ht="13.5" customHeight="1">
      <c r="A225" s="36"/>
      <c r="B225" s="170"/>
      <c r="C225" s="228"/>
      <c r="D225" s="198"/>
      <c r="E225" s="37"/>
      <c r="F225" s="37"/>
      <c r="G225" s="103"/>
      <c r="K225" s="135"/>
    </row>
    <row r="226" spans="1:11" ht="13.5" customHeight="1">
      <c r="A226" s="36"/>
      <c r="B226" s="170"/>
      <c r="C226" s="228"/>
      <c r="D226" s="198"/>
      <c r="E226" s="37"/>
      <c r="F226" s="37"/>
      <c r="G226" s="103"/>
      <c r="K226" s="135"/>
    </row>
    <row r="227" spans="1:11" ht="13.5" customHeight="1">
      <c r="A227" s="36"/>
      <c r="B227" s="170"/>
      <c r="C227" s="228"/>
      <c r="D227" s="198"/>
      <c r="E227" s="37"/>
      <c r="F227" s="37"/>
      <c r="G227" s="103"/>
      <c r="K227" s="135"/>
    </row>
    <row r="228" spans="1:11" ht="13.5" customHeight="1">
      <c r="A228" s="36"/>
      <c r="B228" s="170"/>
      <c r="C228" s="228"/>
      <c r="D228" s="198"/>
      <c r="E228" s="37"/>
      <c r="F228" s="37"/>
      <c r="G228" s="103"/>
      <c r="K228" s="135"/>
    </row>
    <row r="229" spans="1:11" ht="13.5" customHeight="1">
      <c r="A229" s="36"/>
      <c r="B229" s="170"/>
      <c r="C229" s="228"/>
      <c r="D229" s="198"/>
      <c r="E229" s="37"/>
      <c r="F229" s="37"/>
      <c r="G229" s="103"/>
      <c r="K229" s="135"/>
    </row>
    <row r="230" spans="1:11" ht="13.5" customHeight="1">
      <c r="A230" s="36"/>
      <c r="B230" s="170"/>
      <c r="C230" s="228"/>
      <c r="D230" s="198"/>
      <c r="E230" s="37"/>
      <c r="F230" s="37"/>
      <c r="G230" s="103"/>
      <c r="K230" s="135"/>
    </row>
    <row r="231" spans="1:11" ht="13.5" customHeight="1">
      <c r="A231" s="36"/>
      <c r="B231" s="170"/>
      <c r="C231" s="228"/>
      <c r="D231" s="198"/>
      <c r="E231" s="37"/>
      <c r="F231" s="37"/>
      <c r="G231" s="103"/>
      <c r="K231" s="135"/>
    </row>
    <row r="232" spans="1:11" ht="13.5" customHeight="1">
      <c r="A232" s="36"/>
      <c r="B232" s="170"/>
      <c r="C232" s="228"/>
      <c r="D232" s="198"/>
      <c r="E232" s="37"/>
      <c r="F232" s="37"/>
      <c r="G232" s="103"/>
      <c r="K232" s="135"/>
    </row>
    <row r="233" spans="1:11" ht="13.5" customHeight="1">
      <c r="A233" s="36"/>
      <c r="B233" s="170"/>
      <c r="C233" s="228"/>
      <c r="D233" s="198"/>
      <c r="E233" s="37"/>
      <c r="F233" s="37"/>
      <c r="G233" s="103"/>
      <c r="K233" s="135"/>
    </row>
    <row r="234" spans="1:11" ht="13.5" customHeight="1">
      <c r="A234" s="36"/>
      <c r="B234" s="170"/>
      <c r="C234" s="228"/>
      <c r="D234" s="198"/>
      <c r="E234" s="37"/>
      <c r="F234" s="37"/>
      <c r="G234" s="103"/>
      <c r="K234" s="135"/>
    </row>
    <row r="235" spans="1:11" ht="13.5" customHeight="1">
      <c r="A235" s="36"/>
      <c r="B235" s="170"/>
      <c r="C235" s="228"/>
      <c r="D235" s="198"/>
      <c r="E235" s="37"/>
      <c r="F235" s="37"/>
      <c r="G235" s="103"/>
      <c r="K235" s="135"/>
    </row>
    <row r="236" spans="1:11" ht="13.5" customHeight="1">
      <c r="A236" s="36"/>
      <c r="B236" s="170"/>
      <c r="C236" s="228"/>
      <c r="D236" s="198"/>
      <c r="E236" s="37"/>
      <c r="F236" s="37"/>
      <c r="G236" s="103"/>
      <c r="K236" s="135"/>
    </row>
    <row r="237" spans="1:11" ht="13.5" customHeight="1">
      <c r="A237" s="36"/>
      <c r="B237" s="170"/>
      <c r="C237" s="228"/>
      <c r="D237" s="198"/>
      <c r="E237" s="37"/>
      <c r="F237" s="37"/>
      <c r="G237" s="103"/>
      <c r="K237" s="135"/>
    </row>
    <row r="238" spans="1:11" ht="13.5" customHeight="1">
      <c r="A238" s="36"/>
      <c r="B238" s="170"/>
      <c r="C238" s="228"/>
      <c r="D238" s="198"/>
      <c r="E238" s="37"/>
      <c r="F238" s="37"/>
      <c r="G238" s="103"/>
      <c r="K238" s="135"/>
    </row>
    <row r="239" spans="1:11" ht="13.5" customHeight="1">
      <c r="A239" s="36"/>
      <c r="B239" s="170"/>
      <c r="C239" s="228"/>
      <c r="D239" s="198"/>
      <c r="E239" s="37"/>
      <c r="F239" s="37"/>
      <c r="G239" s="103"/>
      <c r="K239" s="135"/>
    </row>
    <row r="240" spans="1:11" ht="13.5" customHeight="1">
      <c r="A240" s="36"/>
      <c r="B240" s="170"/>
      <c r="C240" s="228"/>
      <c r="D240" s="198"/>
      <c r="E240" s="37"/>
      <c r="F240" s="37"/>
      <c r="G240" s="103"/>
      <c r="K240" s="135"/>
    </row>
    <row r="241" spans="1:11" ht="13.5" customHeight="1">
      <c r="A241" s="36"/>
      <c r="B241" s="170"/>
      <c r="C241" s="228"/>
      <c r="D241" s="198"/>
      <c r="E241" s="37"/>
      <c r="F241" s="37"/>
      <c r="G241" s="103"/>
      <c r="K241" s="135"/>
    </row>
    <row r="242" spans="1:11" ht="13.5" customHeight="1"/>
    <row r="243" spans="1:11" ht="13.5" customHeight="1">
      <c r="A243" s="44"/>
      <c r="B243" s="174"/>
      <c r="C243" s="232"/>
      <c r="D243" s="202"/>
      <c r="E243" s="45"/>
      <c r="F243" s="45"/>
      <c r="G243" s="107"/>
      <c r="K243" s="139"/>
    </row>
    <row r="244" spans="1:11" ht="13.5" customHeight="1">
      <c r="A244" s="44"/>
      <c r="B244" s="174"/>
      <c r="C244" s="232"/>
      <c r="D244" s="202"/>
      <c r="E244" s="45"/>
      <c r="F244" s="45"/>
      <c r="G244" s="107"/>
      <c r="K244" s="139"/>
    </row>
    <row r="245" spans="1:11" ht="13.5" customHeight="1">
      <c r="A245" s="44"/>
      <c r="B245" s="174"/>
      <c r="C245" s="232"/>
      <c r="D245" s="202"/>
      <c r="E245" s="45"/>
      <c r="F245" s="45"/>
      <c r="G245" s="107"/>
      <c r="K245" s="139"/>
    </row>
    <row r="246" spans="1:11" ht="13.5" customHeight="1">
      <c r="A246" s="44"/>
      <c r="B246" s="174"/>
      <c r="C246" s="232"/>
      <c r="D246" s="202"/>
      <c r="E246" s="45"/>
      <c r="F246" s="45"/>
      <c r="G246" s="107"/>
      <c r="K246" s="139"/>
    </row>
    <row r="247" spans="1:11" ht="13.5" customHeight="1">
      <c r="A247" s="44"/>
      <c r="B247" s="174"/>
      <c r="C247" s="232"/>
      <c r="D247" s="202"/>
      <c r="E247" s="45"/>
      <c r="F247" s="45"/>
      <c r="G247" s="107"/>
      <c r="K247" s="139"/>
    </row>
    <row r="248" spans="1:11" ht="13.5" customHeight="1">
      <c r="A248" s="44"/>
      <c r="B248" s="174"/>
      <c r="C248" s="232"/>
      <c r="D248" s="202"/>
      <c r="E248" s="45"/>
      <c r="F248" s="45"/>
      <c r="G248" s="107"/>
      <c r="K248" s="139"/>
    </row>
    <row r="249" spans="1:11" ht="13.5" customHeight="1">
      <c r="A249" s="44"/>
      <c r="B249" s="174"/>
      <c r="C249" s="232"/>
      <c r="D249" s="202"/>
      <c r="E249" s="45"/>
      <c r="F249" s="45"/>
      <c r="G249" s="107"/>
      <c r="K249" s="139"/>
    </row>
    <row r="250" spans="1:11" ht="13.5" customHeight="1">
      <c r="A250" s="44"/>
      <c r="B250" s="174"/>
      <c r="C250" s="232"/>
      <c r="D250" s="202"/>
      <c r="E250" s="45"/>
      <c r="F250" s="45"/>
      <c r="G250" s="107"/>
      <c r="K250" s="139"/>
    </row>
    <row r="251" spans="1:11" ht="13.5" customHeight="1">
      <c r="A251" s="44"/>
      <c r="B251" s="174"/>
      <c r="C251" s="232"/>
      <c r="D251" s="202"/>
      <c r="E251" s="45"/>
      <c r="F251" s="45"/>
      <c r="G251" s="107"/>
      <c r="K251" s="139"/>
    </row>
    <row r="252" spans="1:11" ht="13.5" customHeight="1">
      <c r="A252" s="44"/>
      <c r="B252" s="174"/>
      <c r="C252" s="232"/>
      <c r="D252" s="202"/>
      <c r="E252" s="45"/>
      <c r="F252" s="45"/>
      <c r="G252" s="107"/>
      <c r="K252" s="139"/>
    </row>
    <row r="253" spans="1:11" ht="13.5" customHeight="1">
      <c r="A253" s="44"/>
      <c r="B253" s="174"/>
      <c r="C253" s="232"/>
      <c r="D253" s="202"/>
      <c r="E253" s="45"/>
      <c r="F253" s="45"/>
      <c r="G253" s="107"/>
      <c r="K253" s="139"/>
    </row>
    <row r="254" spans="1:11" ht="13.5" customHeight="1">
      <c r="A254" s="44"/>
      <c r="B254" s="174"/>
      <c r="C254" s="232"/>
      <c r="D254" s="202"/>
      <c r="E254" s="45"/>
      <c r="F254" s="45"/>
      <c r="G254" s="107"/>
      <c r="K254" s="139"/>
    </row>
    <row r="255" spans="1:11" ht="13.5" customHeight="1">
      <c r="A255" s="44"/>
      <c r="B255" s="174"/>
      <c r="C255" s="232"/>
      <c r="D255" s="202"/>
      <c r="E255" s="45"/>
      <c r="F255" s="45"/>
      <c r="G255" s="107"/>
      <c r="K255" s="139"/>
    </row>
    <row r="256" spans="1:11" ht="13.5" customHeight="1">
      <c r="A256" s="44"/>
      <c r="B256" s="174"/>
      <c r="C256" s="232"/>
      <c r="D256" s="202"/>
      <c r="E256" s="45"/>
      <c r="F256" s="45"/>
      <c r="G256" s="107"/>
      <c r="K256" s="139"/>
    </row>
    <row r="257" spans="1:11" ht="13.5" customHeight="1">
      <c r="A257" s="44"/>
      <c r="B257" s="174"/>
      <c r="C257" s="232"/>
      <c r="D257" s="202"/>
      <c r="E257" s="45"/>
      <c r="F257" s="45"/>
      <c r="G257" s="107"/>
      <c r="K257" s="139"/>
    </row>
    <row r="258" spans="1:11" ht="13.5" customHeight="1">
      <c r="A258" s="44"/>
      <c r="B258" s="174"/>
      <c r="C258" s="232"/>
      <c r="D258" s="202"/>
      <c r="E258" s="45"/>
      <c r="F258" s="45"/>
      <c r="G258" s="107"/>
      <c r="K258" s="139"/>
    </row>
    <row r="259" spans="1:11" ht="13.5" customHeight="1">
      <c r="A259" s="44"/>
      <c r="B259" s="174"/>
      <c r="C259" s="232"/>
      <c r="D259" s="202"/>
      <c r="E259" s="45"/>
      <c r="F259" s="45"/>
      <c r="G259" s="107"/>
      <c r="K259" s="139"/>
    </row>
    <row r="260" spans="1:11" ht="13.5" customHeight="1">
      <c r="A260" s="44"/>
      <c r="B260" s="174"/>
      <c r="C260" s="232"/>
      <c r="D260" s="202"/>
      <c r="E260" s="45"/>
      <c r="F260" s="45"/>
      <c r="G260" s="107"/>
      <c r="K260" s="139"/>
    </row>
    <row r="261" spans="1:11" ht="13.5" customHeight="1">
      <c r="A261" s="44"/>
      <c r="B261" s="174"/>
      <c r="C261" s="232"/>
      <c r="D261" s="202"/>
      <c r="E261" s="45"/>
      <c r="F261" s="45"/>
      <c r="G261" s="107"/>
      <c r="K261" s="139"/>
    </row>
    <row r="262" spans="1:11" ht="13.5" customHeight="1">
      <c r="A262" s="44"/>
      <c r="B262" s="174"/>
      <c r="C262" s="232"/>
      <c r="D262" s="202"/>
      <c r="E262" s="45"/>
      <c r="F262" s="45"/>
      <c r="G262" s="107"/>
      <c r="K262" s="139"/>
    </row>
    <row r="263" spans="1:11" ht="13.5" customHeight="1">
      <c r="A263" s="44"/>
      <c r="B263" s="174"/>
      <c r="C263" s="232"/>
      <c r="D263" s="202"/>
      <c r="E263" s="45"/>
      <c r="F263" s="45"/>
      <c r="G263" s="107"/>
      <c r="K263" s="139"/>
    </row>
    <row r="264" spans="1:11" ht="13.5" customHeight="1"/>
    <row r="265" spans="1:11" ht="13.5" customHeight="1">
      <c r="A265" s="46"/>
      <c r="B265" s="175"/>
      <c r="C265" s="233"/>
      <c r="D265" s="203"/>
      <c r="E265" s="47"/>
      <c r="F265" s="47"/>
      <c r="G265" s="108"/>
      <c r="K265" s="140"/>
    </row>
    <row r="266" spans="1:11" ht="13.5" customHeight="1">
      <c r="A266" s="46"/>
      <c r="B266" s="175"/>
      <c r="C266" s="233"/>
      <c r="D266" s="203"/>
      <c r="E266" s="47"/>
      <c r="F266" s="47"/>
      <c r="G266" s="108"/>
      <c r="K266" s="140"/>
    </row>
    <row r="267" spans="1:11" ht="13.5" customHeight="1">
      <c r="A267" s="46"/>
      <c r="B267" s="175"/>
      <c r="C267" s="233"/>
      <c r="D267" s="203"/>
      <c r="E267" s="47"/>
      <c r="F267" s="47"/>
      <c r="G267" s="108"/>
      <c r="K267" s="140"/>
    </row>
    <row r="268" spans="1:11" ht="13.5" customHeight="1">
      <c r="A268" s="46"/>
      <c r="B268" s="175"/>
      <c r="C268" s="233"/>
      <c r="D268" s="203"/>
      <c r="E268" s="47"/>
      <c r="F268" s="47"/>
      <c r="G268" s="108"/>
      <c r="K268" s="140"/>
    </row>
    <row r="269" spans="1:11" ht="13.5" customHeight="1">
      <c r="A269" s="46"/>
      <c r="B269" s="175"/>
      <c r="C269" s="233"/>
      <c r="D269" s="203"/>
      <c r="E269" s="47"/>
      <c r="F269" s="47"/>
      <c r="G269" s="108"/>
      <c r="K269" s="140"/>
    </row>
    <row r="270" spans="1:11" ht="13.5" customHeight="1">
      <c r="A270" s="46"/>
      <c r="B270" s="175"/>
      <c r="C270" s="233"/>
      <c r="D270" s="203"/>
      <c r="E270" s="47"/>
      <c r="F270" s="47"/>
      <c r="G270" s="108"/>
      <c r="K270" s="140"/>
    </row>
    <row r="271" spans="1:11" ht="13.5" customHeight="1">
      <c r="A271" s="46"/>
      <c r="B271" s="175"/>
      <c r="C271" s="233"/>
      <c r="D271" s="203"/>
      <c r="E271" s="47"/>
      <c r="F271" s="47"/>
      <c r="G271" s="108"/>
      <c r="K271" s="140"/>
    </row>
    <row r="272" spans="1:11" ht="13.5" customHeight="1">
      <c r="A272" s="46"/>
      <c r="B272" s="175"/>
      <c r="C272" s="233"/>
      <c r="D272" s="203"/>
      <c r="E272" s="47"/>
      <c r="F272" s="47"/>
      <c r="G272" s="108"/>
      <c r="K272" s="140"/>
    </row>
    <row r="273" spans="1:11" ht="13.5" customHeight="1">
      <c r="A273" s="46"/>
      <c r="B273" s="175"/>
      <c r="C273" s="233"/>
      <c r="D273" s="203"/>
      <c r="E273" s="47"/>
      <c r="F273" s="47"/>
      <c r="G273" s="108"/>
      <c r="K273" s="140"/>
    </row>
    <row r="274" spans="1:11" ht="13.5" customHeight="1">
      <c r="A274" s="46"/>
      <c r="B274" s="175"/>
      <c r="C274" s="233"/>
      <c r="D274" s="203"/>
      <c r="E274" s="47"/>
      <c r="F274" s="47"/>
      <c r="G274" s="108"/>
      <c r="K274" s="140"/>
    </row>
    <row r="275" spans="1:11" ht="13.5" customHeight="1">
      <c r="A275" s="46"/>
      <c r="B275" s="175"/>
      <c r="C275" s="233"/>
      <c r="D275" s="203"/>
      <c r="E275" s="47"/>
      <c r="F275" s="47"/>
      <c r="G275" s="108"/>
      <c r="K275" s="140"/>
    </row>
    <row r="276" spans="1:11" ht="13.5" customHeight="1">
      <c r="A276" s="46"/>
      <c r="B276" s="175"/>
      <c r="C276" s="233"/>
      <c r="D276" s="203"/>
      <c r="E276" s="47"/>
      <c r="F276" s="47"/>
      <c r="G276" s="108"/>
      <c r="K276" s="140"/>
    </row>
    <row r="277" spans="1:11" ht="13.5" customHeight="1">
      <c r="A277" s="46"/>
      <c r="B277" s="175"/>
      <c r="C277" s="233"/>
      <c r="D277" s="203"/>
      <c r="E277" s="47"/>
      <c r="F277" s="47"/>
      <c r="G277" s="108"/>
      <c r="K277" s="140"/>
    </row>
    <row r="278" spans="1:11" ht="13.5" customHeight="1">
      <c r="A278" s="46"/>
      <c r="B278" s="175"/>
      <c r="C278" s="233"/>
      <c r="D278" s="203"/>
      <c r="E278" s="47"/>
      <c r="F278" s="47"/>
      <c r="G278" s="108"/>
      <c r="K278" s="140"/>
    </row>
    <row r="279" spans="1:11" ht="13.5" customHeight="1">
      <c r="A279" s="46"/>
      <c r="B279" s="175"/>
      <c r="C279" s="233"/>
      <c r="D279" s="203"/>
      <c r="E279" s="47"/>
      <c r="F279" s="47"/>
      <c r="G279" s="108"/>
      <c r="K279" s="140"/>
    </row>
    <row r="280" spans="1:11" ht="13.5" customHeight="1">
      <c r="A280" s="46"/>
      <c r="B280" s="175"/>
      <c r="C280" s="233"/>
      <c r="D280" s="203"/>
      <c r="E280" s="47"/>
      <c r="F280" s="47"/>
      <c r="G280" s="108"/>
      <c r="K280" s="140"/>
    </row>
    <row r="281" spans="1:11" ht="13.5" customHeight="1">
      <c r="A281" s="46"/>
      <c r="B281" s="175"/>
      <c r="C281" s="233"/>
      <c r="D281" s="203"/>
      <c r="E281" s="47"/>
      <c r="F281" s="47"/>
      <c r="G281" s="108"/>
      <c r="K281" s="140"/>
    </row>
    <row r="282" spans="1:11" ht="13.5" customHeight="1"/>
    <row r="283" spans="1:11" ht="13.5" customHeight="1"/>
    <row r="284" spans="1:11" ht="13.5" customHeight="1"/>
    <row r="285" spans="1:11" ht="13.5" customHeight="1"/>
    <row r="286" spans="1:11" ht="13.5" customHeight="1"/>
    <row r="287" spans="1:11" ht="13.5" customHeight="1"/>
    <row r="288" spans="1:11" ht="13.5" customHeight="1"/>
    <row r="289" spans="1:11" ht="13.5" customHeight="1"/>
    <row r="290" spans="1:11" ht="13.5" customHeight="1"/>
    <row r="291" spans="1:11" ht="13.5" customHeight="1"/>
    <row r="292" spans="1:11" ht="13.5" customHeight="1"/>
    <row r="293" spans="1:11" ht="13.5" customHeight="1"/>
    <row r="294" spans="1:11" ht="13.5" customHeight="1"/>
    <row r="295" spans="1:11" ht="13.5" customHeight="1"/>
    <row r="296" spans="1:11" ht="13.5" customHeight="1"/>
    <row r="297" spans="1:11" ht="13.5" customHeight="1"/>
    <row r="298" spans="1:11" ht="13.5" customHeight="1">
      <c r="A298" s="36"/>
      <c r="B298" s="170"/>
      <c r="C298" s="228"/>
      <c r="D298" s="198"/>
      <c r="E298" s="37"/>
      <c r="F298" s="37"/>
      <c r="G298" s="103"/>
      <c r="K298" s="135"/>
    </row>
    <row r="299" spans="1:11" ht="13.5" customHeight="1">
      <c r="A299" s="36"/>
      <c r="B299" s="170"/>
      <c r="C299" s="228"/>
      <c r="D299" s="198"/>
      <c r="E299" s="37"/>
      <c r="F299" s="37"/>
      <c r="G299" s="103"/>
      <c r="K299" s="135"/>
    </row>
    <row r="300" spans="1:11" ht="13.5" customHeight="1">
      <c r="A300" s="36"/>
      <c r="B300" s="170"/>
      <c r="C300" s="228"/>
      <c r="D300" s="198"/>
      <c r="E300" s="37"/>
      <c r="F300" s="37"/>
      <c r="G300" s="103"/>
      <c r="K300" s="135"/>
    </row>
    <row r="301" spans="1:11" ht="13.5" customHeight="1">
      <c r="A301" s="36"/>
      <c r="B301" s="170"/>
      <c r="C301" s="228"/>
      <c r="D301" s="198"/>
      <c r="E301" s="37"/>
      <c r="F301" s="37"/>
      <c r="G301" s="103"/>
      <c r="K301" s="135"/>
    </row>
    <row r="302" spans="1:11" ht="13.5" customHeight="1">
      <c r="A302" s="36"/>
      <c r="B302" s="170"/>
      <c r="C302" s="228"/>
      <c r="D302" s="198"/>
      <c r="E302" s="37"/>
      <c r="F302" s="37"/>
      <c r="G302" s="103"/>
      <c r="K302" s="135"/>
    </row>
    <row r="303" spans="1:11" ht="13.5" customHeight="1">
      <c r="A303" s="36"/>
      <c r="B303" s="170"/>
      <c r="C303" s="228"/>
      <c r="D303" s="198"/>
      <c r="E303" s="37"/>
      <c r="F303" s="37"/>
      <c r="G303" s="103"/>
      <c r="K303" s="135"/>
    </row>
    <row r="304" spans="1:11" ht="13.5" customHeight="1">
      <c r="A304" s="36"/>
      <c r="B304" s="170"/>
      <c r="C304" s="228"/>
      <c r="D304" s="198"/>
      <c r="E304" s="37"/>
      <c r="F304" s="37"/>
      <c r="G304" s="103"/>
      <c r="K304" s="135"/>
    </row>
    <row r="305" spans="1:11" ht="13.5" customHeight="1">
      <c r="A305" s="36"/>
      <c r="B305" s="170"/>
      <c r="C305" s="228"/>
      <c r="D305" s="198"/>
      <c r="E305" s="37"/>
      <c r="F305" s="37"/>
      <c r="G305" s="103"/>
      <c r="K305" s="135"/>
    </row>
    <row r="306" spans="1:11" ht="13.5" customHeight="1">
      <c r="A306" s="36"/>
      <c r="B306" s="170"/>
      <c r="C306" s="228"/>
      <c r="D306" s="198"/>
      <c r="E306" s="37"/>
      <c r="F306" s="37"/>
      <c r="G306" s="103"/>
      <c r="K306" s="135"/>
    </row>
    <row r="307" spans="1:11" ht="13.5" customHeight="1">
      <c r="A307" s="36"/>
      <c r="B307" s="170"/>
      <c r="C307" s="228"/>
      <c r="D307" s="198"/>
      <c r="E307" s="37"/>
      <c r="F307" s="37"/>
      <c r="G307" s="103"/>
      <c r="K307" s="135"/>
    </row>
    <row r="308" spans="1:11" ht="13.5" customHeight="1">
      <c r="A308" s="36"/>
      <c r="B308" s="170"/>
      <c r="C308" s="228"/>
      <c r="D308" s="198"/>
      <c r="E308" s="37"/>
      <c r="F308" s="37"/>
      <c r="G308" s="103"/>
      <c r="K308" s="135"/>
    </row>
    <row r="309" spans="1:11" ht="13.5" customHeight="1">
      <c r="A309" s="36"/>
      <c r="B309" s="170"/>
      <c r="C309" s="228"/>
      <c r="D309" s="198"/>
      <c r="E309" s="37"/>
      <c r="F309" s="37"/>
      <c r="G309" s="103"/>
      <c r="K309" s="135"/>
    </row>
    <row r="310" spans="1:11" ht="13.5" customHeight="1">
      <c r="A310" s="36"/>
      <c r="B310" s="170"/>
      <c r="C310" s="228"/>
      <c r="D310" s="198"/>
      <c r="E310" s="37"/>
      <c r="F310" s="37"/>
      <c r="G310" s="103"/>
      <c r="K310" s="135"/>
    </row>
    <row r="311" spans="1:11" ht="13.5" customHeight="1">
      <c r="A311" s="36"/>
      <c r="B311" s="170"/>
      <c r="C311" s="228"/>
      <c r="D311" s="198"/>
      <c r="E311" s="37"/>
      <c r="F311" s="37"/>
      <c r="G311" s="103"/>
      <c r="K311" s="135"/>
    </row>
    <row r="312" spans="1:11" ht="13.5" customHeight="1">
      <c r="A312" s="36"/>
      <c r="B312" s="170"/>
      <c r="C312" s="228"/>
      <c r="D312" s="198"/>
      <c r="E312" s="37"/>
      <c r="F312" s="37"/>
      <c r="G312" s="103"/>
      <c r="K312" s="135"/>
    </row>
    <row r="313" spans="1:11" ht="13.5" customHeight="1">
      <c r="A313" s="36"/>
      <c r="B313" s="170"/>
      <c r="C313" s="228"/>
      <c r="D313" s="198"/>
      <c r="E313" s="37"/>
      <c r="F313" s="37"/>
      <c r="G313" s="103"/>
      <c r="K313" s="135"/>
    </row>
    <row r="314" spans="1:11" ht="13.5" customHeight="1"/>
    <row r="315" spans="1:11" ht="13.5" customHeight="1">
      <c r="A315" s="42"/>
      <c r="B315" s="173"/>
      <c r="C315" s="231"/>
      <c r="D315" s="201"/>
      <c r="E315" s="43"/>
      <c r="F315" s="43"/>
      <c r="G315" s="106"/>
      <c r="K315" s="138"/>
    </row>
    <row r="316" spans="1:11" ht="13.5" customHeight="1">
      <c r="A316" s="42"/>
      <c r="B316" s="173"/>
      <c r="C316" s="231"/>
      <c r="D316" s="201"/>
      <c r="E316" s="43"/>
      <c r="F316" s="43"/>
      <c r="G316" s="106"/>
      <c r="K316" s="138"/>
    </row>
    <row r="317" spans="1:11" ht="13.5" customHeight="1">
      <c r="A317" s="42"/>
      <c r="B317" s="173"/>
      <c r="C317" s="231"/>
      <c r="D317" s="201"/>
      <c r="E317" s="43"/>
      <c r="F317" s="43"/>
      <c r="G317" s="106"/>
      <c r="K317" s="138"/>
    </row>
    <row r="318" spans="1:11" ht="13.5" customHeight="1">
      <c r="A318" s="42"/>
      <c r="B318" s="173"/>
      <c r="C318" s="231"/>
      <c r="D318" s="201"/>
      <c r="E318" s="43"/>
      <c r="F318" s="43"/>
      <c r="G318" s="106"/>
      <c r="K318" s="138"/>
    </row>
    <row r="319" spans="1:11" ht="13.5" customHeight="1">
      <c r="A319" s="42"/>
      <c r="B319" s="173"/>
      <c r="C319" s="231"/>
      <c r="D319" s="201"/>
      <c r="E319" s="43"/>
      <c r="F319" s="43"/>
      <c r="G319" s="106"/>
      <c r="K319" s="138"/>
    </row>
    <row r="320" spans="1:11" ht="13.5" customHeight="1">
      <c r="A320" s="42"/>
      <c r="B320" s="173"/>
      <c r="C320" s="231"/>
      <c r="D320" s="201"/>
      <c r="E320" s="43"/>
      <c r="F320" s="43"/>
      <c r="G320" s="106"/>
      <c r="K320" s="138"/>
    </row>
    <row r="321" spans="1:11" ht="13.5" customHeight="1">
      <c r="A321" s="42"/>
      <c r="B321" s="173"/>
      <c r="C321" s="231"/>
      <c r="D321" s="201"/>
      <c r="E321" s="43"/>
      <c r="F321" s="43"/>
      <c r="G321" s="106"/>
      <c r="K321" s="138"/>
    </row>
    <row r="322" spans="1:11" ht="13.5" customHeight="1">
      <c r="A322" s="42"/>
      <c r="B322" s="173"/>
      <c r="C322" s="231"/>
      <c r="D322" s="201"/>
      <c r="E322" s="43"/>
      <c r="F322" s="43"/>
      <c r="G322" s="106"/>
      <c r="K322" s="138"/>
    </row>
    <row r="323" spans="1:11" ht="13.5" customHeight="1">
      <c r="A323" s="42"/>
      <c r="B323" s="173"/>
      <c r="C323" s="231"/>
      <c r="D323" s="201"/>
      <c r="E323" s="43"/>
      <c r="F323" s="43"/>
      <c r="G323" s="106"/>
      <c r="K323" s="138"/>
    </row>
    <row r="324" spans="1:11" ht="13.5" customHeight="1">
      <c r="A324" s="42"/>
      <c r="B324" s="173"/>
      <c r="C324" s="231"/>
      <c r="D324" s="201"/>
      <c r="E324" s="43"/>
      <c r="F324" s="43"/>
      <c r="G324" s="106"/>
      <c r="K324" s="138"/>
    </row>
    <row r="325" spans="1:11" ht="13.5" customHeight="1">
      <c r="A325" s="42"/>
      <c r="B325" s="173"/>
      <c r="C325" s="231"/>
      <c r="D325" s="201"/>
      <c r="E325" s="43"/>
      <c r="F325" s="43"/>
      <c r="G325" s="106"/>
      <c r="K325" s="138"/>
    </row>
    <row r="326" spans="1:11" ht="13.5" customHeight="1"/>
    <row r="327" spans="1:11" ht="13.5" customHeight="1">
      <c r="A327" s="48"/>
      <c r="B327" s="176"/>
      <c r="C327" s="234"/>
      <c r="D327" s="204"/>
      <c r="E327" s="49"/>
      <c r="F327" s="49"/>
      <c r="G327" s="109"/>
      <c r="K327" s="141"/>
    </row>
    <row r="328" spans="1:11" ht="13.5" customHeight="1">
      <c r="A328" s="48"/>
      <c r="B328" s="176"/>
      <c r="C328" s="234"/>
      <c r="D328" s="204"/>
      <c r="E328" s="49"/>
      <c r="F328" s="49"/>
      <c r="G328" s="109"/>
      <c r="K328" s="141"/>
    </row>
    <row r="329" spans="1:11" ht="13.5" customHeight="1">
      <c r="A329" s="48"/>
      <c r="B329" s="176"/>
      <c r="C329" s="234"/>
      <c r="D329" s="204"/>
      <c r="E329" s="49"/>
      <c r="F329" s="49"/>
      <c r="G329" s="109"/>
      <c r="K329" s="141"/>
    </row>
    <row r="330" spans="1:11" ht="13.5" customHeight="1">
      <c r="A330" s="48"/>
      <c r="B330" s="176"/>
      <c r="C330" s="234"/>
      <c r="D330" s="204"/>
      <c r="E330" s="49"/>
      <c r="F330" s="49"/>
      <c r="G330" s="109"/>
      <c r="K330" s="141"/>
    </row>
    <row r="331" spans="1:11" ht="13.5" customHeight="1">
      <c r="A331" s="48"/>
      <c r="B331" s="176"/>
      <c r="C331" s="234"/>
      <c r="D331" s="204"/>
      <c r="E331" s="49"/>
      <c r="F331" s="49"/>
      <c r="G331" s="109"/>
      <c r="K331" s="141"/>
    </row>
    <row r="332" spans="1:11" ht="13.5" customHeight="1">
      <c r="A332" s="48"/>
      <c r="B332" s="176"/>
      <c r="C332" s="234"/>
      <c r="D332" s="204"/>
      <c r="E332" s="49"/>
      <c r="F332" s="49"/>
      <c r="G332" s="109"/>
      <c r="K332" s="141"/>
    </row>
    <row r="333" spans="1:11" ht="13.5" customHeight="1">
      <c r="A333" s="48"/>
      <c r="B333" s="176"/>
      <c r="C333" s="234"/>
      <c r="D333" s="204"/>
      <c r="E333" s="49"/>
      <c r="F333" s="49"/>
      <c r="G333" s="109"/>
      <c r="K333" s="141"/>
    </row>
    <row r="334" spans="1:11" ht="13.5" customHeight="1">
      <c r="A334" s="48"/>
      <c r="B334" s="176"/>
      <c r="C334" s="234"/>
      <c r="D334" s="204"/>
      <c r="E334" s="49"/>
      <c r="F334" s="49"/>
      <c r="G334" s="109"/>
      <c r="K334" s="141"/>
    </row>
    <row r="335" spans="1:11" ht="13.5" customHeight="1">
      <c r="A335" s="48"/>
      <c r="B335" s="176"/>
      <c r="C335" s="234"/>
      <c r="D335" s="204"/>
      <c r="E335" s="49"/>
      <c r="F335" s="49"/>
      <c r="G335" s="109"/>
      <c r="K335" s="141"/>
    </row>
    <row r="336" spans="1:11" ht="13.5" customHeight="1">
      <c r="A336" s="48"/>
      <c r="B336" s="176"/>
      <c r="C336" s="234"/>
      <c r="D336" s="204"/>
      <c r="E336" s="49"/>
      <c r="F336" s="49"/>
      <c r="G336" s="109"/>
      <c r="K336" s="141"/>
    </row>
    <row r="337" spans="1:11" ht="13.5" customHeight="1">
      <c r="A337" s="48"/>
      <c r="B337" s="176"/>
      <c r="C337" s="234"/>
      <c r="D337" s="204"/>
      <c r="E337" s="49"/>
      <c r="F337" s="49"/>
      <c r="G337" s="109"/>
      <c r="K337" s="141"/>
    </row>
    <row r="338" spans="1:11" ht="13.5" customHeight="1">
      <c r="A338" s="48"/>
      <c r="B338" s="176"/>
      <c r="C338" s="234"/>
      <c r="D338" s="204"/>
      <c r="E338" s="49"/>
      <c r="F338" s="49"/>
      <c r="G338" s="109"/>
      <c r="K338" s="141"/>
    </row>
    <row r="339" spans="1:11" ht="13.5" customHeight="1">
      <c r="A339" s="48"/>
      <c r="B339" s="176"/>
      <c r="C339" s="234"/>
      <c r="D339" s="204"/>
      <c r="E339" s="49"/>
      <c r="F339" s="49"/>
      <c r="G339" s="109"/>
      <c r="K339" s="141"/>
    </row>
    <row r="340" spans="1:11" ht="13.5" customHeight="1">
      <c r="A340" s="48"/>
      <c r="B340" s="176"/>
      <c r="C340" s="234"/>
      <c r="D340" s="204"/>
      <c r="E340" s="49"/>
      <c r="F340" s="49"/>
      <c r="G340" s="109"/>
      <c r="K340" s="141"/>
    </row>
    <row r="341" spans="1:11" ht="13.5" customHeight="1">
      <c r="A341" s="48"/>
      <c r="B341" s="176"/>
      <c r="C341" s="234"/>
      <c r="D341" s="204"/>
      <c r="E341" s="49"/>
      <c r="F341" s="49"/>
      <c r="G341" s="109"/>
      <c r="K341" s="141"/>
    </row>
    <row r="342" spans="1:11" ht="13.5" customHeight="1">
      <c r="A342" s="48"/>
      <c r="B342" s="176"/>
      <c r="C342" s="234"/>
      <c r="D342" s="204"/>
      <c r="E342" s="49"/>
      <c r="F342" s="49"/>
      <c r="G342" s="109"/>
      <c r="K342" s="141"/>
    </row>
    <row r="343" spans="1:11" ht="13.5" customHeight="1">
      <c r="A343" s="48"/>
      <c r="B343" s="176"/>
      <c r="C343" s="234"/>
      <c r="D343" s="204"/>
      <c r="E343" s="49"/>
      <c r="F343" s="49"/>
      <c r="G343" s="109"/>
      <c r="K343" s="141"/>
    </row>
    <row r="344" spans="1:11" ht="12.75" customHeight="1">
      <c r="A344" s="48"/>
      <c r="B344" s="176"/>
      <c r="C344" s="234"/>
      <c r="D344" s="204"/>
      <c r="E344" s="49"/>
      <c r="F344" s="49"/>
      <c r="G344" s="109"/>
      <c r="K344" s="141"/>
    </row>
    <row r="345" spans="1:11" ht="12.75" customHeight="1">
      <c r="A345" s="48"/>
      <c r="B345" s="176"/>
      <c r="C345" s="234"/>
      <c r="D345" s="204"/>
      <c r="E345" s="49"/>
      <c r="F345" s="49"/>
      <c r="G345" s="109"/>
      <c r="K345" s="141"/>
    </row>
    <row r="346" spans="1:11" ht="12.75" customHeight="1">
      <c r="A346" s="48"/>
      <c r="B346" s="176"/>
      <c r="C346" s="234"/>
      <c r="D346" s="204"/>
      <c r="E346" s="49"/>
      <c r="F346" s="49"/>
      <c r="G346" s="109"/>
      <c r="K346" s="141"/>
    </row>
    <row r="348" spans="1:11" ht="12.75" customHeight="1">
      <c r="A348" s="42"/>
      <c r="B348" s="173"/>
      <c r="C348" s="231"/>
      <c r="D348" s="201"/>
      <c r="E348" s="43"/>
      <c r="F348" s="43"/>
      <c r="G348" s="106"/>
      <c r="K348" s="138"/>
    </row>
    <row r="349" spans="1:11" ht="12.75" customHeight="1">
      <c r="A349" s="42"/>
      <c r="B349" s="173"/>
      <c r="C349" s="231"/>
      <c r="D349" s="201"/>
      <c r="E349" s="43"/>
      <c r="F349" s="43"/>
      <c r="G349" s="106"/>
      <c r="K349" s="138"/>
    </row>
    <row r="350" spans="1:11" ht="12.75" customHeight="1">
      <c r="A350" s="42"/>
      <c r="B350" s="173"/>
      <c r="C350" s="231"/>
      <c r="D350" s="201"/>
      <c r="E350" s="43"/>
      <c r="F350" s="43"/>
      <c r="G350" s="106"/>
      <c r="K350" s="138"/>
    </row>
    <row r="351" spans="1:11" ht="12.75" customHeight="1">
      <c r="A351" s="42"/>
      <c r="B351" s="173"/>
      <c r="C351" s="231"/>
      <c r="D351" s="201"/>
      <c r="E351" s="43"/>
      <c r="F351" s="43"/>
      <c r="G351" s="106"/>
      <c r="K351" s="138"/>
    </row>
    <row r="352" spans="1:11" ht="12.75" customHeight="1">
      <c r="A352" s="42"/>
      <c r="B352" s="173"/>
      <c r="C352" s="231"/>
      <c r="D352" s="201"/>
      <c r="E352" s="43"/>
      <c r="F352" s="43"/>
      <c r="G352" s="106"/>
      <c r="K352" s="138"/>
    </row>
    <row r="354" spans="1:11" ht="12.75" customHeight="1">
      <c r="A354" s="46"/>
      <c r="B354" s="175"/>
      <c r="C354" s="233"/>
      <c r="D354" s="203"/>
      <c r="E354" s="47"/>
      <c r="F354" s="47"/>
      <c r="G354" s="108"/>
      <c r="K354" s="140"/>
    </row>
    <row r="355" spans="1:11" ht="12.75" customHeight="1">
      <c r="A355" s="46"/>
      <c r="B355" s="175"/>
      <c r="C355" s="233"/>
      <c r="D355" s="203"/>
      <c r="E355" s="47"/>
      <c r="F355" s="47"/>
      <c r="G355" s="108"/>
      <c r="K355" s="140"/>
    </row>
    <row r="356" spans="1:11" ht="12.75" customHeight="1">
      <c r="A356" s="46"/>
      <c r="B356" s="175"/>
      <c r="C356" s="233"/>
      <c r="D356" s="203"/>
      <c r="E356" s="47"/>
      <c r="F356" s="47"/>
      <c r="G356" s="108"/>
      <c r="K356" s="140"/>
    </row>
    <row r="357" spans="1:11" ht="12.75" customHeight="1">
      <c r="A357" s="46"/>
      <c r="B357" s="175"/>
      <c r="C357" s="233"/>
      <c r="D357" s="203"/>
      <c r="E357" s="47"/>
      <c r="F357" s="47"/>
      <c r="G357" s="108"/>
      <c r="K357" s="140"/>
    </row>
    <row r="358" spans="1:11" ht="12.75" customHeight="1">
      <c r="A358" s="46"/>
      <c r="B358" s="175"/>
      <c r="C358" s="233"/>
      <c r="D358" s="203"/>
      <c r="E358" s="47"/>
      <c r="F358" s="47"/>
      <c r="G358" s="108"/>
      <c r="K358" s="140"/>
    </row>
    <row r="359" spans="1:11" ht="12.75" customHeight="1">
      <c r="A359" s="46"/>
      <c r="B359" s="175"/>
      <c r="C359" s="233"/>
      <c r="D359" s="203"/>
      <c r="E359" s="47"/>
      <c r="F359" s="47"/>
      <c r="G359" s="108"/>
      <c r="K359" s="140"/>
    </row>
    <row r="360" spans="1:11" ht="12.75" customHeight="1">
      <c r="A360" s="46"/>
      <c r="B360" s="175"/>
      <c r="C360" s="233"/>
      <c r="D360" s="203"/>
      <c r="E360" s="47"/>
      <c r="F360" s="47"/>
      <c r="G360" s="108"/>
      <c r="K360" s="140"/>
    </row>
    <row r="361" spans="1:11" ht="12.75" customHeight="1">
      <c r="A361" s="46"/>
      <c r="B361" s="175"/>
      <c r="C361" s="233"/>
      <c r="D361" s="203"/>
      <c r="E361" s="47"/>
      <c r="F361" s="47"/>
      <c r="G361" s="108"/>
      <c r="K361" s="140"/>
    </row>
    <row r="362" spans="1:11" ht="12.75" customHeight="1">
      <c r="A362" s="46"/>
      <c r="B362" s="175"/>
      <c r="C362" s="233"/>
      <c r="D362" s="203"/>
      <c r="E362" s="47"/>
      <c r="F362" s="47"/>
      <c r="G362" s="108"/>
      <c r="K362" s="140"/>
    </row>
    <row r="363" spans="1:11" ht="12.75" customHeight="1">
      <c r="A363" s="46"/>
      <c r="B363" s="175"/>
      <c r="C363" s="233"/>
      <c r="D363" s="203"/>
      <c r="E363" s="47"/>
      <c r="F363" s="47"/>
      <c r="G363" s="108"/>
      <c r="K363" s="140"/>
    </row>
    <row r="364" spans="1:11" ht="12.75" customHeight="1">
      <c r="A364" s="46"/>
      <c r="B364" s="175"/>
      <c r="C364" s="233"/>
      <c r="D364" s="203"/>
      <c r="E364" s="47"/>
      <c r="F364" s="47"/>
      <c r="G364" s="108"/>
      <c r="K364" s="140"/>
    </row>
    <row r="365" spans="1:11" ht="12.75" customHeight="1">
      <c r="A365" s="46"/>
      <c r="B365" s="175"/>
      <c r="C365" s="233"/>
      <c r="D365" s="203"/>
      <c r="E365" s="47"/>
      <c r="F365" s="47"/>
      <c r="G365" s="108"/>
      <c r="K365" s="140"/>
    </row>
    <row r="366" spans="1:11" ht="12.75" customHeight="1">
      <c r="A366" s="46"/>
      <c r="B366" s="175"/>
      <c r="C366" s="233"/>
      <c r="D366" s="203"/>
      <c r="E366" s="47"/>
      <c r="F366" s="47"/>
      <c r="G366" s="108"/>
      <c r="K366" s="140"/>
    </row>
    <row r="367" spans="1:11" ht="12.75" customHeight="1">
      <c r="A367" s="46"/>
      <c r="B367" s="175"/>
      <c r="C367" s="233"/>
      <c r="D367" s="203"/>
      <c r="E367" s="47"/>
      <c r="F367" s="47"/>
      <c r="G367" s="108"/>
      <c r="K367" s="140"/>
    </row>
    <row r="368" spans="1:11" ht="12.75" customHeight="1">
      <c r="A368" s="46"/>
      <c r="B368" s="175"/>
      <c r="C368" s="233"/>
      <c r="D368" s="203"/>
      <c r="E368" s="47"/>
      <c r="F368" s="47"/>
      <c r="G368" s="108"/>
      <c r="K368" s="140"/>
    </row>
    <row r="369" spans="1:11" ht="12.75" customHeight="1">
      <c r="A369" s="46"/>
      <c r="B369" s="175"/>
      <c r="C369" s="233"/>
      <c r="D369" s="203"/>
      <c r="E369" s="47"/>
      <c r="F369" s="47"/>
      <c r="G369" s="108"/>
      <c r="K369" s="140"/>
    </row>
    <row r="370" spans="1:11" ht="12.75" customHeight="1">
      <c r="A370" s="46"/>
      <c r="B370" s="175"/>
      <c r="C370" s="233"/>
      <c r="D370" s="203"/>
      <c r="E370" s="47"/>
      <c r="F370" s="47"/>
      <c r="G370" s="108"/>
      <c r="K370" s="140"/>
    </row>
    <row r="371" spans="1:11" ht="12.75" customHeight="1">
      <c r="A371" s="46"/>
      <c r="B371" s="175"/>
      <c r="C371" s="233"/>
      <c r="D371" s="203"/>
      <c r="E371" s="47"/>
      <c r="F371" s="47"/>
      <c r="G371" s="108"/>
      <c r="K371" s="140"/>
    </row>
    <row r="372" spans="1:11" ht="12.75" customHeight="1">
      <c r="A372" s="46"/>
      <c r="B372" s="175"/>
      <c r="C372" s="233"/>
      <c r="D372" s="203"/>
      <c r="E372" s="47"/>
      <c r="F372" s="47"/>
      <c r="G372" s="108"/>
      <c r="K372" s="140"/>
    </row>
    <row r="374" spans="1:11" ht="12.75" customHeight="1">
      <c r="A374" s="48"/>
      <c r="B374" s="176"/>
      <c r="C374" s="234"/>
      <c r="D374" s="204"/>
      <c r="E374" s="49"/>
      <c r="F374" s="49"/>
      <c r="G374" s="109"/>
      <c r="K374" s="141"/>
    </row>
    <row r="375" spans="1:11" ht="12.75" customHeight="1">
      <c r="A375" s="48"/>
      <c r="B375" s="176"/>
      <c r="C375" s="234"/>
      <c r="D375" s="204"/>
      <c r="E375" s="49"/>
      <c r="F375" s="49"/>
      <c r="G375" s="109"/>
      <c r="K375" s="141"/>
    </row>
    <row r="376" spans="1:11" ht="12.75" customHeight="1">
      <c r="A376" s="48"/>
      <c r="B376" s="176"/>
      <c r="C376" s="234"/>
      <c r="D376" s="204"/>
      <c r="E376" s="49"/>
      <c r="F376" s="49"/>
      <c r="G376" s="109"/>
      <c r="K376" s="141"/>
    </row>
    <row r="377" spans="1:11" ht="12.75" customHeight="1">
      <c r="A377" s="48"/>
      <c r="B377" s="176"/>
      <c r="C377" s="234"/>
      <c r="D377" s="204"/>
      <c r="E377" s="49"/>
      <c r="F377" s="49"/>
      <c r="G377" s="109"/>
      <c r="K377" s="141"/>
    </row>
    <row r="378" spans="1:11" ht="12.75" customHeight="1">
      <c r="A378" s="48"/>
      <c r="B378" s="176"/>
      <c r="C378" s="234"/>
      <c r="D378" s="204"/>
      <c r="E378" s="49"/>
      <c r="F378" s="49"/>
      <c r="G378" s="109"/>
      <c r="K378" s="141"/>
    </row>
    <row r="379" spans="1:11" ht="12.75" customHeight="1">
      <c r="A379" s="48"/>
      <c r="B379" s="176"/>
      <c r="C379" s="234"/>
      <c r="D379" s="204"/>
      <c r="E379" s="49"/>
      <c r="F379" s="49"/>
      <c r="G379" s="109"/>
      <c r="K379" s="141"/>
    </row>
    <row r="380" spans="1:11" ht="12.75" customHeight="1">
      <c r="A380" s="48"/>
      <c r="B380" s="176"/>
      <c r="C380" s="234"/>
      <c r="D380" s="204"/>
      <c r="E380" s="49"/>
      <c r="F380" s="49"/>
      <c r="G380" s="109"/>
      <c r="K380" s="141"/>
    </row>
    <row r="381" spans="1:11" ht="12.75" customHeight="1">
      <c r="A381" s="48"/>
      <c r="B381" s="176"/>
      <c r="C381" s="234"/>
      <c r="D381" s="204"/>
      <c r="E381" s="49"/>
      <c r="F381" s="49"/>
      <c r="G381" s="109"/>
      <c r="K381" s="141"/>
    </row>
    <row r="382" spans="1:11" ht="12.75" customHeight="1">
      <c r="A382" s="48"/>
      <c r="B382" s="176"/>
      <c r="C382" s="234"/>
      <c r="D382" s="204"/>
      <c r="E382" s="49"/>
      <c r="F382" s="49"/>
      <c r="G382" s="109"/>
      <c r="K382" s="141"/>
    </row>
    <row r="383" spans="1:11" ht="12.75" customHeight="1">
      <c r="A383" s="48"/>
      <c r="B383" s="176"/>
      <c r="C383" s="234"/>
      <c r="D383" s="204"/>
      <c r="E383" s="49"/>
      <c r="F383" s="49"/>
      <c r="G383" s="109"/>
      <c r="K383" s="141"/>
    </row>
    <row r="385" spans="1:12" ht="12.75" customHeight="1">
      <c r="A385" s="50"/>
      <c r="B385" s="177"/>
      <c r="C385" s="235"/>
      <c r="D385" s="205"/>
      <c r="E385" s="51"/>
      <c r="F385" s="51"/>
      <c r="G385" s="110"/>
      <c r="K385" s="142"/>
      <c r="L385" s="50"/>
    </row>
    <row r="386" spans="1:12" ht="12.75" customHeight="1">
      <c r="A386" s="50"/>
      <c r="B386" s="177"/>
      <c r="C386" s="235"/>
      <c r="D386" s="205"/>
      <c r="E386" s="51"/>
      <c r="F386" s="51"/>
      <c r="G386" s="110"/>
      <c r="K386" s="142"/>
      <c r="L386" s="50"/>
    </row>
    <row r="387" spans="1:12" ht="12.75" customHeight="1">
      <c r="A387" s="50"/>
      <c r="B387" s="177"/>
      <c r="C387" s="235"/>
      <c r="D387" s="205"/>
      <c r="E387" s="51"/>
      <c r="F387" s="51"/>
      <c r="G387" s="110"/>
      <c r="K387" s="142"/>
      <c r="L387" s="50"/>
    </row>
    <row r="388" spans="1:12" ht="12.75" customHeight="1">
      <c r="A388" s="50"/>
      <c r="B388" s="177"/>
      <c r="C388" s="235"/>
      <c r="D388" s="205"/>
      <c r="E388" s="51"/>
      <c r="F388" s="51"/>
      <c r="G388" s="110"/>
      <c r="K388" s="142"/>
      <c r="L388" s="50"/>
    </row>
    <row r="389" spans="1:12" ht="12.75" customHeight="1">
      <c r="A389" s="50"/>
      <c r="B389" s="177"/>
      <c r="C389" s="235"/>
      <c r="D389" s="205"/>
      <c r="E389" s="51"/>
      <c r="F389" s="51"/>
      <c r="G389" s="110"/>
      <c r="K389" s="142"/>
      <c r="L389" s="50"/>
    </row>
    <row r="390" spans="1:12" ht="12.75" customHeight="1">
      <c r="A390" s="50"/>
      <c r="B390" s="177"/>
      <c r="C390" s="235"/>
      <c r="D390" s="205"/>
      <c r="E390" s="51"/>
      <c r="F390" s="51"/>
      <c r="G390" s="110"/>
      <c r="K390" s="142"/>
      <c r="L390" s="50"/>
    </row>
    <row r="391" spans="1:12" ht="12.75" customHeight="1">
      <c r="A391" s="50"/>
      <c r="B391" s="177"/>
      <c r="C391" s="235"/>
      <c r="D391" s="205"/>
      <c r="E391" s="51"/>
      <c r="F391" s="51"/>
      <c r="G391" s="110"/>
      <c r="K391" s="142"/>
      <c r="L391" s="50"/>
    </row>
    <row r="392" spans="1:12" ht="12.75" customHeight="1">
      <c r="A392" s="50"/>
      <c r="B392" s="177"/>
      <c r="C392" s="235"/>
      <c r="D392" s="205"/>
      <c r="E392" s="51"/>
      <c r="F392" s="51"/>
      <c r="G392" s="110"/>
      <c r="K392" s="142"/>
      <c r="L392" s="50"/>
    </row>
    <row r="393" spans="1:12" ht="12.75" customHeight="1">
      <c r="A393" s="50"/>
      <c r="B393" s="177"/>
      <c r="C393" s="235"/>
      <c r="D393" s="205"/>
      <c r="E393" s="51"/>
      <c r="F393" s="51"/>
      <c r="G393" s="110"/>
      <c r="K393" s="142"/>
      <c r="L393" s="50"/>
    </row>
    <row r="394" spans="1:12" ht="12.75" customHeight="1">
      <c r="A394" s="50"/>
      <c r="B394" s="177"/>
      <c r="C394" s="235"/>
      <c r="D394" s="205"/>
      <c r="E394" s="51"/>
      <c r="F394" s="51"/>
      <c r="G394" s="110"/>
      <c r="K394" s="142"/>
      <c r="L394" s="50"/>
    </row>
    <row r="395" spans="1:12" ht="12.75" customHeight="1">
      <c r="A395" s="50"/>
      <c r="B395" s="177"/>
      <c r="C395" s="235"/>
      <c r="D395" s="205"/>
      <c r="E395" s="51"/>
      <c r="F395" s="51"/>
      <c r="G395" s="110"/>
      <c r="K395" s="142"/>
      <c r="L395" s="50"/>
    </row>
    <row r="396" spans="1:12" ht="12.75" customHeight="1">
      <c r="A396" s="50"/>
      <c r="B396" s="177"/>
      <c r="C396" s="235"/>
      <c r="D396" s="205"/>
      <c r="E396" s="51"/>
      <c r="F396" s="51"/>
      <c r="G396" s="110"/>
      <c r="K396" s="142"/>
      <c r="L396" s="50"/>
    </row>
    <row r="397" spans="1:12" ht="12.75" customHeight="1">
      <c r="A397" s="50"/>
      <c r="B397" s="177"/>
      <c r="C397" s="235"/>
      <c r="D397" s="205"/>
      <c r="E397" s="51"/>
      <c r="F397" s="51"/>
      <c r="G397" s="110"/>
      <c r="K397" s="142"/>
      <c r="L397" s="50"/>
    </row>
    <row r="398" spans="1:12" ht="12.75" customHeight="1">
      <c r="A398" s="50"/>
      <c r="B398" s="177"/>
      <c r="C398" s="235"/>
      <c r="D398" s="205"/>
      <c r="E398" s="51"/>
      <c r="F398" s="51"/>
      <c r="G398" s="110"/>
      <c r="K398" s="142"/>
      <c r="L398" s="50"/>
    </row>
    <row r="399" spans="1:12" ht="12.75" customHeight="1">
      <c r="A399" s="50"/>
      <c r="B399" s="177"/>
      <c r="C399" s="235"/>
      <c r="D399" s="205"/>
      <c r="E399" s="51"/>
      <c r="F399" s="51"/>
      <c r="G399" s="110"/>
      <c r="K399" s="142"/>
      <c r="L399" s="50"/>
    </row>
    <row r="400" spans="1:12" ht="12.75" customHeight="1">
      <c r="A400" s="50"/>
      <c r="B400" s="177"/>
      <c r="C400" s="235"/>
      <c r="D400" s="205"/>
      <c r="E400" s="51"/>
      <c r="F400" s="51"/>
      <c r="G400" s="110"/>
      <c r="K400" s="142"/>
      <c r="L400" s="50"/>
    </row>
    <row r="401" spans="1:12" ht="12.75" customHeight="1">
      <c r="A401" s="50"/>
      <c r="B401" s="177"/>
      <c r="C401" s="235"/>
      <c r="D401" s="205"/>
      <c r="E401" s="51"/>
      <c r="F401" s="51"/>
      <c r="G401" s="110"/>
      <c r="K401" s="142"/>
      <c r="L401" s="50"/>
    </row>
    <row r="402" spans="1:12" ht="12.75" customHeight="1">
      <c r="A402" s="50"/>
      <c r="B402" s="177"/>
      <c r="C402" s="235"/>
      <c r="D402" s="205"/>
      <c r="E402" s="51"/>
      <c r="F402" s="51"/>
      <c r="G402" s="110"/>
      <c r="K402" s="142"/>
      <c r="L402" s="50"/>
    </row>
    <row r="403" spans="1:12" ht="12.75" customHeight="1">
      <c r="A403" s="50"/>
      <c r="B403" s="177"/>
      <c r="C403" s="235"/>
      <c r="D403" s="205"/>
      <c r="E403" s="51"/>
      <c r="F403" s="51"/>
      <c r="G403" s="110"/>
      <c r="K403" s="142"/>
      <c r="L403" s="50"/>
    </row>
    <row r="404" spans="1:12" ht="12.75" customHeight="1">
      <c r="A404" s="50"/>
      <c r="B404" s="177"/>
      <c r="C404" s="235"/>
      <c r="D404" s="205"/>
      <c r="E404" s="51"/>
      <c r="F404" s="51"/>
      <c r="G404" s="110"/>
      <c r="K404" s="142"/>
      <c r="L404" s="50"/>
    </row>
    <row r="405" spans="1:12" ht="12.75" customHeight="1">
      <c r="A405" s="50"/>
      <c r="B405" s="177"/>
      <c r="C405" s="235"/>
      <c r="D405" s="205"/>
      <c r="E405" s="51"/>
      <c r="F405" s="51"/>
      <c r="G405" s="110"/>
      <c r="K405" s="142"/>
      <c r="L405" s="50"/>
    </row>
    <row r="406" spans="1:12" ht="12.75" customHeight="1">
      <c r="A406" s="50"/>
      <c r="B406" s="177"/>
      <c r="C406" s="235"/>
      <c r="D406" s="205"/>
      <c r="E406" s="51"/>
      <c r="F406" s="51"/>
      <c r="G406" s="110"/>
      <c r="K406" s="142"/>
      <c r="L406" s="50"/>
    </row>
    <row r="407" spans="1:12" ht="12.75" customHeight="1">
      <c r="A407" s="50"/>
      <c r="B407" s="177"/>
      <c r="C407" s="235"/>
      <c r="D407" s="205"/>
      <c r="E407" s="51"/>
      <c r="F407" s="51"/>
      <c r="G407" s="110"/>
      <c r="K407" s="142"/>
      <c r="L407" s="50"/>
    </row>
    <row r="408" spans="1:12" ht="12.75" customHeight="1">
      <c r="A408" s="50"/>
      <c r="B408" s="177"/>
      <c r="C408" s="235"/>
      <c r="D408" s="205"/>
      <c r="E408" s="51"/>
      <c r="F408" s="51"/>
      <c r="G408" s="110"/>
      <c r="K408" s="142"/>
      <c r="L408" s="50"/>
    </row>
    <row r="409" spans="1:12" ht="12.75" customHeight="1">
      <c r="A409" s="50"/>
      <c r="B409" s="177"/>
      <c r="C409" s="235"/>
      <c r="D409" s="205"/>
      <c r="E409" s="51"/>
      <c r="F409" s="51"/>
      <c r="G409" s="110"/>
      <c r="K409" s="142"/>
      <c r="L409" s="50"/>
    </row>
    <row r="410" spans="1:12" ht="12.75" customHeight="1">
      <c r="A410" s="50"/>
      <c r="B410" s="177"/>
      <c r="C410" s="235"/>
      <c r="D410" s="205"/>
      <c r="E410" s="51"/>
      <c r="F410" s="51"/>
      <c r="G410" s="110"/>
      <c r="K410" s="142"/>
      <c r="L410" s="50"/>
    </row>
    <row r="411" spans="1:12" ht="12.75" customHeight="1">
      <c r="A411" s="50"/>
      <c r="B411" s="177"/>
      <c r="C411" s="235"/>
      <c r="D411" s="205"/>
      <c r="E411" s="51"/>
      <c r="F411" s="51"/>
      <c r="G411" s="110"/>
      <c r="K411" s="142"/>
      <c r="L411" s="50"/>
    </row>
    <row r="412" spans="1:12" ht="12.75" customHeight="1">
      <c r="A412" s="50"/>
      <c r="B412" s="177"/>
      <c r="C412" s="235"/>
      <c r="D412" s="205"/>
      <c r="E412" s="51"/>
      <c r="F412" s="51"/>
      <c r="G412" s="110"/>
      <c r="K412" s="142"/>
      <c r="L412" s="50"/>
    </row>
    <row r="413" spans="1:12" ht="12.75" customHeight="1">
      <c r="A413" s="50"/>
      <c r="B413" s="177"/>
      <c r="C413" s="235"/>
      <c r="D413" s="205"/>
      <c r="E413" s="51"/>
      <c r="F413" s="51"/>
      <c r="G413" s="110"/>
      <c r="K413" s="142"/>
      <c r="L413" s="50"/>
    </row>
    <row r="415" spans="1:12" ht="12.75" customHeight="1">
      <c r="A415" s="46"/>
      <c r="B415" s="175"/>
      <c r="C415" s="233"/>
      <c r="D415" s="203"/>
      <c r="E415" s="47"/>
      <c r="F415" s="47"/>
      <c r="G415" s="108"/>
      <c r="K415" s="140"/>
    </row>
    <row r="416" spans="1:12" ht="12.75" customHeight="1">
      <c r="A416" s="46"/>
      <c r="B416" s="175"/>
      <c r="C416" s="233"/>
      <c r="D416" s="203"/>
      <c r="E416" s="47"/>
      <c r="F416" s="47"/>
      <c r="G416" s="108"/>
      <c r="K416" s="140"/>
    </row>
    <row r="417" spans="1:11" ht="12.75" customHeight="1">
      <c r="A417" s="46"/>
      <c r="B417" s="175"/>
      <c r="C417" s="233"/>
      <c r="D417" s="203"/>
      <c r="E417" s="47"/>
      <c r="F417" s="47"/>
      <c r="G417" s="108"/>
      <c r="K417" s="140"/>
    </row>
    <row r="418" spans="1:11" ht="12.75" customHeight="1">
      <c r="A418" s="46"/>
      <c r="B418" s="175"/>
      <c r="C418" s="233"/>
      <c r="D418" s="203"/>
      <c r="E418" s="47"/>
      <c r="F418" s="47"/>
      <c r="G418" s="108"/>
      <c r="K418" s="140"/>
    </row>
    <row r="419" spans="1:11" ht="12.75" customHeight="1">
      <c r="A419" s="46"/>
      <c r="B419" s="175"/>
      <c r="C419" s="233"/>
      <c r="D419" s="203"/>
      <c r="E419" s="47"/>
      <c r="F419" s="47"/>
      <c r="G419" s="108"/>
      <c r="K419" s="140"/>
    </row>
    <row r="420" spans="1:11" ht="12.75" customHeight="1">
      <c r="A420" s="46"/>
      <c r="B420" s="175"/>
      <c r="C420" s="233"/>
      <c r="D420" s="203"/>
      <c r="E420" s="47"/>
      <c r="F420" s="47"/>
      <c r="G420" s="108"/>
      <c r="K420" s="140"/>
    </row>
    <row r="421" spans="1:11" ht="12.75" customHeight="1">
      <c r="A421" s="46"/>
      <c r="B421" s="175"/>
      <c r="C421" s="233"/>
      <c r="D421" s="203"/>
      <c r="E421" s="47"/>
      <c r="F421" s="47"/>
      <c r="G421" s="108"/>
      <c r="K421" s="140"/>
    </row>
    <row r="422" spans="1:11" ht="12.75" customHeight="1">
      <c r="A422" s="46"/>
      <c r="B422" s="175"/>
      <c r="C422" s="233"/>
      <c r="D422" s="203"/>
      <c r="E422" s="47"/>
      <c r="F422" s="47"/>
      <c r="G422" s="108"/>
      <c r="K422" s="140"/>
    </row>
    <row r="423" spans="1:11" ht="12.75" customHeight="1">
      <c r="A423" s="46"/>
      <c r="B423" s="175"/>
      <c r="C423" s="233"/>
      <c r="D423" s="203"/>
      <c r="E423" s="47"/>
      <c r="F423" s="47"/>
      <c r="G423" s="108"/>
      <c r="K423" s="140"/>
    </row>
    <row r="424" spans="1:11" ht="12.75" customHeight="1">
      <c r="A424" s="46"/>
      <c r="B424" s="175"/>
      <c r="C424" s="233"/>
      <c r="D424" s="203"/>
      <c r="E424" s="47"/>
      <c r="F424" s="47"/>
      <c r="G424" s="108"/>
      <c r="K424" s="140"/>
    </row>
    <row r="425" spans="1:11" ht="12.75" customHeight="1">
      <c r="A425" s="46"/>
      <c r="B425" s="175"/>
      <c r="C425" s="233"/>
      <c r="D425" s="203"/>
      <c r="E425" s="47"/>
      <c r="F425" s="47"/>
      <c r="G425" s="108"/>
      <c r="K425" s="140"/>
    </row>
    <row r="426" spans="1:11" ht="12.75" customHeight="1">
      <c r="A426" s="46"/>
      <c r="B426" s="175"/>
      <c r="C426" s="233"/>
      <c r="D426" s="203"/>
      <c r="E426" s="47"/>
      <c r="F426" s="47"/>
      <c r="G426" s="108"/>
      <c r="K426" s="140"/>
    </row>
    <row r="427" spans="1:11" ht="12.75" customHeight="1">
      <c r="A427" s="46"/>
      <c r="B427" s="175"/>
      <c r="C427" s="233"/>
      <c r="D427" s="203"/>
      <c r="E427" s="47"/>
      <c r="F427" s="47"/>
      <c r="G427" s="108"/>
      <c r="K427" s="140"/>
    </row>
    <row r="428" spans="1:11" ht="12.75" customHeight="1">
      <c r="A428" s="46"/>
      <c r="B428" s="175"/>
      <c r="C428" s="233"/>
      <c r="D428" s="203"/>
      <c r="E428" s="47"/>
      <c r="F428" s="47"/>
      <c r="G428" s="108"/>
      <c r="K428" s="140"/>
    </row>
    <row r="429" spans="1:11" ht="12.75" customHeight="1">
      <c r="A429" s="46"/>
      <c r="B429" s="175"/>
      <c r="C429" s="233"/>
      <c r="D429" s="203"/>
      <c r="E429" s="47"/>
      <c r="F429" s="47"/>
      <c r="G429" s="108"/>
      <c r="K429" s="140"/>
    </row>
    <row r="430" spans="1:11" ht="12.75" customHeight="1">
      <c r="A430" s="46"/>
      <c r="B430" s="175"/>
      <c r="C430" s="233"/>
      <c r="D430" s="203"/>
      <c r="E430" s="47"/>
      <c r="F430" s="47"/>
      <c r="G430" s="108"/>
      <c r="K430" s="140"/>
    </row>
    <row r="432" spans="1:11" ht="12.75" customHeight="1">
      <c r="A432" s="36"/>
      <c r="B432" s="170"/>
      <c r="C432" s="228"/>
      <c r="D432" s="198"/>
      <c r="E432" s="37"/>
      <c r="F432" s="37"/>
      <c r="G432" s="103"/>
      <c r="K432" s="135"/>
    </row>
    <row r="433" spans="1:11" ht="12.75" customHeight="1">
      <c r="A433" s="36"/>
      <c r="B433" s="170"/>
      <c r="C433" s="228"/>
      <c r="D433" s="198"/>
      <c r="E433" s="37"/>
      <c r="F433" s="37"/>
      <c r="G433" s="103"/>
      <c r="K433" s="135"/>
    </row>
    <row r="434" spans="1:11" ht="12.75" customHeight="1">
      <c r="A434" s="36"/>
      <c r="B434" s="170"/>
      <c r="C434" s="228"/>
      <c r="D434" s="198"/>
      <c r="E434" s="37"/>
      <c r="F434" s="37"/>
      <c r="G434" s="103"/>
      <c r="K434" s="135"/>
    </row>
    <row r="435" spans="1:11" ht="12.75" customHeight="1">
      <c r="A435" s="36"/>
      <c r="B435" s="170"/>
      <c r="C435" s="228"/>
      <c r="D435" s="198"/>
      <c r="E435" s="37"/>
      <c r="F435" s="37"/>
      <c r="G435" s="103"/>
      <c r="K435" s="135"/>
    </row>
    <row r="436" spans="1:11" ht="12.75" customHeight="1">
      <c r="A436" s="36"/>
      <c r="B436" s="170"/>
      <c r="C436" s="228"/>
      <c r="D436" s="198"/>
      <c r="E436" s="37"/>
      <c r="F436" s="37"/>
      <c r="G436" s="103"/>
      <c r="K436" s="135"/>
    </row>
    <row r="437" spans="1:11" ht="12.75" customHeight="1">
      <c r="A437" s="36"/>
      <c r="B437" s="170"/>
      <c r="C437" s="228"/>
      <c r="D437" s="198"/>
      <c r="E437" s="37"/>
      <c r="F437" s="37"/>
      <c r="G437" s="103"/>
      <c r="K437" s="135"/>
    </row>
    <row r="438" spans="1:11" ht="12.75" customHeight="1">
      <c r="A438" s="36"/>
      <c r="B438" s="170"/>
      <c r="C438" s="228"/>
      <c r="D438" s="198"/>
      <c r="E438" s="37"/>
      <c r="F438" s="37"/>
      <c r="G438" s="103"/>
      <c r="K438" s="135"/>
    </row>
    <row r="439" spans="1:11" ht="12.75" customHeight="1">
      <c r="A439" s="36"/>
      <c r="B439" s="170"/>
      <c r="C439" s="228"/>
      <c r="D439" s="198"/>
      <c r="E439" s="37"/>
      <c r="F439" s="37"/>
      <c r="G439" s="103"/>
      <c r="K439" s="135"/>
    </row>
    <row r="440" spans="1:11" ht="12.75" customHeight="1">
      <c r="A440" s="36"/>
      <c r="B440" s="170"/>
      <c r="C440" s="228"/>
      <c r="D440" s="198"/>
      <c r="E440" s="37"/>
      <c r="F440" s="37"/>
      <c r="G440" s="103"/>
      <c r="K440" s="135"/>
    </row>
    <row r="441" spans="1:11" ht="12.75" customHeight="1">
      <c r="A441" s="36"/>
      <c r="B441" s="170"/>
      <c r="C441" s="228"/>
      <c r="D441" s="198"/>
      <c r="E441" s="37"/>
      <c r="F441" s="37"/>
      <c r="G441" s="103"/>
      <c r="K441" s="135"/>
    </row>
    <row r="442" spans="1:11" ht="12.75" customHeight="1">
      <c r="A442" s="36"/>
      <c r="B442" s="170"/>
      <c r="C442" s="228"/>
      <c r="D442" s="198"/>
      <c r="E442" s="37"/>
      <c r="F442" s="37"/>
      <c r="G442" s="103"/>
      <c r="K442" s="135"/>
    </row>
    <row r="443" spans="1:11" ht="12.75" customHeight="1">
      <c r="A443" s="36"/>
      <c r="B443" s="170"/>
      <c r="C443" s="228"/>
      <c r="D443" s="198"/>
      <c r="E443" s="37"/>
      <c r="F443" s="37"/>
      <c r="G443" s="103"/>
      <c r="K443" s="135"/>
    </row>
    <row r="444" spans="1:11" ht="12.75" customHeight="1">
      <c r="A444" s="36"/>
      <c r="B444" s="170"/>
      <c r="C444" s="228"/>
      <c r="D444" s="198"/>
      <c r="E444" s="37"/>
      <c r="F444" s="37"/>
      <c r="G444" s="103"/>
      <c r="K444" s="135"/>
    </row>
    <row r="445" spans="1:11" ht="12.75" customHeight="1">
      <c r="A445" s="36"/>
      <c r="B445" s="170"/>
      <c r="C445" s="228"/>
      <c r="D445" s="198"/>
      <c r="E445" s="37"/>
      <c r="F445" s="37"/>
      <c r="G445" s="103"/>
      <c r="K445" s="135"/>
    </row>
    <row r="446" spans="1:11" ht="12.75" customHeight="1">
      <c r="A446" s="36"/>
      <c r="B446" s="170"/>
      <c r="C446" s="228"/>
      <c r="D446" s="198"/>
      <c r="E446" s="37"/>
      <c r="F446" s="37"/>
      <c r="G446" s="103"/>
      <c r="K446" s="135"/>
    </row>
    <row r="448" spans="1:11" ht="12.75" customHeight="1">
      <c r="A448" s="42"/>
      <c r="B448" s="173"/>
      <c r="C448" s="231"/>
      <c r="D448" s="201"/>
      <c r="E448" s="43"/>
      <c r="F448" s="43"/>
      <c r="G448" s="106"/>
      <c r="K448" s="138"/>
    </row>
    <row r="449" spans="1:11" ht="12.75" customHeight="1">
      <c r="A449" s="42"/>
      <c r="B449" s="173"/>
      <c r="C449" s="231"/>
      <c r="D449" s="201"/>
      <c r="E449" s="43"/>
      <c r="F449" s="43"/>
      <c r="G449" s="106"/>
      <c r="K449" s="138"/>
    </row>
    <row r="450" spans="1:11" ht="12.75" customHeight="1">
      <c r="A450" s="42"/>
      <c r="B450" s="173"/>
      <c r="C450" s="231"/>
      <c r="D450" s="201"/>
      <c r="E450" s="43"/>
      <c r="F450" s="43"/>
      <c r="G450" s="106"/>
      <c r="K450" s="138"/>
    </row>
    <row r="451" spans="1:11" ht="12.75" customHeight="1">
      <c r="A451" s="42"/>
      <c r="B451" s="173"/>
      <c r="C451" s="231"/>
      <c r="D451" s="201"/>
      <c r="E451" s="43"/>
      <c r="F451" s="43"/>
      <c r="G451" s="106"/>
      <c r="K451" s="138"/>
    </row>
    <row r="452" spans="1:11" ht="12.75" customHeight="1">
      <c r="A452" s="42"/>
      <c r="B452" s="173"/>
      <c r="C452" s="231"/>
      <c r="D452" s="201"/>
      <c r="E452" s="43"/>
      <c r="F452" s="43"/>
      <c r="G452" s="106"/>
      <c r="K452" s="138"/>
    </row>
    <row r="453" spans="1:11" ht="12.75" customHeight="1">
      <c r="A453" s="42"/>
      <c r="B453" s="173"/>
      <c r="C453" s="231"/>
      <c r="D453" s="201"/>
      <c r="E453" s="43"/>
      <c r="F453" s="43"/>
      <c r="G453" s="106"/>
      <c r="K453" s="138"/>
    </row>
    <row r="454" spans="1:11" ht="12.75" customHeight="1">
      <c r="A454" s="42"/>
      <c r="B454" s="173"/>
      <c r="C454" s="231"/>
      <c r="D454" s="201"/>
      <c r="E454" s="43"/>
      <c r="F454" s="43"/>
      <c r="G454" s="106"/>
      <c r="K454" s="138"/>
    </row>
    <row r="455" spans="1:11" ht="12.75" customHeight="1">
      <c r="A455" s="42"/>
      <c r="B455" s="173"/>
      <c r="C455" s="231"/>
      <c r="D455" s="201"/>
      <c r="E455" s="43"/>
      <c r="F455" s="43"/>
      <c r="G455" s="106"/>
      <c r="K455" s="138"/>
    </row>
    <row r="456" spans="1:11" ht="12.75" customHeight="1">
      <c r="A456" s="42"/>
      <c r="B456" s="173"/>
      <c r="C456" s="231"/>
      <c r="D456" s="201"/>
      <c r="E456" s="43"/>
      <c r="F456" s="43"/>
      <c r="G456" s="106"/>
      <c r="K456" s="138"/>
    </row>
    <row r="457" spans="1:11" ht="12.75" customHeight="1">
      <c r="A457" s="42"/>
      <c r="B457" s="173"/>
      <c r="C457" s="231"/>
      <c r="D457" s="201"/>
      <c r="E457" s="43"/>
      <c r="F457" s="43"/>
      <c r="G457" s="106"/>
      <c r="K457" s="138"/>
    </row>
    <row r="458" spans="1:11" ht="12.75" customHeight="1">
      <c r="A458" s="42"/>
      <c r="B458" s="173"/>
      <c r="C458" s="231"/>
      <c r="D458" s="201"/>
      <c r="E458" s="43"/>
      <c r="F458" s="43"/>
      <c r="G458" s="106"/>
      <c r="K458" s="138"/>
    </row>
    <row r="459" spans="1:11" ht="12.75" customHeight="1">
      <c r="A459" s="42"/>
      <c r="B459" s="173"/>
      <c r="C459" s="231"/>
      <c r="D459" s="201"/>
      <c r="E459" s="43"/>
      <c r="F459" s="43"/>
      <c r="G459" s="106"/>
      <c r="K459" s="138"/>
    </row>
    <row r="460" spans="1:11" ht="12.75" customHeight="1">
      <c r="A460" s="42"/>
      <c r="B460" s="173"/>
      <c r="C460" s="231"/>
      <c r="D460" s="201"/>
      <c r="E460" s="43"/>
      <c r="F460" s="43"/>
      <c r="G460" s="106"/>
      <c r="K460" s="138"/>
    </row>
    <row r="462" spans="1:11" ht="12.75" customHeight="1">
      <c r="A462" s="52"/>
      <c r="B462" s="178"/>
      <c r="C462" s="236"/>
      <c r="D462" s="206"/>
      <c r="E462" s="53"/>
      <c r="F462" s="53"/>
      <c r="G462" s="111"/>
      <c r="K462" s="143"/>
    </row>
    <row r="463" spans="1:11" ht="12.75" customHeight="1">
      <c r="A463" s="52"/>
      <c r="B463" s="178"/>
      <c r="C463" s="236"/>
      <c r="D463" s="206"/>
      <c r="E463" s="53"/>
      <c r="F463" s="53"/>
      <c r="G463" s="111"/>
      <c r="K463" s="143"/>
    </row>
    <row r="464" spans="1:11" ht="12.75" customHeight="1">
      <c r="A464" s="52"/>
      <c r="B464" s="178"/>
      <c r="C464" s="236"/>
      <c r="D464" s="206"/>
      <c r="E464" s="53"/>
      <c r="F464" s="53"/>
      <c r="G464" s="111"/>
      <c r="K464" s="143"/>
    </row>
    <row r="465" spans="1:11" ht="12.75" customHeight="1">
      <c r="A465" s="52"/>
      <c r="B465" s="178"/>
      <c r="C465" s="236"/>
      <c r="D465" s="206"/>
      <c r="E465" s="53"/>
      <c r="F465" s="53"/>
      <c r="G465" s="111"/>
      <c r="K465" s="143"/>
    </row>
    <row r="466" spans="1:11" ht="12.75" customHeight="1">
      <c r="A466" s="52"/>
      <c r="B466" s="178"/>
      <c r="C466" s="236"/>
      <c r="D466" s="206"/>
      <c r="E466" s="53"/>
      <c r="F466" s="53"/>
      <c r="G466" s="111"/>
      <c r="K466" s="143"/>
    </row>
    <row r="467" spans="1:11" ht="12.75" customHeight="1">
      <c r="A467" s="52"/>
      <c r="B467" s="178"/>
      <c r="C467" s="236"/>
      <c r="D467" s="206"/>
      <c r="E467" s="53"/>
      <c r="F467" s="53"/>
      <c r="G467" s="111"/>
      <c r="K467" s="143"/>
    </row>
    <row r="468" spans="1:11" ht="12.75" customHeight="1">
      <c r="A468" s="52"/>
      <c r="B468" s="178"/>
      <c r="C468" s="236"/>
      <c r="D468" s="206"/>
      <c r="E468" s="53"/>
      <c r="F468" s="53"/>
      <c r="G468" s="111"/>
      <c r="K468" s="143"/>
    </row>
    <row r="469" spans="1:11" ht="12.75" customHeight="1">
      <c r="A469" s="52"/>
      <c r="B469" s="178"/>
      <c r="C469" s="236"/>
      <c r="D469" s="206"/>
      <c r="E469" s="53"/>
      <c r="F469" s="53"/>
      <c r="G469" s="111"/>
      <c r="K469" s="143"/>
    </row>
    <row r="470" spans="1:11" ht="12.75" customHeight="1">
      <c r="A470" s="52"/>
      <c r="B470" s="178"/>
      <c r="C470" s="236"/>
      <c r="D470" s="206"/>
      <c r="E470" s="53"/>
      <c r="F470" s="53"/>
      <c r="G470" s="111"/>
      <c r="K470" s="143"/>
    </row>
    <row r="471" spans="1:11" ht="12.75" customHeight="1">
      <c r="A471" s="52"/>
      <c r="B471" s="178"/>
      <c r="C471" s="236"/>
      <c r="D471" s="206"/>
      <c r="E471" s="53"/>
      <c r="F471" s="53"/>
      <c r="G471" s="111"/>
      <c r="K471" s="143"/>
    </row>
    <row r="486" spans="1:11" ht="12.75" customHeight="1">
      <c r="A486" s="48"/>
      <c r="B486" s="176"/>
      <c r="C486" s="234"/>
      <c r="D486" s="204"/>
      <c r="E486" s="49"/>
      <c r="F486" s="49"/>
      <c r="G486" s="109"/>
      <c r="K486" s="141"/>
    </row>
    <row r="487" spans="1:11" ht="12.75" customHeight="1">
      <c r="A487" s="48"/>
      <c r="B487" s="176"/>
      <c r="C487" s="234"/>
      <c r="D487" s="204"/>
      <c r="E487" s="49"/>
      <c r="F487" s="49"/>
      <c r="G487" s="109"/>
      <c r="K487" s="141"/>
    </row>
    <row r="488" spans="1:11" ht="12.75" customHeight="1">
      <c r="A488" s="48"/>
      <c r="B488" s="176"/>
      <c r="C488" s="234"/>
      <c r="D488" s="204"/>
      <c r="E488" s="49"/>
      <c r="F488" s="49"/>
      <c r="G488" s="109"/>
      <c r="K488" s="141"/>
    </row>
    <row r="489" spans="1:11" ht="12.75" customHeight="1">
      <c r="A489" s="48"/>
      <c r="B489" s="176"/>
      <c r="C489" s="234"/>
      <c r="D489" s="204"/>
      <c r="E489" s="49"/>
      <c r="F489" s="49"/>
      <c r="G489" s="109"/>
      <c r="K489" s="141"/>
    </row>
    <row r="490" spans="1:11" ht="12.75" customHeight="1">
      <c r="A490" s="48"/>
      <c r="B490" s="176"/>
      <c r="C490" s="234"/>
      <c r="D490" s="204"/>
      <c r="E490" s="49"/>
      <c r="F490" s="49"/>
      <c r="G490" s="109"/>
      <c r="K490" s="141"/>
    </row>
    <row r="491" spans="1:11" ht="12.75" customHeight="1">
      <c r="A491" s="48"/>
      <c r="B491" s="176"/>
      <c r="C491" s="234"/>
      <c r="D491" s="204"/>
      <c r="E491" s="49"/>
      <c r="F491" s="49"/>
      <c r="G491" s="109"/>
      <c r="K491" s="141"/>
    </row>
    <row r="492" spans="1:11" ht="12.75" customHeight="1">
      <c r="A492" s="48"/>
      <c r="B492" s="176"/>
      <c r="C492" s="234"/>
      <c r="D492" s="204"/>
      <c r="E492" s="49"/>
      <c r="F492" s="49"/>
      <c r="G492" s="109"/>
      <c r="K492" s="141"/>
    </row>
    <row r="493" spans="1:11" ht="12.75" customHeight="1">
      <c r="A493" s="48"/>
      <c r="B493" s="176"/>
      <c r="C493" s="234"/>
      <c r="D493" s="204"/>
      <c r="E493" s="49"/>
      <c r="F493" s="49"/>
      <c r="G493" s="109"/>
      <c r="K493" s="141"/>
    </row>
    <row r="494" spans="1:11" ht="12.75" customHeight="1">
      <c r="A494" s="48"/>
      <c r="B494" s="176"/>
      <c r="C494" s="234"/>
      <c r="D494" s="204"/>
      <c r="E494" s="49"/>
      <c r="F494" s="49"/>
      <c r="G494" s="109"/>
      <c r="K494" s="141"/>
    </row>
    <row r="495" spans="1:11" ht="12.75" customHeight="1">
      <c r="A495" s="48"/>
      <c r="B495" s="176"/>
      <c r="C495" s="234"/>
      <c r="D495" s="204"/>
      <c r="E495" s="49"/>
      <c r="F495" s="49"/>
      <c r="G495" s="109"/>
      <c r="K495" s="141"/>
    </row>
    <row r="496" spans="1:11" ht="12.75" customHeight="1">
      <c r="A496" s="48"/>
      <c r="B496" s="176"/>
      <c r="C496" s="234"/>
      <c r="D496" s="204"/>
      <c r="E496" s="49"/>
      <c r="F496" s="49"/>
      <c r="G496" s="109"/>
      <c r="K496" s="141"/>
    </row>
    <row r="497" spans="1:14" ht="12.75" customHeight="1">
      <c r="A497" s="48"/>
      <c r="B497" s="176"/>
      <c r="C497" s="234"/>
      <c r="D497" s="204"/>
      <c r="E497" s="49"/>
      <c r="F497" s="49"/>
      <c r="G497" s="109"/>
      <c r="K497" s="141"/>
    </row>
    <row r="498" spans="1:14" ht="12.75" customHeight="1">
      <c r="A498" s="48"/>
      <c r="B498" s="176"/>
      <c r="C498" s="234"/>
      <c r="D498" s="204"/>
      <c r="E498" s="49"/>
      <c r="F498" s="49"/>
      <c r="G498" s="109"/>
      <c r="K498" s="141"/>
    </row>
    <row r="499" spans="1:14" ht="12.75" customHeight="1">
      <c r="A499" s="48"/>
      <c r="B499" s="176"/>
      <c r="C499" s="234"/>
      <c r="D499" s="204"/>
      <c r="E499" s="49"/>
      <c r="F499" s="49"/>
      <c r="G499" s="109"/>
      <c r="K499" s="141"/>
    </row>
    <row r="501" spans="1:14" ht="12.75" customHeight="1">
      <c r="A501" s="50"/>
      <c r="B501" s="177"/>
      <c r="C501" s="235"/>
      <c r="D501" s="205"/>
      <c r="E501" s="51"/>
      <c r="F501" s="51"/>
      <c r="G501" s="110"/>
      <c r="K501" s="142"/>
    </row>
    <row r="502" spans="1:14" ht="12.75" customHeight="1">
      <c r="A502" s="50"/>
      <c r="B502" s="177"/>
      <c r="C502" s="235"/>
      <c r="D502" s="205"/>
      <c r="E502" s="51"/>
      <c r="F502" s="51"/>
      <c r="G502" s="110"/>
      <c r="K502" s="142"/>
    </row>
    <row r="503" spans="1:14" ht="12.75" customHeight="1">
      <c r="A503" s="50"/>
      <c r="B503" s="177"/>
      <c r="C503" s="235"/>
      <c r="D503" s="205"/>
      <c r="E503" s="51"/>
      <c r="F503" s="51"/>
      <c r="G503" s="110"/>
      <c r="K503" s="142"/>
    </row>
    <row r="504" spans="1:14" ht="12.75" customHeight="1">
      <c r="A504" s="50"/>
      <c r="B504" s="177"/>
      <c r="C504" s="235"/>
      <c r="D504" s="205"/>
      <c r="E504" s="51"/>
      <c r="F504" s="51"/>
      <c r="G504" s="110"/>
      <c r="K504" s="142"/>
    </row>
    <row r="505" spans="1:14" ht="12.75" customHeight="1">
      <c r="A505" s="50"/>
      <c r="B505" s="177"/>
      <c r="C505" s="235"/>
      <c r="D505" s="205"/>
      <c r="E505" s="51"/>
      <c r="F505" s="51"/>
      <c r="G505" s="110"/>
      <c r="K505" s="142"/>
    </row>
    <row r="506" spans="1:14" ht="12.75" customHeight="1">
      <c r="A506" s="50"/>
      <c r="B506" s="177"/>
      <c r="C506" s="235"/>
      <c r="D506" s="205"/>
      <c r="E506" s="51"/>
      <c r="F506" s="51"/>
      <c r="G506" s="110"/>
      <c r="K506" s="142"/>
    </row>
    <row r="507" spans="1:14" ht="12.75" customHeight="1">
      <c r="A507" s="50"/>
      <c r="B507" s="177"/>
      <c r="C507" s="235"/>
      <c r="D507" s="205"/>
      <c r="E507" s="51"/>
      <c r="F507" s="51"/>
      <c r="G507" s="110"/>
      <c r="K507" s="142"/>
    </row>
    <row r="508" spans="1:14" ht="12.75" customHeight="1">
      <c r="A508" s="50"/>
      <c r="B508" s="177"/>
      <c r="C508" s="235"/>
      <c r="D508" s="205"/>
      <c r="E508" s="51"/>
      <c r="F508" s="51"/>
      <c r="G508" s="110"/>
      <c r="K508" s="142"/>
    </row>
    <row r="510" spans="1:14" ht="12.75" customHeight="1">
      <c r="A510" s="42"/>
      <c r="B510" s="173"/>
      <c r="C510" s="231"/>
      <c r="D510" s="201"/>
      <c r="E510" s="43"/>
      <c r="F510" s="43"/>
      <c r="G510" s="106"/>
      <c r="K510" s="138"/>
      <c r="L510" s="42"/>
      <c r="N510" s="92"/>
    </row>
    <row r="511" spans="1:14" ht="12.75" customHeight="1">
      <c r="A511" s="42"/>
      <c r="B511" s="173"/>
      <c r="C511" s="231"/>
      <c r="D511" s="201"/>
      <c r="E511" s="43"/>
      <c r="F511" s="43"/>
      <c r="G511" s="106"/>
      <c r="K511" s="138"/>
      <c r="L511" s="42"/>
      <c r="N511" s="92"/>
    </row>
    <row r="512" spans="1:14" ht="12.75" customHeight="1">
      <c r="A512" s="42"/>
      <c r="B512" s="173"/>
      <c r="C512" s="231"/>
      <c r="D512" s="201"/>
      <c r="E512" s="43"/>
      <c r="F512" s="43"/>
      <c r="G512" s="106"/>
      <c r="K512" s="138"/>
      <c r="L512" s="42"/>
      <c r="N512" s="92"/>
    </row>
    <row r="513" spans="1:14" ht="12.75" customHeight="1">
      <c r="A513" s="42"/>
      <c r="B513" s="173"/>
      <c r="C513" s="231"/>
      <c r="D513" s="201"/>
      <c r="E513" s="43"/>
      <c r="F513" s="43"/>
      <c r="G513" s="106"/>
      <c r="K513" s="138"/>
      <c r="L513" s="42"/>
      <c r="N513" s="92"/>
    </row>
    <row r="514" spans="1:14" ht="12.75" customHeight="1">
      <c r="A514" s="42"/>
      <c r="B514" s="173"/>
      <c r="C514" s="231"/>
      <c r="D514" s="201"/>
      <c r="E514" s="43"/>
      <c r="F514" s="43"/>
      <c r="G514" s="106"/>
      <c r="K514" s="138"/>
      <c r="L514" s="42"/>
      <c r="N514" s="92"/>
    </row>
    <row r="515" spans="1:14" ht="12.75" customHeight="1">
      <c r="A515" s="42"/>
      <c r="B515" s="173"/>
      <c r="C515" s="231"/>
      <c r="D515" s="201"/>
      <c r="E515" s="43"/>
      <c r="F515" s="43"/>
      <c r="G515" s="106"/>
      <c r="K515" s="138"/>
      <c r="L515" s="42"/>
      <c r="N515" s="92"/>
    </row>
    <row r="516" spans="1:14" ht="12.75" customHeight="1">
      <c r="A516" s="42"/>
      <c r="B516" s="173"/>
      <c r="C516" s="231"/>
      <c r="D516" s="201"/>
      <c r="E516" s="43"/>
      <c r="F516" s="43"/>
      <c r="G516" s="106"/>
      <c r="K516" s="138"/>
      <c r="L516" s="42"/>
      <c r="N516" s="92"/>
    </row>
    <row r="517" spans="1:14" ht="12.75" customHeight="1">
      <c r="A517" s="42"/>
      <c r="B517" s="173"/>
      <c r="C517" s="231"/>
      <c r="D517" s="201"/>
      <c r="E517" s="43"/>
      <c r="F517" s="43"/>
      <c r="G517" s="106"/>
      <c r="K517" s="138"/>
      <c r="L517" s="42"/>
      <c r="N517" s="92"/>
    </row>
    <row r="518" spans="1:14" ht="12.75" customHeight="1">
      <c r="A518" s="42"/>
      <c r="B518" s="173"/>
      <c r="C518" s="231"/>
      <c r="D518" s="201"/>
      <c r="E518" s="43"/>
      <c r="F518" s="43"/>
      <c r="G518" s="106"/>
      <c r="K518" s="138"/>
      <c r="L518" s="42"/>
      <c r="N518" s="92"/>
    </row>
    <row r="519" spans="1:14" ht="12.75" customHeight="1">
      <c r="A519" s="42"/>
      <c r="B519" s="173"/>
      <c r="C519" s="231"/>
      <c r="D519" s="201"/>
      <c r="E519" s="43"/>
      <c r="F519" s="43"/>
      <c r="G519" s="106"/>
      <c r="K519" s="138"/>
      <c r="L519" s="42"/>
      <c r="N519" s="92"/>
    </row>
    <row r="520" spans="1:14" ht="12.75" customHeight="1">
      <c r="A520" s="42"/>
      <c r="B520" s="173"/>
      <c r="C520" s="231"/>
      <c r="D520" s="201"/>
      <c r="E520" s="43"/>
      <c r="F520" s="43"/>
      <c r="G520" s="106"/>
      <c r="K520" s="138"/>
      <c r="L520" s="42"/>
      <c r="N520" s="92"/>
    </row>
    <row r="521" spans="1:14" ht="12.75" customHeight="1">
      <c r="A521" s="42"/>
      <c r="B521" s="173"/>
      <c r="C521" s="231"/>
      <c r="D521" s="201"/>
      <c r="E521" s="43"/>
      <c r="F521" s="43"/>
      <c r="G521" s="106"/>
      <c r="K521" s="138"/>
      <c r="L521" s="42"/>
      <c r="N521" s="92"/>
    </row>
    <row r="523" spans="1:14" ht="12.75" customHeight="1">
      <c r="A523" s="46"/>
      <c r="B523" s="175"/>
      <c r="C523" s="233"/>
      <c r="D523" s="203"/>
      <c r="E523" s="47"/>
      <c r="F523" s="47"/>
      <c r="G523" s="108"/>
      <c r="K523" s="140"/>
    </row>
    <row r="524" spans="1:14" ht="12.75" customHeight="1">
      <c r="A524" s="46"/>
      <c r="B524" s="175"/>
      <c r="C524" s="233"/>
      <c r="D524" s="203"/>
      <c r="E524" s="47"/>
      <c r="F524" s="47"/>
      <c r="G524" s="108"/>
      <c r="K524" s="140"/>
    </row>
    <row r="525" spans="1:14" ht="12.75" customHeight="1">
      <c r="A525" s="46"/>
      <c r="B525" s="175"/>
      <c r="C525" s="233"/>
      <c r="D525" s="203"/>
      <c r="E525" s="47"/>
      <c r="F525" s="47"/>
      <c r="G525" s="108"/>
      <c r="K525" s="140"/>
    </row>
    <row r="526" spans="1:14" ht="12.75" customHeight="1">
      <c r="A526" s="46"/>
      <c r="B526" s="175"/>
      <c r="C526" s="233"/>
      <c r="D526" s="203"/>
      <c r="E526" s="47"/>
      <c r="F526" s="47"/>
      <c r="G526" s="108"/>
      <c r="K526" s="140"/>
    </row>
    <row r="527" spans="1:14" ht="12.75" customHeight="1">
      <c r="A527" s="46"/>
      <c r="B527" s="175"/>
      <c r="C527" s="233"/>
      <c r="D527" s="203"/>
      <c r="E527" s="47"/>
      <c r="F527" s="47"/>
      <c r="G527" s="108"/>
      <c r="K527" s="140"/>
    </row>
    <row r="528" spans="1:14" ht="12.75" customHeight="1">
      <c r="A528" s="46"/>
      <c r="B528" s="175"/>
      <c r="C528" s="233"/>
      <c r="D528" s="203"/>
      <c r="E528" s="47"/>
      <c r="F528" s="47"/>
      <c r="G528" s="108"/>
      <c r="K528" s="140"/>
    </row>
    <row r="529" spans="1:11" ht="12.75" customHeight="1">
      <c r="A529" s="46"/>
      <c r="B529" s="175"/>
      <c r="C529" s="233"/>
      <c r="D529" s="203"/>
      <c r="E529" s="47"/>
      <c r="F529" s="47"/>
      <c r="G529" s="108"/>
      <c r="K529" s="140"/>
    </row>
    <row r="531" spans="1:11" ht="12.75" customHeight="1">
      <c r="A531" s="36"/>
      <c r="B531" s="170"/>
      <c r="C531" s="228"/>
      <c r="D531" s="198"/>
      <c r="E531" s="37"/>
      <c r="F531" s="37"/>
      <c r="G531" s="103"/>
      <c r="K531" s="135"/>
    </row>
    <row r="532" spans="1:11" ht="12.75" customHeight="1">
      <c r="A532" s="36"/>
      <c r="B532" s="170"/>
      <c r="C532" s="228"/>
      <c r="D532" s="198"/>
      <c r="E532" s="37"/>
      <c r="F532" s="37"/>
      <c r="G532" s="103"/>
      <c r="K532" s="135"/>
    </row>
    <row r="533" spans="1:11" ht="12.75" customHeight="1">
      <c r="A533" s="36"/>
      <c r="B533" s="170"/>
      <c r="C533" s="228"/>
      <c r="D533" s="198"/>
      <c r="E533" s="37"/>
      <c r="F533" s="37"/>
      <c r="G533" s="103"/>
      <c r="K533" s="135"/>
    </row>
    <row r="534" spans="1:11" ht="12.75" customHeight="1">
      <c r="A534" s="36"/>
      <c r="B534" s="170"/>
      <c r="C534" s="228"/>
      <c r="D534" s="198"/>
      <c r="E534" s="37"/>
      <c r="F534" s="37"/>
      <c r="G534" s="103"/>
      <c r="K534" s="135"/>
    </row>
    <row r="535" spans="1:11" ht="12.75" customHeight="1">
      <c r="A535" s="36"/>
      <c r="B535" s="170"/>
      <c r="C535" s="228"/>
      <c r="D535" s="198"/>
      <c r="E535" s="37"/>
      <c r="F535" s="37"/>
      <c r="G535" s="103"/>
      <c r="K535" s="135"/>
    </row>
    <row r="536" spans="1:11" ht="12.75" customHeight="1">
      <c r="A536" s="36"/>
      <c r="B536" s="170"/>
      <c r="C536" s="228"/>
      <c r="D536" s="198"/>
      <c r="E536" s="37"/>
      <c r="F536" s="37"/>
      <c r="G536" s="103"/>
      <c r="K536" s="135"/>
    </row>
    <row r="537" spans="1:11" ht="12.75" customHeight="1">
      <c r="A537" s="36"/>
      <c r="B537" s="170"/>
      <c r="C537" s="228"/>
      <c r="D537" s="198"/>
      <c r="E537" s="37"/>
      <c r="F537" s="37"/>
      <c r="G537" s="103"/>
      <c r="K537" s="135"/>
    </row>
    <row r="538" spans="1:11" ht="12.75" customHeight="1">
      <c r="A538" s="36"/>
      <c r="B538" s="170"/>
      <c r="C538" s="228"/>
      <c r="D538" s="198"/>
      <c r="E538" s="37"/>
      <c r="F538" s="37"/>
      <c r="G538" s="103"/>
      <c r="K538" s="135"/>
    </row>
    <row r="539" spans="1:11" ht="12.75" customHeight="1">
      <c r="A539" s="36"/>
      <c r="B539" s="170"/>
      <c r="C539" s="228"/>
      <c r="D539" s="198"/>
      <c r="E539" s="37"/>
      <c r="F539" s="37"/>
      <c r="G539" s="103"/>
      <c r="K539" s="135"/>
    </row>
    <row r="540" spans="1:11" ht="12.75" customHeight="1">
      <c r="A540" s="36"/>
      <c r="B540" s="170"/>
      <c r="C540" s="228"/>
      <c r="D540" s="198"/>
      <c r="E540" s="37"/>
      <c r="F540" s="37"/>
      <c r="G540" s="103"/>
      <c r="K540" s="135"/>
    </row>
    <row r="541" spans="1:11" ht="12.75" customHeight="1">
      <c r="A541" s="36"/>
      <c r="B541" s="170"/>
      <c r="C541" s="228"/>
      <c r="D541" s="198"/>
      <c r="E541" s="37"/>
      <c r="F541" s="37"/>
      <c r="G541" s="103"/>
      <c r="K541" s="135"/>
    </row>
    <row r="542" spans="1:11" ht="12.75" customHeight="1">
      <c r="A542" s="36"/>
      <c r="B542" s="170"/>
      <c r="C542" s="228"/>
      <c r="D542" s="198"/>
      <c r="E542" s="37"/>
      <c r="F542" s="37"/>
      <c r="G542" s="103"/>
      <c r="K542" s="135"/>
    </row>
    <row r="543" spans="1:11" ht="12.75" customHeight="1">
      <c r="A543" s="36"/>
      <c r="B543" s="170"/>
      <c r="C543" s="228"/>
      <c r="D543" s="198"/>
      <c r="E543" s="37"/>
      <c r="F543" s="37"/>
      <c r="G543" s="103"/>
      <c r="K543" s="135"/>
    </row>
    <row r="545" spans="1:16" ht="12.75" customHeight="1">
      <c r="A545" s="46"/>
      <c r="B545" s="175"/>
      <c r="C545" s="233"/>
      <c r="D545" s="203"/>
      <c r="E545" s="47"/>
      <c r="F545" s="47"/>
      <c r="G545" s="108"/>
      <c r="K545" s="140"/>
      <c r="L545" s="46"/>
    </row>
    <row r="546" spans="1:16" s="55" customFormat="1" ht="12.75" customHeight="1">
      <c r="A546" s="46"/>
      <c r="B546" s="175"/>
      <c r="C546" s="233"/>
      <c r="D546" s="203"/>
      <c r="E546" s="47"/>
      <c r="F546" s="47"/>
      <c r="G546" s="108"/>
      <c r="H546" s="251"/>
      <c r="I546" s="251"/>
      <c r="J546" s="251"/>
      <c r="K546" s="140"/>
      <c r="L546" s="46"/>
      <c r="M546" s="17"/>
      <c r="N546" s="84"/>
      <c r="P546" s="91"/>
    </row>
    <row r="547" spans="1:16" s="55" customFormat="1" ht="12.75" customHeight="1">
      <c r="A547" s="46"/>
      <c r="B547" s="175"/>
      <c r="C547" s="233"/>
      <c r="D547" s="203"/>
      <c r="E547" s="47"/>
      <c r="F547" s="47"/>
      <c r="G547" s="108"/>
      <c r="H547" s="251"/>
      <c r="I547" s="251"/>
      <c r="J547" s="251"/>
      <c r="K547" s="140"/>
      <c r="L547" s="46"/>
      <c r="M547" s="17"/>
      <c r="N547" s="84"/>
      <c r="P547" s="91"/>
    </row>
    <row r="548" spans="1:16" s="55" customFormat="1" ht="12.75" customHeight="1">
      <c r="A548" s="46"/>
      <c r="B548" s="175"/>
      <c r="C548" s="233"/>
      <c r="D548" s="203"/>
      <c r="E548" s="47"/>
      <c r="F548" s="47"/>
      <c r="G548" s="108"/>
      <c r="H548" s="251"/>
      <c r="I548" s="251"/>
      <c r="J548" s="251"/>
      <c r="K548" s="140"/>
      <c r="L548" s="46"/>
      <c r="M548" s="17"/>
      <c r="N548" s="84"/>
      <c r="P548" s="91"/>
    </row>
    <row r="549" spans="1:16" s="55" customFormat="1" ht="12.75" customHeight="1">
      <c r="A549" s="46"/>
      <c r="B549" s="175"/>
      <c r="C549" s="233"/>
      <c r="D549" s="203"/>
      <c r="E549" s="47"/>
      <c r="F549" s="47"/>
      <c r="G549" s="108"/>
      <c r="H549" s="251"/>
      <c r="I549" s="251"/>
      <c r="J549" s="251"/>
      <c r="K549" s="140"/>
      <c r="L549" s="46"/>
      <c r="M549" s="17"/>
      <c r="N549" s="84"/>
      <c r="P549" s="91"/>
    </row>
    <row r="550" spans="1:16" s="55" customFormat="1" ht="12.75" customHeight="1">
      <c r="A550" s="46"/>
      <c r="B550" s="175"/>
      <c r="C550" s="233"/>
      <c r="D550" s="203"/>
      <c r="E550" s="47"/>
      <c r="F550" s="47"/>
      <c r="G550" s="108"/>
      <c r="H550" s="251"/>
      <c r="I550" s="251"/>
      <c r="J550" s="251"/>
      <c r="K550" s="140"/>
      <c r="L550" s="46"/>
      <c r="M550" s="17"/>
      <c r="N550" s="84"/>
      <c r="P550" s="91"/>
    </row>
    <row r="551" spans="1:16" s="55" customFormat="1" ht="12.75" customHeight="1">
      <c r="A551" s="46"/>
      <c r="B551" s="175"/>
      <c r="C551" s="233"/>
      <c r="D551" s="203"/>
      <c r="E551" s="47"/>
      <c r="F551" s="47"/>
      <c r="G551" s="108"/>
      <c r="H551" s="251"/>
      <c r="I551" s="251"/>
      <c r="J551" s="251"/>
      <c r="K551" s="140"/>
      <c r="L551" s="46"/>
      <c r="M551" s="17"/>
      <c r="N551" s="84"/>
      <c r="P551" s="91"/>
    </row>
    <row r="552" spans="1:16" s="55" customFormat="1" ht="12.75" customHeight="1">
      <c r="A552" s="46"/>
      <c r="B552" s="175"/>
      <c r="C552" s="233"/>
      <c r="D552" s="203"/>
      <c r="E552" s="47"/>
      <c r="F552" s="47"/>
      <c r="G552" s="108"/>
      <c r="H552" s="251"/>
      <c r="I552" s="251"/>
      <c r="J552" s="251"/>
      <c r="K552" s="140"/>
      <c r="L552" s="46"/>
      <c r="M552" s="17"/>
      <c r="N552" s="84"/>
      <c r="P552" s="91"/>
    </row>
    <row r="553" spans="1:16" s="55" customFormat="1" ht="12.75" customHeight="1">
      <c r="A553" s="18"/>
      <c r="B553" s="168"/>
      <c r="C553" s="226"/>
      <c r="D553" s="196"/>
      <c r="E553" s="86"/>
      <c r="F553" s="86"/>
      <c r="G553" s="124"/>
      <c r="H553" s="251"/>
      <c r="I553" s="251"/>
      <c r="J553" s="251"/>
      <c r="K553" s="133"/>
      <c r="L553" s="18"/>
      <c r="M553" s="17"/>
      <c r="N553" s="84"/>
      <c r="P553" s="91"/>
    </row>
    <row r="554" spans="1:16" s="55" customFormat="1" ht="12.75" customHeight="1">
      <c r="A554" s="34"/>
      <c r="B554" s="169"/>
      <c r="C554" s="227"/>
      <c r="D554" s="197"/>
      <c r="E554" s="35"/>
      <c r="F554" s="35"/>
      <c r="G554" s="102"/>
      <c r="H554" s="251"/>
      <c r="I554" s="251"/>
      <c r="J554" s="251"/>
      <c r="K554" s="134"/>
      <c r="L554" s="18"/>
      <c r="M554" s="17"/>
      <c r="N554" s="84"/>
      <c r="P554" s="91"/>
    </row>
    <row r="555" spans="1:16" s="55" customFormat="1" ht="12.75" customHeight="1">
      <c r="A555" s="34"/>
      <c r="B555" s="169"/>
      <c r="C555" s="227"/>
      <c r="D555" s="197"/>
      <c r="E555" s="35"/>
      <c r="F555" s="35"/>
      <c r="G555" s="102"/>
      <c r="H555" s="251"/>
      <c r="I555" s="251"/>
      <c r="J555" s="251"/>
      <c r="K555" s="134"/>
      <c r="L555" s="18"/>
      <c r="M555" s="17"/>
      <c r="N555" s="84"/>
      <c r="P555" s="91"/>
    </row>
    <row r="556" spans="1:16" s="55" customFormat="1" ht="12.75" customHeight="1">
      <c r="A556" s="34"/>
      <c r="B556" s="169"/>
      <c r="C556" s="227"/>
      <c r="D556" s="197"/>
      <c r="E556" s="35"/>
      <c r="F556" s="35"/>
      <c r="G556" s="102"/>
      <c r="H556" s="251"/>
      <c r="I556" s="251"/>
      <c r="J556" s="251"/>
      <c r="K556" s="134"/>
      <c r="L556" s="18"/>
      <c r="M556" s="17"/>
      <c r="N556" s="84"/>
      <c r="P556" s="91"/>
    </row>
    <row r="557" spans="1:16" s="55" customFormat="1" ht="12.75" customHeight="1">
      <c r="A557" s="34"/>
      <c r="B557" s="169"/>
      <c r="C557" s="227"/>
      <c r="D557" s="197"/>
      <c r="E557" s="35"/>
      <c r="F557" s="35"/>
      <c r="G557" s="102"/>
      <c r="H557" s="251"/>
      <c r="I557" s="251"/>
      <c r="J557" s="251"/>
      <c r="K557" s="134"/>
      <c r="L557" s="18"/>
      <c r="M557" s="17"/>
      <c r="N557" s="84"/>
      <c r="P557" s="91"/>
    </row>
    <row r="558" spans="1:16" ht="12.75" customHeight="1">
      <c r="A558" s="34"/>
      <c r="B558" s="169"/>
      <c r="C558" s="227"/>
      <c r="D558" s="197"/>
      <c r="E558" s="35"/>
      <c r="F558" s="35"/>
      <c r="G558" s="102"/>
      <c r="K558" s="134"/>
    </row>
    <row r="559" spans="1:16" ht="12.75" customHeight="1">
      <c r="A559" s="34"/>
      <c r="B559" s="169"/>
      <c r="C559" s="227"/>
      <c r="D559" s="197"/>
      <c r="E559" s="35"/>
      <c r="F559" s="35"/>
      <c r="G559" s="102"/>
      <c r="K559" s="134"/>
    </row>
    <row r="560" spans="1:16" ht="12.75" customHeight="1">
      <c r="A560" s="34"/>
      <c r="B560" s="169"/>
      <c r="C560" s="227"/>
      <c r="D560" s="197"/>
      <c r="E560" s="35"/>
      <c r="F560" s="35"/>
      <c r="G560" s="102"/>
      <c r="K560" s="134"/>
    </row>
    <row r="561" spans="1:12" ht="12.75" customHeight="1">
      <c r="A561" s="34"/>
      <c r="B561" s="169"/>
      <c r="C561" s="227"/>
      <c r="D561" s="197"/>
      <c r="E561" s="35"/>
      <c r="F561" s="35"/>
      <c r="G561" s="102"/>
      <c r="K561" s="134"/>
    </row>
    <row r="562" spans="1:12" ht="12.75" customHeight="1">
      <c r="A562" s="34"/>
      <c r="B562" s="169"/>
      <c r="C562" s="227"/>
      <c r="D562" s="197"/>
      <c r="E562" s="35"/>
      <c r="F562" s="35"/>
      <c r="G562" s="102"/>
      <c r="K562" s="134"/>
    </row>
    <row r="563" spans="1:12" ht="12.75" customHeight="1">
      <c r="A563" s="34"/>
      <c r="B563" s="169"/>
      <c r="C563" s="227"/>
      <c r="D563" s="197"/>
      <c r="E563" s="35"/>
      <c r="F563" s="35"/>
      <c r="G563" s="102"/>
      <c r="K563" s="134"/>
    </row>
    <row r="564" spans="1:12" ht="12.75" customHeight="1">
      <c r="A564" s="34"/>
      <c r="B564" s="169"/>
      <c r="C564" s="227"/>
      <c r="D564" s="197"/>
      <c r="E564" s="35"/>
      <c r="F564" s="35"/>
      <c r="G564" s="102"/>
      <c r="K564" s="134"/>
    </row>
    <row r="565" spans="1:12" ht="12.75" customHeight="1">
      <c r="A565" s="34"/>
      <c r="B565" s="169"/>
      <c r="C565" s="227"/>
      <c r="D565" s="197"/>
      <c r="E565" s="35"/>
      <c r="F565" s="35"/>
      <c r="G565" s="102"/>
      <c r="K565" s="134"/>
    </row>
    <row r="566" spans="1:12" ht="12.75" customHeight="1">
      <c r="A566" s="34"/>
      <c r="B566" s="169"/>
      <c r="C566" s="227"/>
      <c r="D566" s="197"/>
      <c r="E566" s="35"/>
      <c r="F566" s="35"/>
      <c r="G566" s="102"/>
      <c r="K566" s="134"/>
    </row>
    <row r="568" spans="1:12" ht="12.75" customHeight="1">
      <c r="A568" s="44"/>
      <c r="B568" s="174"/>
      <c r="C568" s="232"/>
      <c r="D568" s="202"/>
      <c r="E568" s="45"/>
      <c r="F568" s="45"/>
      <c r="G568" s="107"/>
      <c r="K568" s="139"/>
    </row>
    <row r="569" spans="1:12" ht="12.75" customHeight="1">
      <c r="A569" s="44"/>
      <c r="B569" s="174"/>
      <c r="C569" s="232"/>
      <c r="D569" s="202"/>
      <c r="E569" s="45"/>
      <c r="F569" s="45"/>
      <c r="G569" s="107"/>
      <c r="K569" s="139"/>
    </row>
    <row r="570" spans="1:12" ht="12.75" customHeight="1">
      <c r="A570" s="44"/>
      <c r="B570" s="174"/>
      <c r="C570" s="232"/>
      <c r="D570" s="202"/>
      <c r="E570" s="45"/>
      <c r="F570" s="45"/>
      <c r="G570" s="107"/>
      <c r="K570" s="139"/>
    </row>
    <row r="571" spans="1:12" ht="12.75" customHeight="1">
      <c r="A571" s="44"/>
      <c r="B571" s="174"/>
      <c r="C571" s="232"/>
      <c r="D571" s="202"/>
      <c r="E571" s="45"/>
      <c r="F571" s="45"/>
      <c r="G571" s="107"/>
      <c r="K571" s="139"/>
    </row>
    <row r="572" spans="1:12" ht="12.75" customHeight="1">
      <c r="A572" s="44"/>
      <c r="B572" s="174"/>
      <c r="C572" s="232"/>
      <c r="D572" s="202"/>
      <c r="E572" s="45"/>
      <c r="F572" s="45"/>
      <c r="G572" s="107"/>
      <c r="K572" s="139"/>
    </row>
    <row r="573" spans="1:12" ht="12.75" customHeight="1">
      <c r="A573" s="44"/>
      <c r="B573" s="174"/>
      <c r="C573" s="232"/>
      <c r="D573" s="202"/>
      <c r="E573" s="45"/>
      <c r="F573" s="45"/>
      <c r="G573" s="107"/>
      <c r="K573" s="139"/>
    </row>
    <row r="574" spans="1:12" ht="12.75" customHeight="1">
      <c r="A574" s="44"/>
      <c r="B574" s="174"/>
      <c r="C574" s="232"/>
      <c r="D574" s="202"/>
      <c r="E574" s="45"/>
      <c r="F574" s="45"/>
      <c r="G574" s="107"/>
      <c r="K574" s="139"/>
    </row>
    <row r="575" spans="1:12" ht="12.75" customHeight="1">
      <c r="A575" s="44"/>
      <c r="B575" s="174"/>
      <c r="C575" s="232"/>
      <c r="D575" s="202"/>
      <c r="E575" s="45"/>
      <c r="F575" s="45"/>
      <c r="G575" s="107"/>
      <c r="K575" s="139"/>
      <c r="L575" s="44"/>
    </row>
    <row r="576" spans="1:12" ht="12.75" customHeight="1">
      <c r="A576" s="44"/>
      <c r="B576" s="174"/>
      <c r="C576" s="232"/>
      <c r="D576" s="202"/>
      <c r="E576" s="45"/>
      <c r="F576" s="45"/>
      <c r="G576" s="107"/>
      <c r="K576" s="139"/>
    </row>
    <row r="577" spans="1:11" ht="12.75" customHeight="1">
      <c r="A577" s="44"/>
      <c r="B577" s="174"/>
      <c r="C577" s="232"/>
      <c r="D577" s="202"/>
      <c r="E577" s="45"/>
      <c r="F577" s="45"/>
      <c r="G577" s="107"/>
      <c r="K577" s="139"/>
    </row>
    <row r="578" spans="1:11" ht="12.75" customHeight="1">
      <c r="A578" s="44"/>
      <c r="B578" s="174"/>
      <c r="C578" s="232"/>
      <c r="D578" s="202"/>
      <c r="E578" s="45"/>
      <c r="F578" s="45"/>
      <c r="G578" s="107"/>
      <c r="K578" s="139"/>
    </row>
    <row r="579" spans="1:11" ht="12.75" customHeight="1">
      <c r="A579" s="44"/>
      <c r="B579" s="174"/>
      <c r="C579" s="232"/>
      <c r="D579" s="202"/>
      <c r="E579" s="45"/>
      <c r="F579" s="45"/>
      <c r="G579" s="107"/>
      <c r="K579" s="139"/>
    </row>
    <row r="580" spans="1:11" ht="12.75" customHeight="1">
      <c r="A580" s="44"/>
      <c r="B580" s="174"/>
      <c r="C580" s="232"/>
      <c r="D580" s="202"/>
      <c r="E580" s="45"/>
      <c r="F580" s="45"/>
      <c r="G580" s="107"/>
      <c r="K580" s="139"/>
    </row>
    <row r="581" spans="1:11" ht="12.75" customHeight="1">
      <c r="A581" s="44"/>
      <c r="B581" s="174"/>
      <c r="C581" s="232"/>
      <c r="D581" s="202"/>
      <c r="E581" s="45"/>
      <c r="F581" s="45"/>
      <c r="G581" s="107"/>
      <c r="K581" s="139"/>
    </row>
    <row r="582" spans="1:11" ht="12.75" customHeight="1">
      <c r="A582" s="44"/>
      <c r="B582" s="174"/>
      <c r="C582" s="232"/>
      <c r="D582" s="202"/>
      <c r="E582" s="45"/>
      <c r="F582" s="45"/>
      <c r="G582" s="107"/>
      <c r="K582" s="139"/>
    </row>
    <row r="583" spans="1:11" ht="12.75" customHeight="1">
      <c r="A583" s="44"/>
      <c r="B583" s="174"/>
      <c r="C583" s="232"/>
      <c r="D583" s="202"/>
      <c r="E583" s="45"/>
      <c r="F583" s="45"/>
      <c r="G583" s="107"/>
      <c r="K583" s="139"/>
    </row>
    <row r="585" spans="1:11" ht="12.75" customHeight="1">
      <c r="A585" s="42"/>
      <c r="B585" s="173"/>
      <c r="C585" s="231"/>
      <c r="D585" s="201"/>
      <c r="E585" s="43"/>
      <c r="F585" s="43"/>
      <c r="G585" s="106"/>
      <c r="K585" s="138"/>
    </row>
    <row r="586" spans="1:11" ht="12.75" customHeight="1">
      <c r="A586" s="42"/>
      <c r="B586" s="173"/>
      <c r="C586" s="231"/>
      <c r="D586" s="201"/>
      <c r="E586" s="43"/>
      <c r="F586" s="43"/>
      <c r="G586" s="106"/>
      <c r="K586" s="138"/>
    </row>
    <row r="587" spans="1:11" ht="12.75" customHeight="1">
      <c r="A587" s="42"/>
      <c r="B587" s="173"/>
      <c r="C587" s="231"/>
      <c r="D587" s="201"/>
      <c r="E587" s="43"/>
      <c r="F587" s="43"/>
      <c r="G587" s="106"/>
      <c r="K587" s="138"/>
    </row>
    <row r="588" spans="1:11" ht="12.75" customHeight="1">
      <c r="A588" s="42"/>
      <c r="B588" s="173"/>
      <c r="C588" s="231"/>
      <c r="D588" s="201"/>
      <c r="E588" s="43"/>
      <c r="F588" s="43"/>
      <c r="G588" s="106"/>
      <c r="K588" s="138"/>
    </row>
    <row r="589" spans="1:11" ht="12.75" customHeight="1">
      <c r="A589" s="42"/>
      <c r="B589" s="173"/>
      <c r="C589" s="231"/>
      <c r="D589" s="201"/>
      <c r="E589" s="43"/>
      <c r="F589" s="43"/>
      <c r="G589" s="106"/>
      <c r="K589" s="138"/>
    </row>
    <row r="590" spans="1:11" ht="12.75" customHeight="1">
      <c r="A590" s="42"/>
      <c r="B590" s="173"/>
      <c r="C590" s="231"/>
      <c r="D590" s="201"/>
      <c r="E590" s="43"/>
      <c r="F590" s="43"/>
      <c r="G590" s="106"/>
      <c r="K590" s="138"/>
    </row>
    <row r="591" spans="1:11" ht="12.75" customHeight="1">
      <c r="A591" s="42"/>
      <c r="B591" s="173"/>
      <c r="C591" s="231"/>
      <c r="D591" s="201"/>
      <c r="E591" s="43"/>
      <c r="F591" s="43"/>
      <c r="G591" s="106"/>
      <c r="K591" s="138"/>
    </row>
    <row r="592" spans="1:11" ht="12.75" customHeight="1">
      <c r="A592" s="42"/>
      <c r="B592" s="173"/>
      <c r="C592" s="231"/>
      <c r="D592" s="201"/>
      <c r="E592" s="43"/>
      <c r="F592" s="43"/>
      <c r="G592" s="106"/>
      <c r="K592" s="138"/>
    </row>
    <row r="593" spans="1:11" ht="12.75" customHeight="1">
      <c r="A593" s="42"/>
      <c r="B593" s="173"/>
      <c r="C593" s="231"/>
      <c r="D593" s="201"/>
      <c r="E593" s="43"/>
      <c r="F593" s="43"/>
      <c r="G593" s="106"/>
      <c r="K593" s="138"/>
    </row>
    <row r="594" spans="1:11" ht="12.75" customHeight="1">
      <c r="A594" s="42"/>
      <c r="B594" s="173"/>
      <c r="C594" s="231"/>
      <c r="D594" s="201"/>
      <c r="E594" s="43"/>
      <c r="F594" s="43"/>
      <c r="G594" s="106"/>
      <c r="K594" s="138"/>
    </row>
    <row r="595" spans="1:11" ht="12.75" customHeight="1">
      <c r="A595" s="42"/>
      <c r="B595" s="173"/>
      <c r="C595" s="231"/>
      <c r="D595" s="201"/>
      <c r="E595" s="43"/>
      <c r="F595" s="43"/>
      <c r="G595" s="106"/>
      <c r="K595" s="138"/>
    </row>
    <row r="596" spans="1:11" ht="12.75" customHeight="1">
      <c r="A596" s="42"/>
      <c r="B596" s="173"/>
      <c r="C596" s="231"/>
      <c r="D596" s="201"/>
      <c r="E596" s="43"/>
      <c r="F596" s="43"/>
      <c r="G596" s="106"/>
      <c r="K596" s="138"/>
    </row>
    <row r="597" spans="1:11" ht="12.75" customHeight="1">
      <c r="A597" s="42"/>
      <c r="B597" s="173"/>
      <c r="C597" s="231"/>
      <c r="D597" s="201"/>
      <c r="E597" s="43"/>
      <c r="F597" s="43"/>
      <c r="G597" s="106"/>
      <c r="K597" s="138"/>
    </row>
    <row r="598" spans="1:11" ht="12.75" customHeight="1">
      <c r="A598" s="42"/>
      <c r="B598" s="173"/>
      <c r="C598" s="231"/>
      <c r="D598" s="201"/>
      <c r="E598" s="43"/>
      <c r="F598" s="43"/>
      <c r="G598" s="106"/>
      <c r="K598" s="138"/>
    </row>
    <row r="599" spans="1:11" ht="12.75" customHeight="1">
      <c r="A599" s="42"/>
      <c r="B599" s="173"/>
      <c r="C599" s="231"/>
      <c r="D599" s="201"/>
      <c r="E599" s="43"/>
      <c r="F599" s="43"/>
      <c r="G599" s="106"/>
      <c r="K599" s="138"/>
    </row>
    <row r="600" spans="1:11" ht="12.75" customHeight="1">
      <c r="A600" s="42"/>
      <c r="B600" s="173"/>
      <c r="C600" s="231"/>
      <c r="D600" s="201"/>
      <c r="E600" s="43"/>
      <c r="F600" s="43"/>
      <c r="G600" s="106"/>
      <c r="K600" s="138"/>
    </row>
    <row r="601" spans="1:11" ht="12.75" customHeight="1">
      <c r="A601" s="42"/>
      <c r="B601" s="173"/>
      <c r="C601" s="231"/>
      <c r="D601" s="201"/>
      <c r="E601" s="43"/>
      <c r="F601" s="43"/>
      <c r="G601" s="106"/>
      <c r="K601" s="138"/>
    </row>
    <row r="603" spans="1:11" ht="12.75" customHeight="1">
      <c r="A603" s="44"/>
      <c r="B603" s="174"/>
      <c r="C603" s="232"/>
      <c r="D603" s="202"/>
      <c r="E603" s="45"/>
      <c r="F603" s="45"/>
      <c r="G603" s="107"/>
      <c r="K603" s="139"/>
    </row>
    <row r="604" spans="1:11" ht="12.75" customHeight="1">
      <c r="A604" s="44"/>
      <c r="B604" s="174"/>
      <c r="C604" s="232"/>
      <c r="D604" s="202"/>
      <c r="E604" s="45"/>
      <c r="F604" s="45"/>
      <c r="G604" s="107"/>
      <c r="K604" s="139"/>
    </row>
    <row r="605" spans="1:11" ht="12.75" customHeight="1">
      <c r="A605" s="44"/>
      <c r="B605" s="174"/>
      <c r="C605" s="232"/>
      <c r="D605" s="202"/>
      <c r="E605" s="45"/>
      <c r="F605" s="45"/>
      <c r="G605" s="107"/>
      <c r="K605" s="139"/>
    </row>
    <row r="606" spans="1:11" ht="12.75" customHeight="1">
      <c r="A606" s="44"/>
      <c r="B606" s="174"/>
      <c r="C606" s="232"/>
      <c r="D606" s="202"/>
      <c r="E606" s="45"/>
      <c r="F606" s="45"/>
      <c r="G606" s="107"/>
      <c r="K606" s="139"/>
    </row>
    <row r="607" spans="1:11" ht="12.75" customHeight="1">
      <c r="A607" s="44"/>
      <c r="B607" s="174"/>
      <c r="C607" s="232"/>
      <c r="D607" s="202"/>
      <c r="E607" s="45"/>
      <c r="F607" s="45"/>
      <c r="G607" s="107"/>
      <c r="K607" s="139"/>
    </row>
    <row r="608" spans="1:11" ht="12.75" customHeight="1">
      <c r="A608" s="44"/>
      <c r="B608" s="174"/>
      <c r="C608" s="232"/>
      <c r="D608" s="202"/>
      <c r="E608" s="45"/>
      <c r="F608" s="45"/>
      <c r="G608" s="107"/>
      <c r="K608" s="139"/>
    </row>
    <row r="609" spans="1:11" ht="12.75" customHeight="1">
      <c r="A609" s="44"/>
      <c r="B609" s="174"/>
      <c r="C609" s="232"/>
      <c r="D609" s="202"/>
      <c r="E609" s="45"/>
      <c r="F609" s="45"/>
      <c r="G609" s="107"/>
      <c r="K609" s="139"/>
    </row>
    <row r="610" spans="1:11" ht="12.75" customHeight="1">
      <c r="A610" s="44"/>
      <c r="B610" s="174"/>
      <c r="C610" s="232"/>
      <c r="D610" s="202"/>
      <c r="E610" s="45"/>
      <c r="F610" s="45"/>
      <c r="G610" s="107"/>
      <c r="K610" s="139"/>
    </row>
    <row r="611" spans="1:11" ht="12.75" customHeight="1">
      <c r="A611" s="44"/>
      <c r="B611" s="174"/>
      <c r="C611" s="232"/>
      <c r="D611" s="202"/>
      <c r="E611" s="45"/>
      <c r="F611" s="45"/>
      <c r="G611" s="107"/>
      <c r="K611" s="139"/>
    </row>
    <row r="612" spans="1:11" ht="12.75" customHeight="1">
      <c r="A612" s="44"/>
      <c r="B612" s="174"/>
      <c r="C612" s="232"/>
      <c r="D612" s="202"/>
      <c r="E612" s="45"/>
      <c r="F612" s="45"/>
      <c r="G612" s="107"/>
      <c r="K612" s="139"/>
    </row>
    <row r="613" spans="1:11" ht="12.75" customHeight="1">
      <c r="A613" s="44"/>
      <c r="B613" s="174"/>
      <c r="C613" s="232"/>
      <c r="D613" s="202"/>
      <c r="E613" s="45"/>
      <c r="F613" s="45"/>
      <c r="G613" s="107"/>
      <c r="K613" s="139"/>
    </row>
    <row r="614" spans="1:11" ht="12.75" customHeight="1">
      <c r="A614" s="44"/>
      <c r="B614" s="174"/>
      <c r="C614" s="232"/>
      <c r="D614" s="202"/>
      <c r="E614" s="45"/>
      <c r="F614" s="45"/>
      <c r="G614" s="107"/>
      <c r="K614" s="139"/>
    </row>
    <row r="615" spans="1:11" ht="12.75" customHeight="1">
      <c r="A615" s="44"/>
      <c r="B615" s="174"/>
      <c r="C615" s="232"/>
      <c r="D615" s="202"/>
      <c r="E615" s="45"/>
      <c r="F615" s="45"/>
      <c r="G615" s="107"/>
      <c r="K615" s="139"/>
    </row>
    <row r="616" spans="1:11" ht="12.75" customHeight="1">
      <c r="A616" s="44"/>
      <c r="B616" s="174"/>
      <c r="C616" s="232"/>
      <c r="D616" s="202"/>
      <c r="E616" s="45"/>
      <c r="F616" s="45"/>
      <c r="G616" s="107"/>
      <c r="K616" s="139"/>
    </row>
    <row r="617" spans="1:11" ht="12.75" customHeight="1">
      <c r="A617" s="44"/>
      <c r="B617" s="174"/>
      <c r="C617" s="232"/>
      <c r="D617" s="202"/>
      <c r="E617" s="45"/>
      <c r="F617" s="45"/>
      <c r="G617" s="107"/>
      <c r="K617" s="139"/>
    </row>
    <row r="618" spans="1:11" ht="12.75" customHeight="1">
      <c r="A618" s="44"/>
      <c r="B618" s="174"/>
      <c r="C618" s="232"/>
      <c r="D618" s="202"/>
      <c r="E618" s="45"/>
      <c r="F618" s="45"/>
      <c r="G618" s="107"/>
      <c r="K618" s="139"/>
    </row>
    <row r="620" spans="1:11" ht="12.75" customHeight="1">
      <c r="A620" s="34"/>
      <c r="B620" s="169"/>
      <c r="C620" s="227"/>
      <c r="D620" s="197"/>
      <c r="E620" s="35"/>
      <c r="F620" s="35"/>
      <c r="G620" s="102"/>
      <c r="K620" s="134"/>
    </row>
    <row r="621" spans="1:11" ht="12.75" customHeight="1">
      <c r="A621" s="34"/>
      <c r="B621" s="169"/>
      <c r="C621" s="227"/>
      <c r="D621" s="197"/>
      <c r="E621" s="35"/>
      <c r="F621" s="35"/>
      <c r="G621" s="102"/>
      <c r="K621" s="134"/>
    </row>
    <row r="622" spans="1:11" ht="12.75" customHeight="1">
      <c r="A622" s="34"/>
      <c r="B622" s="169"/>
      <c r="C622" s="227"/>
      <c r="D622" s="197"/>
      <c r="E622" s="35"/>
      <c r="F622" s="35"/>
      <c r="G622" s="102"/>
      <c r="K622" s="134"/>
    </row>
    <row r="623" spans="1:11" ht="12.75" customHeight="1">
      <c r="A623" s="34"/>
      <c r="B623" s="169"/>
      <c r="C623" s="227"/>
      <c r="D623" s="197"/>
      <c r="E623" s="35"/>
      <c r="F623" s="35"/>
      <c r="G623" s="102"/>
      <c r="K623" s="134"/>
    </row>
    <row r="624" spans="1:11" ht="12.75" customHeight="1">
      <c r="A624" s="34"/>
      <c r="B624" s="169"/>
      <c r="C624" s="227"/>
      <c r="D624" s="197"/>
      <c r="E624" s="35"/>
      <c r="F624" s="35"/>
      <c r="G624" s="102"/>
      <c r="K624" s="134"/>
    </row>
    <row r="625" spans="1:12" ht="12.75" customHeight="1">
      <c r="A625" s="34"/>
      <c r="B625" s="169"/>
      <c r="C625" s="227"/>
      <c r="D625" s="197"/>
      <c r="E625" s="35"/>
      <c r="F625" s="35"/>
      <c r="G625" s="102"/>
      <c r="K625" s="134"/>
      <c r="L625" s="34"/>
    </row>
    <row r="626" spans="1:12" ht="12.75" customHeight="1">
      <c r="A626" s="34"/>
      <c r="B626" s="169"/>
      <c r="C626" s="227"/>
      <c r="D626" s="197"/>
      <c r="E626" s="35"/>
      <c r="F626" s="35"/>
      <c r="G626" s="102"/>
      <c r="K626" s="134"/>
    </row>
    <row r="627" spans="1:12" ht="12.75" customHeight="1">
      <c r="A627" s="34"/>
      <c r="B627" s="169"/>
      <c r="C627" s="227"/>
      <c r="D627" s="197"/>
      <c r="E627" s="35"/>
      <c r="F627" s="35"/>
      <c r="G627" s="102"/>
      <c r="K627" s="134"/>
    </row>
    <row r="628" spans="1:12" ht="12.75" customHeight="1">
      <c r="A628" s="34"/>
      <c r="B628" s="169"/>
      <c r="C628" s="227"/>
      <c r="D628" s="197"/>
      <c r="E628" s="35"/>
      <c r="F628" s="35"/>
      <c r="G628" s="102"/>
      <c r="K628" s="134"/>
    </row>
    <row r="629" spans="1:12" ht="12.75" customHeight="1">
      <c r="A629" s="34"/>
      <c r="B629" s="169"/>
      <c r="C629" s="227"/>
      <c r="D629" s="197"/>
      <c r="E629" s="35"/>
      <c r="F629" s="35"/>
      <c r="G629" s="102"/>
      <c r="K629" s="134"/>
    </row>
    <row r="630" spans="1:12" ht="12.75" customHeight="1">
      <c r="A630" s="34"/>
      <c r="B630" s="169"/>
      <c r="C630" s="227"/>
      <c r="D630" s="197"/>
      <c r="E630" s="35"/>
      <c r="F630" s="35"/>
      <c r="G630" s="102"/>
      <c r="K630" s="134"/>
    </row>
    <row r="631" spans="1:12" ht="12.75" customHeight="1">
      <c r="A631" s="34"/>
      <c r="B631" s="169"/>
      <c r="C631" s="227"/>
      <c r="D631" s="197"/>
      <c r="E631" s="35"/>
      <c r="F631" s="35"/>
      <c r="G631" s="102"/>
      <c r="K631" s="134"/>
    </row>
    <row r="632" spans="1:12" ht="12.75" customHeight="1">
      <c r="A632" s="34"/>
      <c r="B632" s="169"/>
      <c r="C632" s="227"/>
      <c r="D632" s="197"/>
      <c r="E632" s="35"/>
      <c r="F632" s="35"/>
      <c r="G632" s="102"/>
      <c r="K632" s="134"/>
    </row>
    <row r="633" spans="1:12" ht="12.75" customHeight="1">
      <c r="A633" s="34"/>
      <c r="B633" s="169"/>
      <c r="C633" s="227"/>
      <c r="D633" s="197"/>
      <c r="E633" s="35"/>
      <c r="F633" s="35"/>
      <c r="G633" s="102"/>
      <c r="K633" s="134"/>
    </row>
    <row r="634" spans="1:12" ht="12.75" customHeight="1">
      <c r="A634" s="34"/>
      <c r="B634" s="169"/>
      <c r="C634" s="227"/>
      <c r="D634" s="197"/>
      <c r="E634" s="35"/>
      <c r="F634" s="35"/>
      <c r="G634" s="102"/>
      <c r="K634" s="134"/>
    </row>
    <row r="635" spans="1:12" ht="12.75" customHeight="1">
      <c r="A635" s="34"/>
      <c r="B635" s="169"/>
      <c r="C635" s="227"/>
      <c r="D635" s="197"/>
      <c r="E635" s="35"/>
      <c r="F635" s="35"/>
      <c r="G635" s="102"/>
      <c r="K635" s="134"/>
    </row>
    <row r="636" spans="1:12" ht="12.75" customHeight="1">
      <c r="A636" s="34"/>
      <c r="B636" s="169"/>
      <c r="C636" s="227"/>
      <c r="D636" s="197"/>
      <c r="E636" s="35"/>
      <c r="F636" s="35"/>
      <c r="G636" s="102"/>
      <c r="K636" s="134"/>
    </row>
    <row r="637" spans="1:12" ht="12.75" customHeight="1">
      <c r="A637" s="34"/>
      <c r="B637" s="169"/>
      <c r="C637" s="227"/>
      <c r="D637" s="197"/>
      <c r="E637" s="35"/>
      <c r="F637" s="35"/>
      <c r="G637" s="102"/>
      <c r="K637" s="134"/>
    </row>
    <row r="638" spans="1:12" ht="12.75" customHeight="1">
      <c r="A638" s="34"/>
      <c r="B638" s="169"/>
      <c r="C638" s="227"/>
      <c r="D638" s="197"/>
      <c r="E638" s="35"/>
      <c r="F638" s="35"/>
      <c r="G638" s="102"/>
      <c r="K638" s="134"/>
    </row>
    <row r="639" spans="1:12" ht="12.75" customHeight="1">
      <c r="A639" s="34"/>
      <c r="B639" s="169"/>
      <c r="C639" s="227"/>
      <c r="D639" s="197"/>
      <c r="E639" s="35"/>
      <c r="F639" s="35"/>
      <c r="G639" s="102"/>
      <c r="K639" s="134"/>
    </row>
    <row r="655" spans="1:11" ht="12.75" customHeight="1">
      <c r="A655" s="40"/>
      <c r="B655" s="172"/>
      <c r="C655" s="230"/>
      <c r="D655" s="200"/>
      <c r="E655" s="41"/>
      <c r="F655" s="41"/>
      <c r="G655" s="105"/>
      <c r="K655" s="137"/>
    </row>
    <row r="656" spans="1:11" ht="12.75" customHeight="1">
      <c r="A656" s="40"/>
      <c r="B656" s="172"/>
      <c r="C656" s="230"/>
      <c r="D656" s="200"/>
      <c r="E656" s="41"/>
      <c r="F656" s="41"/>
      <c r="G656" s="105"/>
      <c r="K656" s="137"/>
    </row>
    <row r="657" spans="1:11" ht="12.75" customHeight="1">
      <c r="A657" s="40"/>
      <c r="B657" s="172"/>
      <c r="C657" s="230"/>
      <c r="D657" s="200"/>
      <c r="E657" s="41"/>
      <c r="F657" s="41"/>
      <c r="G657" s="105"/>
      <c r="K657" s="137"/>
    </row>
    <row r="658" spans="1:11" ht="12.75" customHeight="1">
      <c r="A658" s="40"/>
      <c r="B658" s="172"/>
      <c r="C658" s="230"/>
      <c r="D658" s="200"/>
      <c r="E658" s="41"/>
      <c r="F658" s="41"/>
      <c r="G658" s="105"/>
      <c r="K658" s="137"/>
    </row>
    <row r="659" spans="1:11" ht="12.75" customHeight="1">
      <c r="A659" s="40"/>
      <c r="B659" s="172"/>
      <c r="C659" s="230"/>
      <c r="D659" s="200"/>
      <c r="E659" s="41"/>
      <c r="F659" s="41"/>
      <c r="G659" s="105"/>
      <c r="K659" s="137"/>
    </row>
    <row r="660" spans="1:11" ht="12.75" customHeight="1">
      <c r="A660" s="40"/>
      <c r="B660" s="172"/>
      <c r="C660" s="230"/>
      <c r="D660" s="200"/>
      <c r="E660" s="41"/>
      <c r="F660" s="41"/>
      <c r="G660" s="105"/>
      <c r="K660" s="137"/>
    </row>
    <row r="661" spans="1:11" ht="12.75" customHeight="1">
      <c r="A661" s="40"/>
      <c r="B661" s="172"/>
      <c r="C661" s="230"/>
      <c r="D661" s="200"/>
      <c r="E661" s="41"/>
      <c r="F661" s="41"/>
      <c r="G661" s="105"/>
      <c r="K661" s="137"/>
    </row>
    <row r="662" spans="1:11" ht="12.75" customHeight="1">
      <c r="A662" s="40"/>
      <c r="B662" s="172"/>
      <c r="C662" s="230"/>
      <c r="D662" s="200"/>
      <c r="E662" s="41"/>
      <c r="F662" s="41"/>
      <c r="G662" s="105"/>
      <c r="K662" s="137"/>
    </row>
    <row r="663" spans="1:11" ht="12.75" customHeight="1">
      <c r="A663" s="40"/>
      <c r="B663" s="172"/>
      <c r="C663" s="230"/>
      <c r="D663" s="200"/>
      <c r="E663" s="41"/>
      <c r="F663" s="41"/>
      <c r="G663" s="105"/>
      <c r="K663" s="137"/>
    </row>
    <row r="664" spans="1:11" ht="12.75" customHeight="1">
      <c r="A664" s="40"/>
      <c r="B664" s="172"/>
      <c r="C664" s="230"/>
      <c r="D664" s="200"/>
      <c r="E664" s="41"/>
      <c r="F664" s="41"/>
      <c r="G664" s="105"/>
      <c r="K664" s="137"/>
    </row>
    <row r="665" spans="1:11" ht="12.75" customHeight="1">
      <c r="A665" s="40"/>
      <c r="B665" s="172"/>
      <c r="C665" s="230"/>
      <c r="D665" s="200"/>
      <c r="E665" s="41"/>
      <c r="F665" s="41"/>
      <c r="G665" s="105"/>
      <c r="K665" s="137"/>
    </row>
    <row r="666" spans="1:11" ht="12.75" customHeight="1">
      <c r="A666" s="40"/>
      <c r="B666" s="172"/>
      <c r="C666" s="230"/>
      <c r="D666" s="200"/>
      <c r="E666" s="41"/>
      <c r="F666" s="41"/>
      <c r="G666" s="105"/>
      <c r="K666" s="137"/>
    </row>
    <row r="668" spans="1:11" ht="12.75" customHeight="1">
      <c r="A668" s="36"/>
      <c r="B668" s="170"/>
      <c r="C668" s="228"/>
      <c r="D668" s="198"/>
      <c r="E668" s="37"/>
      <c r="F668" s="37"/>
      <c r="G668" s="103"/>
      <c r="K668" s="135"/>
    </row>
    <row r="669" spans="1:11" ht="12.75" customHeight="1">
      <c r="A669" s="36"/>
      <c r="B669" s="170"/>
      <c r="C669" s="228"/>
      <c r="D669" s="198"/>
      <c r="E669" s="37"/>
      <c r="F669" s="37"/>
      <c r="G669" s="103"/>
      <c r="K669" s="135"/>
    </row>
    <row r="670" spans="1:11" ht="12.75" customHeight="1">
      <c r="A670" s="36"/>
      <c r="B670" s="170"/>
      <c r="C670" s="228"/>
      <c r="D670" s="198"/>
      <c r="E670" s="37"/>
      <c r="F670" s="37"/>
      <c r="G670" s="103"/>
      <c r="K670" s="135"/>
    </row>
    <row r="671" spans="1:11" ht="12.75" customHeight="1">
      <c r="A671" s="36"/>
      <c r="B671" s="170"/>
      <c r="C671" s="228"/>
      <c r="D671" s="198"/>
      <c r="E671" s="37"/>
      <c r="F671" s="37"/>
      <c r="G671" s="103"/>
      <c r="K671" s="135"/>
    </row>
    <row r="672" spans="1:11" ht="12.75" customHeight="1">
      <c r="A672" s="36"/>
      <c r="B672" s="170"/>
      <c r="C672" s="228"/>
      <c r="D672" s="198"/>
      <c r="E672" s="37"/>
      <c r="F672" s="37"/>
      <c r="G672" s="103"/>
      <c r="K672" s="135"/>
    </row>
    <row r="673" spans="1:11" ht="12.75" customHeight="1">
      <c r="A673" s="36"/>
      <c r="B673" s="170"/>
      <c r="C673" s="228"/>
      <c r="D673" s="198"/>
      <c r="E673" s="37"/>
      <c r="F673" s="37"/>
      <c r="G673" s="103"/>
      <c r="K673" s="135"/>
    </row>
    <row r="674" spans="1:11" ht="12.75" customHeight="1">
      <c r="A674" s="36"/>
      <c r="B674" s="170"/>
      <c r="C674" s="228"/>
      <c r="D674" s="198"/>
      <c r="E674" s="37"/>
      <c r="F674" s="37"/>
      <c r="G674" s="103"/>
      <c r="K674" s="135"/>
    </row>
    <row r="675" spans="1:11" ht="12.75" customHeight="1">
      <c r="A675" s="36"/>
      <c r="B675" s="170"/>
      <c r="C675" s="228"/>
      <c r="D675" s="198"/>
      <c r="E675" s="37"/>
      <c r="F675" s="37"/>
      <c r="G675" s="103"/>
      <c r="K675" s="135"/>
    </row>
    <row r="676" spans="1:11" ht="12.75" customHeight="1">
      <c r="A676" s="36"/>
      <c r="B676" s="170"/>
      <c r="C676" s="228"/>
      <c r="D676" s="198"/>
      <c r="E676" s="37"/>
      <c r="F676" s="37"/>
      <c r="G676" s="103"/>
      <c r="K676" s="135"/>
    </row>
    <row r="677" spans="1:11" ht="12.75" customHeight="1">
      <c r="A677" s="36"/>
      <c r="B677" s="170"/>
      <c r="C677" s="228"/>
      <c r="D677" s="198"/>
      <c r="E677" s="37"/>
      <c r="F677" s="37"/>
      <c r="G677" s="103"/>
      <c r="K677" s="135"/>
    </row>
    <row r="678" spans="1:11" ht="12.75" customHeight="1">
      <c r="A678" s="36"/>
      <c r="B678" s="170"/>
      <c r="C678" s="228"/>
      <c r="D678" s="198"/>
      <c r="E678" s="37"/>
      <c r="F678" s="37"/>
      <c r="G678" s="103"/>
      <c r="K678" s="135"/>
    </row>
    <row r="679" spans="1:11" ht="12.75" customHeight="1">
      <c r="A679" s="36"/>
      <c r="B679" s="170"/>
      <c r="C679" s="228"/>
      <c r="D679" s="198"/>
      <c r="E679" s="37"/>
      <c r="F679" s="37"/>
      <c r="G679" s="103"/>
      <c r="K679" s="135"/>
    </row>
    <row r="680" spans="1:11" ht="12.75" customHeight="1">
      <c r="A680" s="36"/>
      <c r="B680" s="170"/>
      <c r="C680" s="228"/>
      <c r="D680" s="198"/>
      <c r="E680" s="37"/>
      <c r="F680" s="37"/>
      <c r="G680" s="103"/>
      <c r="K680" s="135"/>
    </row>
    <row r="681" spans="1:11" ht="12.75" customHeight="1">
      <c r="A681" s="36"/>
      <c r="B681" s="170"/>
      <c r="C681" s="228"/>
      <c r="D681" s="198"/>
      <c r="E681" s="37"/>
      <c r="F681" s="37"/>
      <c r="G681" s="103"/>
      <c r="K681" s="135"/>
    </row>
    <row r="682" spans="1:11" ht="12.75" customHeight="1">
      <c r="A682" s="36"/>
      <c r="B682" s="170"/>
      <c r="C682" s="228"/>
      <c r="D682" s="198"/>
      <c r="E682" s="37"/>
      <c r="F682" s="37"/>
      <c r="G682" s="103"/>
      <c r="K682" s="135"/>
    </row>
    <row r="683" spans="1:11" ht="12.75" customHeight="1">
      <c r="A683" s="36"/>
      <c r="B683" s="170"/>
      <c r="C683" s="228"/>
      <c r="D683" s="198"/>
      <c r="E683" s="37"/>
      <c r="F683" s="37"/>
      <c r="G683" s="103"/>
      <c r="K683" s="135"/>
    </row>
    <row r="684" spans="1:11" ht="12.75" customHeight="1">
      <c r="A684" s="36"/>
      <c r="B684" s="170"/>
      <c r="C684" s="228"/>
      <c r="D684" s="198"/>
      <c r="E684" s="37"/>
      <c r="F684" s="37"/>
      <c r="G684" s="103"/>
      <c r="K684" s="135"/>
    </row>
    <row r="686" spans="1:11" ht="12.75" customHeight="1">
      <c r="A686" s="40"/>
      <c r="B686" s="172"/>
      <c r="C686" s="230"/>
      <c r="D686" s="200"/>
      <c r="E686" s="41"/>
      <c r="F686" s="41"/>
      <c r="G686" s="105"/>
      <c r="K686" s="137"/>
    </row>
    <row r="687" spans="1:11" ht="12.75" customHeight="1">
      <c r="A687" s="40"/>
      <c r="B687" s="172"/>
      <c r="C687" s="230"/>
      <c r="D687" s="200"/>
      <c r="E687" s="41"/>
      <c r="F687" s="41"/>
      <c r="G687" s="105"/>
      <c r="K687" s="137"/>
    </row>
    <row r="688" spans="1:11" ht="12.75" customHeight="1">
      <c r="A688" s="40"/>
      <c r="B688" s="172"/>
      <c r="C688" s="230"/>
      <c r="D688" s="200"/>
      <c r="E688" s="41"/>
      <c r="F688" s="41"/>
      <c r="G688" s="105"/>
      <c r="K688" s="137"/>
    </row>
    <row r="689" spans="1:11" ht="12.75" customHeight="1">
      <c r="A689" s="40"/>
      <c r="B689" s="172"/>
      <c r="C689" s="230"/>
      <c r="D689" s="200"/>
      <c r="E689" s="41"/>
      <c r="F689" s="41"/>
      <c r="G689" s="105"/>
      <c r="K689" s="137"/>
    </row>
    <row r="690" spans="1:11" ht="12.75" customHeight="1">
      <c r="A690" s="40"/>
      <c r="B690" s="172"/>
      <c r="C690" s="230"/>
      <c r="D690" s="200"/>
      <c r="E690" s="41"/>
      <c r="F690" s="41"/>
      <c r="G690" s="105"/>
      <c r="K690" s="137"/>
    </row>
    <row r="691" spans="1:11" ht="12.75" customHeight="1">
      <c r="A691" s="40"/>
      <c r="B691" s="172"/>
      <c r="C691" s="230"/>
      <c r="D691" s="200"/>
      <c r="E691" s="41"/>
      <c r="F691" s="41"/>
      <c r="G691" s="105"/>
      <c r="K691" s="137"/>
    </row>
    <row r="692" spans="1:11" ht="12.75" customHeight="1">
      <c r="A692" s="40"/>
      <c r="B692" s="172"/>
      <c r="C692" s="230"/>
      <c r="D692" s="200"/>
      <c r="E692" s="41"/>
      <c r="F692" s="41"/>
      <c r="G692" s="105"/>
      <c r="K692" s="137"/>
    </row>
    <row r="693" spans="1:11" ht="12.75" customHeight="1">
      <c r="A693" s="40"/>
      <c r="B693" s="172"/>
      <c r="C693" s="230"/>
      <c r="D693" s="200"/>
      <c r="E693" s="41"/>
      <c r="F693" s="41"/>
      <c r="G693" s="105"/>
      <c r="K693" s="137"/>
    </row>
    <row r="694" spans="1:11" ht="12.75" customHeight="1">
      <c r="A694" s="40"/>
      <c r="B694" s="172"/>
      <c r="C694" s="230"/>
      <c r="D694" s="200"/>
      <c r="E694" s="41"/>
      <c r="F694" s="41"/>
      <c r="G694" s="105"/>
      <c r="K694" s="137"/>
    </row>
    <row r="695" spans="1:11" ht="12.75" customHeight="1">
      <c r="A695" s="40"/>
      <c r="B695" s="172"/>
      <c r="C695" s="230"/>
      <c r="D695" s="200"/>
      <c r="E695" s="41"/>
      <c r="F695" s="41"/>
      <c r="G695" s="105"/>
      <c r="K695" s="137"/>
    </row>
    <row r="696" spans="1:11" ht="12.75" customHeight="1">
      <c r="A696" s="40"/>
      <c r="B696" s="172"/>
      <c r="C696" s="230"/>
      <c r="D696" s="200"/>
      <c r="E696" s="41"/>
      <c r="F696" s="41"/>
      <c r="G696" s="105"/>
      <c r="K696" s="137"/>
    </row>
    <row r="697" spans="1:11" ht="12.75" customHeight="1">
      <c r="A697" s="40"/>
      <c r="B697" s="172"/>
      <c r="C697" s="230"/>
      <c r="D697" s="200"/>
      <c r="E697" s="41"/>
      <c r="F697" s="41"/>
      <c r="G697" s="105"/>
      <c r="K697" s="137"/>
    </row>
    <row r="698" spans="1:11" ht="12.75" customHeight="1">
      <c r="A698" s="40"/>
      <c r="B698" s="172"/>
      <c r="C698" s="230"/>
      <c r="D698" s="200"/>
      <c r="E698" s="41"/>
      <c r="F698" s="41"/>
      <c r="G698" s="105"/>
      <c r="K698" s="137"/>
    </row>
    <row r="699" spans="1:11" ht="12.75" customHeight="1">
      <c r="A699" s="40"/>
      <c r="B699" s="172"/>
      <c r="C699" s="230"/>
      <c r="D699" s="200"/>
      <c r="E699" s="41"/>
      <c r="F699" s="41"/>
      <c r="G699" s="105"/>
      <c r="K699" s="137"/>
    </row>
    <row r="700" spans="1:11" ht="12.75" customHeight="1">
      <c r="A700" s="40"/>
      <c r="B700" s="172"/>
      <c r="C700" s="230"/>
      <c r="D700" s="200"/>
      <c r="E700" s="41"/>
      <c r="F700" s="41"/>
      <c r="G700" s="105"/>
      <c r="K700" s="137"/>
    </row>
    <row r="701" spans="1:11" ht="12.75" customHeight="1">
      <c r="A701" s="40"/>
      <c r="B701" s="172"/>
      <c r="C701" s="230"/>
      <c r="D701" s="200"/>
      <c r="E701" s="41"/>
      <c r="F701" s="41"/>
      <c r="G701" s="105"/>
      <c r="K701" s="137"/>
    </row>
    <row r="703" spans="1:11" ht="12.75" customHeight="1">
      <c r="A703" s="48"/>
      <c r="B703" s="176"/>
      <c r="C703" s="234"/>
      <c r="D703" s="204"/>
      <c r="E703" s="49"/>
      <c r="F703" s="49"/>
      <c r="G703" s="109"/>
      <c r="K703" s="141"/>
    </row>
    <row r="704" spans="1:11" ht="12.75" customHeight="1">
      <c r="A704" s="48"/>
      <c r="B704" s="176"/>
      <c r="C704" s="234"/>
      <c r="D704" s="204"/>
      <c r="E704" s="49"/>
      <c r="F704" s="49"/>
      <c r="G704" s="109"/>
      <c r="K704" s="141"/>
    </row>
    <row r="705" spans="1:11" ht="12.75" customHeight="1">
      <c r="A705" s="48"/>
      <c r="B705" s="176"/>
      <c r="C705" s="234"/>
      <c r="D705" s="204"/>
      <c r="E705" s="49"/>
      <c r="F705" s="49"/>
      <c r="G705" s="109"/>
      <c r="K705" s="141"/>
    </row>
    <row r="706" spans="1:11" ht="12.75" customHeight="1">
      <c r="A706" s="48"/>
      <c r="B706" s="176"/>
      <c r="C706" s="234"/>
      <c r="D706" s="204"/>
      <c r="E706" s="49"/>
      <c r="F706" s="49"/>
      <c r="G706" s="109"/>
      <c r="K706" s="141"/>
    </row>
    <row r="707" spans="1:11" ht="12.75" customHeight="1">
      <c r="A707" s="48"/>
      <c r="B707" s="176"/>
      <c r="C707" s="234"/>
      <c r="D707" s="204"/>
      <c r="E707" s="49"/>
      <c r="F707" s="49"/>
      <c r="G707" s="109"/>
      <c r="K707" s="141"/>
    </row>
    <row r="708" spans="1:11" ht="12.75" customHeight="1">
      <c r="A708" s="48"/>
      <c r="B708" s="176"/>
      <c r="C708" s="234"/>
      <c r="D708" s="204"/>
      <c r="E708" s="49"/>
      <c r="F708" s="49"/>
      <c r="G708" s="109"/>
      <c r="K708" s="141"/>
    </row>
    <row r="709" spans="1:11" ht="12.75" customHeight="1">
      <c r="A709" s="48"/>
      <c r="B709" s="176"/>
      <c r="C709" s="234"/>
      <c r="D709" s="204"/>
      <c r="E709" s="49"/>
      <c r="F709" s="49"/>
      <c r="G709" s="109"/>
      <c r="K709" s="141"/>
    </row>
    <row r="710" spans="1:11" ht="12.75" customHeight="1">
      <c r="A710" s="48"/>
      <c r="B710" s="176"/>
      <c r="C710" s="234"/>
      <c r="D710" s="204"/>
      <c r="E710" s="49"/>
      <c r="F710" s="49"/>
      <c r="G710" s="109"/>
      <c r="K710" s="141"/>
    </row>
    <row r="711" spans="1:11" ht="12.75" customHeight="1">
      <c r="A711" s="48"/>
      <c r="B711" s="176"/>
      <c r="C711" s="234"/>
      <c r="D711" s="204"/>
      <c r="E711" s="49"/>
      <c r="F711" s="49"/>
      <c r="G711" s="109"/>
      <c r="K711" s="141"/>
    </row>
    <row r="712" spans="1:11" ht="12.75" customHeight="1">
      <c r="A712" s="48"/>
      <c r="B712" s="176"/>
      <c r="C712" s="234"/>
      <c r="D712" s="204"/>
      <c r="E712" s="49"/>
      <c r="F712" s="49"/>
      <c r="G712" s="109"/>
      <c r="K712" s="141"/>
    </row>
    <row r="714" spans="1:11" ht="12.75" customHeight="1">
      <c r="A714" s="40"/>
      <c r="B714" s="172"/>
      <c r="C714" s="230"/>
      <c r="D714" s="200"/>
      <c r="E714" s="41"/>
      <c r="F714" s="41"/>
      <c r="G714" s="105"/>
      <c r="K714" s="137"/>
    </row>
    <row r="715" spans="1:11" ht="12.75" customHeight="1">
      <c r="A715" s="40"/>
      <c r="B715" s="172"/>
      <c r="C715" s="230"/>
      <c r="D715" s="200"/>
      <c r="E715" s="41"/>
      <c r="F715" s="41"/>
      <c r="G715" s="105"/>
      <c r="K715" s="137"/>
    </row>
    <row r="716" spans="1:11" ht="12.75" customHeight="1">
      <c r="A716" s="40"/>
      <c r="B716" s="172"/>
      <c r="C716" s="230"/>
      <c r="D716" s="200"/>
      <c r="E716" s="41"/>
      <c r="F716" s="41"/>
      <c r="G716" s="105"/>
      <c r="K716" s="137"/>
    </row>
    <row r="717" spans="1:11" ht="12.75" customHeight="1">
      <c r="A717" s="40"/>
      <c r="B717" s="172"/>
      <c r="C717" s="230"/>
      <c r="D717" s="200"/>
      <c r="E717" s="41"/>
      <c r="F717" s="41"/>
      <c r="G717" s="105"/>
      <c r="K717" s="137"/>
    </row>
    <row r="718" spans="1:11" ht="12.75" customHeight="1">
      <c r="A718" s="40"/>
      <c r="B718" s="172"/>
      <c r="C718" s="230"/>
      <c r="D718" s="200"/>
      <c r="E718" s="41"/>
      <c r="F718" s="41"/>
      <c r="G718" s="105"/>
      <c r="K718" s="137"/>
    </row>
    <row r="719" spans="1:11" ht="12.75" customHeight="1">
      <c r="A719" s="40"/>
      <c r="B719" s="172"/>
      <c r="C719" s="230"/>
      <c r="D719" s="200"/>
      <c r="E719" s="41"/>
      <c r="F719" s="41"/>
      <c r="G719" s="105"/>
      <c r="K719" s="137"/>
    </row>
    <row r="720" spans="1:11" ht="12.75" customHeight="1">
      <c r="A720" s="40"/>
      <c r="B720" s="172"/>
      <c r="C720" s="230"/>
      <c r="D720" s="200"/>
      <c r="E720" s="41"/>
      <c r="F720" s="41"/>
      <c r="G720" s="105"/>
      <c r="K720" s="137"/>
    </row>
    <row r="721" spans="1:11" ht="12.75" customHeight="1">
      <c r="A721" s="40"/>
      <c r="B721" s="172"/>
      <c r="C721" s="230"/>
      <c r="D721" s="200"/>
      <c r="E721" s="41"/>
      <c r="F721" s="41"/>
      <c r="G721" s="105"/>
      <c r="K721" s="137"/>
    </row>
    <row r="722" spans="1:11" ht="12.75" customHeight="1">
      <c r="A722" s="40"/>
      <c r="B722" s="172"/>
      <c r="C722" s="230"/>
      <c r="D722" s="200"/>
      <c r="E722" s="41"/>
      <c r="F722" s="41"/>
      <c r="G722" s="105"/>
      <c r="K722" s="137"/>
    </row>
    <row r="723" spans="1:11" ht="12.75" customHeight="1">
      <c r="A723" s="40"/>
      <c r="B723" s="172"/>
      <c r="C723" s="230"/>
      <c r="D723" s="200"/>
      <c r="E723" s="41"/>
      <c r="F723" s="41"/>
      <c r="G723" s="105"/>
      <c r="K723" s="137"/>
    </row>
    <row r="724" spans="1:11" ht="12.75" customHeight="1">
      <c r="A724" s="40"/>
      <c r="B724" s="172"/>
      <c r="C724" s="230"/>
      <c r="D724" s="200"/>
      <c r="E724" s="41"/>
      <c r="F724" s="41"/>
      <c r="G724" s="105"/>
      <c r="K724" s="137"/>
    </row>
    <row r="725" spans="1:11" ht="12.75" customHeight="1">
      <c r="A725" s="40"/>
      <c r="B725" s="172"/>
      <c r="C725" s="230"/>
      <c r="D725" s="200"/>
      <c r="E725" s="41"/>
      <c r="F725" s="41"/>
      <c r="G725" s="105"/>
      <c r="K725" s="137"/>
    </row>
    <row r="726" spans="1:11" ht="12.75" customHeight="1">
      <c r="A726" s="40"/>
      <c r="B726" s="172"/>
      <c r="C726" s="230"/>
      <c r="D726" s="200"/>
      <c r="E726" s="41"/>
      <c r="F726" s="41"/>
      <c r="G726" s="105"/>
      <c r="K726" s="137"/>
    </row>
    <row r="728" spans="1:11" ht="12.75" customHeight="1">
      <c r="A728" s="56"/>
      <c r="B728" s="179"/>
      <c r="C728" s="237"/>
      <c r="D728" s="207"/>
      <c r="E728" s="57"/>
      <c r="F728" s="57"/>
      <c r="G728" s="112"/>
      <c r="K728" s="144"/>
    </row>
    <row r="729" spans="1:11" ht="12.75" customHeight="1">
      <c r="A729" s="56"/>
      <c r="B729" s="179"/>
      <c r="C729" s="237"/>
      <c r="D729" s="207"/>
      <c r="E729" s="57"/>
      <c r="F729" s="57"/>
      <c r="G729" s="112"/>
      <c r="K729" s="144"/>
    </row>
    <row r="730" spans="1:11" ht="12.75" customHeight="1">
      <c r="A730" s="56"/>
      <c r="B730" s="179"/>
      <c r="C730" s="237"/>
      <c r="D730" s="207"/>
      <c r="E730" s="57"/>
      <c r="F730" s="57"/>
      <c r="G730" s="112"/>
      <c r="K730" s="144"/>
    </row>
    <row r="731" spans="1:11" ht="12.75" customHeight="1">
      <c r="A731" s="56"/>
      <c r="B731" s="179"/>
      <c r="C731" s="237"/>
      <c r="D731" s="207"/>
      <c r="E731" s="57"/>
      <c r="F731" s="57"/>
      <c r="G731" s="112"/>
      <c r="K731" s="144"/>
    </row>
    <row r="732" spans="1:11" ht="12.75" customHeight="1">
      <c r="A732" s="56"/>
      <c r="B732" s="179"/>
      <c r="C732" s="237"/>
      <c r="D732" s="207"/>
      <c r="E732" s="57"/>
      <c r="F732" s="57"/>
      <c r="G732" s="112"/>
      <c r="K732" s="144"/>
    </row>
    <row r="733" spans="1:11" ht="12.75" customHeight="1">
      <c r="A733" s="56"/>
      <c r="B733" s="179"/>
      <c r="C733" s="237"/>
      <c r="D733" s="207"/>
      <c r="E733" s="57"/>
      <c r="F733" s="57"/>
      <c r="G733" s="112"/>
      <c r="K733" s="144"/>
    </row>
    <row r="734" spans="1:11" ht="12.75" customHeight="1">
      <c r="A734" s="56"/>
      <c r="B734" s="179"/>
      <c r="C734" s="237"/>
      <c r="D734" s="207"/>
      <c r="E734" s="57"/>
      <c r="F734" s="57"/>
      <c r="G734" s="112"/>
      <c r="K734" s="144"/>
    </row>
    <row r="735" spans="1:11" ht="12.75" customHeight="1">
      <c r="A735" s="56"/>
      <c r="B735" s="179"/>
      <c r="C735" s="237"/>
      <c r="D735" s="207"/>
      <c r="E735" s="57"/>
      <c r="F735" s="57"/>
      <c r="G735" s="112"/>
      <c r="K735" s="144"/>
    </row>
    <row r="736" spans="1:11" ht="12.75" customHeight="1">
      <c r="A736" s="56"/>
      <c r="B736" s="179"/>
      <c r="C736" s="237"/>
      <c r="D736" s="207"/>
      <c r="E736" s="57"/>
      <c r="F736" s="57"/>
      <c r="G736" s="112"/>
      <c r="K736" s="144"/>
    </row>
    <row r="737" spans="1:11" ht="12.75" customHeight="1">
      <c r="A737" s="56"/>
      <c r="B737" s="179"/>
      <c r="C737" s="237"/>
      <c r="D737" s="207"/>
      <c r="E737" s="57"/>
      <c r="F737" s="57"/>
      <c r="G737" s="112"/>
      <c r="K737" s="144"/>
    </row>
    <row r="738" spans="1:11" ht="12.75" customHeight="1">
      <c r="A738" s="56"/>
      <c r="B738" s="179"/>
      <c r="C738" s="237"/>
      <c r="D738" s="207"/>
      <c r="E738" s="57"/>
      <c r="F738" s="57"/>
      <c r="G738" s="112"/>
      <c r="K738" s="144"/>
    </row>
    <row r="739" spans="1:11" ht="12.75" customHeight="1">
      <c r="A739" s="56"/>
      <c r="B739" s="179"/>
      <c r="C739" s="237"/>
      <c r="D739" s="207"/>
      <c r="E739" s="57"/>
      <c r="F739" s="57"/>
      <c r="G739" s="112"/>
      <c r="K739" s="144"/>
    </row>
    <row r="740" spans="1:11" ht="12.75" customHeight="1">
      <c r="A740" s="56"/>
      <c r="B740" s="179"/>
      <c r="C740" s="237"/>
      <c r="D740" s="207"/>
      <c r="E740" s="57"/>
      <c r="F740" s="57"/>
      <c r="G740" s="112"/>
      <c r="K740" s="144"/>
    </row>
    <row r="741" spans="1:11" ht="12.75" customHeight="1">
      <c r="A741" s="56"/>
      <c r="B741" s="179"/>
      <c r="C741" s="237"/>
      <c r="D741" s="207"/>
      <c r="E741" s="57"/>
      <c r="F741" s="57"/>
      <c r="G741" s="112"/>
      <c r="K741" s="144"/>
    </row>
    <row r="742" spans="1:11" ht="12.75" customHeight="1">
      <c r="A742" s="56"/>
      <c r="B742" s="179"/>
      <c r="C742" s="237"/>
      <c r="D742" s="207"/>
      <c r="E742" s="57"/>
      <c r="F742" s="57"/>
      <c r="G742" s="112"/>
      <c r="K742" s="144"/>
    </row>
    <row r="744" spans="1:11" ht="12.75" customHeight="1">
      <c r="A744" s="40"/>
      <c r="B744" s="172"/>
      <c r="C744" s="230"/>
      <c r="D744" s="200"/>
      <c r="E744" s="41"/>
      <c r="F744" s="41"/>
      <c r="G744" s="105"/>
      <c r="K744" s="137"/>
    </row>
    <row r="745" spans="1:11" ht="12.75" customHeight="1">
      <c r="A745" s="40"/>
      <c r="B745" s="172"/>
      <c r="C745" s="230"/>
      <c r="D745" s="200"/>
      <c r="E745" s="41"/>
      <c r="F745" s="41"/>
      <c r="G745" s="105"/>
      <c r="K745" s="137"/>
    </row>
    <row r="746" spans="1:11" ht="12.75" customHeight="1">
      <c r="A746" s="40"/>
      <c r="B746" s="172"/>
      <c r="C746" s="230"/>
      <c r="D746" s="200"/>
      <c r="E746" s="41"/>
      <c r="F746" s="41"/>
      <c r="G746" s="105"/>
      <c r="K746" s="137"/>
    </row>
    <row r="747" spans="1:11" ht="12.75" customHeight="1">
      <c r="A747" s="40"/>
      <c r="B747" s="172"/>
      <c r="C747" s="230"/>
      <c r="D747" s="200"/>
      <c r="E747" s="41"/>
      <c r="F747" s="41"/>
      <c r="G747" s="105"/>
      <c r="K747" s="137"/>
    </row>
    <row r="748" spans="1:11" ht="12.75" customHeight="1">
      <c r="A748" s="40"/>
      <c r="B748" s="172"/>
      <c r="C748" s="230"/>
      <c r="D748" s="200"/>
      <c r="E748" s="41"/>
      <c r="F748" s="41"/>
      <c r="G748" s="105"/>
      <c r="K748" s="137"/>
    </row>
    <row r="749" spans="1:11" ht="12.75" customHeight="1">
      <c r="A749" s="40"/>
      <c r="B749" s="172"/>
      <c r="C749" s="230"/>
      <c r="D749" s="200"/>
      <c r="E749" s="41"/>
      <c r="F749" s="41"/>
      <c r="G749" s="105"/>
      <c r="K749" s="137"/>
    </row>
    <row r="750" spans="1:11" ht="12.75" customHeight="1">
      <c r="A750" s="40"/>
      <c r="B750" s="172"/>
      <c r="C750" s="230"/>
      <c r="D750" s="200"/>
      <c r="E750" s="41"/>
      <c r="F750" s="41"/>
      <c r="G750" s="105"/>
      <c r="K750" s="137"/>
    </row>
    <row r="751" spans="1:11" ht="12.75" customHeight="1">
      <c r="A751" s="40"/>
      <c r="B751" s="172"/>
      <c r="C751" s="230"/>
      <c r="D751" s="200"/>
      <c r="E751" s="41"/>
      <c r="F751" s="41"/>
      <c r="G751" s="105"/>
      <c r="K751" s="137"/>
    </row>
    <row r="752" spans="1:11" ht="12.75" customHeight="1">
      <c r="A752" s="40"/>
      <c r="B752" s="172"/>
      <c r="C752" s="230"/>
      <c r="D752" s="200"/>
      <c r="E752" s="41"/>
      <c r="F752" s="41"/>
      <c r="G752" s="105"/>
      <c r="K752" s="137"/>
    </row>
    <row r="753" spans="1:11" ht="12.75" customHeight="1">
      <c r="A753" s="40"/>
      <c r="B753" s="172"/>
      <c r="C753" s="230"/>
      <c r="D753" s="200"/>
      <c r="E753" s="41"/>
      <c r="F753" s="41"/>
      <c r="G753" s="105"/>
      <c r="K753" s="137"/>
    </row>
    <row r="754" spans="1:11" ht="12.75" customHeight="1">
      <c r="A754" s="40"/>
      <c r="B754" s="172"/>
      <c r="C754" s="230"/>
      <c r="D754" s="200"/>
      <c r="E754" s="41"/>
      <c r="F754" s="41"/>
      <c r="G754" s="105"/>
      <c r="K754" s="137"/>
    </row>
    <row r="756" spans="1:11" ht="12.75" customHeight="1">
      <c r="A756" s="58"/>
      <c r="B756" s="180"/>
      <c r="C756" s="238"/>
      <c r="D756" s="208"/>
      <c r="E756" s="59"/>
      <c r="F756" s="59"/>
      <c r="G756" s="113"/>
      <c r="K756" s="145"/>
    </row>
    <row r="757" spans="1:11" ht="12.75" customHeight="1">
      <c r="A757" s="58"/>
      <c r="B757" s="180"/>
      <c r="C757" s="238"/>
      <c r="D757" s="208"/>
      <c r="E757" s="59"/>
      <c r="F757" s="59"/>
      <c r="G757" s="113"/>
      <c r="K757" s="145"/>
    </row>
    <row r="758" spans="1:11" ht="12.75" customHeight="1">
      <c r="A758" s="58"/>
      <c r="B758" s="180"/>
      <c r="C758" s="238"/>
      <c r="D758" s="208"/>
      <c r="E758" s="59"/>
      <c r="F758" s="59"/>
      <c r="G758" s="113"/>
      <c r="K758" s="145"/>
    </row>
    <row r="759" spans="1:11" ht="12.75" customHeight="1">
      <c r="A759" s="58"/>
      <c r="B759" s="180"/>
      <c r="C759" s="238"/>
      <c r="D759" s="208"/>
      <c r="E759" s="59"/>
      <c r="F759" s="59"/>
      <c r="G759" s="113"/>
      <c r="K759" s="145"/>
    </row>
    <row r="760" spans="1:11" ht="12.75" customHeight="1">
      <c r="A760" s="58"/>
      <c r="B760" s="180"/>
      <c r="C760" s="238"/>
      <c r="D760" s="208"/>
      <c r="E760" s="59"/>
      <c r="F760" s="59"/>
      <c r="G760" s="113"/>
      <c r="K760" s="145"/>
    </row>
    <row r="761" spans="1:11" ht="12.75" customHeight="1">
      <c r="A761" s="58"/>
      <c r="B761" s="180"/>
      <c r="C761" s="238"/>
      <c r="D761" s="208"/>
      <c r="E761" s="59"/>
      <c r="F761" s="59"/>
      <c r="G761" s="113"/>
      <c r="K761" s="145"/>
    </row>
    <row r="762" spans="1:11" ht="12.75" customHeight="1">
      <c r="A762" s="58"/>
      <c r="B762" s="180"/>
      <c r="C762" s="238"/>
      <c r="D762" s="208"/>
      <c r="E762" s="59"/>
      <c r="F762" s="59"/>
      <c r="G762" s="113"/>
      <c r="K762" s="145"/>
    </row>
    <row r="763" spans="1:11" ht="12.75" customHeight="1">
      <c r="A763" s="58"/>
      <c r="B763" s="180"/>
      <c r="C763" s="238"/>
      <c r="D763" s="208"/>
      <c r="E763" s="59"/>
      <c r="F763" s="59"/>
      <c r="G763" s="113"/>
      <c r="K763" s="145"/>
    </row>
    <row r="764" spans="1:11" ht="12.75" customHeight="1">
      <c r="A764" s="58"/>
      <c r="B764" s="180"/>
      <c r="C764" s="238"/>
      <c r="D764" s="208"/>
      <c r="E764" s="59"/>
      <c r="F764" s="59"/>
      <c r="G764" s="113"/>
      <c r="K764" s="145"/>
    </row>
    <row r="765" spans="1:11" ht="12.75" customHeight="1">
      <c r="A765" s="58"/>
      <c r="B765" s="180"/>
      <c r="C765" s="238"/>
      <c r="D765" s="208"/>
      <c r="E765" s="59"/>
      <c r="F765" s="59"/>
      <c r="G765" s="113"/>
      <c r="K765" s="145"/>
    </row>
    <row r="766" spans="1:11" ht="12.75" customHeight="1">
      <c r="A766" s="58"/>
      <c r="B766" s="180"/>
      <c r="C766" s="238"/>
      <c r="D766" s="208"/>
      <c r="E766" s="59"/>
      <c r="F766" s="59"/>
      <c r="G766" s="113"/>
      <c r="K766" s="145"/>
    </row>
    <row r="767" spans="1:11" ht="12.75" customHeight="1">
      <c r="A767" s="58"/>
      <c r="B767" s="180"/>
      <c r="C767" s="238"/>
      <c r="D767" s="208"/>
      <c r="E767" s="59"/>
      <c r="F767" s="59"/>
      <c r="G767" s="113"/>
      <c r="K767" s="145"/>
    </row>
    <row r="768" spans="1:11" ht="12.75" customHeight="1">
      <c r="A768" s="58"/>
      <c r="B768" s="180"/>
      <c r="C768" s="238"/>
      <c r="D768" s="208"/>
      <c r="E768" s="59"/>
      <c r="F768" s="59"/>
      <c r="G768" s="113"/>
      <c r="K768" s="145"/>
    </row>
    <row r="769" spans="1:11" ht="12.75" customHeight="1">
      <c r="A769" s="58"/>
      <c r="B769" s="180"/>
      <c r="C769" s="238"/>
      <c r="D769" s="208"/>
      <c r="E769" s="59"/>
      <c r="F769" s="59"/>
      <c r="G769" s="113"/>
      <c r="K769" s="145"/>
    </row>
    <row r="770" spans="1:11" ht="12.75" customHeight="1">
      <c r="A770" s="58"/>
      <c r="B770" s="180"/>
      <c r="C770" s="238"/>
      <c r="D770" s="208"/>
      <c r="E770" s="59"/>
      <c r="F770" s="59"/>
      <c r="G770" s="113"/>
      <c r="K770" s="145"/>
    </row>
    <row r="771" spans="1:11" ht="12.75" customHeight="1">
      <c r="A771" s="58"/>
      <c r="B771" s="180"/>
      <c r="C771" s="238"/>
      <c r="D771" s="208"/>
      <c r="E771" s="59"/>
      <c r="F771" s="59"/>
      <c r="G771" s="113"/>
      <c r="K771" s="145"/>
    </row>
    <row r="772" spans="1:11" ht="12.75" customHeight="1">
      <c r="A772" s="60"/>
      <c r="B772" s="181"/>
      <c r="C772" s="239"/>
      <c r="D772" s="209"/>
      <c r="E772" s="61"/>
      <c r="F772" s="61"/>
      <c r="G772" s="114"/>
      <c r="K772" s="146"/>
    </row>
    <row r="773" spans="1:11" ht="12.75" customHeight="1">
      <c r="A773" s="60"/>
      <c r="B773" s="181"/>
      <c r="C773" s="239"/>
      <c r="D773" s="209"/>
      <c r="E773" s="61"/>
      <c r="F773" s="61"/>
      <c r="G773" s="114"/>
      <c r="K773" s="146"/>
    </row>
    <row r="774" spans="1:11" ht="12.75" customHeight="1">
      <c r="A774" s="60"/>
      <c r="B774" s="181"/>
      <c r="C774" s="239"/>
      <c r="D774" s="209"/>
      <c r="E774" s="61"/>
      <c r="F774" s="61"/>
      <c r="G774" s="114"/>
      <c r="K774" s="146"/>
    </row>
    <row r="775" spans="1:11" ht="12.75" customHeight="1">
      <c r="A775" s="60"/>
      <c r="B775" s="181"/>
      <c r="C775" s="239"/>
      <c r="D775" s="209"/>
      <c r="E775" s="61"/>
      <c r="F775" s="61"/>
      <c r="G775" s="114"/>
      <c r="K775" s="146"/>
    </row>
    <row r="776" spans="1:11" ht="12.75" customHeight="1">
      <c r="A776" s="60"/>
      <c r="B776" s="181"/>
      <c r="C776" s="239"/>
      <c r="D776" s="209"/>
      <c r="E776" s="61"/>
      <c r="F776" s="61"/>
      <c r="G776" s="114"/>
      <c r="K776" s="146"/>
    </row>
    <row r="777" spans="1:11" ht="12.75" customHeight="1">
      <c r="A777" s="60"/>
      <c r="B777" s="181"/>
      <c r="C777" s="239"/>
      <c r="D777" s="209"/>
      <c r="E777" s="61"/>
      <c r="F777" s="61"/>
      <c r="G777" s="114"/>
      <c r="K777" s="146"/>
    </row>
    <row r="778" spans="1:11" ht="12.75" customHeight="1">
      <c r="A778" s="60"/>
      <c r="B778" s="181"/>
      <c r="C778" s="239"/>
      <c r="D778" s="209"/>
      <c r="E778" s="61"/>
      <c r="F778" s="61"/>
      <c r="G778" s="114"/>
      <c r="K778" s="146"/>
    </row>
    <row r="779" spans="1:11" ht="12.75" customHeight="1">
      <c r="A779" s="60"/>
      <c r="B779" s="181"/>
      <c r="C779" s="239"/>
      <c r="D779" s="209"/>
      <c r="E779" s="61"/>
      <c r="F779" s="61"/>
      <c r="G779" s="114"/>
      <c r="K779" s="146"/>
    </row>
    <row r="780" spans="1:11" ht="12.75" customHeight="1">
      <c r="A780" s="60"/>
      <c r="B780" s="181"/>
      <c r="C780" s="239"/>
      <c r="D780" s="209"/>
      <c r="E780" s="61"/>
      <c r="F780" s="61"/>
      <c r="G780" s="114"/>
      <c r="K780" s="146"/>
    </row>
    <row r="781" spans="1:11" ht="12.75" customHeight="1">
      <c r="A781" s="60"/>
      <c r="B781" s="181"/>
      <c r="C781" s="239"/>
      <c r="D781" s="209"/>
      <c r="E781" s="61"/>
      <c r="F781" s="61"/>
      <c r="G781" s="114"/>
      <c r="K781" s="146"/>
    </row>
    <row r="782" spans="1:11" ht="12.75" customHeight="1">
      <c r="A782" s="60"/>
      <c r="B782" s="181"/>
      <c r="C782" s="239"/>
      <c r="D782" s="209"/>
      <c r="E782" s="61"/>
      <c r="F782" s="61"/>
      <c r="G782" s="114"/>
      <c r="K782" s="146"/>
    </row>
    <row r="783" spans="1:11" ht="12.75" customHeight="1">
      <c r="A783" s="60"/>
      <c r="B783" s="181"/>
      <c r="C783" s="239"/>
      <c r="D783" s="209"/>
      <c r="E783" s="61"/>
      <c r="F783" s="61"/>
      <c r="G783" s="114"/>
      <c r="K783" s="146"/>
    </row>
    <row r="784" spans="1:11" ht="12.75" customHeight="1">
      <c r="A784" s="60"/>
      <c r="B784" s="181"/>
      <c r="C784" s="239"/>
      <c r="D784" s="209"/>
      <c r="E784" s="61"/>
      <c r="F784" s="61"/>
      <c r="G784" s="114"/>
      <c r="K784" s="146"/>
    </row>
    <row r="785" spans="1:11" ht="12.75" customHeight="1">
      <c r="A785" s="60"/>
      <c r="B785" s="181"/>
      <c r="C785" s="239"/>
      <c r="D785" s="209"/>
      <c r="E785" s="61"/>
      <c r="F785" s="61"/>
      <c r="G785" s="114"/>
      <c r="K785" s="146"/>
    </row>
    <row r="786" spans="1:11" ht="12.75" customHeight="1">
      <c r="A786" s="60"/>
      <c r="B786" s="181"/>
      <c r="C786" s="239"/>
      <c r="D786" s="209"/>
      <c r="E786" s="61"/>
      <c r="F786" s="61"/>
      <c r="G786" s="114"/>
      <c r="K786" s="146"/>
    </row>
    <row r="787" spans="1:11" ht="12.75" customHeight="1">
      <c r="A787" s="60"/>
      <c r="B787" s="181"/>
      <c r="C787" s="239"/>
      <c r="D787" s="209"/>
      <c r="E787" s="61"/>
      <c r="F787" s="61"/>
      <c r="G787" s="114"/>
      <c r="K787" s="146"/>
    </row>
    <row r="788" spans="1:11" ht="12.75" customHeight="1">
      <c r="A788" s="60"/>
      <c r="B788" s="181"/>
      <c r="C788" s="239"/>
      <c r="D788" s="209"/>
      <c r="E788" s="61"/>
      <c r="F788" s="61"/>
      <c r="G788" s="114"/>
      <c r="K788" s="146"/>
    </row>
    <row r="790" spans="1:11" ht="12.75" customHeight="1">
      <c r="A790" s="44"/>
      <c r="B790" s="174"/>
      <c r="C790" s="232"/>
      <c r="D790" s="202"/>
      <c r="E790" s="45"/>
      <c r="F790" s="45"/>
      <c r="G790" s="107"/>
      <c r="K790" s="139"/>
    </row>
    <row r="791" spans="1:11" ht="12.75" customHeight="1">
      <c r="A791" s="44"/>
      <c r="B791" s="174"/>
      <c r="C791" s="232"/>
      <c r="D791" s="202"/>
      <c r="E791" s="45"/>
      <c r="F791" s="45"/>
      <c r="G791" s="107"/>
      <c r="K791" s="139"/>
    </row>
    <row r="792" spans="1:11" ht="12.75" customHeight="1">
      <c r="A792" s="44"/>
      <c r="B792" s="174"/>
      <c r="C792" s="232"/>
      <c r="D792" s="202"/>
      <c r="E792" s="45"/>
      <c r="F792" s="45"/>
      <c r="G792" s="107"/>
      <c r="K792" s="139"/>
    </row>
    <row r="793" spans="1:11" ht="12.75" customHeight="1">
      <c r="A793" s="44"/>
      <c r="B793" s="174"/>
      <c r="C793" s="232"/>
      <c r="D793" s="202"/>
      <c r="E793" s="45"/>
      <c r="F793" s="45"/>
      <c r="G793" s="107"/>
      <c r="K793" s="139"/>
    </row>
    <row r="794" spans="1:11" ht="12.75" customHeight="1">
      <c r="A794" s="44"/>
      <c r="B794" s="174"/>
      <c r="C794" s="232"/>
      <c r="D794" s="202"/>
      <c r="E794" s="45"/>
      <c r="F794" s="45"/>
      <c r="G794" s="107"/>
      <c r="K794" s="139"/>
    </row>
    <row r="795" spans="1:11" ht="12.75" customHeight="1">
      <c r="A795" s="44"/>
      <c r="B795" s="174"/>
      <c r="C795" s="232"/>
      <c r="D795" s="202"/>
      <c r="E795" s="45"/>
      <c r="F795" s="45"/>
      <c r="G795" s="107"/>
      <c r="K795" s="139"/>
    </row>
    <row r="796" spans="1:11" ht="12.75" customHeight="1">
      <c r="A796" s="44"/>
      <c r="B796" s="174"/>
      <c r="C796" s="232"/>
      <c r="D796" s="202"/>
      <c r="E796" s="45"/>
      <c r="F796" s="45"/>
      <c r="G796" s="107"/>
      <c r="K796" s="139"/>
    </row>
    <row r="797" spans="1:11" ht="12.75" customHeight="1">
      <c r="A797" s="44"/>
      <c r="B797" s="174"/>
      <c r="C797" s="232"/>
      <c r="D797" s="202"/>
      <c r="E797" s="45"/>
      <c r="F797" s="45"/>
      <c r="G797" s="107"/>
      <c r="K797" s="139"/>
    </row>
    <row r="798" spans="1:11" ht="12.75" customHeight="1">
      <c r="A798" s="44"/>
      <c r="B798" s="174"/>
      <c r="C798" s="232"/>
      <c r="D798" s="202"/>
      <c r="E798" s="45"/>
      <c r="F798" s="45"/>
      <c r="G798" s="107"/>
      <c r="K798" s="139"/>
    </row>
    <row r="799" spans="1:11" ht="12.75" customHeight="1">
      <c r="A799" s="44"/>
      <c r="B799" s="174"/>
      <c r="C799" s="232"/>
      <c r="D799" s="202"/>
      <c r="E799" s="45"/>
      <c r="F799" s="45"/>
      <c r="G799" s="107"/>
      <c r="K799" s="139"/>
    </row>
    <row r="800" spans="1:11" ht="12.75" customHeight="1">
      <c r="A800" s="44"/>
      <c r="B800" s="174"/>
      <c r="C800" s="232"/>
      <c r="D800" s="202"/>
      <c r="E800" s="45"/>
      <c r="F800" s="45"/>
      <c r="G800" s="107"/>
      <c r="K800" s="139"/>
    </row>
    <row r="801" spans="1:11" ht="12.75" customHeight="1">
      <c r="A801" s="44"/>
      <c r="B801" s="174"/>
      <c r="C801" s="232"/>
      <c r="D801" s="202"/>
      <c r="E801" s="45"/>
      <c r="F801" s="45"/>
      <c r="G801" s="107"/>
      <c r="K801" s="139"/>
    </row>
    <row r="802" spans="1:11" ht="12.75" customHeight="1">
      <c r="A802" s="44"/>
      <c r="B802" s="174"/>
      <c r="C802" s="232"/>
      <c r="D802" s="202"/>
      <c r="E802" s="45"/>
      <c r="F802" s="45"/>
      <c r="G802" s="107"/>
      <c r="K802" s="139"/>
    </row>
    <row r="803" spans="1:11" ht="12.75" customHeight="1">
      <c r="A803" s="44"/>
      <c r="B803" s="174"/>
      <c r="C803" s="232"/>
      <c r="D803" s="202"/>
      <c r="E803" s="45"/>
      <c r="F803" s="45"/>
      <c r="G803" s="107"/>
      <c r="K803" s="139"/>
    </row>
    <row r="804" spans="1:11" ht="12.75" customHeight="1">
      <c r="A804" s="44"/>
      <c r="B804" s="174"/>
      <c r="C804" s="232"/>
      <c r="D804" s="202"/>
      <c r="E804" s="45"/>
      <c r="F804" s="45"/>
      <c r="G804" s="107"/>
      <c r="K804" s="139"/>
    </row>
    <row r="805" spans="1:11" ht="12.75" customHeight="1">
      <c r="A805" s="44"/>
      <c r="B805" s="174"/>
      <c r="C805" s="232"/>
      <c r="D805" s="202"/>
      <c r="E805" s="45"/>
      <c r="F805" s="45"/>
      <c r="G805" s="107"/>
      <c r="K805" s="139"/>
    </row>
    <row r="806" spans="1:11" ht="12.75" customHeight="1">
      <c r="A806" s="44"/>
      <c r="B806" s="174"/>
      <c r="C806" s="232"/>
      <c r="D806" s="202"/>
      <c r="E806" s="45"/>
      <c r="F806" s="45"/>
      <c r="G806" s="107"/>
      <c r="K806" s="139"/>
    </row>
    <row r="808" spans="1:11" ht="12.75" customHeight="1">
      <c r="A808" s="40"/>
      <c r="B808" s="172"/>
      <c r="C808" s="230"/>
      <c r="D808" s="200"/>
      <c r="E808" s="41"/>
      <c r="F808" s="41"/>
      <c r="G808" s="105"/>
      <c r="K808" s="147"/>
    </row>
    <row r="809" spans="1:11" ht="12.75" customHeight="1">
      <c r="A809" s="40"/>
      <c r="B809" s="172"/>
      <c r="C809" s="230"/>
      <c r="D809" s="200"/>
      <c r="E809" s="41"/>
      <c r="F809" s="41"/>
      <c r="G809" s="105"/>
      <c r="K809" s="137"/>
    </row>
    <row r="810" spans="1:11" ht="12.75" customHeight="1">
      <c r="A810" s="40"/>
      <c r="B810" s="172"/>
      <c r="C810" s="230"/>
      <c r="D810" s="200"/>
      <c r="E810" s="41"/>
      <c r="F810" s="41"/>
      <c r="G810" s="105"/>
      <c r="K810" s="137"/>
    </row>
    <row r="811" spans="1:11" ht="12.75" customHeight="1">
      <c r="A811" s="40"/>
      <c r="B811" s="172"/>
      <c r="C811" s="230"/>
      <c r="D811" s="200"/>
      <c r="E811" s="41"/>
      <c r="F811" s="41"/>
      <c r="G811" s="105"/>
      <c r="K811" s="137"/>
    </row>
    <row r="812" spans="1:11" ht="12.75" customHeight="1">
      <c r="A812" s="40"/>
      <c r="B812" s="172"/>
      <c r="C812" s="230"/>
      <c r="D812" s="200"/>
      <c r="E812" s="41"/>
      <c r="F812" s="41"/>
      <c r="G812" s="105"/>
      <c r="K812" s="137"/>
    </row>
    <row r="813" spans="1:11" ht="12.75" customHeight="1">
      <c r="A813" s="40"/>
      <c r="B813" s="172"/>
      <c r="C813" s="230"/>
      <c r="D813" s="200"/>
      <c r="E813" s="41"/>
      <c r="F813" s="41"/>
      <c r="G813" s="105"/>
      <c r="K813" s="137"/>
    </row>
    <row r="814" spans="1:11" ht="12.75" customHeight="1">
      <c r="A814" s="40"/>
      <c r="B814" s="172"/>
      <c r="C814" s="230"/>
      <c r="D814" s="200"/>
      <c r="E814" s="41"/>
      <c r="F814" s="41"/>
      <c r="G814" s="105"/>
      <c r="K814" s="137"/>
    </row>
    <row r="815" spans="1:11" ht="12.75" customHeight="1">
      <c r="A815" s="40"/>
      <c r="B815" s="172"/>
      <c r="C815" s="230"/>
      <c r="D815" s="200"/>
      <c r="E815" s="41"/>
      <c r="F815" s="41"/>
      <c r="G815" s="105"/>
      <c r="K815" s="137"/>
    </row>
    <row r="816" spans="1:11" ht="12.75" customHeight="1">
      <c r="A816" s="40"/>
      <c r="B816" s="172"/>
      <c r="C816" s="230"/>
      <c r="D816" s="200"/>
      <c r="E816" s="41"/>
      <c r="F816" s="41"/>
      <c r="G816" s="105"/>
      <c r="K816" s="137"/>
    </row>
    <row r="817" spans="1:11" ht="12.75" customHeight="1">
      <c r="A817" s="40"/>
      <c r="B817" s="172"/>
      <c r="C817" s="230"/>
      <c r="D817" s="200"/>
      <c r="E817" s="41"/>
      <c r="F817" s="41"/>
      <c r="G817" s="105"/>
      <c r="K817" s="137"/>
    </row>
    <row r="818" spans="1:11" ht="12.75" customHeight="1">
      <c r="A818" s="40"/>
      <c r="B818" s="172"/>
      <c r="C818" s="230"/>
      <c r="D818" s="200"/>
      <c r="E818" s="41"/>
      <c r="F818" s="41"/>
      <c r="G818" s="105"/>
      <c r="K818" s="137"/>
    </row>
    <row r="819" spans="1:11" ht="12.75" customHeight="1">
      <c r="A819" s="40"/>
      <c r="B819" s="172"/>
      <c r="C819" s="230"/>
      <c r="D819" s="200"/>
      <c r="E819" s="41"/>
      <c r="F819" s="41"/>
      <c r="G819" s="105"/>
      <c r="K819" s="137"/>
    </row>
    <row r="820" spans="1:11" ht="12.75" customHeight="1">
      <c r="A820" s="40"/>
      <c r="B820" s="172"/>
      <c r="C820" s="230"/>
      <c r="D820" s="200"/>
      <c r="E820" s="41"/>
      <c r="F820" s="41"/>
      <c r="G820" s="105"/>
      <c r="K820" s="137"/>
    </row>
    <row r="826" spans="1:11" ht="13.5" customHeight="1"/>
    <row r="827" spans="1:11" ht="12.75" customHeight="1">
      <c r="A827" s="62"/>
      <c r="B827" s="182"/>
      <c r="C827" s="240"/>
      <c r="D827" s="210"/>
      <c r="E827" s="63"/>
      <c r="F827" s="63"/>
      <c r="G827" s="115"/>
      <c r="K827" s="148"/>
    </row>
    <row r="828" spans="1:11" ht="12.75" customHeight="1">
      <c r="A828" s="62"/>
      <c r="B828" s="182"/>
      <c r="C828" s="240"/>
      <c r="D828" s="210"/>
      <c r="E828" s="63"/>
      <c r="F828" s="63"/>
      <c r="G828" s="115"/>
      <c r="K828" s="148"/>
    </row>
    <row r="829" spans="1:11" ht="12.75" customHeight="1">
      <c r="A829" s="62"/>
      <c r="B829" s="182"/>
      <c r="C829" s="240"/>
      <c r="D829" s="210"/>
      <c r="E829" s="63"/>
      <c r="F829" s="63"/>
      <c r="G829" s="115"/>
      <c r="K829" s="148"/>
    </row>
    <row r="830" spans="1:11" ht="12.75" customHeight="1">
      <c r="A830" s="62"/>
      <c r="B830" s="182"/>
      <c r="C830" s="240"/>
      <c r="D830" s="210"/>
      <c r="E830" s="63"/>
      <c r="F830" s="63"/>
      <c r="G830" s="115"/>
      <c r="K830" s="148"/>
    </row>
    <row r="831" spans="1:11" ht="12.75" customHeight="1">
      <c r="A831" s="62"/>
      <c r="B831" s="182"/>
      <c r="C831" s="240"/>
      <c r="D831" s="210"/>
      <c r="E831" s="63"/>
      <c r="F831" s="63"/>
      <c r="G831" s="115"/>
      <c r="K831" s="148"/>
    </row>
    <row r="832" spans="1:11" ht="12.75" customHeight="1">
      <c r="A832" s="62"/>
      <c r="B832" s="182"/>
      <c r="C832" s="240"/>
      <c r="D832" s="210"/>
      <c r="E832" s="63"/>
      <c r="F832" s="63"/>
      <c r="G832" s="115"/>
      <c r="K832" s="148"/>
    </row>
    <row r="833" spans="1:11" ht="12.75" customHeight="1">
      <c r="A833" s="62"/>
      <c r="B833" s="182"/>
      <c r="C833" s="240"/>
      <c r="D833" s="210"/>
      <c r="E833" s="63"/>
      <c r="F833" s="63"/>
      <c r="G833" s="115"/>
      <c r="K833" s="148"/>
    </row>
    <row r="834" spans="1:11" ht="12.75" customHeight="1">
      <c r="A834" s="62"/>
      <c r="B834" s="182"/>
      <c r="C834" s="240"/>
      <c r="D834" s="210"/>
      <c r="E834" s="63"/>
      <c r="F834" s="63"/>
      <c r="G834" s="115"/>
      <c r="K834" s="148"/>
    </row>
    <row r="835" spans="1:11" ht="12.75" customHeight="1">
      <c r="A835" s="62"/>
      <c r="B835" s="182"/>
      <c r="C835" s="240"/>
      <c r="D835" s="210"/>
      <c r="E835" s="63"/>
      <c r="F835" s="63"/>
      <c r="G835" s="115"/>
      <c r="K835" s="148"/>
    </row>
    <row r="837" spans="1:11" ht="12.75" customHeight="1">
      <c r="A837" s="36"/>
      <c r="B837" s="170"/>
      <c r="C837" s="228"/>
      <c r="D837" s="198"/>
      <c r="E837" s="37"/>
      <c r="F837" s="37"/>
      <c r="G837" s="103"/>
      <c r="K837" s="135"/>
    </row>
    <row r="838" spans="1:11" ht="12.75" customHeight="1">
      <c r="A838" s="36"/>
      <c r="B838" s="170"/>
      <c r="C838" s="228"/>
      <c r="D838" s="198"/>
      <c r="E838" s="37"/>
      <c r="F838" s="37"/>
      <c r="G838" s="103"/>
      <c r="K838" s="135"/>
    </row>
    <row r="839" spans="1:11" ht="12.75" customHeight="1">
      <c r="A839" s="36"/>
      <c r="B839" s="170"/>
      <c r="C839" s="228"/>
      <c r="D839" s="198"/>
      <c r="E839" s="37"/>
      <c r="F839" s="37"/>
      <c r="G839" s="103"/>
      <c r="K839" s="135"/>
    </row>
    <row r="840" spans="1:11" ht="12.75" customHeight="1">
      <c r="A840" s="36"/>
      <c r="B840" s="170"/>
      <c r="C840" s="228"/>
      <c r="D840" s="198"/>
      <c r="E840" s="37"/>
      <c r="F840" s="37"/>
      <c r="G840" s="103"/>
      <c r="K840" s="135"/>
    </row>
    <row r="841" spans="1:11" ht="12.75" customHeight="1">
      <c r="A841" s="36"/>
      <c r="B841" s="170"/>
      <c r="C841" s="228"/>
      <c r="D841" s="198"/>
      <c r="E841" s="37"/>
      <c r="F841" s="37"/>
      <c r="G841" s="103"/>
      <c r="K841" s="135"/>
    </row>
    <row r="842" spans="1:11" ht="12.75" customHeight="1">
      <c r="A842" s="36"/>
      <c r="B842" s="170"/>
      <c r="C842" s="228"/>
      <c r="D842" s="198"/>
      <c r="E842" s="37"/>
      <c r="F842" s="37"/>
      <c r="G842" s="103"/>
      <c r="K842" s="135"/>
    </row>
    <row r="843" spans="1:11" ht="12.75" customHeight="1">
      <c r="A843" s="36"/>
      <c r="B843" s="170"/>
      <c r="C843" s="228"/>
      <c r="D843" s="198"/>
      <c r="E843" s="37"/>
      <c r="F843" s="37"/>
      <c r="G843" s="103"/>
      <c r="K843" s="135"/>
    </row>
    <row r="844" spans="1:11" ht="12.75" customHeight="1">
      <c r="A844" s="36"/>
      <c r="B844" s="170"/>
      <c r="C844" s="228"/>
      <c r="D844" s="198"/>
      <c r="E844" s="37"/>
      <c r="F844" s="37"/>
      <c r="G844" s="103"/>
      <c r="K844" s="135"/>
    </row>
    <row r="845" spans="1:11" ht="12.75" customHeight="1">
      <c r="A845" s="36"/>
      <c r="B845" s="170"/>
      <c r="C845" s="228"/>
      <c r="D845" s="198"/>
      <c r="E845" s="37"/>
      <c r="F845" s="37"/>
      <c r="G845" s="103"/>
      <c r="K845" s="135"/>
    </row>
    <row r="846" spans="1:11" ht="12.75" customHeight="1">
      <c r="A846" s="36"/>
      <c r="B846" s="170"/>
      <c r="C846" s="228"/>
      <c r="D846" s="198"/>
      <c r="E846" s="37"/>
      <c r="F846" s="37"/>
      <c r="G846" s="103"/>
      <c r="K846" s="135"/>
    </row>
    <row r="847" spans="1:11" ht="12.75" customHeight="1">
      <c r="A847" s="36"/>
      <c r="B847" s="170"/>
      <c r="C847" s="228"/>
      <c r="D847" s="198"/>
      <c r="E847" s="37"/>
      <c r="F847" s="37"/>
      <c r="G847" s="103"/>
      <c r="K847" s="135"/>
    </row>
    <row r="848" spans="1:11" ht="12.75" customHeight="1">
      <c r="A848" s="36"/>
      <c r="B848" s="170"/>
      <c r="C848" s="228"/>
      <c r="D848" s="198"/>
      <c r="E848" s="37"/>
      <c r="F848" s="37"/>
      <c r="G848" s="103"/>
      <c r="K848" s="135"/>
    </row>
    <row r="849" spans="1:11" ht="12.75" customHeight="1">
      <c r="A849" s="36"/>
      <c r="B849" s="170"/>
      <c r="C849" s="228"/>
      <c r="D849" s="198"/>
      <c r="E849" s="37"/>
      <c r="F849" s="37"/>
      <c r="G849" s="103"/>
      <c r="K849" s="135"/>
    </row>
    <row r="850" spans="1:11" ht="12.75" customHeight="1">
      <c r="A850" s="36"/>
      <c r="B850" s="170"/>
      <c r="C850" s="228"/>
      <c r="D850" s="198"/>
      <c r="E850" s="37"/>
      <c r="F850" s="37"/>
      <c r="G850" s="103"/>
      <c r="K850" s="135"/>
    </row>
    <row r="851" spans="1:11" ht="12.75" customHeight="1">
      <c r="A851" s="36"/>
      <c r="B851" s="170"/>
      <c r="C851" s="228"/>
      <c r="D851" s="198"/>
      <c r="E851" s="37"/>
      <c r="F851" s="37"/>
      <c r="G851" s="103"/>
      <c r="K851" s="135"/>
    </row>
    <row r="852" spans="1:11" ht="12.75" customHeight="1">
      <c r="A852" s="36"/>
      <c r="B852" s="170"/>
      <c r="C852" s="228"/>
      <c r="D852" s="198"/>
      <c r="E852" s="37"/>
      <c r="F852" s="37"/>
      <c r="G852" s="103"/>
      <c r="K852" s="135"/>
    </row>
    <row r="853" spans="1:11" ht="12.75" customHeight="1">
      <c r="A853" s="36"/>
      <c r="B853" s="170"/>
      <c r="C853" s="228"/>
      <c r="D853" s="198"/>
      <c r="E853" s="37"/>
      <c r="F853" s="37"/>
      <c r="G853" s="103"/>
      <c r="K853" s="135"/>
    </row>
    <row r="854" spans="1:11" ht="12.75" customHeight="1">
      <c r="A854" s="36"/>
      <c r="B854" s="170"/>
      <c r="C854" s="228"/>
      <c r="D854" s="198"/>
      <c r="E854" s="37"/>
      <c r="F854" s="37"/>
      <c r="G854" s="103"/>
      <c r="K854" s="135"/>
    </row>
    <row r="855" spans="1:11" ht="12.75" customHeight="1">
      <c r="A855" s="36"/>
      <c r="B855" s="170"/>
      <c r="C855" s="228"/>
      <c r="D855" s="198"/>
      <c r="E855" s="37"/>
      <c r="F855" s="37"/>
      <c r="G855" s="103"/>
      <c r="K855" s="135"/>
    </row>
    <row r="857" spans="1:11" ht="12.75" customHeight="1">
      <c r="A857" s="64"/>
      <c r="B857" s="183"/>
      <c r="C857" s="241"/>
      <c r="D857" s="211"/>
      <c r="E857" s="65"/>
      <c r="F857" s="65"/>
      <c r="G857" s="116"/>
      <c r="K857" s="149"/>
    </row>
    <row r="858" spans="1:11" ht="12.75" customHeight="1">
      <c r="A858" s="64"/>
      <c r="B858" s="183"/>
      <c r="C858" s="241"/>
      <c r="D858" s="211"/>
      <c r="E858" s="65"/>
      <c r="F858" s="65"/>
      <c r="G858" s="116"/>
      <c r="K858" s="149"/>
    </row>
    <row r="859" spans="1:11" ht="12.75" customHeight="1">
      <c r="A859" s="64"/>
      <c r="B859" s="183"/>
      <c r="C859" s="241"/>
      <c r="D859" s="211"/>
      <c r="E859" s="65"/>
      <c r="F859" s="65"/>
      <c r="G859" s="116"/>
      <c r="K859" s="149"/>
    </row>
    <row r="860" spans="1:11" ht="12.75" customHeight="1">
      <c r="A860" s="64"/>
      <c r="B860" s="183"/>
      <c r="C860" s="241"/>
      <c r="D860" s="211"/>
      <c r="E860" s="65"/>
      <c r="F860" s="65"/>
      <c r="G860" s="116"/>
      <c r="K860" s="149"/>
    </row>
    <row r="861" spans="1:11" ht="12.75" customHeight="1">
      <c r="A861" s="64"/>
      <c r="B861" s="183"/>
      <c r="C861" s="241"/>
      <c r="D861" s="211"/>
      <c r="E861" s="65"/>
      <c r="F861" s="65"/>
      <c r="G861" s="116"/>
      <c r="K861" s="149"/>
    </row>
    <row r="862" spans="1:11" ht="12.75" customHeight="1">
      <c r="A862" s="64"/>
      <c r="B862" s="183"/>
      <c r="C862" s="241"/>
      <c r="D862" s="211"/>
      <c r="E862" s="65"/>
      <c r="F862" s="65"/>
      <c r="G862" s="116"/>
      <c r="K862" s="149"/>
    </row>
    <row r="863" spans="1:11" ht="12.75" customHeight="1">
      <c r="A863" s="64"/>
      <c r="B863" s="183"/>
      <c r="C863" s="241"/>
      <c r="D863" s="211"/>
      <c r="E863" s="65"/>
      <c r="F863" s="65"/>
      <c r="G863" s="116"/>
      <c r="K863" s="149"/>
    </row>
    <row r="864" spans="1:11" ht="12.75" customHeight="1">
      <c r="A864" s="64"/>
      <c r="B864" s="183"/>
      <c r="C864" s="241"/>
      <c r="D864" s="211"/>
      <c r="E864" s="65"/>
      <c r="F864" s="65"/>
      <c r="G864" s="116"/>
      <c r="K864" s="149"/>
    </row>
    <row r="866" spans="1:12" ht="12.75" customHeight="1">
      <c r="A866" s="66"/>
      <c r="B866" s="184"/>
      <c r="C866" s="242"/>
      <c r="D866" s="212"/>
      <c r="E866" s="67"/>
      <c r="F866" s="67"/>
      <c r="G866" s="117"/>
      <c r="K866" s="150"/>
    </row>
    <row r="867" spans="1:12" ht="12.75" customHeight="1">
      <c r="A867" s="66"/>
      <c r="B867" s="184"/>
      <c r="C867" s="242"/>
      <c r="D867" s="212"/>
      <c r="E867" s="67"/>
      <c r="F867" s="67"/>
      <c r="G867" s="117"/>
      <c r="K867" s="150"/>
    </row>
    <row r="868" spans="1:12" ht="12.75" customHeight="1">
      <c r="A868" s="66"/>
      <c r="B868" s="184"/>
      <c r="C868" s="242"/>
      <c r="D868" s="212"/>
      <c r="E868" s="67"/>
      <c r="F868" s="67"/>
      <c r="G868" s="117"/>
      <c r="K868" s="150"/>
      <c r="L868" s="66"/>
    </row>
    <row r="869" spans="1:12" ht="12.75" customHeight="1">
      <c r="A869" s="66"/>
      <c r="B869" s="184"/>
      <c r="C869" s="242"/>
      <c r="D869" s="212"/>
      <c r="E869" s="67"/>
      <c r="F869" s="67"/>
      <c r="G869" s="117"/>
      <c r="K869" s="150"/>
    </row>
    <row r="870" spans="1:12" ht="12.75" customHeight="1">
      <c r="A870" s="66"/>
      <c r="B870" s="184"/>
      <c r="C870" s="242"/>
      <c r="D870" s="212"/>
      <c r="E870" s="67"/>
      <c r="F870" s="67"/>
      <c r="G870" s="117"/>
      <c r="K870" s="150"/>
    </row>
    <row r="871" spans="1:12" ht="12.75" customHeight="1">
      <c r="A871" s="66"/>
      <c r="B871" s="184"/>
      <c r="C871" s="242"/>
      <c r="D871" s="212"/>
      <c r="E871" s="67"/>
      <c r="F871" s="67"/>
      <c r="G871" s="117"/>
      <c r="K871" s="150"/>
    </row>
    <row r="872" spans="1:12" ht="12.75" customHeight="1">
      <c r="A872" s="66"/>
      <c r="B872" s="184"/>
      <c r="C872" s="242"/>
      <c r="D872" s="212"/>
      <c r="E872" s="67"/>
      <c r="F872" s="67"/>
      <c r="G872" s="117"/>
      <c r="K872" s="150"/>
      <c r="L872" s="66"/>
    </row>
    <row r="873" spans="1:12" ht="12.75" customHeight="1">
      <c r="A873" s="66"/>
      <c r="B873" s="184"/>
      <c r="C873" s="242"/>
      <c r="D873" s="212"/>
      <c r="E873" s="67"/>
      <c r="F873" s="67"/>
      <c r="G873" s="117"/>
      <c r="K873" s="150"/>
    </row>
    <row r="874" spans="1:12" ht="12.75" customHeight="1">
      <c r="A874" s="66"/>
      <c r="B874" s="184"/>
      <c r="C874" s="242"/>
      <c r="D874" s="212"/>
      <c r="E874" s="67"/>
      <c r="F874" s="67"/>
      <c r="G874" s="117"/>
      <c r="K874" s="150"/>
    </row>
    <row r="876" spans="1:12" ht="12.75" customHeight="1">
      <c r="A876" s="48"/>
      <c r="B876" s="176"/>
      <c r="C876" s="234"/>
      <c r="D876" s="204"/>
      <c r="E876" s="49"/>
      <c r="F876" s="49"/>
      <c r="G876" s="109"/>
      <c r="K876" s="141"/>
    </row>
    <row r="877" spans="1:12" ht="12.75" customHeight="1">
      <c r="A877" s="48"/>
      <c r="B877" s="176"/>
      <c r="C877" s="234"/>
      <c r="D877" s="204"/>
      <c r="E877" s="49"/>
      <c r="F877" s="49"/>
      <c r="G877" s="109"/>
      <c r="K877" s="141"/>
    </row>
    <row r="878" spans="1:12" ht="12.75" customHeight="1">
      <c r="A878" s="48"/>
      <c r="B878" s="176"/>
      <c r="C878" s="234"/>
      <c r="D878" s="204"/>
      <c r="E878" s="49"/>
      <c r="F878" s="49"/>
      <c r="G878" s="109"/>
      <c r="K878" s="141"/>
    </row>
    <row r="879" spans="1:12" ht="12.75" customHeight="1">
      <c r="A879" s="48"/>
      <c r="B879" s="176"/>
      <c r="C879" s="234"/>
      <c r="D879" s="204"/>
      <c r="E879" s="49"/>
      <c r="F879" s="49"/>
      <c r="G879" s="109"/>
      <c r="K879" s="151"/>
    </row>
    <row r="880" spans="1:12" ht="12.75" customHeight="1">
      <c r="A880" s="48"/>
      <c r="B880" s="176"/>
      <c r="C880" s="234"/>
      <c r="D880" s="204"/>
      <c r="E880" s="49"/>
      <c r="F880" s="49"/>
      <c r="G880" s="109"/>
      <c r="K880" s="141"/>
    </row>
    <row r="881" spans="1:11" ht="12.75" customHeight="1">
      <c r="A881" s="48"/>
      <c r="B881" s="176"/>
      <c r="C881" s="234"/>
      <c r="D881" s="204"/>
      <c r="E881" s="49"/>
      <c r="F881" s="49"/>
      <c r="G881" s="109"/>
      <c r="K881" s="141"/>
    </row>
    <row r="882" spans="1:11" ht="12.75" customHeight="1">
      <c r="A882" s="48"/>
      <c r="B882" s="176"/>
      <c r="C882" s="234"/>
      <c r="D882" s="204"/>
      <c r="E882" s="49"/>
      <c r="F882" s="49"/>
      <c r="G882" s="109"/>
      <c r="K882" s="141"/>
    </row>
    <row r="883" spans="1:11" ht="12.75" customHeight="1">
      <c r="A883" s="48"/>
      <c r="B883" s="176"/>
      <c r="C883" s="234"/>
      <c r="D883" s="204"/>
      <c r="E883" s="49"/>
      <c r="F883" s="49"/>
      <c r="G883" s="109"/>
      <c r="K883" s="141"/>
    </row>
    <row r="884" spans="1:11" ht="12.75" customHeight="1">
      <c r="A884" s="48"/>
      <c r="B884" s="176"/>
      <c r="C884" s="234"/>
      <c r="D884" s="204"/>
      <c r="E884" s="49"/>
      <c r="F884" s="49"/>
      <c r="G884" s="109"/>
      <c r="K884" s="141"/>
    </row>
    <row r="885" spans="1:11" ht="12.75" customHeight="1">
      <c r="A885" s="48"/>
      <c r="B885" s="176"/>
      <c r="C885" s="234"/>
      <c r="D885" s="204"/>
      <c r="E885" s="49"/>
      <c r="F885" s="49"/>
      <c r="G885" s="109"/>
      <c r="K885" s="141"/>
    </row>
    <row r="886" spans="1:11" ht="12.75" customHeight="1">
      <c r="A886" s="48"/>
      <c r="B886" s="176"/>
      <c r="C886" s="234"/>
      <c r="D886" s="204"/>
      <c r="E886" s="49"/>
      <c r="F886" s="49"/>
      <c r="G886" s="109"/>
      <c r="K886" s="141"/>
    </row>
    <row r="887" spans="1:11" ht="12.75" customHeight="1">
      <c r="A887" s="48"/>
      <c r="B887" s="176"/>
      <c r="C887" s="234"/>
      <c r="D887" s="204"/>
      <c r="E887" s="49"/>
      <c r="F887" s="49"/>
      <c r="G887" s="109"/>
      <c r="K887" s="141"/>
    </row>
    <row r="888" spans="1:11" ht="12.75" customHeight="1">
      <c r="A888" s="48"/>
      <c r="B888" s="176"/>
      <c r="C888" s="234"/>
      <c r="D888" s="204"/>
      <c r="E888" s="49"/>
      <c r="F888" s="49"/>
      <c r="G888" s="109"/>
      <c r="K888" s="141"/>
    </row>
    <row r="889" spans="1:11" ht="12.75" customHeight="1">
      <c r="A889" s="48"/>
      <c r="B889" s="176"/>
      <c r="C889" s="234"/>
      <c r="D889" s="204"/>
      <c r="E889" s="49"/>
      <c r="F889" s="49"/>
      <c r="G889" s="109"/>
      <c r="K889" s="141"/>
    </row>
    <row r="890" spans="1:11" ht="12.75" customHeight="1">
      <c r="A890" s="48"/>
      <c r="B890" s="176"/>
      <c r="C890" s="234"/>
      <c r="D890" s="204"/>
      <c r="E890" s="49"/>
      <c r="F890" s="49"/>
      <c r="G890" s="109"/>
      <c r="K890" s="141"/>
    </row>
    <row r="891" spans="1:11" ht="12.75" customHeight="1">
      <c r="A891" s="48"/>
      <c r="B891" s="176"/>
      <c r="C891" s="234"/>
      <c r="D891" s="204"/>
      <c r="E891" s="49"/>
      <c r="F891" s="49"/>
      <c r="G891" s="109"/>
      <c r="K891" s="141"/>
    </row>
    <row r="893" spans="1:11" ht="12.75" customHeight="1">
      <c r="A893" s="40"/>
      <c r="B893" s="172"/>
      <c r="C893" s="230"/>
      <c r="D893" s="200"/>
      <c r="E893" s="41"/>
      <c r="F893" s="41"/>
      <c r="G893" s="105"/>
      <c r="K893" s="137"/>
    </row>
    <row r="894" spans="1:11" ht="12.75" customHeight="1">
      <c r="A894" s="40"/>
      <c r="B894" s="172"/>
      <c r="C894" s="230"/>
      <c r="D894" s="200"/>
      <c r="E894" s="41"/>
      <c r="F894" s="41"/>
      <c r="G894" s="105"/>
      <c r="K894" s="137"/>
    </row>
    <row r="895" spans="1:11" ht="12.75" customHeight="1">
      <c r="A895" s="40"/>
      <c r="B895" s="172"/>
      <c r="C895" s="230"/>
      <c r="D895" s="200"/>
      <c r="E895" s="41"/>
      <c r="F895" s="41"/>
      <c r="G895" s="105"/>
      <c r="K895" s="137"/>
    </row>
    <row r="896" spans="1:11" ht="12.75" customHeight="1">
      <c r="A896" s="40"/>
      <c r="B896" s="172"/>
      <c r="C896" s="230"/>
      <c r="D896" s="200"/>
      <c r="E896" s="41"/>
      <c r="F896" s="41"/>
      <c r="G896" s="105"/>
      <c r="K896" s="137"/>
    </row>
    <row r="897" spans="1:11" ht="12.75" customHeight="1">
      <c r="A897" s="40"/>
      <c r="B897" s="172"/>
      <c r="C897" s="230"/>
      <c r="D897" s="200"/>
      <c r="E897" s="41"/>
      <c r="F897" s="41"/>
      <c r="G897" s="105"/>
      <c r="K897" s="137"/>
    </row>
    <row r="898" spans="1:11" ht="12.75" customHeight="1">
      <c r="A898" s="40"/>
      <c r="B898" s="172"/>
      <c r="C898" s="230"/>
      <c r="D898" s="200"/>
      <c r="E898" s="41"/>
      <c r="F898" s="41"/>
      <c r="G898" s="105"/>
      <c r="K898" s="137"/>
    </row>
    <row r="899" spans="1:11" ht="12.75" customHeight="1">
      <c r="A899" s="40"/>
      <c r="B899" s="172"/>
      <c r="C899" s="230"/>
      <c r="D899" s="200"/>
      <c r="E899" s="41"/>
      <c r="F899" s="41"/>
      <c r="G899" s="105"/>
      <c r="K899" s="137"/>
    </row>
    <row r="900" spans="1:11" ht="12.75" customHeight="1">
      <c r="A900" s="40"/>
      <c r="B900" s="172"/>
      <c r="C900" s="230"/>
      <c r="D900" s="200"/>
      <c r="E900" s="41"/>
      <c r="F900" s="41"/>
      <c r="G900" s="105"/>
      <c r="K900" s="137"/>
    </row>
    <row r="901" spans="1:11" ht="12.75" customHeight="1">
      <c r="A901" s="40"/>
      <c r="B901" s="172"/>
      <c r="C901" s="230"/>
      <c r="D901" s="200"/>
      <c r="E901" s="41"/>
      <c r="F901" s="41"/>
      <c r="G901" s="105"/>
      <c r="K901" s="137"/>
    </row>
    <row r="902" spans="1:11" ht="12.75" customHeight="1">
      <c r="A902" s="40"/>
      <c r="B902" s="172"/>
      <c r="C902" s="230"/>
      <c r="D902" s="200"/>
      <c r="E902" s="41"/>
      <c r="F902" s="41"/>
      <c r="G902" s="105"/>
      <c r="K902" s="137"/>
    </row>
    <row r="903" spans="1:11" ht="12.75" customHeight="1">
      <c r="A903" s="40"/>
      <c r="B903" s="172"/>
      <c r="C903" s="230"/>
      <c r="D903" s="200"/>
      <c r="E903" s="41"/>
      <c r="F903" s="41"/>
      <c r="G903" s="105"/>
      <c r="K903" s="137"/>
    </row>
    <row r="904" spans="1:11" ht="12.75" customHeight="1">
      <c r="A904" s="40"/>
      <c r="B904" s="172"/>
      <c r="C904" s="230"/>
      <c r="D904" s="200"/>
      <c r="E904" s="41"/>
      <c r="F904" s="41"/>
      <c r="G904" s="105"/>
      <c r="K904" s="137"/>
    </row>
    <row r="905" spans="1:11" ht="12.75" customHeight="1">
      <c r="A905" s="40"/>
      <c r="B905" s="172"/>
      <c r="C905" s="230"/>
      <c r="D905" s="200"/>
      <c r="E905" s="41"/>
      <c r="F905" s="41"/>
      <c r="G905" s="105"/>
      <c r="K905" s="137"/>
    </row>
    <row r="906" spans="1:11" ht="12.75" customHeight="1">
      <c r="A906" s="40"/>
      <c r="B906" s="172"/>
      <c r="C906" s="230"/>
      <c r="D906" s="200"/>
      <c r="E906" s="41"/>
      <c r="F906" s="41"/>
      <c r="G906" s="105"/>
      <c r="K906" s="137"/>
    </row>
    <row r="907" spans="1:11" ht="12.75" customHeight="1">
      <c r="A907" s="40"/>
      <c r="B907" s="172"/>
      <c r="C907" s="230"/>
      <c r="D907" s="200"/>
      <c r="E907" s="41"/>
      <c r="F907" s="41"/>
      <c r="G907" s="105"/>
      <c r="K907" s="137"/>
    </row>
    <row r="908" spans="1:11" ht="12.75" customHeight="1">
      <c r="A908" s="40"/>
      <c r="B908" s="172"/>
      <c r="C908" s="230"/>
      <c r="D908" s="200"/>
      <c r="E908" s="41"/>
      <c r="F908" s="41"/>
      <c r="G908" s="105"/>
      <c r="K908" s="137"/>
    </row>
    <row r="909" spans="1:11" ht="12.75" customHeight="1">
      <c r="A909" s="40"/>
      <c r="B909" s="172"/>
      <c r="C909" s="230"/>
      <c r="D909" s="200"/>
      <c r="E909" s="41"/>
      <c r="F909" s="41"/>
      <c r="G909" s="105"/>
      <c r="K909" s="137"/>
    </row>
    <row r="911" spans="1:11" ht="12.75" customHeight="1">
      <c r="A911" s="48"/>
      <c r="B911" s="176"/>
      <c r="C911" s="234"/>
      <c r="D911" s="204"/>
      <c r="E911" s="49"/>
      <c r="F911" s="49"/>
      <c r="G911" s="109"/>
      <c r="K911" s="141"/>
    </row>
    <row r="912" spans="1:11" ht="12.75" customHeight="1">
      <c r="A912" s="48"/>
      <c r="B912" s="176"/>
      <c r="C912" s="234"/>
      <c r="D912" s="204"/>
      <c r="E912" s="49"/>
      <c r="F912" s="49"/>
      <c r="G912" s="109"/>
      <c r="K912" s="141"/>
    </row>
    <row r="913" spans="1:12" ht="12.75" customHeight="1">
      <c r="A913" s="48"/>
      <c r="B913" s="176"/>
      <c r="C913" s="234"/>
      <c r="D913" s="204"/>
      <c r="E913" s="49"/>
      <c r="F913" s="49"/>
      <c r="G913" s="109"/>
      <c r="K913" s="141"/>
    </row>
    <row r="914" spans="1:12" ht="12.75" customHeight="1">
      <c r="A914" s="48"/>
      <c r="B914" s="176"/>
      <c r="C914" s="234"/>
      <c r="D914" s="204"/>
      <c r="E914" s="49"/>
      <c r="F914" s="49"/>
      <c r="G914" s="109"/>
      <c r="K914" s="141"/>
    </row>
    <row r="915" spans="1:12" ht="12.75" customHeight="1">
      <c r="A915" s="48"/>
      <c r="B915" s="176"/>
      <c r="C915" s="234"/>
      <c r="D915" s="204"/>
      <c r="E915" s="49"/>
      <c r="F915" s="49"/>
      <c r="G915" s="109"/>
      <c r="K915" s="141"/>
    </row>
    <row r="916" spans="1:12" ht="12.75" customHeight="1">
      <c r="A916" s="48"/>
      <c r="B916" s="176"/>
      <c r="C916" s="234"/>
      <c r="D916" s="204"/>
      <c r="E916" s="49"/>
      <c r="F916" s="49"/>
      <c r="G916" s="109"/>
      <c r="K916" s="141"/>
    </row>
    <row r="917" spans="1:12" ht="12.75" customHeight="1">
      <c r="A917" s="48"/>
      <c r="B917" s="176"/>
      <c r="C917" s="234"/>
      <c r="D917" s="204"/>
      <c r="E917" s="49"/>
      <c r="F917" s="49"/>
      <c r="G917" s="109"/>
      <c r="K917" s="141"/>
    </row>
    <row r="918" spans="1:12" ht="12.75" customHeight="1">
      <c r="A918" s="48"/>
      <c r="B918" s="176"/>
      <c r="C918" s="234"/>
      <c r="D918" s="204"/>
      <c r="E918" s="49"/>
      <c r="F918" s="49"/>
      <c r="G918" s="109"/>
      <c r="K918" s="141"/>
    </row>
    <row r="919" spans="1:12" ht="12.75" customHeight="1">
      <c r="A919" s="48"/>
      <c r="B919" s="176"/>
      <c r="C919" s="234"/>
      <c r="D919" s="204"/>
      <c r="E919" s="49"/>
      <c r="F919" s="49"/>
      <c r="G919" s="109"/>
      <c r="K919" s="141"/>
      <c r="L919" s="48"/>
    </row>
    <row r="920" spans="1:12" ht="12.75" customHeight="1">
      <c r="A920" s="48"/>
      <c r="B920" s="176"/>
      <c r="C920" s="234"/>
      <c r="D920" s="204"/>
      <c r="E920" s="49"/>
      <c r="F920" s="49"/>
      <c r="G920" s="109"/>
      <c r="K920" s="141"/>
    </row>
    <row r="921" spans="1:12" ht="12.75" customHeight="1">
      <c r="A921" s="48"/>
      <c r="B921" s="176"/>
      <c r="C921" s="234"/>
      <c r="D921" s="204"/>
      <c r="E921" s="49"/>
      <c r="F921" s="49"/>
      <c r="G921" s="109"/>
      <c r="K921" s="141"/>
    </row>
    <row r="922" spans="1:12" ht="12.75" customHeight="1">
      <c r="A922" s="48"/>
      <c r="B922" s="176"/>
      <c r="C922" s="234"/>
      <c r="D922" s="204"/>
      <c r="E922" s="49"/>
      <c r="F922" s="49"/>
      <c r="G922" s="109"/>
      <c r="K922" s="141"/>
    </row>
    <row r="923" spans="1:12" ht="12.75" customHeight="1">
      <c r="A923" s="48"/>
      <c r="B923" s="176"/>
      <c r="C923" s="234"/>
      <c r="D923" s="204"/>
      <c r="E923" s="49"/>
      <c r="F923" s="49"/>
      <c r="G923" s="109"/>
      <c r="K923" s="141"/>
    </row>
    <row r="924" spans="1:12" ht="12.75" customHeight="1">
      <c r="A924" s="48"/>
      <c r="B924" s="176"/>
      <c r="C924" s="234"/>
      <c r="D924" s="204"/>
      <c r="E924" s="49"/>
      <c r="F924" s="49"/>
      <c r="G924" s="109"/>
      <c r="K924" s="141"/>
    </row>
    <row r="925" spans="1:12" ht="12.75" customHeight="1">
      <c r="A925" s="48"/>
      <c r="B925" s="176"/>
      <c r="C925" s="234"/>
      <c r="D925" s="204"/>
      <c r="E925" s="49"/>
      <c r="F925" s="49"/>
      <c r="G925" s="109"/>
      <c r="K925" s="141"/>
    </row>
    <row r="926" spans="1:12" ht="12.75" customHeight="1">
      <c r="A926" s="48"/>
      <c r="B926" s="176"/>
      <c r="C926" s="234"/>
      <c r="D926" s="204"/>
      <c r="E926" s="49"/>
      <c r="F926" s="49"/>
      <c r="G926" s="109"/>
      <c r="K926" s="141"/>
    </row>
    <row r="927" spans="1:12" ht="12.75" customHeight="1">
      <c r="A927" s="48"/>
      <c r="B927" s="176"/>
      <c r="C927" s="234"/>
      <c r="D927" s="204"/>
      <c r="E927" s="49"/>
      <c r="F927" s="49"/>
      <c r="G927" s="109"/>
      <c r="K927" s="141"/>
    </row>
    <row r="929" spans="1:11" ht="12.75" customHeight="1">
      <c r="A929" s="56"/>
      <c r="B929" s="179"/>
      <c r="C929" s="237"/>
      <c r="D929" s="207"/>
      <c r="E929" s="57"/>
      <c r="F929" s="57"/>
      <c r="G929" s="112"/>
      <c r="K929" s="144"/>
    </row>
    <row r="930" spans="1:11" ht="12.75" customHeight="1">
      <c r="A930" s="56"/>
      <c r="B930" s="179"/>
      <c r="C930" s="237"/>
      <c r="D930" s="207"/>
      <c r="E930" s="57"/>
      <c r="F930" s="57"/>
      <c r="G930" s="112"/>
      <c r="K930" s="144"/>
    </row>
    <row r="931" spans="1:11" ht="12.75" customHeight="1">
      <c r="A931" s="56"/>
      <c r="B931" s="179"/>
      <c r="C931" s="237"/>
      <c r="D931" s="207"/>
      <c r="E931" s="57"/>
      <c r="F931" s="57"/>
      <c r="G931" s="112"/>
      <c r="K931" s="144"/>
    </row>
    <row r="932" spans="1:11" ht="12.75" customHeight="1">
      <c r="A932" s="56"/>
      <c r="B932" s="179"/>
      <c r="C932" s="237"/>
      <c r="D932" s="207"/>
      <c r="E932" s="57"/>
      <c r="F932" s="57"/>
      <c r="G932" s="112"/>
      <c r="K932" s="144"/>
    </row>
    <row r="933" spans="1:11" ht="12.75" customHeight="1">
      <c r="A933" s="56"/>
      <c r="B933" s="179"/>
      <c r="C933" s="237"/>
      <c r="D933" s="207"/>
      <c r="E933" s="57"/>
      <c r="F933" s="57"/>
      <c r="G933" s="112"/>
      <c r="K933" s="144"/>
    </row>
    <row r="934" spans="1:11" ht="12.75" customHeight="1">
      <c r="A934" s="56"/>
      <c r="B934" s="179"/>
      <c r="C934" s="237"/>
      <c r="D934" s="207"/>
      <c r="E934" s="57"/>
      <c r="F934" s="57"/>
      <c r="G934" s="112"/>
      <c r="K934" s="144"/>
    </row>
    <row r="935" spans="1:11" ht="12.75" customHeight="1">
      <c r="A935" s="56"/>
      <c r="B935" s="179"/>
      <c r="C935" s="237"/>
      <c r="D935" s="207"/>
      <c r="E935" s="57"/>
      <c r="F935" s="57"/>
      <c r="G935" s="112"/>
      <c r="K935" s="144"/>
    </row>
    <row r="936" spans="1:11" ht="12.75" customHeight="1">
      <c r="A936" s="56"/>
      <c r="B936" s="179"/>
      <c r="C936" s="237"/>
      <c r="D936" s="207"/>
      <c r="E936" s="57"/>
      <c r="F936" s="57"/>
      <c r="G936" s="112"/>
      <c r="K936" s="144"/>
    </row>
    <row r="937" spans="1:11" ht="12.75" customHeight="1">
      <c r="A937" s="56"/>
      <c r="B937" s="179"/>
      <c r="C937" s="237"/>
      <c r="D937" s="207"/>
      <c r="E937" s="57"/>
      <c r="F937" s="57"/>
      <c r="G937" s="112"/>
      <c r="K937" s="144"/>
    </row>
    <row r="938" spans="1:11" ht="12.75" customHeight="1">
      <c r="A938" s="56"/>
      <c r="B938" s="179"/>
      <c r="C938" s="237"/>
      <c r="D938" s="207"/>
      <c r="E938" s="57"/>
      <c r="F938" s="57"/>
      <c r="G938" s="112"/>
      <c r="K938" s="144"/>
    </row>
    <row r="939" spans="1:11" ht="12.75" customHeight="1">
      <c r="A939" s="56"/>
      <c r="B939" s="179"/>
      <c r="C939" s="237"/>
      <c r="D939" s="207"/>
      <c r="E939" s="57"/>
      <c r="F939" s="57"/>
      <c r="G939" s="112"/>
      <c r="K939" s="144"/>
    </row>
    <row r="940" spans="1:11" ht="12.75" customHeight="1">
      <c r="A940" s="56"/>
      <c r="B940" s="179"/>
      <c r="C940" s="237"/>
      <c r="D940" s="207"/>
      <c r="E940" s="57"/>
      <c r="F940" s="57"/>
      <c r="G940" s="112"/>
      <c r="K940" s="144"/>
    </row>
    <row r="941" spans="1:11" ht="12.75" customHeight="1">
      <c r="A941" s="56"/>
      <c r="B941" s="179"/>
      <c r="C941" s="237"/>
      <c r="D941" s="207"/>
      <c r="E941" s="57"/>
      <c r="F941" s="57"/>
      <c r="G941" s="112"/>
      <c r="K941" s="144"/>
    </row>
    <row r="942" spans="1:11" ht="12.75" customHeight="1">
      <c r="A942" s="56"/>
      <c r="B942" s="179"/>
      <c r="C942" s="237"/>
      <c r="D942" s="207"/>
      <c r="E942" s="57"/>
      <c r="F942" s="57"/>
      <c r="G942" s="112"/>
      <c r="K942" s="144"/>
    </row>
    <row r="944" spans="1:11" ht="12.75" customHeight="1">
      <c r="A944" s="42"/>
      <c r="B944" s="173"/>
      <c r="C944" s="231"/>
      <c r="D944" s="201"/>
      <c r="E944" s="43"/>
      <c r="F944" s="43"/>
      <c r="G944" s="106"/>
      <c r="K944" s="138"/>
    </row>
    <row r="945" spans="1:11" ht="12.75" customHeight="1">
      <c r="A945" s="42"/>
      <c r="B945" s="173"/>
      <c r="C945" s="231"/>
      <c r="D945" s="201"/>
      <c r="E945" s="43"/>
      <c r="F945" s="43"/>
      <c r="G945" s="106"/>
      <c r="K945" s="138"/>
    </row>
    <row r="946" spans="1:11" ht="12.75" customHeight="1">
      <c r="A946" s="42"/>
      <c r="B946" s="173"/>
      <c r="C946" s="231"/>
      <c r="D946" s="201"/>
      <c r="E946" s="43"/>
      <c r="F946" s="43"/>
      <c r="G946" s="106"/>
      <c r="K946" s="138"/>
    </row>
    <row r="947" spans="1:11" ht="12.75" customHeight="1">
      <c r="A947" s="42"/>
      <c r="B947" s="173"/>
      <c r="C947" s="231"/>
      <c r="D947" s="201"/>
      <c r="E947" s="43"/>
      <c r="F947" s="43"/>
      <c r="G947" s="106"/>
      <c r="K947" s="138"/>
    </row>
    <row r="948" spans="1:11" ht="12.75" customHeight="1">
      <c r="A948" s="42"/>
      <c r="B948" s="173"/>
      <c r="C948" s="231"/>
      <c r="D948" s="201"/>
      <c r="E948" s="43"/>
      <c r="F948" s="43"/>
      <c r="G948" s="106"/>
      <c r="K948" s="138"/>
    </row>
    <row r="949" spans="1:11" ht="12.75" customHeight="1">
      <c r="A949" s="42"/>
      <c r="B949" s="173"/>
      <c r="C949" s="231"/>
      <c r="D949" s="201"/>
      <c r="E949" s="43"/>
      <c r="F949" s="43"/>
      <c r="G949" s="106"/>
      <c r="K949" s="138"/>
    </row>
    <row r="950" spans="1:11" ht="12.75" customHeight="1">
      <c r="A950" s="42"/>
      <c r="B950" s="173"/>
      <c r="C950" s="231"/>
      <c r="D950" s="201"/>
      <c r="E950" s="43"/>
      <c r="F950" s="43"/>
      <c r="G950" s="106"/>
      <c r="K950" s="138"/>
    </row>
    <row r="952" spans="1:11" ht="12.75" customHeight="1">
      <c r="A952" s="44"/>
      <c r="B952" s="174"/>
      <c r="C952" s="232"/>
      <c r="D952" s="202"/>
      <c r="E952" s="45"/>
      <c r="F952" s="45"/>
      <c r="G952" s="107"/>
      <c r="K952" s="139"/>
    </row>
    <row r="953" spans="1:11" ht="12.75" customHeight="1">
      <c r="A953" s="44"/>
      <c r="B953" s="174"/>
      <c r="C953" s="232"/>
      <c r="D953" s="202"/>
      <c r="E953" s="45"/>
      <c r="F953" s="45"/>
      <c r="G953" s="107"/>
      <c r="K953" s="139"/>
    </row>
    <row r="954" spans="1:11" ht="12.75" customHeight="1">
      <c r="A954" s="44"/>
      <c r="B954" s="174"/>
      <c r="C954" s="232"/>
      <c r="D954" s="202"/>
      <c r="E954" s="45"/>
      <c r="F954" s="45"/>
      <c r="G954" s="107"/>
      <c r="K954" s="139"/>
    </row>
    <row r="955" spans="1:11" ht="12.75" customHeight="1">
      <c r="A955" s="44"/>
      <c r="B955" s="174"/>
      <c r="C955" s="232"/>
      <c r="D955" s="202"/>
      <c r="E955" s="45"/>
      <c r="F955" s="45"/>
      <c r="G955" s="107"/>
      <c r="K955" s="139"/>
    </row>
    <row r="956" spans="1:11" ht="12.75" customHeight="1">
      <c r="A956" s="44"/>
      <c r="B956" s="174"/>
      <c r="C956" s="232"/>
      <c r="D956" s="202"/>
      <c r="E956" s="45"/>
      <c r="F956" s="45"/>
      <c r="G956" s="107"/>
      <c r="K956" s="139"/>
    </row>
    <row r="957" spans="1:11" ht="12.75" customHeight="1">
      <c r="A957" s="44"/>
      <c r="B957" s="174"/>
      <c r="C957" s="232"/>
      <c r="D957" s="202"/>
      <c r="E957" s="45"/>
      <c r="F957" s="45"/>
      <c r="G957" s="107"/>
      <c r="K957" s="139"/>
    </row>
    <row r="958" spans="1:11" ht="12.75" customHeight="1">
      <c r="A958" s="44"/>
      <c r="B958" s="174"/>
      <c r="C958" s="232"/>
      <c r="D958" s="202"/>
      <c r="E958" s="45"/>
      <c r="F958" s="45"/>
      <c r="G958" s="107"/>
      <c r="K958" s="139"/>
    </row>
    <row r="959" spans="1:11" ht="12.75" customHeight="1">
      <c r="A959" s="44"/>
      <c r="B959" s="174"/>
      <c r="C959" s="232"/>
      <c r="D959" s="202"/>
      <c r="E959" s="45"/>
      <c r="F959" s="45"/>
      <c r="G959" s="107"/>
      <c r="K959" s="139"/>
    </row>
    <row r="960" spans="1:11" ht="12.75" customHeight="1">
      <c r="A960" s="44"/>
      <c r="B960" s="174"/>
      <c r="C960" s="232"/>
      <c r="D960" s="202"/>
      <c r="E960" s="45"/>
      <c r="F960" s="45"/>
      <c r="G960" s="107"/>
      <c r="K960" s="139"/>
    </row>
    <row r="961" spans="1:11" ht="12.75" customHeight="1">
      <c r="A961" s="44"/>
      <c r="B961" s="174"/>
      <c r="C961" s="232"/>
      <c r="D961" s="202"/>
      <c r="E961" s="45"/>
      <c r="F961" s="45"/>
      <c r="G961" s="107"/>
      <c r="K961" s="139"/>
    </row>
    <row r="962" spans="1:11" ht="12.75" customHeight="1">
      <c r="A962" s="44"/>
      <c r="B962" s="174"/>
      <c r="C962" s="232"/>
      <c r="D962" s="202"/>
      <c r="E962" s="45"/>
      <c r="F962" s="45"/>
      <c r="G962" s="107"/>
      <c r="K962" s="139"/>
    </row>
    <row r="963" spans="1:11" ht="12.75" customHeight="1">
      <c r="A963" s="44"/>
      <c r="B963" s="174"/>
      <c r="C963" s="232"/>
      <c r="D963" s="202"/>
      <c r="E963" s="45"/>
      <c r="F963" s="45"/>
      <c r="G963" s="107"/>
      <c r="K963" s="139"/>
    </row>
    <row r="964" spans="1:11" ht="12.75" customHeight="1">
      <c r="A964" s="44"/>
      <c r="B964" s="174"/>
      <c r="C964" s="232"/>
      <c r="D964" s="202"/>
      <c r="E964" s="45"/>
      <c r="F964" s="45"/>
      <c r="G964" s="107"/>
      <c r="K964" s="139"/>
    </row>
    <row r="965" spans="1:11" ht="12.75" customHeight="1">
      <c r="A965" s="44"/>
      <c r="B965" s="174"/>
      <c r="C965" s="232"/>
      <c r="D965" s="202"/>
      <c r="E965" s="45"/>
      <c r="F965" s="45"/>
      <c r="G965" s="107"/>
      <c r="K965" s="139"/>
    </row>
    <row r="966" spans="1:11" ht="12.75" customHeight="1">
      <c r="A966" s="44"/>
      <c r="B966" s="174"/>
      <c r="C966" s="232"/>
      <c r="D966" s="202"/>
      <c r="E966" s="45"/>
      <c r="F966" s="45"/>
      <c r="G966" s="107"/>
      <c r="K966" s="139"/>
    </row>
    <row r="967" spans="1:11" ht="12.75" customHeight="1">
      <c r="A967" s="44"/>
      <c r="B967" s="174"/>
      <c r="C967" s="232"/>
      <c r="D967" s="202"/>
      <c r="E967" s="45"/>
      <c r="F967" s="45"/>
      <c r="G967" s="107"/>
      <c r="K967" s="139"/>
    </row>
    <row r="969" spans="1:11" ht="12.75" customHeight="1">
      <c r="A969" s="46"/>
      <c r="B969" s="175"/>
      <c r="C969" s="233"/>
      <c r="D969" s="203"/>
      <c r="E969" s="47"/>
      <c r="F969" s="47"/>
      <c r="G969" s="108"/>
      <c r="K969" s="140"/>
    </row>
    <row r="970" spans="1:11" ht="12.75" customHeight="1">
      <c r="A970" s="46"/>
      <c r="B970" s="175"/>
      <c r="C970" s="233"/>
      <c r="D970" s="203"/>
      <c r="E970" s="47"/>
      <c r="F970" s="47"/>
      <c r="G970" s="108"/>
      <c r="K970" s="140"/>
    </row>
    <row r="971" spans="1:11" ht="12.75" customHeight="1">
      <c r="A971" s="46"/>
      <c r="B971" s="175"/>
      <c r="C971" s="233"/>
      <c r="D971" s="203"/>
      <c r="E971" s="47"/>
      <c r="F971" s="47"/>
      <c r="G971" s="108"/>
      <c r="K971" s="140"/>
    </row>
    <row r="972" spans="1:11" ht="12.75" customHeight="1">
      <c r="A972" s="46"/>
      <c r="B972" s="175"/>
      <c r="C972" s="233"/>
      <c r="D972" s="203"/>
      <c r="E972" s="47"/>
      <c r="F972" s="47"/>
      <c r="G972" s="108"/>
      <c r="K972" s="140"/>
    </row>
    <row r="973" spans="1:11" ht="12.75" customHeight="1">
      <c r="A973" s="46"/>
      <c r="B973" s="175"/>
      <c r="C973" s="233"/>
      <c r="D973" s="203"/>
      <c r="E973" s="47"/>
      <c r="F973" s="47"/>
      <c r="G973" s="108"/>
      <c r="K973" s="140"/>
    </row>
    <row r="974" spans="1:11" ht="12.75" customHeight="1">
      <c r="A974" s="46"/>
      <c r="B974" s="175"/>
      <c r="C974" s="233"/>
      <c r="D974" s="203"/>
      <c r="E974" s="47"/>
      <c r="F974" s="47"/>
      <c r="G974" s="108"/>
      <c r="K974" s="140"/>
    </row>
    <row r="975" spans="1:11" ht="12.75" customHeight="1">
      <c r="A975" s="46"/>
      <c r="B975" s="175"/>
      <c r="C975" s="233"/>
      <c r="D975" s="203"/>
      <c r="E975" s="47"/>
      <c r="F975" s="47"/>
      <c r="G975" s="108"/>
      <c r="K975" s="140"/>
    </row>
    <row r="976" spans="1:11" ht="12.75" customHeight="1">
      <c r="A976" s="46"/>
      <c r="B976" s="175"/>
      <c r="C976" s="233"/>
      <c r="D976" s="203"/>
      <c r="E976" s="47"/>
      <c r="F976" s="47"/>
      <c r="G976" s="108"/>
      <c r="K976" s="140"/>
    </row>
    <row r="986" spans="1:11" ht="12.75" customHeight="1">
      <c r="A986" s="56"/>
      <c r="B986" s="179"/>
      <c r="C986" s="237"/>
      <c r="D986" s="207"/>
      <c r="E986" s="57"/>
      <c r="F986" s="57"/>
      <c r="G986" s="112"/>
      <c r="K986" s="144"/>
    </row>
    <row r="987" spans="1:11" ht="12.75" customHeight="1">
      <c r="A987" s="56"/>
      <c r="B987" s="179"/>
      <c r="C987" s="237"/>
      <c r="D987" s="207"/>
      <c r="E987" s="57"/>
      <c r="F987" s="57"/>
      <c r="G987" s="112"/>
      <c r="K987" s="144"/>
    </row>
    <row r="988" spans="1:11" ht="12.75" customHeight="1">
      <c r="A988" s="56"/>
      <c r="B988" s="179"/>
      <c r="C988" s="237"/>
      <c r="D988" s="207"/>
      <c r="E988" s="57"/>
      <c r="F988" s="57"/>
      <c r="G988" s="112"/>
      <c r="K988" s="144"/>
    </row>
    <row r="989" spans="1:11" ht="12.75" customHeight="1">
      <c r="A989" s="56"/>
      <c r="B989" s="179"/>
      <c r="C989" s="237"/>
      <c r="D989" s="207"/>
      <c r="E989" s="57"/>
      <c r="F989" s="57"/>
      <c r="G989" s="112"/>
      <c r="K989" s="144"/>
    </row>
    <row r="990" spans="1:11" ht="12.75" customHeight="1">
      <c r="A990" s="56"/>
      <c r="B990" s="179"/>
      <c r="C990" s="237"/>
      <c r="D990" s="207"/>
      <c r="E990" s="57"/>
      <c r="F990" s="57"/>
      <c r="G990" s="112"/>
      <c r="K990" s="144"/>
    </row>
    <row r="991" spans="1:11" ht="12.75" customHeight="1">
      <c r="A991" s="56"/>
      <c r="B991" s="179"/>
      <c r="C991" s="237"/>
      <c r="D991" s="207"/>
      <c r="E991" s="57"/>
      <c r="F991" s="57"/>
      <c r="G991" s="112"/>
      <c r="K991" s="144"/>
    </row>
    <row r="992" spans="1:11" ht="12.75" customHeight="1">
      <c r="A992" s="56"/>
      <c r="B992" s="179"/>
      <c r="C992" s="237"/>
      <c r="D992" s="207"/>
      <c r="E992" s="57"/>
      <c r="F992" s="57"/>
      <c r="G992" s="112"/>
      <c r="K992" s="144"/>
    </row>
    <row r="993" spans="1:11" ht="12.75" customHeight="1">
      <c r="A993" s="56"/>
      <c r="B993" s="179"/>
      <c r="C993" s="237"/>
      <c r="D993" s="207"/>
      <c r="E993" s="57"/>
      <c r="F993" s="57"/>
      <c r="G993" s="112"/>
      <c r="K993" s="144"/>
    </row>
    <row r="994" spans="1:11" ht="12.75" customHeight="1">
      <c r="A994" s="56"/>
      <c r="B994" s="179"/>
      <c r="C994" s="237"/>
      <c r="D994" s="207"/>
      <c r="E994" s="57"/>
      <c r="F994" s="57"/>
      <c r="G994" s="112"/>
      <c r="K994" s="144"/>
    </row>
    <row r="995" spans="1:11" ht="12.75" customHeight="1">
      <c r="A995" s="56"/>
      <c r="B995" s="179"/>
      <c r="C995" s="237"/>
      <c r="D995" s="207"/>
      <c r="E995" s="57"/>
      <c r="F995" s="57"/>
      <c r="G995" s="112"/>
      <c r="K995" s="144"/>
    </row>
    <row r="996" spans="1:11" ht="12.75" customHeight="1">
      <c r="A996" s="56"/>
      <c r="B996" s="179"/>
      <c r="C996" s="237"/>
      <c r="D996" s="207"/>
      <c r="E996" s="57"/>
      <c r="F996" s="57"/>
      <c r="G996" s="112"/>
      <c r="K996" s="144"/>
    </row>
    <row r="997" spans="1:11" ht="12.75" customHeight="1">
      <c r="A997" s="56"/>
      <c r="B997" s="179"/>
      <c r="C997" s="237"/>
      <c r="D997" s="207"/>
      <c r="E997" s="57"/>
      <c r="F997" s="57"/>
      <c r="G997" s="112"/>
      <c r="K997" s="144"/>
    </row>
    <row r="999" spans="1:11" ht="12.75" customHeight="1">
      <c r="A999" s="40"/>
      <c r="B999" s="172"/>
      <c r="C999" s="230"/>
      <c r="D999" s="200"/>
      <c r="E999" s="41"/>
      <c r="F999" s="41"/>
      <c r="G999" s="105"/>
      <c r="K999" s="137"/>
    </row>
    <row r="1000" spans="1:11" ht="12.75" customHeight="1">
      <c r="A1000" s="40"/>
      <c r="B1000" s="172"/>
      <c r="C1000" s="230"/>
      <c r="D1000" s="200"/>
      <c r="E1000" s="41"/>
      <c r="F1000" s="41"/>
      <c r="G1000" s="105"/>
      <c r="K1000" s="137"/>
    </row>
    <row r="1001" spans="1:11" ht="12.75" customHeight="1">
      <c r="A1001" s="40"/>
      <c r="B1001" s="172"/>
      <c r="C1001" s="230"/>
      <c r="D1001" s="200"/>
      <c r="E1001" s="41"/>
      <c r="F1001" s="41"/>
      <c r="G1001" s="105"/>
      <c r="K1001" s="137"/>
    </row>
    <row r="1002" spans="1:11" ht="12.75" customHeight="1">
      <c r="A1002" s="40"/>
      <c r="B1002" s="172"/>
      <c r="C1002" s="230"/>
      <c r="D1002" s="200"/>
      <c r="E1002" s="41"/>
      <c r="F1002" s="41"/>
      <c r="G1002" s="105"/>
      <c r="K1002" s="137"/>
    </row>
    <row r="1003" spans="1:11" ht="12.75" customHeight="1">
      <c r="A1003" s="40"/>
      <c r="B1003" s="172"/>
      <c r="C1003" s="230"/>
      <c r="D1003" s="200"/>
      <c r="E1003" s="41"/>
      <c r="F1003" s="41"/>
      <c r="G1003" s="105"/>
      <c r="K1003" s="137"/>
    </row>
    <row r="1004" spans="1:11" ht="12.75" customHeight="1">
      <c r="A1004" s="40"/>
      <c r="B1004" s="172"/>
      <c r="C1004" s="230"/>
      <c r="D1004" s="200"/>
      <c r="E1004" s="41"/>
      <c r="F1004" s="41"/>
      <c r="G1004" s="105"/>
      <c r="K1004" s="137"/>
    </row>
    <row r="1005" spans="1:11" ht="12.75" customHeight="1">
      <c r="A1005" s="40"/>
      <c r="B1005" s="172"/>
      <c r="C1005" s="230"/>
      <c r="D1005" s="200"/>
      <c r="E1005" s="41"/>
      <c r="F1005" s="41"/>
      <c r="G1005" s="105"/>
      <c r="K1005" s="137"/>
    </row>
    <row r="1006" spans="1:11" ht="12.75" customHeight="1">
      <c r="A1006" s="40"/>
      <c r="B1006" s="172"/>
      <c r="C1006" s="230"/>
      <c r="D1006" s="200"/>
      <c r="E1006" s="41"/>
      <c r="F1006" s="41"/>
      <c r="G1006" s="105"/>
      <c r="K1006" s="137"/>
    </row>
    <row r="1007" spans="1:11" ht="12.75" customHeight="1">
      <c r="A1007" s="40"/>
      <c r="B1007" s="172"/>
      <c r="C1007" s="230"/>
      <c r="D1007" s="200"/>
      <c r="E1007" s="41"/>
      <c r="F1007" s="41"/>
      <c r="G1007" s="105"/>
      <c r="K1007" s="137"/>
    </row>
    <row r="1008" spans="1:11" ht="12.75" customHeight="1">
      <c r="A1008" s="40"/>
      <c r="B1008" s="172"/>
      <c r="C1008" s="230"/>
      <c r="D1008" s="200"/>
      <c r="E1008" s="41"/>
      <c r="F1008" s="41"/>
      <c r="G1008" s="105"/>
      <c r="K1008" s="137"/>
    </row>
    <row r="1009" spans="1:11" ht="12.75" customHeight="1">
      <c r="A1009" s="40"/>
      <c r="B1009" s="172"/>
      <c r="C1009" s="230"/>
      <c r="D1009" s="200"/>
      <c r="E1009" s="41"/>
      <c r="F1009" s="41"/>
      <c r="G1009" s="105"/>
      <c r="K1009" s="137"/>
    </row>
    <row r="1010" spans="1:11" ht="12.75" customHeight="1">
      <c r="A1010" s="40"/>
      <c r="B1010" s="172"/>
      <c r="C1010" s="230"/>
      <c r="D1010" s="200"/>
      <c r="E1010" s="41"/>
      <c r="F1010" s="41"/>
      <c r="G1010" s="105"/>
      <c r="K1010" s="137"/>
    </row>
    <row r="1011" spans="1:11" ht="12.75" customHeight="1">
      <c r="A1011" s="40"/>
      <c r="B1011" s="172"/>
      <c r="C1011" s="230"/>
      <c r="D1011" s="200"/>
      <c r="E1011" s="41"/>
      <c r="F1011" s="41"/>
      <c r="G1011" s="105"/>
      <c r="K1011" s="137"/>
    </row>
    <row r="1012" spans="1:11" ht="12.75" customHeight="1">
      <c r="A1012" s="40"/>
      <c r="B1012" s="172"/>
      <c r="C1012" s="230"/>
      <c r="D1012" s="200"/>
      <c r="E1012" s="41"/>
      <c r="F1012" s="41"/>
      <c r="G1012" s="105"/>
      <c r="K1012" s="137"/>
    </row>
    <row r="1013" spans="1:11" ht="12.75" customHeight="1">
      <c r="A1013" s="40"/>
      <c r="B1013" s="172"/>
      <c r="C1013" s="230"/>
      <c r="D1013" s="200"/>
      <c r="E1013" s="41"/>
      <c r="F1013" s="41"/>
      <c r="G1013" s="105"/>
      <c r="K1013" s="137"/>
    </row>
    <row r="1014" spans="1:11" ht="12.75" customHeight="1">
      <c r="A1014" s="40"/>
      <c r="B1014" s="172"/>
      <c r="C1014" s="230"/>
      <c r="D1014" s="200"/>
      <c r="E1014" s="41"/>
      <c r="F1014" s="41"/>
      <c r="G1014" s="105"/>
      <c r="K1014" s="137"/>
    </row>
    <row r="1015" spans="1:11" ht="12.75" customHeight="1">
      <c r="A1015" s="40"/>
      <c r="B1015" s="172"/>
      <c r="C1015" s="230"/>
      <c r="D1015" s="200"/>
      <c r="E1015" s="41"/>
      <c r="F1015" s="41"/>
      <c r="G1015" s="105"/>
      <c r="K1015" s="137"/>
    </row>
    <row r="1016" spans="1:11" ht="12.75" customHeight="1">
      <c r="A1016" s="40"/>
      <c r="B1016" s="172"/>
      <c r="C1016" s="230"/>
      <c r="D1016" s="200"/>
      <c r="E1016" s="41"/>
      <c r="F1016" s="41"/>
      <c r="G1016" s="105"/>
      <c r="K1016" s="137"/>
    </row>
    <row r="1017" spans="1:11" ht="12.75" customHeight="1">
      <c r="A1017" s="40"/>
      <c r="B1017" s="172"/>
      <c r="C1017" s="230"/>
      <c r="D1017" s="200"/>
      <c r="E1017" s="41"/>
      <c r="F1017" s="41"/>
      <c r="G1017" s="105"/>
      <c r="K1017" s="137"/>
    </row>
    <row r="1018" spans="1:11" ht="12.75" customHeight="1">
      <c r="A1018" s="40"/>
      <c r="B1018" s="172"/>
      <c r="C1018" s="230"/>
      <c r="D1018" s="200"/>
      <c r="E1018" s="41"/>
      <c r="F1018" s="41"/>
      <c r="G1018" s="105"/>
      <c r="K1018" s="137"/>
    </row>
    <row r="1020" spans="1:11" ht="12.75" customHeight="1">
      <c r="A1020" s="58"/>
      <c r="B1020" s="180"/>
      <c r="C1020" s="238"/>
      <c r="D1020" s="208"/>
      <c r="E1020" s="59"/>
      <c r="F1020" s="59"/>
      <c r="G1020" s="113"/>
      <c r="K1020" s="145"/>
    </row>
    <row r="1021" spans="1:11" ht="12.75" customHeight="1">
      <c r="A1021" s="58"/>
      <c r="B1021" s="180"/>
      <c r="C1021" s="238"/>
      <c r="D1021" s="208"/>
      <c r="E1021" s="59"/>
      <c r="F1021" s="59"/>
      <c r="G1021" s="113"/>
      <c r="K1021" s="145"/>
    </row>
    <row r="1022" spans="1:11" ht="12.75" customHeight="1">
      <c r="A1022" s="58"/>
      <c r="B1022" s="180"/>
      <c r="C1022" s="238"/>
      <c r="D1022" s="208"/>
      <c r="E1022" s="59"/>
      <c r="F1022" s="59"/>
      <c r="G1022" s="113"/>
      <c r="K1022" s="145"/>
    </row>
    <row r="1023" spans="1:11" ht="12.75" customHeight="1">
      <c r="A1023" s="58"/>
      <c r="B1023" s="180"/>
      <c r="C1023" s="238"/>
      <c r="D1023" s="208"/>
      <c r="E1023" s="59"/>
      <c r="F1023" s="59"/>
      <c r="G1023" s="113"/>
      <c r="K1023" s="145"/>
    </row>
    <row r="1024" spans="1:11" ht="12.75" customHeight="1">
      <c r="A1024" s="58"/>
      <c r="B1024" s="180"/>
      <c r="C1024" s="238"/>
      <c r="D1024" s="208"/>
      <c r="E1024" s="59"/>
      <c r="F1024" s="59"/>
      <c r="G1024" s="113"/>
      <c r="K1024" s="145"/>
    </row>
    <row r="1025" spans="1:11" ht="12.75" customHeight="1">
      <c r="A1025" s="58"/>
      <c r="B1025" s="180"/>
      <c r="C1025" s="238"/>
      <c r="D1025" s="208"/>
      <c r="E1025" s="59"/>
      <c r="F1025" s="59"/>
      <c r="G1025" s="113"/>
      <c r="K1025" s="145"/>
    </row>
    <row r="1026" spans="1:11" ht="12.75" customHeight="1">
      <c r="A1026" s="58"/>
      <c r="B1026" s="180"/>
      <c r="C1026" s="238"/>
      <c r="D1026" s="208"/>
      <c r="E1026" s="59"/>
      <c r="F1026" s="59"/>
      <c r="G1026" s="113"/>
      <c r="K1026" s="145"/>
    </row>
    <row r="1027" spans="1:11" ht="12.75" customHeight="1">
      <c r="A1027" s="58"/>
      <c r="B1027" s="180"/>
      <c r="C1027" s="238"/>
      <c r="D1027" s="208"/>
      <c r="E1027" s="59"/>
      <c r="F1027" s="59"/>
      <c r="G1027" s="113"/>
      <c r="K1027" s="145"/>
    </row>
    <row r="1028" spans="1:11" ht="12.75" customHeight="1">
      <c r="A1028" s="58"/>
      <c r="B1028" s="180"/>
      <c r="C1028" s="238"/>
      <c r="D1028" s="208"/>
      <c r="E1028" s="59"/>
      <c r="F1028" s="59"/>
      <c r="G1028" s="113"/>
      <c r="K1028" s="145"/>
    </row>
    <row r="1029" spans="1:11" ht="12.75" customHeight="1">
      <c r="A1029" s="58"/>
      <c r="B1029" s="180"/>
      <c r="C1029" s="238"/>
      <c r="D1029" s="208"/>
      <c r="E1029" s="59"/>
      <c r="F1029" s="59"/>
      <c r="G1029" s="113"/>
      <c r="K1029" s="145"/>
    </row>
    <row r="1030" spans="1:11" ht="12.75" customHeight="1">
      <c r="A1030" s="58"/>
      <c r="B1030" s="180"/>
      <c r="C1030" s="238"/>
      <c r="D1030" s="208"/>
      <c r="E1030" s="59"/>
      <c r="F1030" s="59"/>
      <c r="G1030" s="113"/>
      <c r="K1030" s="145"/>
    </row>
    <row r="1031" spans="1:11" ht="12.75" customHeight="1">
      <c r="A1031" s="58"/>
      <c r="B1031" s="180"/>
      <c r="C1031" s="238"/>
      <c r="D1031" s="208"/>
      <c r="E1031" s="59"/>
      <c r="F1031" s="59"/>
      <c r="G1031" s="113"/>
      <c r="K1031" s="145"/>
    </row>
    <row r="1032" spans="1:11" ht="12.75" customHeight="1">
      <c r="A1032" s="58"/>
      <c r="B1032" s="180"/>
      <c r="C1032" s="238"/>
      <c r="D1032" s="208"/>
      <c r="E1032" s="59"/>
      <c r="F1032" s="59"/>
      <c r="G1032" s="113"/>
      <c r="K1032" s="145"/>
    </row>
    <row r="1033" spans="1:11" ht="12.75" customHeight="1">
      <c r="A1033" s="58"/>
      <c r="B1033" s="180"/>
      <c r="C1033" s="238"/>
      <c r="D1033" s="208"/>
      <c r="E1033" s="59"/>
      <c r="F1033" s="59"/>
      <c r="G1033" s="113"/>
      <c r="K1033" s="145"/>
    </row>
    <row r="1034" spans="1:11" ht="12.75" customHeight="1">
      <c r="A1034" s="58"/>
      <c r="B1034" s="180"/>
      <c r="C1034" s="238"/>
      <c r="D1034" s="208"/>
      <c r="E1034" s="59"/>
      <c r="F1034" s="59"/>
      <c r="G1034" s="113"/>
      <c r="K1034" s="145"/>
    </row>
    <row r="1036" spans="1:11" ht="12.75" customHeight="1">
      <c r="A1036" s="42"/>
      <c r="B1036" s="173"/>
      <c r="C1036" s="231"/>
      <c r="D1036" s="201"/>
      <c r="E1036" s="43"/>
      <c r="F1036" s="43"/>
      <c r="G1036" s="106"/>
      <c r="K1036" s="138"/>
    </row>
    <row r="1037" spans="1:11" ht="12.75" customHeight="1">
      <c r="A1037" s="42"/>
      <c r="B1037" s="173"/>
      <c r="C1037" s="231"/>
      <c r="D1037" s="201"/>
      <c r="E1037" s="43"/>
      <c r="F1037" s="43"/>
      <c r="G1037" s="106"/>
      <c r="K1037" s="138"/>
    </row>
    <row r="1038" spans="1:11" ht="12.75" customHeight="1">
      <c r="A1038" s="42"/>
      <c r="B1038" s="173"/>
      <c r="C1038" s="231"/>
      <c r="D1038" s="201"/>
      <c r="E1038" s="43"/>
      <c r="F1038" s="43"/>
      <c r="G1038" s="106"/>
      <c r="K1038" s="138"/>
    </row>
    <row r="1039" spans="1:11" ht="12.75" customHeight="1">
      <c r="A1039" s="42"/>
      <c r="B1039" s="173"/>
      <c r="C1039" s="231"/>
      <c r="D1039" s="201"/>
      <c r="E1039" s="43"/>
      <c r="F1039" s="43"/>
      <c r="G1039" s="106"/>
      <c r="K1039" s="138"/>
    </row>
    <row r="1040" spans="1:11" ht="12.75" customHeight="1">
      <c r="A1040" s="42"/>
      <c r="B1040" s="173"/>
      <c r="C1040" s="231"/>
      <c r="D1040" s="201"/>
      <c r="E1040" s="43"/>
      <c r="F1040" s="43"/>
      <c r="G1040" s="106"/>
      <c r="K1040" s="138"/>
    </row>
    <row r="1041" spans="1:11" ht="12.75" customHeight="1">
      <c r="A1041" s="42"/>
      <c r="B1041" s="173"/>
      <c r="C1041" s="231"/>
      <c r="D1041" s="201"/>
      <c r="E1041" s="43"/>
      <c r="F1041" s="43"/>
      <c r="G1041" s="106"/>
      <c r="K1041" s="138"/>
    </row>
    <row r="1043" spans="1:11" ht="12.75" customHeight="1">
      <c r="A1043" s="48"/>
      <c r="B1043" s="176"/>
      <c r="C1043" s="234"/>
      <c r="D1043" s="204"/>
      <c r="E1043" s="49"/>
      <c r="F1043" s="49"/>
      <c r="G1043" s="109"/>
      <c r="K1043" s="141"/>
    </row>
    <row r="1044" spans="1:11" ht="12.75" customHeight="1">
      <c r="A1044" s="48"/>
      <c r="B1044" s="176"/>
      <c r="C1044" s="234"/>
      <c r="D1044" s="204"/>
      <c r="E1044" s="49"/>
      <c r="F1044" s="49"/>
      <c r="G1044" s="109"/>
      <c r="K1044" s="141"/>
    </row>
    <row r="1045" spans="1:11" ht="12.75" customHeight="1">
      <c r="A1045" s="48"/>
      <c r="B1045" s="176"/>
      <c r="C1045" s="234"/>
      <c r="D1045" s="204"/>
      <c r="E1045" s="49"/>
      <c r="F1045" s="49"/>
      <c r="G1045" s="109"/>
      <c r="K1045" s="141"/>
    </row>
    <row r="1046" spans="1:11" ht="12.75" customHeight="1">
      <c r="A1046" s="48"/>
      <c r="B1046" s="176"/>
      <c r="C1046" s="234"/>
      <c r="D1046" s="204"/>
      <c r="E1046" s="49"/>
      <c r="F1046" s="49"/>
      <c r="G1046" s="109"/>
      <c r="K1046" s="141"/>
    </row>
    <row r="1047" spans="1:11" ht="12.75" customHeight="1">
      <c r="A1047" s="48"/>
      <c r="B1047" s="176"/>
      <c r="C1047" s="234"/>
      <c r="D1047" s="204"/>
      <c r="E1047" s="49"/>
      <c r="F1047" s="49"/>
      <c r="G1047" s="109"/>
      <c r="K1047" s="141"/>
    </row>
    <row r="1048" spans="1:11" ht="12.75" customHeight="1">
      <c r="A1048" s="48"/>
      <c r="B1048" s="176"/>
      <c r="C1048" s="234"/>
      <c r="D1048" s="204"/>
      <c r="E1048" s="49"/>
      <c r="F1048" s="49"/>
      <c r="G1048" s="109"/>
      <c r="K1048" s="141"/>
    </row>
    <row r="1049" spans="1:11" ht="12.75" customHeight="1">
      <c r="A1049" s="48"/>
      <c r="B1049" s="176"/>
      <c r="C1049" s="234"/>
      <c r="D1049" s="204"/>
      <c r="E1049" s="49"/>
      <c r="F1049" s="49"/>
      <c r="G1049" s="109"/>
      <c r="K1049" s="141"/>
    </row>
    <row r="1050" spans="1:11" ht="12.75" customHeight="1">
      <c r="A1050" s="48"/>
      <c r="B1050" s="176"/>
      <c r="C1050" s="234"/>
      <c r="D1050" s="204"/>
      <c r="E1050" s="49"/>
      <c r="F1050" s="49"/>
      <c r="G1050" s="109"/>
      <c r="K1050" s="141"/>
    </row>
    <row r="1051" spans="1:11" ht="12.75" customHeight="1">
      <c r="A1051" s="48"/>
      <c r="B1051" s="176"/>
      <c r="C1051" s="234"/>
      <c r="D1051" s="204"/>
      <c r="E1051" s="49"/>
      <c r="F1051" s="49"/>
      <c r="G1051" s="109"/>
      <c r="K1051" s="141"/>
    </row>
    <row r="1052" spans="1:11" ht="12.75" customHeight="1">
      <c r="A1052" s="48"/>
      <c r="B1052" s="176"/>
      <c r="C1052" s="234"/>
      <c r="D1052" s="204"/>
      <c r="E1052" s="49"/>
      <c r="F1052" s="49"/>
      <c r="G1052" s="109"/>
      <c r="K1052" s="141"/>
    </row>
    <row r="1053" spans="1:11" ht="12.75" customHeight="1">
      <c r="A1053" s="48"/>
      <c r="B1053" s="176"/>
      <c r="C1053" s="234"/>
      <c r="D1053" s="204"/>
      <c r="E1053" s="49"/>
      <c r="F1053" s="49"/>
      <c r="G1053" s="109"/>
      <c r="K1053" s="141"/>
    </row>
    <row r="1054" spans="1:11" ht="12.75" customHeight="1">
      <c r="A1054" s="48"/>
      <c r="B1054" s="176"/>
      <c r="C1054" s="234"/>
      <c r="D1054" s="204"/>
      <c r="E1054" s="49"/>
      <c r="F1054" s="49"/>
      <c r="G1054" s="109"/>
      <c r="K1054" s="141"/>
    </row>
    <row r="1055" spans="1:11" ht="12.75" customHeight="1">
      <c r="A1055" s="48"/>
      <c r="B1055" s="176"/>
      <c r="C1055" s="234"/>
      <c r="D1055" s="204"/>
      <c r="E1055" s="49"/>
      <c r="F1055" s="49"/>
      <c r="G1055" s="109"/>
      <c r="K1055" s="141"/>
    </row>
    <row r="1056" spans="1:11" ht="12.75" customHeight="1">
      <c r="A1056" s="48"/>
      <c r="B1056" s="176"/>
      <c r="C1056" s="234"/>
      <c r="D1056" s="204"/>
      <c r="E1056" s="49"/>
      <c r="F1056" s="49"/>
      <c r="G1056" s="109"/>
      <c r="K1056" s="141"/>
    </row>
    <row r="1057" spans="1:11" ht="12.75" customHeight="1">
      <c r="A1057" s="48"/>
      <c r="B1057" s="176"/>
      <c r="C1057" s="234"/>
      <c r="D1057" s="204"/>
      <c r="E1057" s="49"/>
      <c r="F1057" s="49"/>
      <c r="G1057" s="109"/>
      <c r="K1057" s="141"/>
    </row>
    <row r="1059" spans="1:11" ht="12.75" customHeight="1">
      <c r="A1059" s="40"/>
      <c r="B1059" s="172"/>
      <c r="C1059" s="230"/>
      <c r="D1059" s="200"/>
      <c r="E1059" s="41"/>
      <c r="F1059" s="41"/>
      <c r="G1059" s="105"/>
      <c r="K1059" s="137"/>
    </row>
    <row r="1060" spans="1:11" ht="12.75" customHeight="1">
      <c r="A1060" s="40"/>
      <c r="B1060" s="172"/>
      <c r="C1060" s="230"/>
      <c r="D1060" s="200"/>
      <c r="E1060" s="41"/>
      <c r="F1060" s="41"/>
      <c r="G1060" s="105"/>
      <c r="K1060" s="137"/>
    </row>
    <row r="1061" spans="1:11" ht="12.75" customHeight="1">
      <c r="A1061" s="40"/>
      <c r="B1061" s="172"/>
      <c r="C1061" s="230"/>
      <c r="D1061" s="200"/>
      <c r="E1061" s="41"/>
      <c r="F1061" s="41"/>
      <c r="G1061" s="105"/>
      <c r="K1061" s="137"/>
    </row>
    <row r="1062" spans="1:11" ht="12.75" customHeight="1">
      <c r="A1062" s="40"/>
      <c r="B1062" s="172"/>
      <c r="C1062" s="230"/>
      <c r="D1062" s="200"/>
      <c r="E1062" s="41"/>
      <c r="F1062" s="41"/>
      <c r="G1062" s="105"/>
      <c r="K1062" s="137"/>
    </row>
    <row r="1063" spans="1:11" ht="12.75" customHeight="1">
      <c r="A1063" s="40"/>
      <c r="B1063" s="172"/>
      <c r="C1063" s="230"/>
      <c r="D1063" s="200"/>
      <c r="E1063" s="41"/>
      <c r="F1063" s="41"/>
      <c r="G1063" s="105"/>
      <c r="K1063" s="137"/>
    </row>
    <row r="1064" spans="1:11" ht="12.75" customHeight="1">
      <c r="A1064" s="40"/>
      <c r="B1064" s="172"/>
      <c r="C1064" s="230"/>
      <c r="D1064" s="200"/>
      <c r="E1064" s="41"/>
      <c r="F1064" s="41"/>
      <c r="G1064" s="105"/>
      <c r="K1064" s="137"/>
    </row>
    <row r="1065" spans="1:11" ht="12.75" customHeight="1">
      <c r="A1065" s="40"/>
      <c r="B1065" s="172"/>
      <c r="C1065" s="230"/>
      <c r="D1065" s="200"/>
      <c r="E1065" s="41"/>
      <c r="F1065" s="41"/>
      <c r="G1065" s="105"/>
      <c r="K1065" s="137"/>
    </row>
    <row r="1066" spans="1:11" ht="12.75" customHeight="1">
      <c r="A1066" s="40"/>
      <c r="B1066" s="172"/>
      <c r="C1066" s="230"/>
      <c r="D1066" s="200"/>
      <c r="E1066" s="41"/>
      <c r="F1066" s="41"/>
      <c r="G1066" s="105"/>
      <c r="K1066" s="137"/>
    </row>
    <row r="1067" spans="1:11" ht="12.75" customHeight="1">
      <c r="A1067" s="40"/>
      <c r="B1067" s="172"/>
      <c r="C1067" s="230"/>
      <c r="D1067" s="200"/>
      <c r="E1067" s="41"/>
      <c r="F1067" s="41"/>
      <c r="G1067" s="105"/>
      <c r="K1067" s="137"/>
    </row>
    <row r="1068" spans="1:11" ht="12.75" customHeight="1">
      <c r="A1068" s="40"/>
      <c r="B1068" s="172"/>
      <c r="C1068" s="230"/>
      <c r="D1068" s="200"/>
      <c r="E1068" s="41"/>
      <c r="F1068" s="41"/>
      <c r="G1068" s="105"/>
      <c r="K1068" s="137"/>
    </row>
    <row r="1069" spans="1:11" ht="12.75" customHeight="1">
      <c r="A1069" s="40"/>
      <c r="B1069" s="172"/>
      <c r="C1069" s="230"/>
      <c r="D1069" s="200"/>
      <c r="E1069" s="41"/>
      <c r="F1069" s="41"/>
      <c r="G1069" s="105"/>
      <c r="K1069" s="137"/>
    </row>
    <row r="1070" spans="1:11" ht="12.75" customHeight="1">
      <c r="A1070" s="40"/>
      <c r="B1070" s="172"/>
      <c r="C1070" s="230"/>
      <c r="D1070" s="200"/>
      <c r="E1070" s="41"/>
      <c r="F1070" s="41"/>
      <c r="G1070" s="105"/>
      <c r="K1070" s="137"/>
    </row>
    <row r="1071" spans="1:11" ht="12.75" customHeight="1">
      <c r="A1071" s="40"/>
      <c r="B1071" s="172"/>
      <c r="C1071" s="230"/>
      <c r="D1071" s="200"/>
      <c r="E1071" s="41"/>
      <c r="F1071" s="41"/>
      <c r="G1071" s="105"/>
      <c r="K1071" s="137"/>
    </row>
    <row r="1072" spans="1:11" ht="12.75" customHeight="1">
      <c r="A1072" s="40"/>
      <c r="B1072" s="172"/>
      <c r="C1072" s="230"/>
      <c r="D1072" s="200"/>
      <c r="E1072" s="41"/>
      <c r="F1072" s="41"/>
      <c r="G1072" s="105"/>
      <c r="K1072" s="137"/>
    </row>
    <row r="1073" spans="1:11" ht="12.75" customHeight="1">
      <c r="A1073" s="40"/>
      <c r="B1073" s="172"/>
      <c r="C1073" s="230"/>
      <c r="D1073" s="200"/>
      <c r="E1073" s="41"/>
      <c r="F1073" s="41"/>
      <c r="G1073" s="105"/>
      <c r="K1073" s="137"/>
    </row>
    <row r="1074" spans="1:11" ht="12.75" customHeight="1">
      <c r="A1074" s="40"/>
      <c r="B1074" s="172"/>
      <c r="C1074" s="230"/>
      <c r="D1074" s="200"/>
      <c r="E1074" s="41"/>
      <c r="F1074" s="41"/>
      <c r="G1074" s="105"/>
      <c r="K1074" s="137"/>
    </row>
    <row r="1075" spans="1:11" ht="12.75" customHeight="1">
      <c r="A1075" s="40"/>
      <c r="B1075" s="172"/>
      <c r="C1075" s="230"/>
      <c r="D1075" s="200"/>
      <c r="E1075" s="41"/>
      <c r="F1075" s="41"/>
      <c r="G1075" s="105"/>
      <c r="K1075" s="137"/>
    </row>
    <row r="1077" spans="1:11" ht="12.75" customHeight="1">
      <c r="A1077" s="50"/>
      <c r="B1077" s="177"/>
      <c r="C1077" s="235"/>
      <c r="D1077" s="205"/>
      <c r="E1077" s="51"/>
      <c r="F1077" s="51"/>
      <c r="G1077" s="110"/>
      <c r="K1077" s="142"/>
    </row>
    <row r="1078" spans="1:11" ht="12.75" customHeight="1">
      <c r="A1078" s="50"/>
      <c r="B1078" s="177"/>
      <c r="C1078" s="235"/>
      <c r="D1078" s="205"/>
      <c r="E1078" s="51"/>
      <c r="F1078" s="51"/>
      <c r="G1078" s="110"/>
      <c r="K1078" s="142"/>
    </row>
    <row r="1079" spans="1:11" ht="12.75" customHeight="1">
      <c r="A1079" s="50"/>
      <c r="B1079" s="177"/>
      <c r="C1079" s="235"/>
      <c r="D1079" s="205"/>
      <c r="E1079" s="51"/>
      <c r="F1079" s="51"/>
      <c r="G1079" s="110"/>
      <c r="K1079" s="142"/>
    </row>
    <row r="1080" spans="1:11" ht="12.75" customHeight="1">
      <c r="A1080" s="50"/>
      <c r="B1080" s="177"/>
      <c r="C1080" s="235"/>
      <c r="D1080" s="205"/>
      <c r="E1080" s="51"/>
      <c r="F1080" s="51"/>
      <c r="G1080" s="110"/>
      <c r="K1080" s="142"/>
    </row>
    <row r="1081" spans="1:11" ht="12.75" customHeight="1">
      <c r="A1081" s="50"/>
      <c r="B1081" s="177"/>
      <c r="C1081" s="235"/>
      <c r="D1081" s="205"/>
      <c r="E1081" s="51"/>
      <c r="F1081" s="51"/>
      <c r="G1081" s="110"/>
      <c r="K1081" s="142"/>
    </row>
    <row r="1082" spans="1:11" ht="12.75" customHeight="1">
      <c r="A1082" s="50"/>
      <c r="B1082" s="177"/>
      <c r="C1082" s="235"/>
      <c r="D1082" s="205"/>
      <c r="E1082" s="51"/>
      <c r="F1082" s="51"/>
      <c r="G1082" s="110"/>
      <c r="K1082" s="142"/>
    </row>
    <row r="1083" spans="1:11" ht="12.75" customHeight="1">
      <c r="A1083" s="50"/>
      <c r="B1083" s="177"/>
      <c r="C1083" s="235"/>
      <c r="D1083" s="205"/>
      <c r="E1083" s="51"/>
      <c r="F1083" s="51"/>
      <c r="G1083" s="110"/>
      <c r="K1083" s="142"/>
    </row>
    <row r="1084" spans="1:11" ht="12.75" customHeight="1">
      <c r="A1084" s="50"/>
      <c r="B1084" s="177"/>
      <c r="C1084" s="235"/>
      <c r="D1084" s="205"/>
      <c r="E1084" s="51"/>
      <c r="F1084" s="51"/>
      <c r="G1084" s="110"/>
      <c r="K1084" s="142"/>
    </row>
    <row r="1085" spans="1:11" ht="12.75" customHeight="1">
      <c r="A1085" s="50"/>
      <c r="B1085" s="177"/>
      <c r="C1085" s="235"/>
      <c r="D1085" s="205"/>
      <c r="E1085" s="51"/>
      <c r="F1085" s="51"/>
      <c r="G1085" s="110"/>
      <c r="K1085" s="142"/>
    </row>
    <row r="1086" spans="1:11" ht="12.75" customHeight="1">
      <c r="A1086" s="50"/>
      <c r="B1086" s="177"/>
      <c r="C1086" s="235"/>
      <c r="D1086" s="205"/>
      <c r="E1086" s="51"/>
      <c r="F1086" s="51"/>
      <c r="G1086" s="110"/>
      <c r="K1086" s="142"/>
    </row>
    <row r="1087" spans="1:11" ht="12.75" customHeight="1">
      <c r="A1087" s="50"/>
      <c r="B1087" s="177"/>
      <c r="C1087" s="235"/>
      <c r="D1087" s="205"/>
      <c r="E1087" s="51"/>
      <c r="F1087" s="51"/>
      <c r="G1087" s="110"/>
      <c r="K1087" s="142"/>
    </row>
    <row r="1088" spans="1:11" ht="12.75" customHeight="1">
      <c r="A1088" s="50"/>
      <c r="B1088" s="177"/>
      <c r="C1088" s="235"/>
      <c r="D1088" s="205"/>
      <c r="E1088" s="51"/>
      <c r="F1088" s="51"/>
      <c r="G1088" s="110"/>
      <c r="K1088" s="142"/>
    </row>
    <row r="1089" spans="1:11" ht="12.75" customHeight="1">
      <c r="A1089" s="50"/>
      <c r="B1089" s="177"/>
      <c r="C1089" s="235"/>
      <c r="D1089" s="205"/>
      <c r="E1089" s="51"/>
      <c r="F1089" s="51"/>
      <c r="G1089" s="110"/>
      <c r="K1089" s="142"/>
    </row>
    <row r="1090" spans="1:11" ht="12.75" customHeight="1">
      <c r="A1090" s="50"/>
      <c r="B1090" s="177"/>
      <c r="C1090" s="235"/>
      <c r="D1090" s="205"/>
      <c r="E1090" s="51"/>
      <c r="F1090" s="51"/>
      <c r="G1090" s="110"/>
      <c r="K1090" s="142"/>
    </row>
    <row r="1091" spans="1:11" ht="12.75" customHeight="1">
      <c r="A1091" s="50"/>
      <c r="B1091" s="177"/>
      <c r="C1091" s="235"/>
      <c r="D1091" s="205"/>
      <c r="E1091" s="51"/>
      <c r="F1091" s="51"/>
      <c r="G1091" s="110"/>
      <c r="K1091" s="142"/>
    </row>
    <row r="1093" spans="1:11" ht="12.75" customHeight="1">
      <c r="A1093" s="56"/>
      <c r="B1093" s="179"/>
      <c r="C1093" s="237"/>
      <c r="D1093" s="207"/>
      <c r="E1093" s="57"/>
      <c r="F1093" s="57"/>
      <c r="G1093" s="112"/>
      <c r="K1093" s="144"/>
    </row>
    <row r="1094" spans="1:11" ht="12.75" customHeight="1">
      <c r="A1094" s="56"/>
      <c r="B1094" s="179"/>
      <c r="C1094" s="237"/>
      <c r="D1094" s="207"/>
      <c r="E1094" s="57"/>
      <c r="F1094" s="57"/>
      <c r="G1094" s="112"/>
      <c r="K1094" s="144"/>
    </row>
    <row r="1095" spans="1:11" ht="12.75" customHeight="1">
      <c r="A1095" s="56"/>
      <c r="B1095" s="179"/>
      <c r="C1095" s="237"/>
      <c r="D1095" s="207"/>
      <c r="E1095" s="57"/>
      <c r="F1095" s="57"/>
      <c r="G1095" s="112"/>
      <c r="K1095" s="144"/>
    </row>
    <row r="1096" spans="1:11" ht="12.75" customHeight="1">
      <c r="A1096" s="56"/>
      <c r="B1096" s="179"/>
      <c r="C1096" s="237"/>
      <c r="D1096" s="207"/>
      <c r="E1096" s="57"/>
      <c r="F1096" s="57"/>
      <c r="G1096" s="112"/>
      <c r="K1096" s="144"/>
    </row>
    <row r="1097" spans="1:11" ht="12.75" customHeight="1">
      <c r="A1097" s="56"/>
      <c r="B1097" s="179"/>
      <c r="C1097" s="237"/>
      <c r="D1097" s="207"/>
      <c r="E1097" s="57"/>
      <c r="F1097" s="57"/>
      <c r="G1097" s="112"/>
      <c r="K1097" s="144"/>
    </row>
    <row r="1098" spans="1:11" ht="12.75" customHeight="1">
      <c r="A1098" s="56"/>
      <c r="B1098" s="179"/>
      <c r="C1098" s="237"/>
      <c r="D1098" s="207"/>
      <c r="E1098" s="57"/>
      <c r="F1098" s="57"/>
      <c r="G1098" s="112"/>
      <c r="K1098" s="144"/>
    </row>
    <row r="1099" spans="1:11" ht="12.75" customHeight="1">
      <c r="A1099" s="56"/>
      <c r="B1099" s="179"/>
      <c r="C1099" s="237"/>
      <c r="D1099" s="207"/>
      <c r="E1099" s="57"/>
      <c r="F1099" s="57"/>
      <c r="G1099" s="112"/>
      <c r="K1099" s="144"/>
    </row>
    <row r="1100" spans="1:11" ht="12.75" customHeight="1">
      <c r="A1100" s="56"/>
      <c r="B1100" s="179"/>
      <c r="C1100" s="237"/>
      <c r="D1100" s="207"/>
      <c r="E1100" s="57"/>
      <c r="F1100" s="57"/>
      <c r="G1100" s="112"/>
      <c r="K1100" s="144"/>
    </row>
    <row r="1101" spans="1:11" ht="12.75" customHeight="1">
      <c r="A1101" s="56"/>
      <c r="B1101" s="179"/>
      <c r="C1101" s="237"/>
      <c r="D1101" s="207"/>
      <c r="E1101" s="57"/>
      <c r="F1101" s="57"/>
      <c r="G1101" s="112"/>
      <c r="K1101" s="144"/>
    </row>
    <row r="1102" spans="1:11" ht="12.75" customHeight="1">
      <c r="A1102" s="56"/>
      <c r="B1102" s="179"/>
      <c r="C1102" s="237"/>
      <c r="D1102" s="207"/>
      <c r="E1102" s="57"/>
      <c r="F1102" s="57"/>
      <c r="G1102" s="112"/>
      <c r="K1102" s="144"/>
    </row>
    <row r="1104" spans="1:11" ht="12.75" customHeight="1">
      <c r="A1104" s="68"/>
      <c r="B1104" s="185"/>
      <c r="C1104" s="243"/>
      <c r="D1104" s="213"/>
      <c r="E1104" s="69"/>
      <c r="F1104" s="69"/>
      <c r="G1104" s="118"/>
      <c r="K1104" s="152"/>
    </row>
    <row r="1105" spans="1:11" ht="12.75" customHeight="1">
      <c r="A1105" s="68"/>
      <c r="B1105" s="185"/>
      <c r="C1105" s="243"/>
      <c r="D1105" s="213"/>
      <c r="E1105" s="69"/>
      <c r="F1105" s="69"/>
      <c r="G1105" s="118"/>
      <c r="K1105" s="152"/>
    </row>
    <row r="1106" spans="1:11" ht="12.75" customHeight="1">
      <c r="A1106" s="68"/>
      <c r="B1106" s="185"/>
      <c r="C1106" s="243"/>
      <c r="D1106" s="213"/>
      <c r="E1106" s="69"/>
      <c r="F1106" s="69"/>
      <c r="G1106" s="118"/>
      <c r="K1106" s="152"/>
    </row>
    <row r="1107" spans="1:11" ht="12.75" customHeight="1">
      <c r="A1107" s="68"/>
      <c r="B1107" s="185"/>
      <c r="C1107" s="243"/>
      <c r="D1107" s="213"/>
      <c r="E1107" s="69"/>
      <c r="F1107" s="69"/>
      <c r="G1107" s="118"/>
      <c r="K1107" s="152"/>
    </row>
    <row r="1108" spans="1:11" ht="12.75" customHeight="1">
      <c r="A1108" s="68"/>
      <c r="B1108" s="185"/>
      <c r="C1108" s="243"/>
      <c r="D1108" s="213"/>
      <c r="E1108" s="69"/>
      <c r="F1108" s="69"/>
      <c r="G1108" s="118"/>
      <c r="K1108" s="152"/>
    </row>
    <row r="1109" spans="1:11" ht="12.75" customHeight="1">
      <c r="A1109" s="68"/>
      <c r="B1109" s="185"/>
      <c r="C1109" s="243"/>
      <c r="D1109" s="213"/>
      <c r="E1109" s="69"/>
      <c r="F1109" s="69"/>
      <c r="G1109" s="118"/>
      <c r="K1109" s="152"/>
    </row>
    <row r="1110" spans="1:11" ht="12.75" customHeight="1">
      <c r="A1110" s="68"/>
      <c r="B1110" s="185"/>
      <c r="C1110" s="243"/>
      <c r="D1110" s="213"/>
      <c r="E1110" s="69"/>
      <c r="F1110" s="69"/>
      <c r="G1110" s="118"/>
      <c r="K1110" s="152"/>
    </row>
    <row r="1111" spans="1:11" ht="12.75" customHeight="1">
      <c r="A1111" s="68"/>
      <c r="B1111" s="185"/>
      <c r="C1111" s="243"/>
      <c r="D1111" s="213"/>
      <c r="E1111" s="69"/>
      <c r="F1111" s="69"/>
      <c r="G1111" s="118"/>
      <c r="K1111" s="152"/>
    </row>
    <row r="1112" spans="1:11" ht="12.75" customHeight="1">
      <c r="A1112" s="68"/>
      <c r="B1112" s="185"/>
      <c r="C1112" s="243"/>
      <c r="D1112" s="213"/>
      <c r="E1112" s="69"/>
      <c r="F1112" s="69"/>
      <c r="G1112" s="118"/>
      <c r="K1112" s="152"/>
    </row>
    <row r="1113" spans="1:11" ht="12.75" customHeight="1">
      <c r="A1113" s="68"/>
      <c r="B1113" s="185"/>
      <c r="C1113" s="243"/>
      <c r="D1113" s="213"/>
      <c r="E1113" s="69"/>
      <c r="F1113" s="69"/>
      <c r="G1113" s="118"/>
      <c r="K1113" s="152"/>
    </row>
    <row r="1114" spans="1:11" ht="12.75" customHeight="1">
      <c r="A1114" s="68"/>
      <c r="B1114" s="185"/>
      <c r="C1114" s="243"/>
      <c r="D1114" s="213"/>
      <c r="E1114" s="69"/>
      <c r="F1114" s="69"/>
      <c r="G1114" s="118"/>
      <c r="K1114" s="152"/>
    </row>
    <row r="1115" spans="1:11" ht="12.75" customHeight="1">
      <c r="A1115" s="68"/>
      <c r="B1115" s="185"/>
      <c r="C1115" s="243"/>
      <c r="D1115" s="213"/>
      <c r="E1115" s="69"/>
      <c r="F1115" s="69"/>
      <c r="G1115" s="118"/>
      <c r="K1115" s="152"/>
    </row>
    <row r="1116" spans="1:11" ht="12.75" customHeight="1">
      <c r="A1116" s="68"/>
      <c r="B1116" s="185"/>
      <c r="C1116" s="243"/>
      <c r="D1116" s="213"/>
      <c r="E1116" s="69"/>
      <c r="F1116" s="69"/>
      <c r="G1116" s="118"/>
      <c r="K1116" s="152"/>
    </row>
    <row r="1117" spans="1:11" ht="12.75" customHeight="1">
      <c r="A1117" s="68"/>
      <c r="B1117" s="185"/>
      <c r="C1117" s="243"/>
      <c r="D1117" s="213"/>
      <c r="E1117" s="69"/>
      <c r="F1117" s="69"/>
      <c r="G1117" s="118"/>
      <c r="K1117" s="152"/>
    </row>
    <row r="1118" spans="1:11" ht="12.75" customHeight="1">
      <c r="A1118" s="68"/>
      <c r="B1118" s="185"/>
      <c r="C1118" s="243"/>
      <c r="D1118" s="213"/>
      <c r="E1118" s="69"/>
      <c r="F1118" s="69"/>
      <c r="G1118" s="118"/>
      <c r="K1118" s="152"/>
    </row>
    <row r="1119" spans="1:11" ht="12.75" customHeight="1">
      <c r="A1119" s="68"/>
      <c r="B1119" s="185"/>
      <c r="C1119" s="243"/>
      <c r="D1119" s="213"/>
      <c r="E1119" s="69"/>
      <c r="F1119" s="69"/>
      <c r="G1119" s="118"/>
      <c r="K1119" s="152"/>
    </row>
    <row r="1120" spans="1:11" ht="12.75" customHeight="1">
      <c r="A1120" s="68"/>
      <c r="B1120" s="185"/>
      <c r="C1120" s="243"/>
      <c r="D1120" s="213"/>
      <c r="E1120" s="69"/>
      <c r="F1120" s="69"/>
      <c r="G1120" s="118"/>
      <c r="K1120" s="152"/>
    </row>
    <row r="1121" spans="1:11" ht="12.75" customHeight="1">
      <c r="A1121" s="68"/>
      <c r="B1121" s="185"/>
      <c r="C1121" s="243"/>
      <c r="D1121" s="213"/>
      <c r="E1121" s="69"/>
      <c r="F1121" s="69"/>
      <c r="G1121" s="118"/>
      <c r="K1121" s="152"/>
    </row>
    <row r="1122" spans="1:11" ht="12.75" customHeight="1">
      <c r="A1122" s="68"/>
      <c r="B1122" s="185"/>
      <c r="C1122" s="243"/>
      <c r="D1122" s="213"/>
      <c r="E1122" s="69"/>
      <c r="F1122" s="69"/>
      <c r="G1122" s="118"/>
      <c r="K1122" s="152"/>
    </row>
    <row r="1123" spans="1:11" ht="12.75" customHeight="1">
      <c r="A1123" s="68"/>
      <c r="B1123" s="185"/>
      <c r="C1123" s="243"/>
      <c r="D1123" s="213"/>
      <c r="E1123" s="69"/>
      <c r="F1123" s="69"/>
      <c r="G1123" s="118"/>
      <c r="K1123" s="152"/>
    </row>
    <row r="1124" spans="1:11" ht="12.75" customHeight="1">
      <c r="A1124" s="68"/>
      <c r="B1124" s="185"/>
      <c r="C1124" s="243"/>
      <c r="D1124" s="213"/>
      <c r="E1124" s="69"/>
      <c r="F1124" s="69"/>
      <c r="G1124" s="118"/>
      <c r="K1124" s="152"/>
    </row>
    <row r="1126" spans="1:11" ht="12.75" customHeight="1">
      <c r="A1126" s="70"/>
      <c r="B1126" s="186"/>
      <c r="C1126" s="244"/>
      <c r="D1126" s="214"/>
      <c r="E1126" s="71"/>
      <c r="F1126" s="71"/>
      <c r="G1126" s="119"/>
      <c r="K1126" s="153"/>
    </row>
    <row r="1127" spans="1:11" ht="12.75" customHeight="1">
      <c r="A1127" s="70"/>
      <c r="B1127" s="186"/>
      <c r="C1127" s="244"/>
      <c r="D1127" s="214"/>
      <c r="E1127" s="71"/>
      <c r="F1127" s="71"/>
      <c r="G1127" s="119"/>
      <c r="K1127" s="153"/>
    </row>
    <row r="1128" spans="1:11" ht="12.75" customHeight="1">
      <c r="A1128" s="70"/>
      <c r="B1128" s="186"/>
      <c r="C1128" s="244"/>
      <c r="D1128" s="214"/>
      <c r="E1128" s="71"/>
      <c r="F1128" s="71"/>
      <c r="G1128" s="119"/>
      <c r="K1128" s="153"/>
    </row>
    <row r="1129" spans="1:11" ht="12.75" customHeight="1">
      <c r="A1129" s="70"/>
      <c r="B1129" s="186"/>
      <c r="C1129" s="244"/>
      <c r="D1129" s="214"/>
      <c r="E1129" s="71"/>
      <c r="F1129" s="71"/>
      <c r="G1129" s="119"/>
      <c r="K1129" s="153"/>
    </row>
    <row r="1130" spans="1:11" ht="12.75" customHeight="1">
      <c r="A1130" s="70"/>
      <c r="B1130" s="186"/>
      <c r="C1130" s="244"/>
      <c r="D1130" s="214"/>
      <c r="E1130" s="71"/>
      <c r="F1130" s="71"/>
      <c r="G1130" s="119"/>
      <c r="K1130" s="153"/>
    </row>
    <row r="1131" spans="1:11" ht="12.75" customHeight="1">
      <c r="A1131" s="70"/>
      <c r="B1131" s="186"/>
      <c r="C1131" s="244"/>
      <c r="D1131" s="214"/>
      <c r="E1131" s="71"/>
      <c r="F1131" s="71"/>
      <c r="G1131" s="119"/>
      <c r="K1131" s="153"/>
    </row>
    <row r="1132" spans="1:11" ht="12.75" customHeight="1">
      <c r="A1132" s="70"/>
      <c r="B1132" s="186"/>
      <c r="C1132" s="244"/>
      <c r="D1132" s="214"/>
      <c r="E1132" s="71"/>
      <c r="F1132" s="71"/>
      <c r="G1132" s="119"/>
      <c r="K1132" s="153"/>
    </row>
    <row r="1133" spans="1:11" ht="12.75" customHeight="1">
      <c r="A1133" s="70"/>
      <c r="B1133" s="186"/>
      <c r="C1133" s="244"/>
      <c r="D1133" s="214"/>
      <c r="E1133" s="71"/>
      <c r="F1133" s="71"/>
      <c r="G1133" s="119"/>
      <c r="K1133" s="153"/>
    </row>
    <row r="1134" spans="1:11" ht="12.75" customHeight="1">
      <c r="A1134" s="70"/>
      <c r="B1134" s="186"/>
      <c r="C1134" s="244"/>
      <c r="D1134" s="214"/>
      <c r="E1134" s="71"/>
      <c r="F1134" s="71"/>
      <c r="G1134" s="119"/>
      <c r="K1134" s="153"/>
    </row>
    <row r="1135" spans="1:11" ht="12.75" customHeight="1">
      <c r="A1135" s="70"/>
      <c r="B1135" s="186"/>
      <c r="C1135" s="244"/>
      <c r="D1135" s="214"/>
      <c r="E1135" s="71"/>
      <c r="F1135" s="71"/>
      <c r="G1135" s="119"/>
      <c r="K1135" s="153"/>
    </row>
    <row r="1136" spans="1:11" ht="12.75" customHeight="1">
      <c r="A1136" s="70"/>
      <c r="B1136" s="186"/>
      <c r="C1136" s="244"/>
      <c r="D1136" s="214"/>
      <c r="E1136" s="71"/>
      <c r="F1136" s="71"/>
      <c r="G1136" s="119"/>
      <c r="K1136" s="153"/>
    </row>
    <row r="1137" spans="1:11" ht="12.75" customHeight="1">
      <c r="A1137" s="70"/>
      <c r="B1137" s="186"/>
      <c r="C1137" s="244"/>
      <c r="D1137" s="214"/>
      <c r="E1137" s="71"/>
      <c r="F1137" s="71"/>
      <c r="G1137" s="119"/>
      <c r="K1137" s="153"/>
    </row>
    <row r="1138" spans="1:11" ht="12.75" customHeight="1">
      <c r="A1138" s="70"/>
      <c r="B1138" s="186"/>
      <c r="C1138" s="244"/>
      <c r="D1138" s="214"/>
      <c r="E1138" s="71"/>
      <c r="F1138" s="71"/>
      <c r="G1138" s="119"/>
      <c r="K1138" s="153"/>
    </row>
    <row r="1139" spans="1:11" ht="12.75" customHeight="1">
      <c r="A1139" s="70"/>
      <c r="B1139" s="186"/>
      <c r="C1139" s="244"/>
      <c r="D1139" s="214"/>
      <c r="E1139" s="71"/>
      <c r="F1139" s="71"/>
      <c r="G1139" s="119"/>
      <c r="K1139" s="153"/>
    </row>
    <row r="1140" spans="1:11" ht="12.75" customHeight="1">
      <c r="A1140" s="70"/>
      <c r="B1140" s="186"/>
      <c r="C1140" s="244"/>
      <c r="D1140" s="214"/>
      <c r="E1140" s="71"/>
      <c r="F1140" s="71"/>
      <c r="G1140" s="119"/>
      <c r="K1140" s="153"/>
    </row>
    <row r="1141" spans="1:11" ht="12.75" customHeight="1">
      <c r="A1141" s="70"/>
      <c r="B1141" s="186"/>
      <c r="C1141" s="244"/>
      <c r="D1141" s="214"/>
      <c r="E1141" s="71"/>
      <c r="F1141" s="71"/>
      <c r="G1141" s="119"/>
      <c r="K1141" s="153"/>
    </row>
    <row r="1143" spans="1:11" ht="12.75" customHeight="1">
      <c r="A1143" s="58"/>
      <c r="B1143" s="180"/>
      <c r="C1143" s="238"/>
      <c r="D1143" s="208"/>
      <c r="E1143" s="59"/>
      <c r="F1143" s="59"/>
      <c r="G1143" s="113"/>
      <c r="K1143" s="145"/>
    </row>
    <row r="1144" spans="1:11" ht="12.75" customHeight="1">
      <c r="A1144" s="58"/>
      <c r="B1144" s="180"/>
      <c r="C1144" s="238"/>
      <c r="D1144" s="208"/>
      <c r="E1144" s="59"/>
      <c r="F1144" s="59"/>
      <c r="G1144" s="113"/>
      <c r="K1144" s="145"/>
    </row>
    <row r="1145" spans="1:11" ht="12.75" customHeight="1">
      <c r="A1145" s="58"/>
      <c r="B1145" s="180"/>
      <c r="C1145" s="238"/>
      <c r="D1145" s="208"/>
      <c r="E1145" s="59"/>
      <c r="F1145" s="59"/>
      <c r="G1145" s="113"/>
      <c r="K1145" s="145"/>
    </row>
    <row r="1146" spans="1:11" ht="12.75" customHeight="1">
      <c r="A1146" s="58"/>
      <c r="B1146" s="180"/>
      <c r="C1146" s="238"/>
      <c r="D1146" s="208"/>
      <c r="E1146" s="59"/>
      <c r="F1146" s="59"/>
      <c r="G1146" s="113"/>
      <c r="K1146" s="145"/>
    </row>
    <row r="1147" spans="1:11" ht="12.75" customHeight="1">
      <c r="A1147" s="58"/>
      <c r="B1147" s="180"/>
      <c r="C1147" s="238"/>
      <c r="D1147" s="208"/>
      <c r="E1147" s="59"/>
      <c r="F1147" s="59"/>
      <c r="G1147" s="113"/>
      <c r="K1147" s="145"/>
    </row>
    <row r="1148" spans="1:11" ht="12.75" customHeight="1">
      <c r="A1148" s="58"/>
      <c r="B1148" s="180"/>
      <c r="C1148" s="238"/>
      <c r="D1148" s="208"/>
      <c r="E1148" s="59"/>
      <c r="F1148" s="59"/>
      <c r="G1148" s="113"/>
      <c r="K1148" s="145"/>
    </row>
    <row r="1149" spans="1:11" ht="12.75" customHeight="1">
      <c r="A1149" s="58"/>
      <c r="B1149" s="180"/>
      <c r="C1149" s="238"/>
      <c r="D1149" s="208"/>
      <c r="E1149" s="59"/>
      <c r="F1149" s="59"/>
      <c r="G1149" s="113"/>
      <c r="K1149" s="145"/>
    </row>
    <row r="1150" spans="1:11" ht="12.75" customHeight="1">
      <c r="A1150" s="58"/>
      <c r="B1150" s="180"/>
      <c r="C1150" s="238"/>
      <c r="D1150" s="208"/>
      <c r="E1150" s="59"/>
      <c r="F1150" s="59"/>
      <c r="G1150" s="113"/>
      <c r="K1150" s="145"/>
    </row>
    <row r="1151" spans="1:11" ht="12.75" customHeight="1">
      <c r="A1151" s="58"/>
      <c r="B1151" s="180"/>
      <c r="C1151" s="238"/>
      <c r="D1151" s="208"/>
      <c r="E1151" s="59"/>
      <c r="F1151" s="59"/>
      <c r="G1151" s="113"/>
      <c r="K1151" s="145"/>
    </row>
    <row r="1152" spans="1:11" ht="12.75" customHeight="1">
      <c r="A1152" s="58"/>
      <c r="B1152" s="180"/>
      <c r="C1152" s="238"/>
      <c r="D1152" s="208"/>
      <c r="E1152" s="59"/>
      <c r="F1152" s="59"/>
      <c r="G1152" s="113"/>
      <c r="K1152" s="145"/>
    </row>
    <row r="1153" spans="1:11" ht="12.75" customHeight="1">
      <c r="A1153" s="58"/>
      <c r="B1153" s="180"/>
      <c r="C1153" s="238"/>
      <c r="D1153" s="208"/>
      <c r="E1153" s="59"/>
      <c r="F1153" s="59"/>
      <c r="G1153" s="113"/>
      <c r="K1153" s="145"/>
    </row>
    <row r="1176" spans="1:11" ht="12.75" customHeight="1">
      <c r="A1176" s="46"/>
      <c r="B1176" s="175"/>
      <c r="C1176" s="233"/>
      <c r="D1176" s="203"/>
      <c r="E1176" s="47"/>
      <c r="F1176" s="47"/>
      <c r="G1176" s="108"/>
      <c r="K1176" s="140"/>
    </row>
    <row r="1177" spans="1:11" ht="12.75" customHeight="1">
      <c r="A1177" s="46"/>
      <c r="B1177" s="175"/>
      <c r="C1177" s="233"/>
      <c r="D1177" s="203"/>
      <c r="E1177" s="47"/>
      <c r="F1177" s="47"/>
      <c r="G1177" s="108"/>
      <c r="K1177" s="140"/>
    </row>
    <row r="1178" spans="1:11" ht="12.75" customHeight="1">
      <c r="A1178" s="46"/>
      <c r="B1178" s="175"/>
      <c r="C1178" s="233"/>
      <c r="D1178" s="203"/>
      <c r="E1178" s="47"/>
      <c r="F1178" s="47"/>
      <c r="G1178" s="108"/>
      <c r="K1178" s="140"/>
    </row>
    <row r="1179" spans="1:11" ht="12.75" customHeight="1">
      <c r="A1179" s="46"/>
      <c r="B1179" s="175"/>
      <c r="C1179" s="233"/>
      <c r="D1179" s="203"/>
      <c r="E1179" s="47"/>
      <c r="F1179" s="47"/>
      <c r="G1179" s="108"/>
      <c r="K1179" s="140"/>
    </row>
    <row r="1180" spans="1:11" ht="12.75" customHeight="1">
      <c r="A1180" s="46"/>
      <c r="B1180" s="175"/>
      <c r="C1180" s="233"/>
      <c r="D1180" s="203"/>
      <c r="E1180" s="47"/>
      <c r="F1180" s="47"/>
      <c r="G1180" s="108"/>
      <c r="K1180" s="140"/>
    </row>
    <row r="1181" spans="1:11" ht="12.75" customHeight="1">
      <c r="A1181" s="46"/>
      <c r="B1181" s="175"/>
      <c r="C1181" s="233"/>
      <c r="D1181" s="203"/>
      <c r="E1181" s="47"/>
      <c r="F1181" s="47"/>
      <c r="G1181" s="108"/>
      <c r="K1181" s="140"/>
    </row>
    <row r="1182" spans="1:11" ht="12.75" customHeight="1">
      <c r="A1182" s="46"/>
      <c r="B1182" s="175"/>
      <c r="C1182" s="233"/>
      <c r="D1182" s="203"/>
      <c r="E1182" s="47"/>
      <c r="F1182" s="47"/>
      <c r="G1182" s="108"/>
      <c r="K1182" s="140"/>
    </row>
    <row r="1183" spans="1:11" ht="12.75" customHeight="1">
      <c r="A1183" s="46"/>
      <c r="B1183" s="175"/>
      <c r="C1183" s="233"/>
      <c r="D1183" s="203"/>
      <c r="E1183" s="47"/>
      <c r="F1183" s="47"/>
      <c r="G1183" s="108"/>
      <c r="K1183" s="140"/>
    </row>
    <row r="1184" spans="1:11" ht="12.75" customHeight="1">
      <c r="A1184" s="46"/>
      <c r="B1184" s="175"/>
      <c r="C1184" s="233"/>
      <c r="D1184" s="203"/>
      <c r="E1184" s="47"/>
      <c r="F1184" s="47"/>
      <c r="G1184" s="108"/>
      <c r="K1184" s="140"/>
    </row>
    <row r="1186" spans="1:11" ht="12.75" customHeight="1">
      <c r="A1186" s="44"/>
      <c r="B1186" s="174"/>
      <c r="C1186" s="232"/>
      <c r="D1186" s="202"/>
      <c r="E1186" s="45"/>
      <c r="F1186" s="45"/>
      <c r="G1186" s="107"/>
      <c r="K1186" s="139"/>
    </row>
    <row r="1187" spans="1:11" ht="12.75" customHeight="1">
      <c r="A1187" s="44"/>
      <c r="B1187" s="174"/>
      <c r="C1187" s="232"/>
      <c r="D1187" s="202"/>
      <c r="E1187" s="45"/>
      <c r="F1187" s="45"/>
      <c r="G1187" s="107"/>
      <c r="K1187" s="139"/>
    </row>
    <row r="1188" spans="1:11" ht="12.75" customHeight="1">
      <c r="A1188" s="44"/>
      <c r="B1188" s="174"/>
      <c r="C1188" s="232"/>
      <c r="D1188" s="202"/>
      <c r="E1188" s="45"/>
      <c r="F1188" s="45"/>
      <c r="G1188" s="107"/>
      <c r="K1188" s="139"/>
    </row>
    <row r="1189" spans="1:11" ht="12.75" customHeight="1">
      <c r="A1189" s="44"/>
      <c r="B1189" s="174"/>
      <c r="C1189" s="232"/>
      <c r="D1189" s="202"/>
      <c r="E1189" s="45"/>
      <c r="F1189" s="45"/>
      <c r="G1189" s="107"/>
      <c r="K1189" s="139"/>
    </row>
    <row r="1190" spans="1:11" ht="12.75" customHeight="1">
      <c r="A1190" s="44"/>
      <c r="B1190" s="174"/>
      <c r="C1190" s="232"/>
      <c r="D1190" s="202"/>
      <c r="E1190" s="45"/>
      <c r="F1190" s="45"/>
      <c r="G1190" s="107"/>
      <c r="K1190" s="139"/>
    </row>
    <row r="1191" spans="1:11" ht="12.75" customHeight="1">
      <c r="A1191" s="44"/>
      <c r="B1191" s="174"/>
      <c r="C1191" s="232"/>
      <c r="D1191" s="202"/>
      <c r="E1191" s="45"/>
      <c r="F1191" s="45"/>
      <c r="G1191" s="107"/>
      <c r="K1191" s="139"/>
    </row>
    <row r="1192" spans="1:11" ht="12.75" customHeight="1">
      <c r="A1192" s="44"/>
      <c r="B1192" s="174"/>
      <c r="C1192" s="232"/>
      <c r="D1192" s="202"/>
      <c r="E1192" s="45"/>
      <c r="F1192" s="45"/>
      <c r="G1192" s="107"/>
      <c r="K1192" s="139"/>
    </row>
    <row r="1193" spans="1:11" ht="12.75" customHeight="1">
      <c r="A1193" s="44"/>
      <c r="B1193" s="174"/>
      <c r="C1193" s="232"/>
      <c r="D1193" s="202"/>
      <c r="E1193" s="45"/>
      <c r="F1193" s="45"/>
      <c r="G1193" s="107"/>
      <c r="K1193" s="139"/>
    </row>
    <row r="1194" spans="1:11" ht="12.75" customHeight="1">
      <c r="A1194" s="44"/>
      <c r="B1194" s="174"/>
      <c r="C1194" s="232"/>
      <c r="D1194" s="202"/>
      <c r="E1194" s="45"/>
      <c r="F1194" s="45"/>
      <c r="G1194" s="107"/>
      <c r="K1194" s="139"/>
    </row>
    <row r="1195" spans="1:11" ht="12.75" customHeight="1">
      <c r="A1195" s="44"/>
      <c r="B1195" s="174"/>
      <c r="C1195" s="232"/>
      <c r="D1195" s="202"/>
      <c r="E1195" s="45"/>
      <c r="F1195" s="45"/>
      <c r="G1195" s="107"/>
      <c r="K1195" s="139"/>
    </row>
    <row r="1196" spans="1:11" ht="12.75" customHeight="1">
      <c r="A1196" s="44"/>
      <c r="B1196" s="174"/>
      <c r="C1196" s="232"/>
      <c r="D1196" s="202"/>
      <c r="E1196" s="45"/>
      <c r="F1196" s="45"/>
      <c r="G1196" s="107"/>
      <c r="K1196" s="139"/>
    </row>
    <row r="1197" spans="1:11" ht="12.75" customHeight="1">
      <c r="A1197" s="44"/>
      <c r="B1197" s="174"/>
      <c r="C1197" s="232"/>
      <c r="D1197" s="202"/>
      <c r="E1197" s="45"/>
      <c r="F1197" s="45"/>
      <c r="G1197" s="107"/>
      <c r="K1197" s="139"/>
    </row>
    <row r="1198" spans="1:11" ht="12.75" customHeight="1">
      <c r="A1198" s="44"/>
      <c r="B1198" s="174"/>
      <c r="C1198" s="232"/>
      <c r="D1198" s="202"/>
      <c r="E1198" s="45"/>
      <c r="F1198" s="45"/>
      <c r="G1198" s="107"/>
      <c r="K1198" s="139"/>
    </row>
    <row r="1199" spans="1:11" ht="12.75" customHeight="1">
      <c r="A1199" s="44"/>
      <c r="B1199" s="174"/>
      <c r="C1199" s="232"/>
      <c r="D1199" s="202"/>
      <c r="E1199" s="45"/>
      <c r="F1199" s="45"/>
      <c r="G1199" s="107"/>
      <c r="K1199" s="139"/>
    </row>
    <row r="1200" spans="1:11" ht="12.75" customHeight="1">
      <c r="A1200" s="44"/>
      <c r="B1200" s="174"/>
      <c r="C1200" s="232"/>
      <c r="D1200" s="202"/>
      <c r="E1200" s="45"/>
      <c r="F1200" s="45"/>
      <c r="G1200" s="107"/>
      <c r="K1200" s="139"/>
    </row>
    <row r="1201" spans="1:11" ht="12.75" customHeight="1">
      <c r="A1201" s="44"/>
      <c r="B1201" s="174"/>
      <c r="C1201" s="232"/>
      <c r="D1201" s="202"/>
      <c r="E1201" s="45"/>
      <c r="F1201" s="45"/>
      <c r="G1201" s="107"/>
      <c r="K1201" s="139"/>
    </row>
    <row r="1202" spans="1:11" ht="12.75" customHeight="1">
      <c r="A1202" s="44"/>
      <c r="B1202" s="174"/>
      <c r="C1202" s="232"/>
      <c r="D1202" s="202"/>
      <c r="E1202" s="45"/>
      <c r="F1202" s="45"/>
      <c r="G1202" s="107"/>
      <c r="K1202" s="139"/>
    </row>
    <row r="1203" spans="1:11" ht="12.75" customHeight="1">
      <c r="A1203" s="44"/>
      <c r="B1203" s="174"/>
      <c r="C1203" s="232"/>
      <c r="D1203" s="202"/>
      <c r="E1203" s="45"/>
      <c r="F1203" s="45"/>
      <c r="G1203" s="107"/>
      <c r="K1203" s="139"/>
    </row>
    <row r="1205" spans="1:11" ht="12.75" customHeight="1">
      <c r="A1205" s="72"/>
      <c r="B1205" s="187"/>
      <c r="C1205" s="245"/>
      <c r="D1205" s="215"/>
      <c r="E1205" s="73"/>
      <c r="F1205" s="73"/>
      <c r="G1205" s="120"/>
      <c r="K1205" s="154"/>
    </row>
    <row r="1206" spans="1:11" ht="12.75" customHeight="1">
      <c r="A1206" s="72"/>
      <c r="B1206" s="187"/>
      <c r="C1206" s="245"/>
      <c r="D1206" s="215"/>
      <c r="E1206" s="73"/>
      <c r="F1206" s="73"/>
      <c r="G1206" s="120"/>
      <c r="K1206" s="154"/>
    </row>
    <row r="1207" spans="1:11" ht="12.75" customHeight="1">
      <c r="A1207" s="72"/>
      <c r="B1207" s="187"/>
      <c r="C1207" s="245"/>
      <c r="D1207" s="215"/>
      <c r="E1207" s="73"/>
      <c r="F1207" s="73"/>
      <c r="G1207" s="120"/>
      <c r="K1207" s="154"/>
    </row>
    <row r="1208" spans="1:11" ht="12.75" customHeight="1">
      <c r="A1208" s="72"/>
      <c r="B1208" s="187"/>
      <c r="C1208" s="245"/>
      <c r="D1208" s="215"/>
      <c r="E1208" s="73"/>
      <c r="F1208" s="73"/>
      <c r="G1208" s="120"/>
      <c r="K1208" s="154"/>
    </row>
    <row r="1209" spans="1:11" ht="12.75" customHeight="1">
      <c r="A1209" s="72"/>
      <c r="B1209" s="187"/>
      <c r="C1209" s="245"/>
      <c r="D1209" s="215"/>
      <c r="E1209" s="73"/>
      <c r="F1209" s="73"/>
      <c r="G1209" s="120"/>
      <c r="K1209" s="154"/>
    </row>
    <row r="1210" spans="1:11" ht="12.75" customHeight="1">
      <c r="A1210" s="72"/>
      <c r="B1210" s="187"/>
      <c r="C1210" s="245"/>
      <c r="D1210" s="215"/>
      <c r="E1210" s="73"/>
      <c r="F1210" s="73"/>
      <c r="G1210" s="120"/>
      <c r="K1210" s="154"/>
    </row>
    <row r="1211" spans="1:11" ht="12.75" customHeight="1">
      <c r="A1211" s="72"/>
      <c r="B1211" s="187"/>
      <c r="C1211" s="245"/>
      <c r="D1211" s="215"/>
      <c r="E1211" s="73"/>
      <c r="F1211" s="73"/>
      <c r="G1211" s="120"/>
      <c r="K1211" s="154"/>
    </row>
    <row r="1212" spans="1:11" ht="12.75" customHeight="1">
      <c r="A1212" s="72"/>
      <c r="B1212" s="187"/>
      <c r="C1212" s="245"/>
      <c r="D1212" s="215"/>
      <c r="E1212" s="73"/>
      <c r="F1212" s="73"/>
      <c r="G1212" s="120"/>
      <c r="K1212" s="154"/>
    </row>
    <row r="1213" spans="1:11" ht="12.75" customHeight="1">
      <c r="A1213" s="72"/>
      <c r="B1213" s="187"/>
      <c r="C1213" s="245"/>
      <c r="D1213" s="215"/>
      <c r="E1213" s="73"/>
      <c r="F1213" s="73"/>
      <c r="G1213" s="120"/>
      <c r="K1213" s="154"/>
    </row>
    <row r="1214" spans="1:11" ht="12.75" customHeight="1">
      <c r="A1214" s="72"/>
      <c r="B1214" s="187"/>
      <c r="C1214" s="245"/>
      <c r="D1214" s="215"/>
      <c r="E1214" s="73"/>
      <c r="F1214" s="73"/>
      <c r="G1214" s="120"/>
      <c r="K1214" s="154"/>
    </row>
    <row r="1215" spans="1:11" ht="12.75" customHeight="1">
      <c r="A1215" s="72"/>
      <c r="B1215" s="187"/>
      <c r="C1215" s="245"/>
      <c r="D1215" s="215"/>
      <c r="E1215" s="73"/>
      <c r="F1215" s="73"/>
      <c r="G1215" s="120"/>
      <c r="K1215" s="154"/>
    </row>
    <row r="1216" spans="1:11" ht="12.75" customHeight="1">
      <c r="A1216" s="72"/>
      <c r="B1216" s="187"/>
      <c r="C1216" s="245"/>
      <c r="D1216" s="215"/>
      <c r="E1216" s="73"/>
      <c r="F1216" s="73"/>
      <c r="G1216" s="120"/>
      <c r="K1216" s="154"/>
    </row>
    <row r="1217" spans="1:11" ht="12.75" customHeight="1">
      <c r="A1217" s="72"/>
      <c r="B1217" s="187"/>
      <c r="C1217" s="245"/>
      <c r="D1217" s="215"/>
      <c r="E1217" s="73"/>
      <c r="F1217" s="73"/>
      <c r="G1217" s="120"/>
      <c r="K1217" s="154"/>
    </row>
    <row r="1218" spans="1:11" ht="12.75" customHeight="1">
      <c r="A1218" s="72"/>
      <c r="B1218" s="187"/>
      <c r="C1218" s="245"/>
      <c r="D1218" s="215"/>
      <c r="E1218" s="73"/>
      <c r="F1218" s="73"/>
      <c r="G1218" s="120"/>
      <c r="K1218" s="154"/>
    </row>
    <row r="1219" spans="1:11" ht="12.75" customHeight="1">
      <c r="A1219" s="72"/>
      <c r="B1219" s="187"/>
      <c r="C1219" s="245"/>
      <c r="D1219" s="215"/>
      <c r="E1219" s="73"/>
      <c r="F1219" s="73"/>
      <c r="G1219" s="120"/>
      <c r="K1219" s="154"/>
    </row>
    <row r="1220" spans="1:11" ht="12.75" customHeight="1">
      <c r="A1220" s="72"/>
      <c r="B1220" s="187"/>
      <c r="C1220" s="245"/>
      <c r="D1220" s="215"/>
      <c r="E1220" s="73"/>
      <c r="F1220" s="73"/>
      <c r="G1220" s="120"/>
      <c r="K1220" s="154"/>
    </row>
    <row r="1222" spans="1:11" ht="12.75" customHeight="1">
      <c r="A1222" s="74"/>
      <c r="B1222" s="188"/>
      <c r="C1222" s="246"/>
      <c r="D1222" s="216"/>
      <c r="E1222" s="75"/>
      <c r="F1222" s="75"/>
      <c r="G1222" s="121"/>
      <c r="K1222" s="155"/>
    </row>
    <row r="1223" spans="1:11" ht="12.75" customHeight="1">
      <c r="A1223" s="74"/>
      <c r="B1223" s="188"/>
      <c r="C1223" s="246"/>
      <c r="D1223" s="216"/>
      <c r="E1223" s="75"/>
      <c r="F1223" s="75"/>
      <c r="G1223" s="121"/>
      <c r="K1223" s="155"/>
    </row>
    <row r="1225" spans="1:11" ht="12.75" customHeight="1">
      <c r="A1225" s="52"/>
      <c r="B1225" s="178"/>
      <c r="C1225" s="236"/>
      <c r="D1225" s="206"/>
      <c r="E1225" s="53"/>
      <c r="F1225" s="53"/>
      <c r="G1225" s="111"/>
      <c r="K1225" s="143"/>
    </row>
    <row r="1226" spans="1:11" ht="12.75" customHeight="1">
      <c r="A1226" s="52"/>
      <c r="B1226" s="178"/>
      <c r="C1226" s="236"/>
      <c r="D1226" s="206"/>
      <c r="E1226" s="53"/>
      <c r="F1226" s="53"/>
      <c r="G1226" s="111"/>
      <c r="K1226" s="143"/>
    </row>
    <row r="1227" spans="1:11" ht="12.75" customHeight="1">
      <c r="A1227" s="52"/>
      <c r="B1227" s="178"/>
      <c r="C1227" s="236"/>
      <c r="D1227" s="206"/>
      <c r="E1227" s="53"/>
      <c r="F1227" s="53"/>
      <c r="G1227" s="111"/>
      <c r="K1227" s="143"/>
    </row>
    <row r="1228" spans="1:11" ht="12.75" customHeight="1">
      <c r="A1228" s="52"/>
      <c r="B1228" s="178"/>
      <c r="C1228" s="236"/>
      <c r="D1228" s="206"/>
      <c r="E1228" s="53"/>
      <c r="F1228" s="53"/>
      <c r="G1228" s="111"/>
      <c r="K1228" s="143"/>
    </row>
    <row r="1229" spans="1:11" ht="12.75" customHeight="1">
      <c r="A1229" s="52"/>
      <c r="B1229" s="178"/>
      <c r="C1229" s="236"/>
      <c r="D1229" s="206"/>
      <c r="E1229" s="53"/>
      <c r="F1229" s="53"/>
      <c r="G1229" s="111"/>
      <c r="K1229" s="143"/>
    </row>
    <row r="1230" spans="1:11" ht="12.75" customHeight="1">
      <c r="A1230" s="52"/>
      <c r="B1230" s="178"/>
      <c r="C1230" s="236"/>
      <c r="D1230" s="206"/>
      <c r="E1230" s="53"/>
      <c r="F1230" s="53"/>
      <c r="G1230" s="111"/>
      <c r="K1230" s="143"/>
    </row>
    <row r="1231" spans="1:11" ht="12.75" customHeight="1">
      <c r="A1231" s="52"/>
      <c r="B1231" s="178"/>
      <c r="C1231" s="236"/>
      <c r="D1231" s="206"/>
      <c r="E1231" s="53"/>
      <c r="F1231" s="53"/>
      <c r="G1231" s="111"/>
      <c r="K1231" s="143"/>
    </row>
    <row r="1232" spans="1:11" ht="12.75" customHeight="1">
      <c r="A1232" s="52"/>
      <c r="B1232" s="178"/>
      <c r="C1232" s="236"/>
      <c r="D1232" s="206"/>
      <c r="E1232" s="53"/>
      <c r="F1232" s="53"/>
      <c r="G1232" s="111"/>
      <c r="K1232" s="143"/>
    </row>
    <row r="1233" spans="1:11" ht="12.75" customHeight="1">
      <c r="A1233" s="52"/>
      <c r="B1233" s="178"/>
      <c r="C1233" s="236"/>
      <c r="D1233" s="206"/>
      <c r="E1233" s="53"/>
      <c r="F1233" s="53"/>
      <c r="G1233" s="111"/>
      <c r="K1233" s="143"/>
    </row>
    <row r="1234" spans="1:11" ht="12.75" customHeight="1">
      <c r="A1234" s="52"/>
      <c r="B1234" s="178"/>
      <c r="C1234" s="236"/>
      <c r="D1234" s="206"/>
      <c r="E1234" s="53"/>
      <c r="F1234" s="53"/>
      <c r="G1234" s="111"/>
      <c r="K1234" s="143"/>
    </row>
    <row r="1235" spans="1:11" ht="12.75" customHeight="1">
      <c r="A1235" s="52"/>
      <c r="B1235" s="178"/>
      <c r="C1235" s="236"/>
      <c r="D1235" s="206"/>
      <c r="E1235" s="53"/>
      <c r="F1235" s="53"/>
      <c r="G1235" s="111"/>
      <c r="K1235" s="143"/>
    </row>
    <row r="1236" spans="1:11" ht="12.75" customHeight="1">
      <c r="A1236" s="52"/>
      <c r="B1236" s="178"/>
      <c r="C1236" s="236"/>
      <c r="D1236" s="206"/>
      <c r="E1236" s="53"/>
      <c r="F1236" s="53"/>
      <c r="G1236" s="111"/>
      <c r="K1236" s="143"/>
    </row>
    <row r="1237" spans="1:11" ht="12.75" customHeight="1">
      <c r="A1237" s="52"/>
      <c r="B1237" s="178"/>
      <c r="C1237" s="236"/>
      <c r="D1237" s="206"/>
      <c r="E1237" s="53"/>
      <c r="F1237" s="53"/>
      <c r="G1237" s="111"/>
      <c r="K1237" s="143"/>
    </row>
    <row r="1238" spans="1:11" ht="12.75" customHeight="1">
      <c r="A1238" s="52"/>
      <c r="B1238" s="178"/>
      <c r="C1238" s="236"/>
      <c r="D1238" s="206"/>
      <c r="E1238" s="53"/>
      <c r="F1238" s="53"/>
      <c r="G1238" s="111"/>
      <c r="K1238" s="143"/>
    </row>
    <row r="1239" spans="1:11" ht="12.75" customHeight="1">
      <c r="A1239" s="52"/>
      <c r="B1239" s="178"/>
      <c r="C1239" s="236"/>
      <c r="D1239" s="206"/>
      <c r="E1239" s="53"/>
      <c r="F1239" s="53"/>
      <c r="G1239" s="111"/>
      <c r="K1239" s="143"/>
    </row>
    <row r="1240" spans="1:11" ht="12.75" customHeight="1">
      <c r="A1240" s="52"/>
      <c r="B1240" s="178"/>
      <c r="C1240" s="236"/>
      <c r="D1240" s="206"/>
      <c r="E1240" s="53"/>
      <c r="F1240" s="53"/>
      <c r="G1240" s="111"/>
      <c r="K1240" s="143"/>
    </row>
    <row r="1241" spans="1:11" ht="12.75" customHeight="1">
      <c r="A1241" s="52"/>
      <c r="B1241" s="178"/>
      <c r="C1241" s="236"/>
      <c r="D1241" s="206"/>
      <c r="E1241" s="53"/>
      <c r="F1241" s="53"/>
      <c r="G1241" s="111"/>
      <c r="K1241" s="143"/>
    </row>
    <row r="1242" spans="1:11" ht="12.75" customHeight="1">
      <c r="A1242" s="52"/>
      <c r="B1242" s="178"/>
      <c r="C1242" s="236"/>
      <c r="D1242" s="206"/>
      <c r="E1242" s="53"/>
      <c r="F1242" s="53"/>
      <c r="G1242" s="111"/>
      <c r="K1242" s="143"/>
    </row>
    <row r="1243" spans="1:11" ht="12.75" customHeight="1">
      <c r="A1243" s="52"/>
      <c r="B1243" s="178"/>
      <c r="C1243" s="236"/>
      <c r="D1243" s="206"/>
      <c r="E1243" s="53"/>
      <c r="F1243" s="53"/>
      <c r="G1243" s="111"/>
      <c r="K1243" s="143"/>
    </row>
    <row r="1244" spans="1:11" ht="12.75" customHeight="1">
      <c r="A1244" s="52"/>
      <c r="B1244" s="178"/>
      <c r="C1244" s="236"/>
      <c r="D1244" s="206"/>
      <c r="E1244" s="53"/>
      <c r="F1244" s="53"/>
      <c r="G1244" s="111"/>
      <c r="K1244" s="143"/>
    </row>
    <row r="1246" spans="1:11" ht="12.75" customHeight="1">
      <c r="A1246" s="56"/>
      <c r="B1246" s="179"/>
      <c r="C1246" s="237"/>
      <c r="D1246" s="207"/>
      <c r="E1246" s="57"/>
      <c r="F1246" s="57"/>
      <c r="G1246" s="112"/>
      <c r="K1246" s="144"/>
    </row>
    <row r="1247" spans="1:11" ht="12.75" customHeight="1">
      <c r="A1247" s="56"/>
      <c r="B1247" s="179"/>
      <c r="C1247" s="237"/>
      <c r="D1247" s="207"/>
      <c r="E1247" s="57"/>
      <c r="F1247" s="57"/>
      <c r="G1247" s="112"/>
      <c r="K1247" s="144"/>
    </row>
    <row r="1248" spans="1:11" ht="12.75" customHeight="1">
      <c r="A1248" s="56"/>
      <c r="B1248" s="179"/>
      <c r="C1248" s="237"/>
      <c r="D1248" s="207"/>
      <c r="E1248" s="57"/>
      <c r="F1248" s="57"/>
      <c r="G1248" s="112"/>
      <c r="K1248" s="144"/>
    </row>
    <row r="1249" spans="1:11" ht="12.75" customHeight="1">
      <c r="A1249" s="56"/>
      <c r="B1249" s="179"/>
      <c r="C1249" s="237"/>
      <c r="D1249" s="207"/>
      <c r="E1249" s="57"/>
      <c r="F1249" s="57"/>
      <c r="G1249" s="112"/>
      <c r="K1249" s="144"/>
    </row>
    <row r="1250" spans="1:11" ht="12.75" customHeight="1">
      <c r="A1250" s="56"/>
      <c r="B1250" s="179"/>
      <c r="C1250" s="237"/>
      <c r="D1250" s="207"/>
      <c r="E1250" s="57"/>
      <c r="F1250" s="57"/>
      <c r="G1250" s="112"/>
      <c r="K1250" s="144"/>
    </row>
    <row r="1251" spans="1:11" ht="12.75" customHeight="1">
      <c r="A1251" s="56"/>
      <c r="B1251" s="179"/>
      <c r="C1251" s="237"/>
      <c r="D1251" s="207"/>
      <c r="E1251" s="57"/>
      <c r="F1251" s="57"/>
      <c r="G1251" s="112"/>
      <c r="K1251" s="144"/>
    </row>
    <row r="1252" spans="1:11" ht="12.75" customHeight="1">
      <c r="A1252" s="56"/>
      <c r="B1252" s="179"/>
      <c r="C1252" s="237"/>
      <c r="D1252" s="207"/>
      <c r="E1252" s="57"/>
      <c r="F1252" s="57"/>
      <c r="G1252" s="112"/>
      <c r="K1252" s="144"/>
    </row>
    <row r="1253" spans="1:11" ht="12.75" customHeight="1">
      <c r="A1253" s="56"/>
      <c r="B1253" s="179"/>
      <c r="C1253" s="237"/>
      <c r="D1253" s="207"/>
      <c r="E1253" s="57"/>
      <c r="F1253" s="57"/>
      <c r="G1253" s="112"/>
      <c r="K1253" s="144"/>
    </row>
    <row r="1254" spans="1:11" ht="12.75" customHeight="1">
      <c r="A1254" s="56"/>
      <c r="B1254" s="179"/>
      <c r="C1254" s="237"/>
      <c r="D1254" s="207"/>
      <c r="E1254" s="57"/>
      <c r="F1254" s="57"/>
      <c r="G1254" s="112"/>
      <c r="K1254" s="144"/>
    </row>
    <row r="1255" spans="1:11" ht="12.75" customHeight="1">
      <c r="A1255" s="56"/>
      <c r="B1255" s="179"/>
      <c r="C1255" s="237"/>
      <c r="D1255" s="207"/>
      <c r="E1255" s="57"/>
      <c r="F1255" s="57"/>
      <c r="G1255" s="112"/>
      <c r="K1255" s="144"/>
    </row>
    <row r="1256" spans="1:11" ht="12.75" customHeight="1">
      <c r="A1256" s="56"/>
      <c r="B1256" s="179"/>
      <c r="C1256" s="237"/>
      <c r="D1256" s="207"/>
      <c r="E1256" s="57"/>
      <c r="F1256" s="57"/>
      <c r="G1256" s="112"/>
      <c r="K1256" s="144"/>
    </row>
    <row r="1257" spans="1:11" ht="12.75" customHeight="1">
      <c r="A1257" s="56"/>
      <c r="B1257" s="179"/>
      <c r="C1257" s="237"/>
      <c r="D1257" s="207"/>
      <c r="E1257" s="57"/>
      <c r="F1257" s="57"/>
      <c r="G1257" s="112"/>
      <c r="K1257" s="144"/>
    </row>
    <row r="1259" spans="1:11" ht="12.75" customHeight="1">
      <c r="A1259" s="76"/>
      <c r="B1259" s="189"/>
      <c r="C1259" s="247"/>
      <c r="D1259" s="217"/>
      <c r="E1259" s="77"/>
      <c r="F1259" s="77"/>
      <c r="G1259" s="122"/>
      <c r="K1259" s="156"/>
    </row>
    <row r="1260" spans="1:11" ht="12.75" customHeight="1">
      <c r="A1260" s="76"/>
      <c r="B1260" s="189"/>
      <c r="C1260" s="247"/>
      <c r="D1260" s="217"/>
      <c r="E1260" s="77"/>
      <c r="F1260" s="77"/>
      <c r="G1260" s="122"/>
      <c r="K1260" s="156"/>
    </row>
    <row r="1261" spans="1:11" ht="12.75" customHeight="1">
      <c r="A1261" s="76"/>
      <c r="B1261" s="189"/>
      <c r="C1261" s="247"/>
      <c r="D1261" s="217"/>
      <c r="E1261" s="77"/>
      <c r="F1261" s="77"/>
      <c r="G1261" s="122"/>
      <c r="K1261" s="156"/>
    </row>
    <row r="1262" spans="1:11" ht="12.75" customHeight="1">
      <c r="A1262" s="76"/>
      <c r="B1262" s="189"/>
      <c r="C1262" s="247"/>
      <c r="D1262" s="217"/>
      <c r="E1262" s="77"/>
      <c r="F1262" s="77"/>
      <c r="G1262" s="122"/>
      <c r="K1262" s="156"/>
    </row>
    <row r="1263" spans="1:11" ht="12.75" customHeight="1">
      <c r="A1263" s="76"/>
      <c r="B1263" s="189"/>
      <c r="C1263" s="247"/>
      <c r="D1263" s="217"/>
      <c r="E1263" s="77"/>
      <c r="F1263" s="77"/>
      <c r="G1263" s="122"/>
      <c r="K1263" s="156"/>
    </row>
    <row r="1264" spans="1:11" ht="12.75" customHeight="1">
      <c r="A1264" s="76"/>
      <c r="B1264" s="189"/>
      <c r="C1264" s="247"/>
      <c r="D1264" s="217"/>
      <c r="E1264" s="77"/>
      <c r="F1264" s="77"/>
      <c r="G1264" s="122"/>
      <c r="K1264" s="156"/>
    </row>
    <row r="1265" spans="1:11" ht="12.75" customHeight="1">
      <c r="A1265" s="76"/>
      <c r="B1265" s="189"/>
      <c r="C1265" s="247"/>
      <c r="D1265" s="217"/>
      <c r="E1265" s="77"/>
      <c r="F1265" s="77"/>
      <c r="G1265" s="122"/>
      <c r="K1265" s="156"/>
    </row>
    <row r="1266" spans="1:11" ht="12.75" customHeight="1">
      <c r="A1266" s="76"/>
      <c r="B1266" s="189"/>
      <c r="C1266" s="247"/>
      <c r="D1266" s="217"/>
      <c r="E1266" s="77"/>
      <c r="F1266" s="77"/>
      <c r="G1266" s="122"/>
      <c r="K1266" s="156"/>
    </row>
    <row r="1267" spans="1:11" ht="12.75" customHeight="1">
      <c r="A1267" s="76"/>
      <c r="B1267" s="189"/>
      <c r="C1267" s="247"/>
      <c r="D1267" s="217"/>
      <c r="E1267" s="77"/>
      <c r="F1267" s="77"/>
      <c r="G1267" s="122"/>
      <c r="K1267" s="156"/>
    </row>
    <row r="1268" spans="1:11" ht="12.75" customHeight="1">
      <c r="A1268" s="76"/>
      <c r="B1268" s="189"/>
      <c r="C1268" s="247"/>
      <c r="D1268" s="217"/>
      <c r="E1268" s="77"/>
      <c r="F1268" s="77"/>
      <c r="G1268" s="122"/>
      <c r="K1268" s="156"/>
    </row>
    <row r="1269" spans="1:11" ht="12.75" customHeight="1">
      <c r="A1269" s="76"/>
      <c r="B1269" s="189"/>
      <c r="C1269" s="247"/>
      <c r="D1269" s="217"/>
      <c r="E1269" s="77"/>
      <c r="F1269" s="77"/>
      <c r="G1269" s="122"/>
      <c r="K1269" s="156"/>
    </row>
    <row r="1270" spans="1:11" ht="12.75" customHeight="1">
      <c r="A1270" s="76"/>
      <c r="B1270" s="189"/>
      <c r="C1270" s="247"/>
      <c r="D1270" s="217"/>
      <c r="E1270" s="77"/>
      <c r="F1270" s="77"/>
      <c r="G1270" s="122"/>
      <c r="K1270" s="156"/>
    </row>
    <row r="1271" spans="1:11" ht="12.75" customHeight="1">
      <c r="A1271" s="76"/>
      <c r="B1271" s="189"/>
      <c r="C1271" s="247"/>
      <c r="D1271" s="217"/>
      <c r="E1271" s="77"/>
      <c r="F1271" s="77"/>
      <c r="G1271" s="122"/>
      <c r="K1271" s="156"/>
    </row>
    <row r="1272" spans="1:11" ht="12.75" customHeight="1">
      <c r="A1272" s="76"/>
      <c r="B1272" s="189"/>
      <c r="C1272" s="247"/>
      <c r="D1272" s="217"/>
      <c r="E1272" s="77"/>
      <c r="F1272" s="77"/>
      <c r="G1272" s="122"/>
      <c r="K1272" s="156"/>
    </row>
    <row r="1273" spans="1:11" ht="12.75" customHeight="1">
      <c r="A1273" s="76"/>
      <c r="B1273" s="189"/>
      <c r="C1273" s="247"/>
      <c r="D1273" s="217"/>
      <c r="E1273" s="77"/>
      <c r="F1273" s="77"/>
      <c r="G1273" s="122"/>
      <c r="K1273" s="156"/>
    </row>
    <row r="1274" spans="1:11" ht="12.75" customHeight="1">
      <c r="A1274" s="76"/>
      <c r="B1274" s="189"/>
      <c r="C1274" s="247"/>
      <c r="D1274" s="217"/>
      <c r="E1274" s="77"/>
      <c r="F1274" s="77"/>
      <c r="G1274" s="122"/>
      <c r="K1274" s="156"/>
    </row>
    <row r="1275" spans="1:11" ht="12.75" customHeight="1">
      <c r="A1275" s="76"/>
      <c r="B1275" s="189"/>
      <c r="C1275" s="247"/>
      <c r="D1275" s="217"/>
      <c r="E1275" s="77"/>
      <c r="F1275" s="77"/>
      <c r="G1275" s="122"/>
      <c r="K1275" s="156"/>
    </row>
    <row r="1276" spans="1:11" ht="12.75" customHeight="1">
      <c r="A1276" s="76"/>
      <c r="B1276" s="189"/>
      <c r="C1276" s="247"/>
      <c r="D1276" s="217"/>
      <c r="E1276" s="77"/>
      <c r="F1276" s="77"/>
      <c r="G1276" s="122"/>
      <c r="K1276" s="156"/>
    </row>
    <row r="1277" spans="1:11" ht="12.75" customHeight="1">
      <c r="A1277" s="76"/>
      <c r="B1277" s="189"/>
      <c r="C1277" s="247"/>
      <c r="D1277" s="217"/>
      <c r="E1277" s="77"/>
      <c r="F1277" s="77"/>
      <c r="G1277" s="122"/>
      <c r="K1277" s="156"/>
    </row>
    <row r="1279" spans="1:11" ht="12.75" customHeight="1">
      <c r="A1279" s="48"/>
      <c r="B1279" s="176"/>
      <c r="C1279" s="234"/>
      <c r="D1279" s="204"/>
      <c r="E1279" s="49"/>
      <c r="F1279" s="49"/>
      <c r="G1279" s="109"/>
      <c r="K1279" s="141"/>
    </row>
    <row r="1280" spans="1:11" ht="12.75" customHeight="1">
      <c r="A1280" s="48"/>
      <c r="B1280" s="176"/>
      <c r="C1280" s="234"/>
      <c r="D1280" s="204"/>
      <c r="E1280" s="49"/>
      <c r="F1280" s="49"/>
      <c r="G1280" s="109"/>
      <c r="K1280" s="141"/>
    </row>
    <row r="1281" spans="1:11" ht="12.75" customHeight="1">
      <c r="A1281" s="48"/>
      <c r="B1281" s="176"/>
      <c r="C1281" s="234"/>
      <c r="D1281" s="204"/>
      <c r="E1281" s="49"/>
      <c r="F1281" s="49"/>
      <c r="G1281" s="109"/>
      <c r="K1281" s="141"/>
    </row>
    <row r="1282" spans="1:11" ht="12.75" customHeight="1">
      <c r="A1282" s="48"/>
      <c r="B1282" s="176"/>
      <c r="C1282" s="234"/>
      <c r="D1282" s="204"/>
      <c r="E1282" s="49"/>
      <c r="F1282" s="49"/>
      <c r="G1282" s="109"/>
      <c r="K1282" s="141"/>
    </row>
    <row r="1283" spans="1:11" ht="12.75" customHeight="1">
      <c r="A1283" s="48"/>
      <c r="B1283" s="176"/>
      <c r="C1283" s="234"/>
      <c r="D1283" s="204"/>
      <c r="E1283" s="49"/>
      <c r="F1283" s="49"/>
      <c r="G1283" s="109"/>
      <c r="K1283" s="141"/>
    </row>
    <row r="1284" spans="1:11" ht="12.75" customHeight="1">
      <c r="A1284" s="48"/>
      <c r="B1284" s="176"/>
      <c r="C1284" s="234"/>
      <c r="D1284" s="204"/>
      <c r="E1284" s="49"/>
      <c r="F1284" s="49"/>
      <c r="G1284" s="109"/>
      <c r="K1284" s="141"/>
    </row>
    <row r="1285" spans="1:11" ht="12.75" customHeight="1">
      <c r="A1285" s="48"/>
      <c r="B1285" s="176"/>
      <c r="C1285" s="234"/>
      <c r="D1285" s="204"/>
      <c r="E1285" s="49"/>
      <c r="F1285" s="49"/>
      <c r="G1285" s="109"/>
      <c r="K1285" s="141"/>
    </row>
    <row r="1287" spans="1:11" ht="12.75" customHeight="1">
      <c r="A1287" s="52"/>
      <c r="B1287" s="178"/>
      <c r="C1287" s="236"/>
      <c r="D1287" s="206"/>
      <c r="E1287" s="53"/>
      <c r="F1287" s="53"/>
      <c r="G1287" s="111"/>
      <c r="K1287" s="143"/>
    </row>
    <row r="1288" spans="1:11" ht="12.75" customHeight="1">
      <c r="A1288" s="52"/>
      <c r="B1288" s="178"/>
      <c r="C1288" s="236"/>
      <c r="D1288" s="206"/>
      <c r="E1288" s="53"/>
      <c r="F1288" s="53"/>
      <c r="G1288" s="111"/>
      <c r="K1288" s="143"/>
    </row>
    <row r="1289" spans="1:11" ht="12.75" customHeight="1">
      <c r="A1289" s="52"/>
      <c r="B1289" s="178"/>
      <c r="C1289" s="236"/>
      <c r="D1289" s="206"/>
      <c r="E1289" s="53"/>
      <c r="F1289" s="53"/>
      <c r="G1289" s="111"/>
      <c r="K1289" s="143"/>
    </row>
    <row r="1290" spans="1:11" ht="12.75" customHeight="1">
      <c r="A1290" s="52"/>
      <c r="B1290" s="178"/>
      <c r="C1290" s="236"/>
      <c r="D1290" s="206"/>
      <c r="E1290" s="53"/>
      <c r="F1290" s="53"/>
      <c r="G1290" s="111"/>
      <c r="K1290" s="143"/>
    </row>
    <row r="1291" spans="1:11" ht="12.75" customHeight="1">
      <c r="A1291" s="52"/>
      <c r="B1291" s="178"/>
      <c r="C1291" s="236"/>
      <c r="D1291" s="206"/>
      <c r="E1291" s="53"/>
      <c r="F1291" s="53"/>
      <c r="G1291" s="111"/>
      <c r="K1291" s="143"/>
    </row>
    <row r="1292" spans="1:11" ht="12.75" customHeight="1">
      <c r="A1292" s="52"/>
      <c r="B1292" s="178"/>
      <c r="C1292" s="236"/>
      <c r="D1292" s="206"/>
      <c r="E1292" s="53"/>
      <c r="F1292" s="53"/>
      <c r="G1292" s="111"/>
      <c r="K1292" s="143"/>
    </row>
    <row r="1293" spans="1:11" ht="12.75" customHeight="1">
      <c r="A1293" s="52"/>
      <c r="B1293" s="178"/>
      <c r="C1293" s="236"/>
      <c r="D1293" s="206"/>
      <c r="E1293" s="53"/>
      <c r="F1293" s="53"/>
      <c r="G1293" s="111"/>
      <c r="K1293" s="143"/>
    </row>
    <row r="1294" spans="1:11" ht="12.75" customHeight="1">
      <c r="A1294" s="52"/>
      <c r="B1294" s="178"/>
      <c r="C1294" s="236"/>
      <c r="D1294" s="206"/>
      <c r="E1294" s="53"/>
      <c r="F1294" s="53"/>
      <c r="G1294" s="111"/>
      <c r="K1294" s="143"/>
    </row>
    <row r="1295" spans="1:11" ht="12.75" customHeight="1">
      <c r="A1295" s="52"/>
      <c r="B1295" s="178"/>
      <c r="C1295" s="236"/>
      <c r="D1295" s="206"/>
      <c r="E1295" s="53"/>
      <c r="F1295" s="53"/>
      <c r="G1295" s="111"/>
      <c r="K1295" s="143"/>
    </row>
    <row r="1296" spans="1:11" ht="12.75" customHeight="1">
      <c r="A1296" s="52"/>
      <c r="B1296" s="178"/>
      <c r="C1296" s="236"/>
      <c r="D1296" s="206"/>
      <c r="E1296" s="53"/>
      <c r="F1296" s="53"/>
      <c r="G1296" s="111"/>
      <c r="K1296" s="143"/>
    </row>
    <row r="1297" spans="1:11" ht="12.75" customHeight="1">
      <c r="A1297" s="52"/>
      <c r="B1297" s="178"/>
      <c r="C1297" s="236"/>
      <c r="D1297" s="206"/>
      <c r="E1297" s="53"/>
      <c r="F1297" s="53"/>
      <c r="G1297" s="111"/>
      <c r="K1297" s="143"/>
    </row>
    <row r="1298" spans="1:11" ht="12.75" customHeight="1">
      <c r="A1298" s="52"/>
      <c r="B1298" s="178"/>
      <c r="C1298" s="236"/>
      <c r="D1298" s="206"/>
      <c r="E1298" s="53"/>
      <c r="F1298" s="53"/>
      <c r="G1298" s="111"/>
      <c r="K1298" s="143"/>
    </row>
    <row r="1299" spans="1:11" ht="12.75" customHeight="1">
      <c r="A1299" s="52"/>
      <c r="B1299" s="178"/>
      <c r="C1299" s="236"/>
      <c r="D1299" s="206"/>
      <c r="E1299" s="53"/>
      <c r="F1299" s="53"/>
      <c r="G1299" s="111"/>
      <c r="K1299" s="143"/>
    </row>
    <row r="1301" spans="1:11" ht="12.75" customHeight="1">
      <c r="A1301" s="44"/>
      <c r="B1301" s="174"/>
      <c r="C1301" s="232"/>
      <c r="D1301" s="202"/>
      <c r="E1301" s="45"/>
      <c r="F1301" s="45"/>
      <c r="G1301" s="107"/>
      <c r="K1301" s="139"/>
    </row>
    <row r="1302" spans="1:11" ht="12.75" customHeight="1">
      <c r="A1302" s="44"/>
      <c r="B1302" s="174"/>
      <c r="C1302" s="232"/>
      <c r="D1302" s="202"/>
      <c r="E1302" s="45"/>
      <c r="F1302" s="45"/>
      <c r="G1302" s="107"/>
      <c r="K1302" s="139"/>
    </row>
    <row r="1303" spans="1:11" ht="12.75" customHeight="1">
      <c r="A1303" s="44"/>
      <c r="B1303" s="174"/>
      <c r="C1303" s="232"/>
      <c r="D1303" s="202"/>
      <c r="E1303" s="45"/>
      <c r="F1303" s="45"/>
      <c r="G1303" s="107"/>
      <c r="K1303" s="139"/>
    </row>
    <row r="1304" spans="1:11" ht="12.75" customHeight="1">
      <c r="A1304" s="44"/>
      <c r="B1304" s="174"/>
      <c r="C1304" s="232"/>
      <c r="D1304" s="202"/>
      <c r="E1304" s="45"/>
      <c r="F1304" s="45"/>
      <c r="G1304" s="107"/>
      <c r="K1304" s="139"/>
    </row>
    <row r="1305" spans="1:11" ht="12.75" customHeight="1">
      <c r="A1305" s="44"/>
      <c r="B1305" s="174"/>
      <c r="C1305" s="232"/>
      <c r="D1305" s="202"/>
      <c r="E1305" s="45"/>
      <c r="F1305" s="45"/>
      <c r="G1305" s="107"/>
      <c r="K1305" s="139"/>
    </row>
    <row r="1306" spans="1:11" ht="12.75" customHeight="1">
      <c r="A1306" s="44"/>
      <c r="B1306" s="174"/>
      <c r="C1306" s="232"/>
      <c r="D1306" s="202"/>
      <c r="E1306" s="45"/>
      <c r="F1306" s="45"/>
      <c r="G1306" s="107"/>
      <c r="K1306" s="139"/>
    </row>
    <row r="1307" spans="1:11" ht="12.75" customHeight="1">
      <c r="A1307" s="44"/>
      <c r="B1307" s="174"/>
      <c r="C1307" s="232"/>
      <c r="D1307" s="202"/>
      <c r="E1307" s="45"/>
      <c r="F1307" s="45"/>
      <c r="G1307" s="107"/>
      <c r="K1307" s="139"/>
    </row>
    <row r="1308" spans="1:11" ht="12.75" customHeight="1">
      <c r="A1308" s="44"/>
      <c r="B1308" s="174"/>
      <c r="C1308" s="232"/>
      <c r="D1308" s="202"/>
      <c r="E1308" s="45"/>
      <c r="F1308" s="45"/>
      <c r="G1308" s="107"/>
      <c r="K1308" s="139"/>
    </row>
    <row r="1309" spans="1:11" ht="12.75" customHeight="1">
      <c r="A1309" s="44"/>
      <c r="B1309" s="174"/>
      <c r="C1309" s="232"/>
      <c r="D1309" s="202"/>
      <c r="E1309" s="45"/>
      <c r="F1309" s="45"/>
      <c r="G1309" s="107"/>
      <c r="K1309" s="139"/>
    </row>
    <row r="1310" spans="1:11" ht="12.75" customHeight="1">
      <c r="A1310" s="44"/>
      <c r="B1310" s="174"/>
      <c r="C1310" s="232"/>
      <c r="D1310" s="202"/>
      <c r="E1310" s="45"/>
      <c r="F1310" s="45"/>
      <c r="G1310" s="107"/>
      <c r="K1310" s="139"/>
    </row>
    <row r="1312" spans="1:11" ht="12.75" customHeight="1">
      <c r="A1312" s="42"/>
      <c r="B1312" s="173"/>
      <c r="C1312" s="231"/>
      <c r="D1312" s="201"/>
      <c r="E1312" s="43"/>
      <c r="F1312" s="43"/>
      <c r="G1312" s="106"/>
      <c r="K1312" s="138"/>
    </row>
    <row r="1313" spans="1:14" ht="12.75" customHeight="1">
      <c r="A1313" s="42"/>
      <c r="B1313" s="173"/>
      <c r="C1313" s="231"/>
      <c r="D1313" s="201"/>
      <c r="E1313" s="43"/>
      <c r="F1313" s="43"/>
      <c r="G1313" s="106"/>
      <c r="K1313" s="138"/>
    </row>
    <row r="1314" spans="1:14" ht="12.75" customHeight="1">
      <c r="A1314" s="42"/>
      <c r="B1314" s="173"/>
      <c r="C1314" s="231"/>
      <c r="D1314" s="201"/>
      <c r="E1314" s="43"/>
      <c r="F1314" s="43"/>
      <c r="G1314" s="106"/>
      <c r="K1314" s="138"/>
    </row>
    <row r="1315" spans="1:14" ht="12.75" customHeight="1">
      <c r="A1315" s="42"/>
      <c r="B1315" s="173"/>
      <c r="C1315" s="231"/>
      <c r="D1315" s="201"/>
      <c r="E1315" s="43"/>
      <c r="F1315" s="43"/>
      <c r="G1315" s="106"/>
      <c r="K1315" s="138"/>
    </row>
    <row r="1316" spans="1:14" ht="12.75" customHeight="1">
      <c r="A1316" s="42"/>
      <c r="B1316" s="173"/>
      <c r="C1316" s="231"/>
      <c r="D1316" s="201"/>
      <c r="E1316" s="43"/>
      <c r="F1316" s="43"/>
      <c r="G1316" s="106"/>
      <c r="K1316" s="138"/>
    </row>
    <row r="1317" spans="1:14" ht="12.75" customHeight="1">
      <c r="A1317" s="42"/>
      <c r="B1317" s="173"/>
      <c r="C1317" s="231"/>
      <c r="D1317" s="201"/>
      <c r="E1317" s="43"/>
      <c r="F1317" s="43"/>
      <c r="G1317" s="106"/>
      <c r="K1317" s="138"/>
    </row>
    <row r="1318" spans="1:14" ht="12.75" customHeight="1">
      <c r="A1318" s="42"/>
      <c r="B1318" s="173"/>
      <c r="C1318" s="231"/>
      <c r="D1318" s="201"/>
      <c r="E1318" s="43"/>
      <c r="F1318" s="43"/>
      <c r="G1318" s="106"/>
      <c r="K1318" s="138"/>
    </row>
    <row r="1319" spans="1:14" ht="12.75" customHeight="1">
      <c r="A1319" s="42"/>
      <c r="B1319" s="173"/>
      <c r="C1319" s="231"/>
      <c r="D1319" s="201"/>
      <c r="E1319" s="43"/>
      <c r="F1319" s="43"/>
      <c r="G1319" s="106"/>
      <c r="K1319" s="138"/>
    </row>
    <row r="1320" spans="1:14" ht="12.75" customHeight="1">
      <c r="A1320" s="52"/>
      <c r="B1320" s="178"/>
      <c r="C1320" s="236"/>
      <c r="D1320" s="206"/>
      <c r="E1320" s="53"/>
      <c r="F1320" s="53"/>
      <c r="G1320" s="111"/>
      <c r="K1320" s="143"/>
    </row>
    <row r="1321" spans="1:14" ht="12.75" customHeight="1">
      <c r="A1321" s="52"/>
      <c r="B1321" s="178"/>
      <c r="C1321" s="236"/>
      <c r="D1321" s="206"/>
      <c r="E1321" s="53"/>
      <c r="F1321" s="53"/>
      <c r="G1321" s="111"/>
      <c r="K1321" s="143"/>
    </row>
    <row r="1322" spans="1:14" ht="12.75" customHeight="1">
      <c r="A1322" s="52"/>
      <c r="B1322" s="178"/>
      <c r="C1322" s="236"/>
      <c r="D1322" s="206"/>
      <c r="E1322" s="53"/>
      <c r="F1322" s="53"/>
      <c r="G1322" s="111"/>
      <c r="K1322" s="143"/>
    </row>
    <row r="1323" spans="1:14" ht="12.75" customHeight="1">
      <c r="A1323" s="52"/>
      <c r="B1323" s="178"/>
      <c r="C1323" s="236"/>
      <c r="D1323" s="206"/>
      <c r="E1323" s="53"/>
      <c r="F1323" s="53"/>
      <c r="G1323" s="111"/>
      <c r="K1323" s="143"/>
    </row>
    <row r="1324" spans="1:14" ht="12.75" customHeight="1">
      <c r="A1324" s="52"/>
      <c r="B1324" s="178"/>
      <c r="C1324" s="236"/>
      <c r="D1324" s="206"/>
      <c r="E1324" s="53"/>
      <c r="F1324" s="53"/>
      <c r="G1324" s="111"/>
      <c r="K1324" s="143"/>
    </row>
    <row r="1325" spans="1:14" ht="12.75" customHeight="1">
      <c r="A1325" s="52"/>
      <c r="B1325" s="178"/>
      <c r="C1325" s="236"/>
      <c r="D1325" s="206"/>
      <c r="E1325" s="53"/>
      <c r="F1325" s="53"/>
      <c r="G1325" s="111"/>
      <c r="K1325" s="143"/>
    </row>
    <row r="1326" spans="1:14" ht="12.75" customHeight="1">
      <c r="A1326" s="52"/>
      <c r="B1326" s="178"/>
      <c r="C1326" s="236"/>
      <c r="D1326" s="206"/>
      <c r="E1326" s="53"/>
      <c r="F1326" s="53"/>
      <c r="G1326" s="111"/>
      <c r="K1326" s="143"/>
      <c r="L1326" s="52"/>
      <c r="N1326" s="88"/>
    </row>
    <row r="1328" spans="1:14" ht="12.75" customHeight="1">
      <c r="A1328" s="66"/>
      <c r="B1328" s="184"/>
      <c r="C1328" s="242"/>
      <c r="D1328" s="212"/>
      <c r="E1328" s="67"/>
      <c r="F1328" s="67"/>
      <c r="G1328" s="117"/>
      <c r="K1328" s="150"/>
      <c r="L1328" s="66"/>
    </row>
    <row r="1329" spans="1:12" ht="12.75" customHeight="1">
      <c r="A1329" s="66"/>
      <c r="B1329" s="184"/>
      <c r="C1329" s="242"/>
      <c r="D1329" s="212"/>
      <c r="E1329" s="67"/>
      <c r="F1329" s="67"/>
      <c r="G1329" s="117"/>
      <c r="K1329" s="150"/>
      <c r="L1329" s="66"/>
    </row>
    <row r="1330" spans="1:12" ht="12.75" customHeight="1">
      <c r="A1330" s="66"/>
      <c r="B1330" s="184"/>
      <c r="C1330" s="242"/>
      <c r="D1330" s="212"/>
      <c r="E1330" s="67"/>
      <c r="F1330" s="67"/>
      <c r="G1330" s="117"/>
      <c r="K1330" s="150"/>
      <c r="L1330" s="66"/>
    </row>
    <row r="1331" spans="1:12" ht="12.75" customHeight="1">
      <c r="A1331" s="66"/>
      <c r="B1331" s="184"/>
      <c r="C1331" s="242"/>
      <c r="D1331" s="212"/>
      <c r="E1331" s="67"/>
      <c r="F1331" s="67"/>
      <c r="G1331" s="117"/>
      <c r="K1331" s="150"/>
      <c r="L1331" s="66"/>
    </row>
    <row r="1332" spans="1:12" ht="12.75" customHeight="1">
      <c r="A1332" s="66"/>
      <c r="B1332" s="184"/>
      <c r="C1332" s="242"/>
      <c r="D1332" s="212"/>
      <c r="E1332" s="67"/>
      <c r="F1332" s="67"/>
      <c r="G1332" s="117"/>
      <c r="K1332" s="150"/>
      <c r="L1332" s="66"/>
    </row>
    <row r="1333" spans="1:12" ht="12.75" customHeight="1">
      <c r="A1333" s="66"/>
      <c r="B1333" s="184"/>
      <c r="C1333" s="242"/>
      <c r="D1333" s="212"/>
      <c r="E1333" s="67"/>
      <c r="F1333" s="67"/>
      <c r="G1333" s="117"/>
      <c r="K1333" s="150"/>
      <c r="L1333" s="66"/>
    </row>
    <row r="1334" spans="1:12" ht="12.75" customHeight="1">
      <c r="A1334" s="66"/>
      <c r="B1334" s="184"/>
      <c r="C1334" s="242"/>
      <c r="D1334" s="212"/>
      <c r="E1334" s="67"/>
      <c r="F1334" s="67"/>
      <c r="G1334" s="117"/>
      <c r="K1334" s="150"/>
      <c r="L1334" s="66"/>
    </row>
    <row r="1335" spans="1:12" ht="12.75" customHeight="1">
      <c r="A1335" s="66"/>
      <c r="B1335" s="184"/>
      <c r="C1335" s="242"/>
      <c r="D1335" s="212"/>
      <c r="E1335" s="67"/>
      <c r="F1335" s="67"/>
      <c r="G1335" s="117"/>
      <c r="K1335" s="150"/>
      <c r="L1335" s="66"/>
    </row>
    <row r="1336" spans="1:12" ht="12.75" customHeight="1">
      <c r="A1336" s="66"/>
      <c r="B1336" s="184"/>
      <c r="C1336" s="242"/>
      <c r="D1336" s="212"/>
      <c r="E1336" s="67"/>
      <c r="F1336" s="67"/>
      <c r="G1336" s="117"/>
      <c r="K1336" s="150"/>
      <c r="L1336" s="66"/>
    </row>
    <row r="1337" spans="1:12" ht="12.75" customHeight="1">
      <c r="A1337" s="66"/>
      <c r="B1337" s="184"/>
      <c r="C1337" s="242"/>
      <c r="D1337" s="212"/>
      <c r="E1337" s="67"/>
      <c r="F1337" s="67"/>
      <c r="G1337" s="117"/>
      <c r="K1337" s="150"/>
      <c r="L1337" s="66"/>
    </row>
    <row r="1338" spans="1:12" ht="12.75" customHeight="1">
      <c r="A1338" s="66"/>
      <c r="B1338" s="184"/>
      <c r="C1338" s="242"/>
      <c r="D1338" s="212"/>
      <c r="E1338" s="67"/>
      <c r="F1338" s="67"/>
      <c r="G1338" s="117"/>
      <c r="K1338" s="150"/>
      <c r="L1338" s="66"/>
    </row>
    <row r="1353" spans="1:11" ht="12.75" customHeight="1">
      <c r="A1353" s="42"/>
      <c r="B1353" s="173"/>
      <c r="C1353" s="231"/>
      <c r="D1353" s="201"/>
      <c r="E1353" s="43"/>
      <c r="F1353" s="43"/>
      <c r="G1353" s="106"/>
      <c r="K1353" s="138"/>
    </row>
    <row r="1354" spans="1:11" ht="12.75" customHeight="1">
      <c r="A1354" s="42"/>
      <c r="B1354" s="173"/>
      <c r="C1354" s="231"/>
      <c r="D1354" s="201"/>
      <c r="E1354" s="43"/>
      <c r="F1354" s="43"/>
      <c r="G1354" s="106"/>
      <c r="K1354" s="138"/>
    </row>
    <row r="1355" spans="1:11" ht="12.75" customHeight="1">
      <c r="A1355" s="42"/>
      <c r="B1355" s="173"/>
      <c r="C1355" s="231"/>
      <c r="D1355" s="201"/>
      <c r="E1355" s="43"/>
      <c r="F1355" s="43"/>
      <c r="G1355" s="106"/>
      <c r="K1355" s="138"/>
    </row>
    <row r="1356" spans="1:11" ht="12.75" customHeight="1">
      <c r="A1356" s="42"/>
      <c r="B1356" s="173"/>
      <c r="C1356" s="231"/>
      <c r="D1356" s="201"/>
      <c r="E1356" s="43"/>
      <c r="F1356" s="43"/>
      <c r="G1356" s="106"/>
      <c r="K1356" s="138"/>
    </row>
    <row r="1357" spans="1:11" ht="12.75" customHeight="1">
      <c r="A1357" s="42"/>
      <c r="B1357" s="173"/>
      <c r="C1357" s="231"/>
      <c r="D1357" s="201"/>
      <c r="E1357" s="43"/>
      <c r="F1357" s="43"/>
      <c r="G1357" s="106"/>
      <c r="K1357" s="138"/>
    </row>
    <row r="1358" spans="1:11" ht="12.75" customHeight="1">
      <c r="A1358" s="42"/>
      <c r="B1358" s="173"/>
      <c r="C1358" s="231"/>
      <c r="D1358" s="201"/>
      <c r="E1358" s="43"/>
      <c r="F1358" s="43"/>
      <c r="G1358" s="106"/>
      <c r="K1358" s="138"/>
    </row>
    <row r="1359" spans="1:11" ht="12.75" customHeight="1">
      <c r="A1359" s="42"/>
      <c r="B1359" s="173"/>
      <c r="C1359" s="231"/>
      <c r="D1359" s="201"/>
      <c r="E1359" s="43"/>
      <c r="F1359" s="43"/>
      <c r="G1359" s="106"/>
      <c r="K1359" s="138"/>
    </row>
    <row r="1360" spans="1:11" ht="12.75" customHeight="1">
      <c r="A1360" s="42"/>
      <c r="B1360" s="173"/>
      <c r="C1360" s="231"/>
      <c r="D1360" s="201"/>
      <c r="E1360" s="43"/>
      <c r="F1360" s="43"/>
      <c r="G1360" s="106"/>
      <c r="K1360" s="138"/>
    </row>
    <row r="1361" spans="1:16" ht="12.75" customHeight="1">
      <c r="A1361" s="42"/>
      <c r="B1361" s="173"/>
      <c r="C1361" s="231"/>
      <c r="D1361" s="201"/>
      <c r="E1361" s="43"/>
      <c r="F1361" s="43"/>
      <c r="G1361" s="106"/>
      <c r="K1361" s="138"/>
    </row>
    <row r="1362" spans="1:16" s="79" customFormat="1" ht="12.75" customHeight="1">
      <c r="A1362" s="42"/>
      <c r="B1362" s="173"/>
      <c r="C1362" s="231"/>
      <c r="D1362" s="201"/>
      <c r="E1362" s="43"/>
      <c r="F1362" s="43"/>
      <c r="G1362" s="106"/>
      <c r="H1362" s="251"/>
      <c r="I1362" s="251"/>
      <c r="J1362" s="251"/>
      <c r="K1362" s="138"/>
      <c r="L1362" s="18"/>
      <c r="M1362" s="17"/>
      <c r="N1362" s="84"/>
      <c r="P1362" s="91"/>
    </row>
    <row r="1363" spans="1:16" ht="12.75" customHeight="1">
      <c r="A1363" s="42"/>
      <c r="B1363" s="173"/>
      <c r="C1363" s="231"/>
      <c r="D1363" s="201"/>
      <c r="E1363" s="43"/>
      <c r="F1363" s="43"/>
      <c r="G1363" s="106"/>
      <c r="K1363" s="138"/>
    </row>
    <row r="1364" spans="1:16" ht="12.75" customHeight="1">
      <c r="A1364" s="42"/>
      <c r="B1364" s="173"/>
      <c r="C1364" s="231"/>
      <c r="D1364" s="201"/>
      <c r="E1364" s="43"/>
      <c r="F1364" s="43"/>
      <c r="G1364" s="106"/>
      <c r="K1364" s="138"/>
    </row>
    <row r="1365" spans="1:16" ht="12.75" customHeight="1">
      <c r="A1365" s="42"/>
      <c r="B1365" s="173"/>
      <c r="C1365" s="231"/>
      <c r="D1365" s="201"/>
      <c r="E1365" s="43"/>
      <c r="F1365" s="43"/>
      <c r="G1365" s="106"/>
      <c r="K1365" s="138"/>
    </row>
    <row r="1366" spans="1:16" ht="12.75" customHeight="1">
      <c r="A1366" s="42"/>
      <c r="B1366" s="173"/>
      <c r="C1366" s="231"/>
      <c r="D1366" s="201"/>
      <c r="E1366" s="43"/>
      <c r="F1366" s="43"/>
      <c r="G1366" s="106"/>
      <c r="K1366" s="138"/>
    </row>
    <row r="1367" spans="1:16" ht="12.75" customHeight="1">
      <c r="A1367" s="42"/>
      <c r="B1367" s="173"/>
      <c r="C1367" s="231"/>
      <c r="D1367" s="201"/>
      <c r="E1367" s="43"/>
      <c r="F1367" s="43"/>
      <c r="G1367" s="106"/>
      <c r="K1367" s="138"/>
    </row>
    <row r="1368" spans="1:16" ht="12.75" customHeight="1">
      <c r="A1368" s="42"/>
      <c r="B1368" s="173"/>
      <c r="C1368" s="231"/>
      <c r="D1368" s="201"/>
      <c r="E1368" s="43"/>
      <c r="F1368" s="43"/>
      <c r="G1368" s="106"/>
      <c r="K1368" s="138"/>
    </row>
    <row r="1370" spans="1:16" ht="12.75" customHeight="1">
      <c r="A1370" s="74"/>
      <c r="B1370" s="188"/>
      <c r="C1370" s="246"/>
      <c r="D1370" s="216"/>
      <c r="E1370" s="75"/>
      <c r="F1370" s="75"/>
      <c r="G1370" s="121"/>
      <c r="K1370" s="155"/>
    </row>
    <row r="1371" spans="1:16" ht="12.75" customHeight="1">
      <c r="A1371" s="74"/>
      <c r="B1371" s="188"/>
      <c r="C1371" s="246"/>
      <c r="D1371" s="216"/>
      <c r="E1371" s="75"/>
      <c r="F1371" s="75"/>
      <c r="G1371" s="121"/>
      <c r="K1371" s="155"/>
    </row>
    <row r="1372" spans="1:16" ht="12.75" customHeight="1">
      <c r="A1372" s="74"/>
      <c r="B1372" s="188"/>
      <c r="C1372" s="246"/>
      <c r="D1372" s="216"/>
      <c r="E1372" s="75"/>
      <c r="F1372" s="75"/>
      <c r="G1372" s="121"/>
      <c r="K1372" s="155"/>
    </row>
    <row r="1373" spans="1:16" ht="12.75" customHeight="1">
      <c r="A1373" s="74"/>
      <c r="B1373" s="188"/>
      <c r="C1373" s="246"/>
      <c r="D1373" s="216"/>
      <c r="E1373" s="75"/>
      <c r="F1373" s="75"/>
      <c r="G1373" s="121"/>
      <c r="K1373" s="155"/>
    </row>
    <row r="1374" spans="1:16" ht="12.75" customHeight="1">
      <c r="A1374" s="74"/>
      <c r="B1374" s="188"/>
      <c r="C1374" s="246"/>
      <c r="D1374" s="216"/>
      <c r="E1374" s="75"/>
      <c r="F1374" s="75"/>
      <c r="G1374" s="121"/>
      <c r="K1374" s="155"/>
    </row>
    <row r="1375" spans="1:16" ht="12.75" customHeight="1">
      <c r="A1375" s="74"/>
      <c r="B1375" s="188"/>
      <c r="C1375" s="246"/>
      <c r="D1375" s="216"/>
      <c r="E1375" s="75"/>
      <c r="F1375" s="75"/>
      <c r="G1375" s="121"/>
      <c r="K1375" s="155"/>
    </row>
    <row r="1376" spans="1:16" ht="12.75" customHeight="1">
      <c r="A1376" s="74"/>
      <c r="B1376" s="188"/>
      <c r="C1376" s="246"/>
      <c r="D1376" s="218"/>
      <c r="E1376" s="80"/>
      <c r="F1376" s="75"/>
      <c r="G1376" s="121"/>
      <c r="K1376" s="155"/>
    </row>
    <row r="1377" spans="1:14" ht="12.75" customHeight="1">
      <c r="A1377" s="74"/>
      <c r="B1377" s="188"/>
      <c r="C1377" s="246"/>
      <c r="D1377" s="216"/>
      <c r="E1377" s="75"/>
      <c r="F1377" s="75"/>
      <c r="G1377" s="121"/>
      <c r="K1377" s="155"/>
    </row>
    <row r="1378" spans="1:14" ht="12.75" customHeight="1">
      <c r="A1378" s="66"/>
      <c r="B1378" s="184"/>
      <c r="C1378" s="242"/>
      <c r="D1378" s="212"/>
      <c r="E1378" s="67"/>
      <c r="F1378" s="67"/>
      <c r="G1378" s="117"/>
      <c r="K1378" s="150"/>
    </row>
    <row r="1379" spans="1:14" ht="12.75" customHeight="1">
      <c r="A1379" s="66"/>
      <c r="B1379" s="184"/>
      <c r="C1379" s="242"/>
      <c r="D1379" s="212"/>
      <c r="E1379" s="67"/>
      <c r="F1379" s="67"/>
      <c r="G1379" s="117"/>
      <c r="K1379" s="150"/>
      <c r="L1379" s="66"/>
      <c r="N1379" s="93"/>
    </row>
    <row r="1380" spans="1:14" ht="12.75" customHeight="1">
      <c r="A1380" s="66"/>
      <c r="B1380" s="184"/>
      <c r="C1380" s="242"/>
      <c r="D1380" s="212"/>
      <c r="E1380" s="67"/>
      <c r="F1380" s="67"/>
      <c r="G1380" s="117"/>
      <c r="K1380" s="150"/>
      <c r="L1380" s="66"/>
      <c r="N1380" s="93"/>
    </row>
    <row r="1381" spans="1:14" ht="12.75" customHeight="1">
      <c r="A1381" s="66"/>
      <c r="B1381" s="184"/>
      <c r="C1381" s="242"/>
      <c r="D1381" s="212"/>
      <c r="E1381" s="67"/>
      <c r="F1381" s="67"/>
      <c r="G1381" s="117"/>
      <c r="K1381" s="150"/>
      <c r="L1381" s="66"/>
      <c r="N1381" s="93"/>
    </row>
    <row r="1382" spans="1:14" ht="12.75" customHeight="1">
      <c r="A1382" s="66"/>
      <c r="B1382" s="184"/>
      <c r="C1382" s="242"/>
      <c r="D1382" s="212"/>
      <c r="E1382" s="67"/>
      <c r="F1382" s="67"/>
      <c r="G1382" s="117"/>
      <c r="K1382" s="150"/>
      <c r="L1382" s="66"/>
      <c r="N1382" s="93"/>
    </row>
    <row r="1383" spans="1:14" ht="12.75" customHeight="1">
      <c r="A1383" s="66"/>
      <c r="B1383" s="184"/>
      <c r="C1383" s="242"/>
      <c r="D1383" s="212"/>
      <c r="E1383" s="67"/>
      <c r="F1383" s="67"/>
      <c r="G1383" s="117"/>
      <c r="K1383" s="150"/>
      <c r="L1383" s="66"/>
      <c r="N1383" s="93"/>
    </row>
    <row r="1384" spans="1:14" ht="12.75" customHeight="1">
      <c r="A1384" s="66"/>
      <c r="B1384" s="184"/>
      <c r="C1384" s="242"/>
      <c r="D1384" s="212"/>
      <c r="E1384" s="67"/>
      <c r="F1384" s="67"/>
      <c r="G1384" s="117"/>
      <c r="K1384" s="150"/>
      <c r="L1384" s="66"/>
      <c r="N1384" s="93"/>
    </row>
    <row r="1385" spans="1:14" ht="12.75" customHeight="1">
      <c r="A1385" s="66"/>
      <c r="B1385" s="184"/>
      <c r="C1385" s="242"/>
      <c r="D1385" s="212"/>
      <c r="E1385" s="67"/>
      <c r="F1385" s="67"/>
      <c r="G1385" s="117"/>
      <c r="K1385" s="150"/>
      <c r="L1385" s="66"/>
      <c r="N1385" s="93"/>
    </row>
    <row r="1386" spans="1:14" ht="12.75" customHeight="1">
      <c r="A1386" s="66"/>
      <c r="B1386" s="184"/>
      <c r="C1386" s="242"/>
      <c r="D1386" s="212"/>
      <c r="E1386" s="67"/>
      <c r="F1386" s="67"/>
      <c r="G1386" s="117"/>
      <c r="K1386" s="150"/>
      <c r="L1386" s="66"/>
      <c r="N1386" s="93"/>
    </row>
    <row r="1387" spans="1:14" ht="12.75" customHeight="1">
      <c r="A1387" s="66"/>
      <c r="B1387" s="184"/>
      <c r="C1387" s="242"/>
      <c r="D1387" s="212"/>
      <c r="E1387" s="67"/>
      <c r="F1387" s="67"/>
      <c r="G1387" s="117"/>
      <c r="K1387" s="150"/>
      <c r="L1387" s="66"/>
      <c r="N1387" s="93"/>
    </row>
    <row r="1388" spans="1:14" ht="12.75" customHeight="1">
      <c r="A1388" s="66"/>
      <c r="B1388" s="184"/>
      <c r="C1388" s="242"/>
      <c r="D1388" s="212"/>
      <c r="E1388" s="67"/>
      <c r="F1388" s="67"/>
      <c r="G1388" s="117"/>
      <c r="K1388" s="150"/>
      <c r="L1388" s="66"/>
      <c r="N1388" s="93"/>
    </row>
    <row r="1389" spans="1:14" ht="12.75" customHeight="1">
      <c r="A1389" s="66"/>
      <c r="B1389" s="184"/>
      <c r="C1389" s="242"/>
      <c r="D1389" s="212"/>
      <c r="E1389" s="67"/>
      <c r="F1389" s="67"/>
      <c r="G1389" s="117"/>
      <c r="K1389" s="150"/>
      <c r="L1389" s="66"/>
      <c r="N1389" s="93"/>
    </row>
    <row r="1390" spans="1:14" ht="12.75" customHeight="1">
      <c r="A1390" s="66"/>
      <c r="B1390" s="184"/>
      <c r="C1390" s="242"/>
      <c r="D1390" s="212"/>
      <c r="E1390" s="67"/>
      <c r="F1390" s="67"/>
      <c r="G1390" s="117"/>
      <c r="K1390" s="150"/>
      <c r="L1390" s="66"/>
      <c r="N1390" s="93"/>
    </row>
    <row r="1391" spans="1:14" ht="12.75" customHeight="1">
      <c r="A1391" s="66"/>
      <c r="B1391" s="184"/>
      <c r="C1391" s="242"/>
      <c r="D1391" s="212"/>
      <c r="E1391" s="67"/>
      <c r="F1391" s="67"/>
      <c r="G1391" s="117"/>
      <c r="K1391" s="150"/>
      <c r="L1391" s="66"/>
      <c r="N1391" s="93"/>
    </row>
    <row r="1393" spans="1:12" ht="12.75" customHeight="1">
      <c r="A1393" s="42"/>
      <c r="B1393" s="173"/>
      <c r="C1393" s="231"/>
      <c r="D1393" s="201"/>
      <c r="E1393" s="43"/>
      <c r="F1393" s="43"/>
      <c r="G1393" s="106"/>
      <c r="K1393" s="138"/>
      <c r="L1393" s="42"/>
    </row>
    <row r="1394" spans="1:12" ht="12.75" customHeight="1">
      <c r="A1394" s="42"/>
      <c r="B1394" s="173"/>
      <c r="C1394" s="231"/>
      <c r="D1394" s="201"/>
      <c r="E1394" s="43"/>
      <c r="F1394" s="43"/>
      <c r="G1394" s="106"/>
      <c r="K1394" s="138"/>
      <c r="L1394" s="42"/>
    </row>
    <row r="1395" spans="1:12" ht="12.75" customHeight="1">
      <c r="A1395" s="42"/>
      <c r="B1395" s="173"/>
      <c r="C1395" s="231"/>
      <c r="D1395" s="201"/>
      <c r="E1395" s="43"/>
      <c r="F1395" s="43"/>
      <c r="G1395" s="106"/>
      <c r="K1395" s="138"/>
      <c r="L1395" s="42"/>
    </row>
    <row r="1396" spans="1:12" ht="12.75" customHeight="1">
      <c r="A1396" s="42"/>
      <c r="B1396" s="173"/>
      <c r="C1396" s="231"/>
      <c r="D1396" s="201"/>
      <c r="E1396" s="43"/>
      <c r="F1396" s="43"/>
      <c r="G1396" s="106"/>
      <c r="K1396" s="138"/>
      <c r="L1396" s="42"/>
    </row>
    <row r="1397" spans="1:12" ht="12.75" customHeight="1">
      <c r="A1397" s="42"/>
      <c r="B1397" s="173"/>
      <c r="C1397" s="231"/>
      <c r="D1397" s="201"/>
      <c r="E1397" s="43"/>
      <c r="F1397" s="43"/>
      <c r="G1397" s="106"/>
      <c r="K1397" s="138"/>
      <c r="L1397" s="42"/>
    </row>
    <row r="1398" spans="1:12" ht="12.75" customHeight="1">
      <c r="A1398" s="42"/>
      <c r="B1398" s="173"/>
      <c r="C1398" s="231"/>
      <c r="D1398" s="201"/>
      <c r="E1398" s="43"/>
      <c r="F1398" s="43"/>
      <c r="G1398" s="106"/>
      <c r="K1398" s="138"/>
      <c r="L1398" s="42"/>
    </row>
    <row r="1399" spans="1:12" ht="12.75" customHeight="1">
      <c r="A1399" s="42"/>
      <c r="B1399" s="173"/>
      <c r="C1399" s="231"/>
      <c r="D1399" s="201"/>
      <c r="E1399" s="43"/>
      <c r="F1399" s="43"/>
      <c r="G1399" s="106"/>
      <c r="K1399" s="138"/>
      <c r="L1399" s="42"/>
    </row>
    <row r="1400" spans="1:12" ht="12.75" customHeight="1">
      <c r="A1400" s="42"/>
      <c r="B1400" s="173"/>
      <c r="C1400" s="231"/>
      <c r="D1400" s="201"/>
      <c r="E1400" s="43"/>
      <c r="F1400" s="43"/>
      <c r="G1400" s="106"/>
      <c r="K1400" s="138"/>
      <c r="L1400" s="42"/>
    </row>
    <row r="1401" spans="1:12" ht="12.75" customHeight="1">
      <c r="A1401" s="42"/>
      <c r="B1401" s="173"/>
      <c r="C1401" s="231"/>
      <c r="D1401" s="201"/>
      <c r="E1401" s="43"/>
      <c r="F1401" s="43"/>
      <c r="G1401" s="106"/>
      <c r="K1401" s="138"/>
      <c r="L1401" s="42"/>
    </row>
    <row r="1402" spans="1:12" ht="12.75" customHeight="1">
      <c r="A1402" s="42"/>
      <c r="B1402" s="173"/>
      <c r="C1402" s="231"/>
      <c r="D1402" s="201"/>
      <c r="E1402" s="43"/>
      <c r="F1402" s="43"/>
      <c r="G1402" s="106"/>
      <c r="K1402" s="138"/>
      <c r="L1402" s="42"/>
    </row>
    <row r="1403" spans="1:12" ht="12.75" customHeight="1">
      <c r="A1403" s="42"/>
      <c r="B1403" s="173"/>
      <c r="C1403" s="231"/>
      <c r="D1403" s="201"/>
      <c r="E1403" s="43"/>
      <c r="F1403" s="43"/>
      <c r="G1403" s="106"/>
      <c r="K1403" s="138"/>
      <c r="L1403" s="42"/>
    </row>
    <row r="1404" spans="1:12" ht="12.75" customHeight="1">
      <c r="A1404" s="42"/>
      <c r="B1404" s="173"/>
      <c r="C1404" s="231"/>
      <c r="D1404" s="201"/>
      <c r="E1404" s="43"/>
      <c r="F1404" s="43"/>
      <c r="G1404" s="106"/>
      <c r="K1404" s="138"/>
      <c r="L1404" s="42"/>
    </row>
    <row r="1405" spans="1:12" ht="12.75" customHeight="1">
      <c r="A1405" s="42"/>
      <c r="B1405" s="173"/>
      <c r="C1405" s="231"/>
      <c r="D1405" s="201"/>
      <c r="E1405" s="43"/>
      <c r="F1405" s="43"/>
      <c r="G1405" s="106"/>
      <c r="K1405" s="138"/>
      <c r="L1405" s="42"/>
    </row>
    <row r="1406" spans="1:12" ht="12.75" customHeight="1">
      <c r="A1406" s="42"/>
      <c r="B1406" s="173"/>
      <c r="C1406" s="231"/>
      <c r="D1406" s="201"/>
      <c r="E1406" s="43"/>
      <c r="F1406" s="43"/>
      <c r="G1406" s="106"/>
      <c r="K1406" s="138"/>
      <c r="L1406" s="42"/>
    </row>
    <row r="1415" spans="1:16" s="82" customFormat="1" ht="12.75" customHeight="1">
      <c r="A1415" s="18"/>
      <c r="B1415" s="168"/>
      <c r="C1415" s="226"/>
      <c r="D1415" s="196"/>
      <c r="E1415" s="86"/>
      <c r="F1415" s="86"/>
      <c r="G1415" s="124"/>
      <c r="H1415" s="251"/>
      <c r="I1415" s="251"/>
      <c r="J1415" s="251"/>
      <c r="K1415" s="133"/>
      <c r="L1415" s="18"/>
      <c r="M1415" s="17"/>
      <c r="N1415" s="84"/>
      <c r="P1415" s="91"/>
    </row>
    <row r="1416" spans="1:16" s="82" customFormat="1" ht="12.75" customHeight="1">
      <c r="A1416" s="18"/>
      <c r="B1416" s="168"/>
      <c r="C1416" s="226"/>
      <c r="D1416" s="196"/>
      <c r="E1416" s="86"/>
      <c r="F1416" s="86"/>
      <c r="G1416" s="124"/>
      <c r="H1416" s="251"/>
      <c r="I1416" s="251"/>
      <c r="J1416" s="251"/>
      <c r="K1416" s="133"/>
      <c r="L1416" s="18"/>
      <c r="M1416" s="17"/>
      <c r="N1416" s="84"/>
      <c r="P1416" s="91"/>
    </row>
    <row r="1417" spans="1:16" s="82" customFormat="1" ht="12.75" customHeight="1">
      <c r="A1417" s="18"/>
      <c r="B1417" s="168"/>
      <c r="C1417" s="226"/>
      <c r="D1417" s="196"/>
      <c r="E1417" s="86"/>
      <c r="F1417" s="86"/>
      <c r="G1417" s="124"/>
      <c r="H1417" s="251"/>
      <c r="I1417" s="251"/>
      <c r="J1417" s="251"/>
      <c r="K1417" s="133"/>
      <c r="L1417" s="18"/>
      <c r="M1417" s="17"/>
      <c r="N1417" s="84"/>
      <c r="P1417" s="91"/>
    </row>
    <row r="1418" spans="1:16" s="82" customFormat="1" ht="12.75" customHeight="1">
      <c r="A1418" s="18"/>
      <c r="B1418" s="168"/>
      <c r="C1418" s="226"/>
      <c r="D1418" s="196"/>
      <c r="E1418" s="86"/>
      <c r="F1418" s="86"/>
      <c r="G1418" s="124"/>
      <c r="H1418" s="251"/>
      <c r="I1418" s="251"/>
      <c r="J1418" s="251"/>
      <c r="K1418" s="133"/>
      <c r="L1418" s="18"/>
      <c r="M1418" s="17"/>
      <c r="N1418" s="84"/>
      <c r="P1418" s="91"/>
    </row>
    <row r="1419" spans="1:16" s="82" customFormat="1" ht="12.75" customHeight="1">
      <c r="A1419" s="18"/>
      <c r="B1419" s="168"/>
      <c r="C1419" s="226"/>
      <c r="D1419" s="196"/>
      <c r="E1419" s="86"/>
      <c r="F1419" s="86"/>
      <c r="G1419" s="124"/>
      <c r="H1419" s="251"/>
      <c r="I1419" s="251"/>
      <c r="J1419" s="251"/>
      <c r="K1419" s="133"/>
      <c r="L1419" s="18"/>
      <c r="M1419" s="17"/>
      <c r="N1419" s="84"/>
      <c r="P1419" s="91"/>
    </row>
    <row r="1420" spans="1:16" s="82" customFormat="1" ht="12.75" customHeight="1">
      <c r="A1420" s="18"/>
      <c r="B1420" s="168"/>
      <c r="C1420" s="226"/>
      <c r="D1420" s="196"/>
      <c r="E1420" s="86"/>
      <c r="F1420" s="86"/>
      <c r="G1420" s="124"/>
      <c r="H1420" s="251"/>
      <c r="I1420" s="251"/>
      <c r="J1420" s="251"/>
      <c r="K1420" s="133"/>
      <c r="L1420" s="18"/>
      <c r="M1420" s="17"/>
      <c r="N1420" s="84"/>
      <c r="P1420" s="91"/>
    </row>
    <row r="1421" spans="1:16" s="82" customFormat="1" ht="12.75" customHeight="1">
      <c r="A1421" s="18"/>
      <c r="B1421" s="168"/>
      <c r="C1421" s="226"/>
      <c r="D1421" s="196"/>
      <c r="E1421" s="86"/>
      <c r="F1421" s="86"/>
      <c r="G1421" s="124"/>
      <c r="H1421" s="251"/>
      <c r="I1421" s="251"/>
      <c r="J1421" s="251"/>
      <c r="K1421" s="133"/>
      <c r="L1421" s="18"/>
      <c r="M1421" s="17"/>
      <c r="N1421" s="84"/>
      <c r="P1421" s="91"/>
    </row>
    <row r="1422" spans="1:16" s="82" customFormat="1" ht="12.75" customHeight="1">
      <c r="A1422" s="18"/>
      <c r="B1422" s="168"/>
      <c r="C1422" s="226"/>
      <c r="D1422" s="196"/>
      <c r="E1422" s="86"/>
      <c r="F1422" s="86"/>
      <c r="G1422" s="124"/>
      <c r="H1422" s="251"/>
      <c r="I1422" s="251"/>
      <c r="J1422" s="251"/>
      <c r="K1422" s="133"/>
      <c r="L1422" s="18"/>
      <c r="M1422" s="17"/>
      <c r="N1422" s="84"/>
      <c r="P1422" s="91"/>
    </row>
    <row r="1423" spans="1:16" s="82" customFormat="1" ht="12.75" customHeight="1">
      <c r="A1423" s="18"/>
      <c r="B1423" s="168"/>
      <c r="C1423" s="226"/>
      <c r="D1423" s="196"/>
      <c r="E1423" s="86"/>
      <c r="F1423" s="86"/>
      <c r="G1423" s="124"/>
      <c r="H1423" s="251"/>
      <c r="I1423" s="251"/>
      <c r="J1423" s="251"/>
      <c r="K1423" s="133"/>
      <c r="L1423" s="18"/>
      <c r="M1423" s="17"/>
      <c r="N1423" s="84"/>
      <c r="P1423" s="91"/>
    </row>
    <row r="1424" spans="1:16" s="82" customFormat="1" ht="12.75" customHeight="1">
      <c r="A1424" s="18"/>
      <c r="B1424" s="168"/>
      <c r="C1424" s="226"/>
      <c r="D1424" s="196"/>
      <c r="E1424" s="86"/>
      <c r="F1424" s="86"/>
      <c r="G1424" s="124"/>
      <c r="H1424" s="251"/>
      <c r="I1424" s="251"/>
      <c r="J1424" s="251"/>
      <c r="K1424" s="133"/>
      <c r="L1424" s="18"/>
      <c r="M1424" s="17"/>
      <c r="N1424" s="84"/>
      <c r="P1424" s="91"/>
    </row>
    <row r="1425" spans="1:16" s="82" customFormat="1" ht="12.75" customHeight="1">
      <c r="A1425" s="68"/>
      <c r="B1425" s="185"/>
      <c r="C1425" s="243"/>
      <c r="D1425" s="213"/>
      <c r="E1425" s="69"/>
      <c r="F1425" s="69"/>
      <c r="G1425" s="118"/>
      <c r="H1425" s="251"/>
      <c r="I1425" s="251"/>
      <c r="J1425" s="251"/>
      <c r="K1425" s="152"/>
      <c r="L1425" s="18"/>
      <c r="M1425" s="17"/>
      <c r="N1425" s="84"/>
      <c r="P1425" s="91"/>
    </row>
    <row r="1426" spans="1:16" s="82" customFormat="1" ht="12.75" customHeight="1">
      <c r="A1426" s="68"/>
      <c r="B1426" s="185"/>
      <c r="C1426" s="243"/>
      <c r="D1426" s="213"/>
      <c r="E1426" s="69"/>
      <c r="F1426" s="69"/>
      <c r="G1426" s="118"/>
      <c r="H1426" s="251"/>
      <c r="I1426" s="251"/>
      <c r="J1426" s="251"/>
      <c r="K1426" s="152"/>
      <c r="L1426" s="18"/>
      <c r="M1426" s="17"/>
      <c r="N1426" s="84"/>
      <c r="P1426" s="91"/>
    </row>
    <row r="1427" spans="1:16" s="82" customFormat="1" ht="12.75" customHeight="1">
      <c r="A1427" s="68"/>
      <c r="B1427" s="185"/>
      <c r="C1427" s="243"/>
      <c r="D1427" s="213"/>
      <c r="E1427" s="69"/>
      <c r="F1427" s="69"/>
      <c r="G1427" s="118"/>
      <c r="H1427" s="251"/>
      <c r="I1427" s="251"/>
      <c r="J1427" s="251"/>
      <c r="K1427" s="152"/>
      <c r="L1427" s="18"/>
      <c r="M1427" s="17"/>
      <c r="N1427" s="84"/>
      <c r="P1427" s="91"/>
    </row>
    <row r="1428" spans="1:16" ht="12.75" customHeight="1">
      <c r="A1428" s="68"/>
      <c r="B1428" s="185"/>
      <c r="C1428" s="243"/>
      <c r="D1428" s="213"/>
      <c r="E1428" s="69"/>
      <c r="F1428" s="69"/>
      <c r="G1428" s="118"/>
      <c r="K1428" s="152"/>
    </row>
    <row r="1429" spans="1:16" ht="12.75" customHeight="1">
      <c r="A1429" s="68"/>
      <c r="B1429" s="185"/>
      <c r="C1429" s="243"/>
      <c r="D1429" s="213"/>
      <c r="E1429" s="69"/>
      <c r="F1429" s="69"/>
      <c r="G1429" s="118"/>
      <c r="K1429" s="152"/>
    </row>
    <row r="1430" spans="1:16" ht="12.75" customHeight="1">
      <c r="A1430" s="68"/>
      <c r="B1430" s="185"/>
      <c r="C1430" s="243"/>
      <c r="D1430" s="213"/>
      <c r="E1430" s="69"/>
      <c r="F1430" s="69"/>
      <c r="G1430" s="118"/>
      <c r="K1430" s="152"/>
    </row>
    <row r="1431" spans="1:16" ht="12.75" customHeight="1">
      <c r="A1431" s="68"/>
      <c r="B1431" s="185"/>
      <c r="C1431" s="243"/>
      <c r="D1431" s="213"/>
      <c r="E1431" s="69"/>
      <c r="F1431" s="69"/>
      <c r="G1431" s="118"/>
      <c r="K1431" s="152"/>
    </row>
    <row r="1432" spans="1:16" ht="12.75" customHeight="1">
      <c r="A1432" s="68"/>
      <c r="B1432" s="185"/>
      <c r="C1432" s="243"/>
      <c r="D1432" s="213"/>
      <c r="E1432" s="69"/>
      <c r="F1432" s="69"/>
      <c r="G1432" s="118"/>
      <c r="K1432" s="152"/>
    </row>
    <row r="1433" spans="1:16" ht="12.75" customHeight="1">
      <c r="A1433" s="68"/>
      <c r="B1433" s="185"/>
      <c r="C1433" s="243"/>
      <c r="D1433" s="213"/>
      <c r="E1433" s="69"/>
      <c r="F1433" s="69"/>
      <c r="G1433" s="118"/>
      <c r="K1433" s="152"/>
    </row>
    <row r="1435" spans="1:16" ht="12.75" customHeight="1">
      <c r="A1435" s="58"/>
      <c r="B1435" s="180"/>
      <c r="C1435" s="238"/>
      <c r="D1435" s="208"/>
      <c r="E1435" s="59"/>
      <c r="F1435" s="59"/>
      <c r="G1435" s="113"/>
      <c r="K1435" s="145"/>
    </row>
    <row r="1436" spans="1:16" ht="12.75" customHeight="1">
      <c r="A1436" s="58"/>
      <c r="B1436" s="180"/>
      <c r="C1436" s="238"/>
      <c r="D1436" s="208"/>
      <c r="E1436" s="59"/>
      <c r="F1436" s="59"/>
      <c r="G1436" s="113"/>
      <c r="K1436" s="145"/>
    </row>
    <row r="1437" spans="1:16" ht="12.75" customHeight="1">
      <c r="A1437" s="58"/>
      <c r="B1437" s="180"/>
      <c r="C1437" s="238"/>
      <c r="D1437" s="208"/>
      <c r="E1437" s="59"/>
      <c r="F1437" s="59"/>
      <c r="G1437" s="113"/>
      <c r="K1437" s="145"/>
    </row>
    <row r="1438" spans="1:16" ht="12.75" customHeight="1">
      <c r="A1438" s="58"/>
      <c r="B1438" s="180"/>
      <c r="C1438" s="238"/>
      <c r="D1438" s="208"/>
      <c r="E1438" s="59"/>
      <c r="F1438" s="59"/>
      <c r="G1438" s="113"/>
      <c r="K1438" s="145"/>
    </row>
    <row r="1439" spans="1:16" ht="12.75" customHeight="1">
      <c r="A1439" s="58"/>
      <c r="B1439" s="180"/>
      <c r="C1439" s="238"/>
      <c r="D1439" s="208"/>
      <c r="E1439" s="59"/>
      <c r="F1439" s="59"/>
      <c r="G1439" s="113"/>
      <c r="K1439" s="145"/>
    </row>
    <row r="1440" spans="1:16" ht="12.75" customHeight="1">
      <c r="A1440" s="58"/>
      <c r="B1440" s="180"/>
      <c r="C1440" s="238"/>
      <c r="D1440" s="208"/>
      <c r="E1440" s="59"/>
      <c r="F1440" s="59"/>
      <c r="G1440" s="113"/>
      <c r="K1440" s="145"/>
    </row>
    <row r="1441" spans="1:11" ht="12.75" customHeight="1">
      <c r="A1441" s="58"/>
      <c r="B1441" s="180"/>
      <c r="C1441" s="238"/>
      <c r="D1441" s="208"/>
      <c r="E1441" s="59"/>
      <c r="F1441" s="59"/>
      <c r="G1441" s="113"/>
      <c r="K1441" s="145"/>
    </row>
    <row r="1442" spans="1:11" ht="12.75" customHeight="1">
      <c r="A1442" s="58"/>
      <c r="B1442" s="180"/>
      <c r="C1442" s="238"/>
      <c r="D1442" s="208"/>
      <c r="E1442" s="59"/>
      <c r="F1442" s="59"/>
      <c r="G1442" s="113"/>
      <c r="K1442" s="145"/>
    </row>
    <row r="1443" spans="1:11" ht="12.75" customHeight="1">
      <c r="A1443" s="58"/>
      <c r="B1443" s="180"/>
      <c r="C1443" s="238"/>
      <c r="D1443" s="208"/>
      <c r="E1443" s="59"/>
      <c r="F1443" s="59"/>
      <c r="G1443" s="113"/>
      <c r="K1443" s="145"/>
    </row>
    <row r="1444" spans="1:11" ht="12.75" customHeight="1">
      <c r="A1444" s="58"/>
      <c r="B1444" s="180"/>
      <c r="C1444" s="238"/>
      <c r="D1444" s="208"/>
      <c r="E1444" s="59"/>
      <c r="F1444" s="59"/>
      <c r="G1444" s="113"/>
      <c r="K1444" s="145"/>
    </row>
    <row r="1445" spans="1:11" ht="12.75" customHeight="1">
      <c r="A1445" s="58"/>
      <c r="B1445" s="180"/>
      <c r="C1445" s="238"/>
      <c r="D1445" s="208"/>
      <c r="E1445" s="59"/>
      <c r="F1445" s="59"/>
      <c r="G1445" s="113"/>
      <c r="K1445" s="145"/>
    </row>
    <row r="1447" spans="1:11" ht="12.75" customHeight="1">
      <c r="A1447" s="62"/>
      <c r="B1447" s="182"/>
      <c r="C1447" s="240"/>
      <c r="D1447" s="210"/>
      <c r="E1447" s="63"/>
      <c r="F1447" s="63"/>
      <c r="G1447" s="115"/>
      <c r="K1447" s="148"/>
    </row>
    <row r="1448" spans="1:11" ht="12.75" customHeight="1">
      <c r="A1448" s="62"/>
      <c r="B1448" s="182"/>
      <c r="C1448" s="240"/>
      <c r="D1448" s="210"/>
      <c r="E1448" s="63"/>
      <c r="F1448" s="63"/>
      <c r="G1448" s="115"/>
      <c r="K1448" s="148"/>
    </row>
    <row r="1449" spans="1:11" ht="12.75" customHeight="1">
      <c r="A1449" s="62"/>
      <c r="B1449" s="182"/>
      <c r="C1449" s="240"/>
      <c r="D1449" s="210"/>
      <c r="E1449" s="63"/>
      <c r="F1449" s="63"/>
      <c r="G1449" s="115"/>
      <c r="K1449" s="148"/>
    </row>
    <row r="1450" spans="1:11" ht="12.75" customHeight="1">
      <c r="A1450" s="62"/>
      <c r="B1450" s="182"/>
      <c r="C1450" s="240"/>
      <c r="D1450" s="210"/>
      <c r="E1450" s="63"/>
      <c r="F1450" s="63"/>
      <c r="G1450" s="115"/>
      <c r="K1450" s="148"/>
    </row>
    <row r="1451" spans="1:11" ht="12.75" customHeight="1">
      <c r="A1451" s="62"/>
      <c r="B1451" s="182"/>
      <c r="C1451" s="240"/>
      <c r="D1451" s="210"/>
      <c r="E1451" s="63"/>
      <c r="F1451" s="63"/>
      <c r="G1451" s="115"/>
      <c r="K1451" s="148"/>
    </row>
    <row r="1452" spans="1:11" ht="12.75" customHeight="1">
      <c r="A1452" s="62"/>
      <c r="B1452" s="182"/>
      <c r="C1452" s="240"/>
      <c r="D1452" s="210"/>
      <c r="E1452" s="63"/>
      <c r="F1452" s="63"/>
      <c r="G1452" s="115"/>
      <c r="K1452" s="148"/>
    </row>
    <row r="1453" spans="1:11" ht="12.75" customHeight="1">
      <c r="A1453" s="62"/>
      <c r="B1453" s="182"/>
      <c r="C1453" s="240"/>
      <c r="D1453" s="210"/>
      <c r="E1453" s="63"/>
      <c r="F1453" s="63"/>
      <c r="G1453" s="115"/>
      <c r="K1453" s="148"/>
    </row>
  </sheetData>
  <mergeCells count="3">
    <mergeCell ref="A2:B2"/>
    <mergeCell ref="J3:K3"/>
    <mergeCell ref="J4:K4"/>
  </mergeCells>
  <conditionalFormatting sqref="A8:N1048576">
    <cfRule type="expression" dxfId="102" priority="2">
      <formula>$C8="Completed"</formula>
    </cfRule>
  </conditionalFormatting>
  <dataValidations count="1">
    <dataValidation type="list" allowBlank="1" showInputMessage="1" showErrorMessage="1" sqref="C8:C1048576" xr:uid="{00000000-0002-0000-0300-000000000000}">
      <formula1>$P$3:$P$6</formula1>
    </dataValidation>
  </dataValidations>
  <pageMargins left="0.7" right="0.7" top="0.75" bottom="0.75" header="0.3" footer="0.3"/>
  <pageSetup paperSize="9" scale="42" orientation="landscape" r:id="rId1"/>
  <ignoredErrors>
    <ignoredError sqref="P18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anciaUserForm1">
                <anchor moveWithCells="1" sizeWithCells="1">
                  <from>
                    <xdr:col>4</xdr:col>
                    <xdr:colOff>685800</xdr:colOff>
                    <xdr:row>1</xdr:row>
                    <xdr:rowOff>25400</xdr:rowOff>
                  </from>
                  <to>
                    <xdr:col>5</xdr:col>
                    <xdr:colOff>825500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anciaNotificationForm">
                <anchor moveWithCells="1" sizeWithCells="1">
                  <from>
                    <xdr:col>4</xdr:col>
                    <xdr:colOff>685800</xdr:colOff>
                    <xdr:row>2</xdr:row>
                    <xdr:rowOff>50800</xdr:rowOff>
                  </from>
                  <to>
                    <xdr:col>5</xdr:col>
                    <xdr:colOff>825500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UltimaRigaRiparazioni.UltimaRigaRiparazioni">
                <anchor moveWithCells="1" sizeWithCells="1">
                  <from>
                    <xdr:col>5</xdr:col>
                    <xdr:colOff>977900</xdr:colOff>
                    <xdr:row>1</xdr:row>
                    <xdr:rowOff>25400</xdr:rowOff>
                  </from>
                  <to>
                    <xdr:col>6</xdr:col>
                    <xdr:colOff>1270000</xdr:colOff>
                    <xdr:row>1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Hyperlink_HOME">
                <anchor moveWithCells="1" sizeWithCells="1">
                  <from>
                    <xdr:col>5</xdr:col>
                    <xdr:colOff>977900</xdr:colOff>
                    <xdr:row>2</xdr:row>
                    <xdr:rowOff>50800</xdr:rowOff>
                  </from>
                  <to>
                    <xdr:col>6</xdr:col>
                    <xdr:colOff>1270000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Pulsante63_Click">
                <anchor moveWithCells="1" sizeWithCells="1">
                  <from>
                    <xdr:col>2</xdr:col>
                    <xdr:colOff>12700</xdr:colOff>
                    <xdr:row>1</xdr:row>
                    <xdr:rowOff>50800</xdr:rowOff>
                  </from>
                  <to>
                    <xdr:col>3</xdr:col>
                    <xdr:colOff>12700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9">
    <tabColor rgb="FF00B0F0"/>
  </sheetPr>
  <dimension ref="A1:O259"/>
  <sheetViews>
    <sheetView showGridLines="0" topLeftCell="A7" workbookViewId="0">
      <selection activeCell="C218" sqref="C218"/>
    </sheetView>
  </sheetViews>
  <sheetFormatPr baseColWidth="10" defaultColWidth="0" defaultRowHeight="15"/>
  <cols>
    <col min="1" max="2" width="19" customWidth="1"/>
    <col min="3" max="3" width="50.5" customWidth="1"/>
    <col min="4" max="4" width="16.6640625" customWidth="1"/>
    <col min="5" max="5" width="20.1640625" customWidth="1"/>
    <col min="6" max="6" width="9.1640625" customWidth="1"/>
    <col min="7" max="10" width="0" hidden="1" customWidth="1"/>
    <col min="11" max="16384" width="9.1640625" hidden="1"/>
  </cols>
  <sheetData>
    <row r="1" spans="1:15">
      <c r="E1" s="580">
        <v>0</v>
      </c>
    </row>
    <row r="7" spans="1:15" ht="42.75" customHeight="1">
      <c r="A7" s="365" t="s">
        <v>83</v>
      </c>
      <c r="B7" s="365" t="s">
        <v>2294</v>
      </c>
      <c r="C7" s="365" t="s">
        <v>84</v>
      </c>
      <c r="D7" s="366" t="s">
        <v>2424</v>
      </c>
      <c r="E7" s="366" t="s">
        <v>2425</v>
      </c>
      <c r="F7" s="278"/>
      <c r="G7" s="278"/>
      <c r="H7" s="278"/>
      <c r="I7" s="278"/>
      <c r="J7" s="278"/>
    </row>
    <row r="8" spans="1:15">
      <c r="A8" s="265">
        <v>45050025</v>
      </c>
      <c r="B8" s="265" t="s">
        <v>2426</v>
      </c>
      <c r="C8" s="255" t="s">
        <v>96</v>
      </c>
      <c r="D8" s="83" t="s">
        <v>89</v>
      </c>
      <c r="E8" s="582">
        <v>629</v>
      </c>
      <c r="O8" s="589"/>
    </row>
    <row r="9" spans="1:15">
      <c r="A9" s="265">
        <v>413900002</v>
      </c>
      <c r="B9" s="265" t="s">
        <v>2426</v>
      </c>
      <c r="C9" s="255" t="s">
        <v>95</v>
      </c>
      <c r="D9" s="83" t="s">
        <v>89</v>
      </c>
      <c r="E9" s="582">
        <v>495.5</v>
      </c>
    </row>
    <row r="10" spans="1:15">
      <c r="A10" s="265">
        <v>45050210</v>
      </c>
      <c r="B10" s="265" t="s">
        <v>2426</v>
      </c>
      <c r="C10" s="255" t="s">
        <v>155</v>
      </c>
      <c r="D10" s="83" t="s">
        <v>89</v>
      </c>
      <c r="E10" s="582">
        <v>336</v>
      </c>
    </row>
    <row r="11" spans="1:15">
      <c r="A11" s="265">
        <v>45050200</v>
      </c>
      <c r="B11" s="265" t="s">
        <v>2426</v>
      </c>
      <c r="C11" s="255" t="s">
        <v>154</v>
      </c>
      <c r="D11" s="83" t="s">
        <v>89</v>
      </c>
      <c r="E11" s="582">
        <v>192</v>
      </c>
    </row>
    <row r="12" spans="1:15">
      <c r="A12" s="266">
        <v>497900018</v>
      </c>
      <c r="B12" s="265" t="s">
        <v>2426</v>
      </c>
      <c r="C12" s="257" t="s">
        <v>359</v>
      </c>
      <c r="D12" s="83" t="s">
        <v>89</v>
      </c>
      <c r="E12" s="582">
        <v>21</v>
      </c>
    </row>
    <row r="13" spans="1:15">
      <c r="A13" s="266">
        <v>53806050</v>
      </c>
      <c r="B13" s="265" t="s">
        <v>2426</v>
      </c>
      <c r="C13" s="257" t="s">
        <v>291</v>
      </c>
      <c r="D13" s="83" t="s">
        <v>89</v>
      </c>
      <c r="E13" s="582">
        <v>40</v>
      </c>
    </row>
    <row r="14" spans="1:15">
      <c r="A14" s="266">
        <v>46008061</v>
      </c>
      <c r="B14" s="265" t="s">
        <v>2426</v>
      </c>
      <c r="C14" s="257" t="s">
        <v>366</v>
      </c>
      <c r="D14" s="83" t="s">
        <v>91</v>
      </c>
      <c r="E14" s="582">
        <v>6</v>
      </c>
    </row>
    <row r="15" spans="1:15">
      <c r="A15" s="266">
        <v>422500036</v>
      </c>
      <c r="B15" s="265" t="s">
        <v>2426</v>
      </c>
      <c r="C15" s="257" t="s">
        <v>278</v>
      </c>
      <c r="D15" s="83" t="s">
        <v>91</v>
      </c>
      <c r="E15" s="582">
        <v>3.9</v>
      </c>
    </row>
    <row r="16" spans="1:15">
      <c r="A16" s="266">
        <v>422500300</v>
      </c>
      <c r="B16" s="265" t="s">
        <v>2426</v>
      </c>
      <c r="C16" s="257" t="s">
        <v>275</v>
      </c>
      <c r="D16" s="83" t="s">
        <v>91</v>
      </c>
      <c r="E16" s="582">
        <v>9.5</v>
      </c>
    </row>
    <row r="17" spans="1:5">
      <c r="A17" s="266">
        <v>422500038</v>
      </c>
      <c r="B17" s="265" t="s">
        <v>2426</v>
      </c>
      <c r="C17" s="257" t="s">
        <v>274</v>
      </c>
      <c r="D17" s="83" t="s">
        <v>91</v>
      </c>
      <c r="E17" s="582">
        <v>16</v>
      </c>
    </row>
    <row r="18" spans="1:5">
      <c r="A18" s="266">
        <v>422500210</v>
      </c>
      <c r="B18" s="265" t="s">
        <v>2426</v>
      </c>
      <c r="C18" s="257" t="s">
        <v>276</v>
      </c>
      <c r="D18" s="83" t="s">
        <v>91</v>
      </c>
      <c r="E18" s="582">
        <v>3.6</v>
      </c>
    </row>
    <row r="19" spans="1:5">
      <c r="A19" s="266">
        <v>47003103</v>
      </c>
      <c r="B19" s="265" t="s">
        <v>2426</v>
      </c>
      <c r="C19" s="257" t="s">
        <v>172</v>
      </c>
      <c r="D19" s="83" t="s">
        <v>89</v>
      </c>
      <c r="E19" s="582">
        <v>149</v>
      </c>
    </row>
    <row r="20" spans="1:5">
      <c r="A20" s="266">
        <v>409900150</v>
      </c>
      <c r="B20" s="265" t="s">
        <v>2426</v>
      </c>
      <c r="C20" s="257" t="s">
        <v>178</v>
      </c>
      <c r="D20" s="83" t="s">
        <v>89</v>
      </c>
      <c r="E20" s="582">
        <v>2.9</v>
      </c>
    </row>
    <row r="21" spans="1:5">
      <c r="A21" s="266">
        <v>409900152</v>
      </c>
      <c r="B21" s="265" t="s">
        <v>2426</v>
      </c>
      <c r="C21" s="257" t="s">
        <v>179</v>
      </c>
      <c r="D21" s="83" t="s">
        <v>89</v>
      </c>
      <c r="E21" s="582">
        <v>2.9</v>
      </c>
    </row>
    <row r="22" spans="1:5">
      <c r="A22" s="266">
        <v>409900154</v>
      </c>
      <c r="B22" s="265" t="s">
        <v>2426</v>
      </c>
      <c r="C22" s="257" t="s">
        <v>180</v>
      </c>
      <c r="D22" s="83" t="s">
        <v>89</v>
      </c>
      <c r="E22" s="582">
        <v>2.9</v>
      </c>
    </row>
    <row r="23" spans="1:5">
      <c r="A23" s="266">
        <v>409900155</v>
      </c>
      <c r="B23" s="265" t="s">
        <v>2426</v>
      </c>
      <c r="C23" s="257" t="s">
        <v>279</v>
      </c>
      <c r="D23" s="83" t="s">
        <v>89</v>
      </c>
      <c r="E23" s="582">
        <v>0.5</v>
      </c>
    </row>
    <row r="24" spans="1:5">
      <c r="A24" s="266">
        <v>409900156</v>
      </c>
      <c r="B24" s="265" t="s">
        <v>2426</v>
      </c>
      <c r="C24" s="257" t="s">
        <v>281</v>
      </c>
      <c r="D24" s="83" t="s">
        <v>89</v>
      </c>
      <c r="E24" s="582">
        <v>0.5</v>
      </c>
    </row>
    <row r="25" spans="1:5">
      <c r="A25" s="266">
        <v>409900157</v>
      </c>
      <c r="B25" s="265" t="s">
        <v>2426</v>
      </c>
      <c r="C25" s="257" t="s">
        <v>282</v>
      </c>
      <c r="D25" s="83" t="s">
        <v>89</v>
      </c>
      <c r="E25" s="582">
        <v>0.5</v>
      </c>
    </row>
    <row r="26" spans="1:5">
      <c r="A26" s="266">
        <v>57075531</v>
      </c>
      <c r="B26" s="265" t="s">
        <v>2426</v>
      </c>
      <c r="C26" s="257" t="s">
        <v>183</v>
      </c>
      <c r="D26" s="83" t="s">
        <v>89</v>
      </c>
      <c r="E26" s="582">
        <v>130</v>
      </c>
    </row>
    <row r="27" spans="1:5">
      <c r="A27" s="266">
        <v>57075570</v>
      </c>
      <c r="B27" s="265" t="s">
        <v>2426</v>
      </c>
      <c r="C27" s="257" t="s">
        <v>193</v>
      </c>
      <c r="D27" s="83" t="s">
        <v>89</v>
      </c>
      <c r="E27" s="582">
        <v>336</v>
      </c>
    </row>
    <row r="28" spans="1:5">
      <c r="A28" s="266">
        <v>57075575</v>
      </c>
      <c r="B28" s="265" t="s">
        <v>2426</v>
      </c>
      <c r="C28" s="257" t="s">
        <v>194</v>
      </c>
      <c r="D28" s="83" t="s">
        <v>89</v>
      </c>
      <c r="E28" s="582">
        <v>397</v>
      </c>
    </row>
    <row r="29" spans="1:5">
      <c r="A29" s="266">
        <v>53806030</v>
      </c>
      <c r="B29" s="265" t="s">
        <v>2426</v>
      </c>
      <c r="C29" s="257" t="s">
        <v>283</v>
      </c>
      <c r="D29" s="83" t="s">
        <v>89</v>
      </c>
      <c r="E29" s="582">
        <v>15</v>
      </c>
    </row>
    <row r="30" spans="1:5">
      <c r="A30" s="266">
        <v>410902091</v>
      </c>
      <c r="B30" s="265" t="s">
        <v>2426</v>
      </c>
      <c r="C30" s="257" t="s">
        <v>169</v>
      </c>
      <c r="D30" s="83" t="s">
        <v>89</v>
      </c>
      <c r="E30" s="582">
        <v>6</v>
      </c>
    </row>
    <row r="31" spans="1:5">
      <c r="A31" s="266">
        <v>46210081</v>
      </c>
      <c r="B31" s="265" t="s">
        <v>2426</v>
      </c>
      <c r="C31" s="257" t="s">
        <v>364</v>
      </c>
      <c r="D31" s="83" t="s">
        <v>89</v>
      </c>
      <c r="E31" s="582">
        <v>16</v>
      </c>
    </row>
    <row r="32" spans="1:5">
      <c r="A32" s="266" t="s">
        <v>173</v>
      </c>
      <c r="B32" s="265" t="s">
        <v>2426</v>
      </c>
      <c r="C32" s="257" t="s">
        <v>174</v>
      </c>
      <c r="D32" s="83" t="s">
        <v>89</v>
      </c>
      <c r="E32" s="582">
        <v>192</v>
      </c>
    </row>
    <row r="33" spans="1:5">
      <c r="A33" s="266">
        <v>410900210</v>
      </c>
      <c r="B33" s="265" t="s">
        <v>2426</v>
      </c>
      <c r="C33" s="257" t="s">
        <v>170</v>
      </c>
      <c r="D33" s="83" t="s">
        <v>89</v>
      </c>
      <c r="E33" s="582">
        <v>6</v>
      </c>
    </row>
    <row r="34" spans="1:5">
      <c r="A34" s="265">
        <v>437200002</v>
      </c>
      <c r="B34" s="265" t="s">
        <v>2426</v>
      </c>
      <c r="C34" s="255" t="s">
        <v>160</v>
      </c>
      <c r="D34" s="83" t="s">
        <v>89</v>
      </c>
      <c r="E34" s="582">
        <v>62.5</v>
      </c>
    </row>
    <row r="35" spans="1:5">
      <c r="A35" s="265">
        <v>411600000</v>
      </c>
      <c r="B35" s="265" t="s">
        <v>2426</v>
      </c>
      <c r="C35" s="255" t="s">
        <v>157</v>
      </c>
      <c r="D35" s="83" t="s">
        <v>89</v>
      </c>
      <c r="E35" s="582">
        <v>4.8</v>
      </c>
    </row>
    <row r="36" spans="1:5">
      <c r="A36" s="265">
        <v>410900400</v>
      </c>
      <c r="B36" s="265" t="s">
        <v>2426</v>
      </c>
      <c r="C36" s="255" t="s">
        <v>163</v>
      </c>
      <c r="D36" s="83" t="s">
        <v>89</v>
      </c>
      <c r="E36" s="582">
        <v>615</v>
      </c>
    </row>
    <row r="37" spans="1:5">
      <c r="A37" s="265">
        <v>411600005</v>
      </c>
      <c r="B37" s="265" t="s">
        <v>2426</v>
      </c>
      <c r="C37" s="255" t="s">
        <v>158</v>
      </c>
      <c r="D37" s="83" t="s">
        <v>89</v>
      </c>
      <c r="E37" s="582">
        <v>1.7</v>
      </c>
    </row>
    <row r="38" spans="1:5">
      <c r="A38" s="265">
        <v>446901010</v>
      </c>
      <c r="B38" s="265" t="s">
        <v>2426</v>
      </c>
      <c r="C38" s="255" t="s">
        <v>87</v>
      </c>
      <c r="D38" s="83" t="s">
        <v>91</v>
      </c>
      <c r="E38" s="582">
        <v>7.3</v>
      </c>
    </row>
    <row r="39" spans="1:5">
      <c r="A39" s="265">
        <v>446901012</v>
      </c>
      <c r="B39" s="265" t="s">
        <v>2426</v>
      </c>
      <c r="C39" s="255" t="s">
        <v>90</v>
      </c>
      <c r="D39" s="83" t="s">
        <v>91</v>
      </c>
      <c r="E39" s="582">
        <v>15.6</v>
      </c>
    </row>
    <row r="40" spans="1:5">
      <c r="A40" s="265">
        <v>45050220</v>
      </c>
      <c r="B40" s="265" t="s">
        <v>2426</v>
      </c>
      <c r="C40" s="255" t="s">
        <v>101</v>
      </c>
      <c r="D40" s="83" t="s">
        <v>89</v>
      </c>
      <c r="E40" s="582">
        <v>460</v>
      </c>
    </row>
    <row r="41" spans="1:5">
      <c r="A41" s="265">
        <v>45050222</v>
      </c>
      <c r="B41" s="265" t="s">
        <v>2426</v>
      </c>
      <c r="C41" s="255" t="s">
        <v>102</v>
      </c>
      <c r="D41" s="83" t="s">
        <v>89</v>
      </c>
      <c r="E41" s="582">
        <v>600</v>
      </c>
    </row>
    <row r="42" spans="1:5">
      <c r="A42" s="265">
        <v>45050224</v>
      </c>
      <c r="B42" s="265" t="s">
        <v>2426</v>
      </c>
      <c r="C42" s="255" t="s">
        <v>103</v>
      </c>
      <c r="D42" s="83" t="s">
        <v>89</v>
      </c>
      <c r="E42" s="582">
        <v>299</v>
      </c>
    </row>
    <row r="43" spans="1:5">
      <c r="A43" s="265">
        <v>413900003</v>
      </c>
      <c r="B43" s="265" t="s">
        <v>2426</v>
      </c>
      <c r="C43" s="255" t="s">
        <v>100</v>
      </c>
      <c r="D43" s="83" t="s">
        <v>89</v>
      </c>
      <c r="E43" s="582">
        <v>1000</v>
      </c>
    </row>
    <row r="44" spans="1:5">
      <c r="A44" s="265">
        <v>45050055</v>
      </c>
      <c r="B44" s="265" t="s">
        <v>2426</v>
      </c>
      <c r="C44" s="255" t="s">
        <v>105</v>
      </c>
      <c r="D44" s="83" t="s">
        <v>89</v>
      </c>
      <c r="E44" s="582">
        <v>966</v>
      </c>
    </row>
    <row r="45" spans="1:5">
      <c r="A45" s="265">
        <v>45050010</v>
      </c>
      <c r="B45" s="265" t="s">
        <v>2426</v>
      </c>
      <c r="C45" s="255" t="s">
        <v>99</v>
      </c>
      <c r="D45" s="83" t="s">
        <v>89</v>
      </c>
      <c r="E45" s="582">
        <v>788</v>
      </c>
    </row>
    <row r="46" spans="1:5">
      <c r="A46" s="265">
        <v>413900001</v>
      </c>
      <c r="B46" s="265" t="s">
        <v>2426</v>
      </c>
      <c r="C46" s="255" t="s">
        <v>97</v>
      </c>
      <c r="D46" s="83" t="s">
        <v>89</v>
      </c>
      <c r="E46" s="582">
        <v>951</v>
      </c>
    </row>
    <row r="47" spans="1:5">
      <c r="A47" s="265">
        <v>413900004</v>
      </c>
      <c r="B47" s="265" t="s">
        <v>2426</v>
      </c>
      <c r="C47" s="255" t="s">
        <v>98</v>
      </c>
      <c r="D47" s="83" t="s">
        <v>89</v>
      </c>
      <c r="E47" s="582">
        <v>943</v>
      </c>
    </row>
    <row r="48" spans="1:5">
      <c r="A48" s="265">
        <v>45050050</v>
      </c>
      <c r="B48" s="265" t="s">
        <v>2426</v>
      </c>
      <c r="C48" s="255" t="s">
        <v>104</v>
      </c>
      <c r="D48" s="83" t="s">
        <v>89</v>
      </c>
      <c r="E48" s="582">
        <v>799.25</v>
      </c>
    </row>
    <row r="49" spans="1:5">
      <c r="A49" s="265">
        <v>45050056</v>
      </c>
      <c r="B49" s="265" t="s">
        <v>2426</v>
      </c>
      <c r="C49" s="255" t="s">
        <v>106</v>
      </c>
      <c r="D49" s="83" t="s">
        <v>89</v>
      </c>
      <c r="E49" s="582">
        <v>964</v>
      </c>
    </row>
    <row r="50" spans="1:5">
      <c r="A50" s="265">
        <v>45050065</v>
      </c>
      <c r="B50" s="265" t="s">
        <v>2426</v>
      </c>
      <c r="C50" s="255" t="s">
        <v>107</v>
      </c>
      <c r="D50" s="83" t="s">
        <v>89</v>
      </c>
      <c r="E50" s="582">
        <v>1082</v>
      </c>
    </row>
    <row r="51" spans="1:5">
      <c r="A51" s="266">
        <v>47010021</v>
      </c>
      <c r="B51" s="265" t="s">
        <v>2426</v>
      </c>
      <c r="C51" s="257" t="s">
        <v>2307</v>
      </c>
      <c r="D51" s="83" t="s">
        <v>89</v>
      </c>
      <c r="E51" s="582">
        <v>285</v>
      </c>
    </row>
    <row r="52" spans="1:5">
      <c r="A52" s="266">
        <v>49010520</v>
      </c>
      <c r="B52" s="265" t="s">
        <v>2426</v>
      </c>
      <c r="C52" s="257" t="s">
        <v>357</v>
      </c>
      <c r="D52" s="83" t="s">
        <v>89</v>
      </c>
      <c r="E52" s="582">
        <v>69.45</v>
      </c>
    </row>
    <row r="53" spans="1:5">
      <c r="A53" s="265">
        <v>411900005</v>
      </c>
      <c r="B53" s="265" t="s">
        <v>2426</v>
      </c>
      <c r="C53" s="255" t="s">
        <v>82</v>
      </c>
      <c r="D53" s="83" t="s">
        <v>89</v>
      </c>
      <c r="E53" s="582">
        <v>70</v>
      </c>
    </row>
    <row r="54" spans="1:5">
      <c r="A54" s="265">
        <v>411900006</v>
      </c>
      <c r="B54" s="265" t="s">
        <v>2426</v>
      </c>
      <c r="C54" s="255" t="s">
        <v>86</v>
      </c>
      <c r="D54" s="83" t="s">
        <v>89</v>
      </c>
      <c r="E54" s="582">
        <v>70</v>
      </c>
    </row>
    <row r="55" spans="1:5">
      <c r="A55" s="266">
        <v>53806010</v>
      </c>
      <c r="B55" s="265" t="s">
        <v>2426</v>
      </c>
      <c r="C55" s="257" t="s">
        <v>285</v>
      </c>
      <c r="D55" s="83" t="s">
        <v>89</v>
      </c>
      <c r="E55" s="582">
        <v>121</v>
      </c>
    </row>
    <row r="56" spans="1:5">
      <c r="A56" s="266">
        <v>53806020</v>
      </c>
      <c r="B56" s="265" t="s">
        <v>2426</v>
      </c>
      <c r="C56" s="257" t="s">
        <v>287</v>
      </c>
      <c r="D56" s="83" t="s">
        <v>89</v>
      </c>
      <c r="E56" s="582">
        <v>80</v>
      </c>
    </row>
    <row r="57" spans="1:5">
      <c r="A57" s="266">
        <v>46702020</v>
      </c>
      <c r="B57" s="265" t="s">
        <v>2426</v>
      </c>
      <c r="C57" s="257" t="s">
        <v>361</v>
      </c>
      <c r="D57" s="83" t="s">
        <v>89</v>
      </c>
      <c r="E57" s="582">
        <v>54.4</v>
      </c>
    </row>
    <row r="58" spans="1:5">
      <c r="A58" s="265">
        <v>45050601</v>
      </c>
      <c r="B58" s="265" t="s">
        <v>2426</v>
      </c>
      <c r="C58" s="255" t="s">
        <v>109</v>
      </c>
      <c r="D58" s="83" t="s">
        <v>89</v>
      </c>
      <c r="E58" s="582">
        <v>83.5</v>
      </c>
    </row>
    <row r="59" spans="1:5">
      <c r="A59" s="265">
        <v>45050600</v>
      </c>
      <c r="B59" s="265" t="s">
        <v>2426</v>
      </c>
      <c r="C59" s="255" t="s">
        <v>108</v>
      </c>
      <c r="D59" s="83" t="s">
        <v>89</v>
      </c>
      <c r="E59" s="582">
        <v>113</v>
      </c>
    </row>
    <row r="60" spans="1:5">
      <c r="A60" s="265">
        <v>45050602</v>
      </c>
      <c r="B60" s="265" t="s">
        <v>2426</v>
      </c>
      <c r="C60" s="255" t="s">
        <v>110</v>
      </c>
      <c r="D60" s="83" t="s">
        <v>89</v>
      </c>
      <c r="E60" s="582">
        <v>90</v>
      </c>
    </row>
    <row r="61" spans="1:5">
      <c r="A61" s="265">
        <v>45050603</v>
      </c>
      <c r="B61" s="265" t="s">
        <v>2426</v>
      </c>
      <c r="C61" s="255" t="s">
        <v>111</v>
      </c>
      <c r="D61" s="83" t="s">
        <v>89</v>
      </c>
      <c r="E61" s="582">
        <v>81</v>
      </c>
    </row>
    <row r="62" spans="1:5">
      <c r="A62" s="265">
        <v>45050604</v>
      </c>
      <c r="B62" s="265" t="s">
        <v>2426</v>
      </c>
      <c r="C62" s="255" t="s">
        <v>112</v>
      </c>
      <c r="D62" s="83" t="s">
        <v>89</v>
      </c>
      <c r="E62" s="582">
        <v>118.5</v>
      </c>
    </row>
    <row r="63" spans="1:5">
      <c r="A63" s="265">
        <v>45050610</v>
      </c>
      <c r="B63" s="265" t="s">
        <v>2426</v>
      </c>
      <c r="C63" s="255" t="s">
        <v>113</v>
      </c>
      <c r="D63" s="83" t="s">
        <v>89</v>
      </c>
      <c r="E63" s="582">
        <v>99</v>
      </c>
    </row>
    <row r="64" spans="1:5">
      <c r="A64" s="265">
        <v>45050611</v>
      </c>
      <c r="B64" s="265" t="s">
        <v>2426</v>
      </c>
      <c r="C64" s="255" t="s">
        <v>114</v>
      </c>
      <c r="D64" s="83" t="s">
        <v>89</v>
      </c>
      <c r="E64" s="582">
        <v>135</v>
      </c>
    </row>
    <row r="65" spans="1:5">
      <c r="A65" s="265">
        <v>45050612</v>
      </c>
      <c r="B65" s="265" t="s">
        <v>2426</v>
      </c>
      <c r="C65" s="255" t="s">
        <v>115</v>
      </c>
      <c r="D65" s="83" t="s">
        <v>89</v>
      </c>
      <c r="E65" s="582">
        <v>160</v>
      </c>
    </row>
    <row r="66" spans="1:5">
      <c r="A66" s="265">
        <v>45050613</v>
      </c>
      <c r="B66" s="265" t="s">
        <v>2426</v>
      </c>
      <c r="C66" s="255" t="s">
        <v>116</v>
      </c>
      <c r="D66" s="83" t="s">
        <v>89</v>
      </c>
      <c r="E66" s="582">
        <v>131.5</v>
      </c>
    </row>
    <row r="67" spans="1:5">
      <c r="A67" s="266">
        <v>430900103</v>
      </c>
      <c r="B67" s="265" t="s">
        <v>2426</v>
      </c>
      <c r="C67" s="257" t="s">
        <v>175</v>
      </c>
      <c r="D67" s="83" t="s">
        <v>89</v>
      </c>
      <c r="E67" s="582">
        <v>690</v>
      </c>
    </row>
    <row r="68" spans="1:5">
      <c r="A68" s="266">
        <v>409900160</v>
      </c>
      <c r="B68" s="265" t="s">
        <v>2426</v>
      </c>
      <c r="C68" s="257" t="s">
        <v>182</v>
      </c>
      <c r="D68" s="83" t="s">
        <v>89</v>
      </c>
      <c r="E68" s="582">
        <v>0.5</v>
      </c>
    </row>
    <row r="69" spans="1:5">
      <c r="A69" s="266">
        <v>49007050</v>
      </c>
      <c r="B69" s="265" t="s">
        <v>2426</v>
      </c>
      <c r="C69" s="257" t="s">
        <v>272</v>
      </c>
      <c r="D69" s="83" t="s">
        <v>89</v>
      </c>
      <c r="E69" s="582">
        <v>26</v>
      </c>
    </row>
    <row r="70" spans="1:5">
      <c r="A70" s="265">
        <v>403900002</v>
      </c>
      <c r="B70" s="265" t="s">
        <v>2426</v>
      </c>
      <c r="C70" s="255" t="s">
        <v>156</v>
      </c>
      <c r="D70" s="83" t="s">
        <v>89</v>
      </c>
      <c r="E70" s="582">
        <v>25</v>
      </c>
    </row>
    <row r="71" spans="1:5">
      <c r="A71" s="266">
        <v>410900004</v>
      </c>
      <c r="B71" s="265" t="s">
        <v>2426</v>
      </c>
      <c r="C71" s="257" t="s">
        <v>165</v>
      </c>
      <c r="D71" s="83" t="s">
        <v>89</v>
      </c>
      <c r="E71" s="582">
        <v>475</v>
      </c>
    </row>
    <row r="72" spans="1:5">
      <c r="A72" s="265">
        <v>410900016</v>
      </c>
      <c r="B72" s="265" t="s">
        <v>2426</v>
      </c>
      <c r="C72" s="255" t="s">
        <v>162</v>
      </c>
      <c r="D72" s="83" t="s">
        <v>89</v>
      </c>
      <c r="E72" s="582">
        <v>2242</v>
      </c>
    </row>
    <row r="73" spans="1:5">
      <c r="A73" s="265">
        <v>410900050</v>
      </c>
      <c r="B73" s="265" t="s">
        <v>2426</v>
      </c>
      <c r="C73" s="255" t="s">
        <v>161</v>
      </c>
      <c r="D73" s="83" t="s">
        <v>89</v>
      </c>
      <c r="E73" s="582">
        <v>2692.5</v>
      </c>
    </row>
    <row r="74" spans="1:5">
      <c r="A74" s="266">
        <v>47020048</v>
      </c>
      <c r="B74" s="265" t="s">
        <v>2426</v>
      </c>
      <c r="C74" s="257" t="s">
        <v>176</v>
      </c>
      <c r="D74" s="83" t="s">
        <v>89</v>
      </c>
      <c r="E74" s="582">
        <v>181</v>
      </c>
    </row>
    <row r="75" spans="1:5">
      <c r="A75" s="265">
        <v>410900001</v>
      </c>
      <c r="B75" s="265" t="s">
        <v>2426</v>
      </c>
      <c r="C75" s="255" t="s">
        <v>164</v>
      </c>
      <c r="D75" s="83" t="s">
        <v>89</v>
      </c>
      <c r="E75" s="582">
        <v>660</v>
      </c>
    </row>
    <row r="76" spans="1:5">
      <c r="A76" s="266">
        <v>47003128</v>
      </c>
      <c r="B76" s="265" t="s">
        <v>2426</v>
      </c>
      <c r="C76" s="257" t="s">
        <v>167</v>
      </c>
      <c r="D76" s="83" t="s">
        <v>89</v>
      </c>
      <c r="E76" s="582">
        <v>531.25</v>
      </c>
    </row>
    <row r="77" spans="1:5">
      <c r="A77" s="266">
        <v>410900070</v>
      </c>
      <c r="B77" s="265" t="s">
        <v>2426</v>
      </c>
      <c r="C77" s="257" t="s">
        <v>168</v>
      </c>
      <c r="D77" s="83" t="s">
        <v>89</v>
      </c>
      <c r="E77" s="582">
        <v>243.75</v>
      </c>
    </row>
    <row r="78" spans="1:5">
      <c r="A78" s="266">
        <v>410900011</v>
      </c>
      <c r="B78" s="265" t="s">
        <v>2426</v>
      </c>
      <c r="C78" s="257" t="s">
        <v>166</v>
      </c>
      <c r="D78" s="83" t="s">
        <v>89</v>
      </c>
      <c r="E78" s="582">
        <v>1190</v>
      </c>
    </row>
    <row r="79" spans="1:5">
      <c r="A79" s="266">
        <v>47003102</v>
      </c>
      <c r="B79" s="265" t="s">
        <v>2426</v>
      </c>
      <c r="C79" s="257" t="s">
        <v>171</v>
      </c>
      <c r="D79" s="83" t="s">
        <v>89</v>
      </c>
      <c r="E79" s="582">
        <v>139</v>
      </c>
    </row>
    <row r="80" spans="1:5">
      <c r="A80" s="266">
        <v>409900102</v>
      </c>
      <c r="B80" s="265" t="s">
        <v>2426</v>
      </c>
      <c r="C80" s="257" t="s">
        <v>185</v>
      </c>
      <c r="D80" s="83" t="s">
        <v>89</v>
      </c>
      <c r="E80" s="582">
        <v>104</v>
      </c>
    </row>
    <row r="81" spans="1:5">
      <c r="A81" s="266">
        <v>409900104</v>
      </c>
      <c r="B81" s="265" t="s">
        <v>2426</v>
      </c>
      <c r="C81" s="257" t="s">
        <v>186</v>
      </c>
      <c r="D81" s="83" t="s">
        <v>89</v>
      </c>
      <c r="E81" s="582">
        <v>144</v>
      </c>
    </row>
    <row r="82" spans="1:5">
      <c r="A82" s="266">
        <v>409900100</v>
      </c>
      <c r="B82" s="265" t="s">
        <v>2426</v>
      </c>
      <c r="C82" s="257" t="s">
        <v>184</v>
      </c>
      <c r="D82" s="83" t="s">
        <v>89</v>
      </c>
      <c r="E82" s="582">
        <v>81</v>
      </c>
    </row>
    <row r="83" spans="1:5">
      <c r="A83" s="266">
        <v>53800160</v>
      </c>
      <c r="B83" s="265" t="s">
        <v>2426</v>
      </c>
      <c r="C83" s="257" t="s">
        <v>209</v>
      </c>
      <c r="D83" s="83" t="s">
        <v>89</v>
      </c>
      <c r="E83" s="582">
        <v>51</v>
      </c>
    </row>
    <row r="84" spans="1:5">
      <c r="A84" s="266">
        <v>53800162</v>
      </c>
      <c r="B84" s="265" t="s">
        <v>2426</v>
      </c>
      <c r="C84" s="257" t="s">
        <v>210</v>
      </c>
      <c r="D84" s="83" t="s">
        <v>89</v>
      </c>
      <c r="E84" s="582">
        <v>54</v>
      </c>
    </row>
    <row r="85" spans="1:5">
      <c r="A85" s="266">
        <v>53800114</v>
      </c>
      <c r="B85" s="265" t="s">
        <v>2426</v>
      </c>
      <c r="C85" s="257" t="s">
        <v>199</v>
      </c>
      <c r="D85" s="83" t="s">
        <v>89</v>
      </c>
      <c r="E85" s="582">
        <v>57</v>
      </c>
    </row>
    <row r="86" spans="1:5">
      <c r="A86" s="266">
        <v>53800118</v>
      </c>
      <c r="B86" s="265" t="s">
        <v>2426</v>
      </c>
      <c r="C86" s="257" t="s">
        <v>201</v>
      </c>
      <c r="D86" s="83" t="s">
        <v>89</v>
      </c>
      <c r="E86" s="582">
        <v>66</v>
      </c>
    </row>
    <row r="87" spans="1:5">
      <c r="A87" s="266">
        <v>53800108</v>
      </c>
      <c r="B87" s="265" t="s">
        <v>2426</v>
      </c>
      <c r="C87" s="257" t="s">
        <v>196</v>
      </c>
      <c r="D87" s="83" t="s">
        <v>89</v>
      </c>
      <c r="E87" s="582">
        <v>45</v>
      </c>
    </row>
    <row r="88" spans="1:5">
      <c r="A88" s="266">
        <v>53800260</v>
      </c>
      <c r="B88" s="265" t="s">
        <v>2426</v>
      </c>
      <c r="C88" s="257" t="s">
        <v>257</v>
      </c>
      <c r="D88" s="83" t="s">
        <v>89</v>
      </c>
      <c r="E88" s="582">
        <v>51</v>
      </c>
    </row>
    <row r="89" spans="1:5">
      <c r="A89" s="266">
        <v>53800110</v>
      </c>
      <c r="B89" s="265" t="s">
        <v>2426</v>
      </c>
      <c r="C89" s="257" t="s">
        <v>197</v>
      </c>
      <c r="D89" s="83" t="s">
        <v>89</v>
      </c>
      <c r="E89" s="582">
        <v>47</v>
      </c>
    </row>
    <row r="90" spans="1:5">
      <c r="A90" s="266">
        <v>53800262</v>
      </c>
      <c r="B90" s="265" t="s">
        <v>2426</v>
      </c>
      <c r="C90" s="257" t="s">
        <v>2306</v>
      </c>
      <c r="D90" s="83" t="s">
        <v>89</v>
      </c>
      <c r="E90" s="582">
        <v>54</v>
      </c>
    </row>
    <row r="91" spans="1:5">
      <c r="A91" s="266">
        <v>53800112</v>
      </c>
      <c r="B91" s="265" t="s">
        <v>2426</v>
      </c>
      <c r="C91" s="257" t="s">
        <v>198</v>
      </c>
      <c r="D91" s="83" t="s">
        <v>89</v>
      </c>
      <c r="E91" s="582">
        <v>51</v>
      </c>
    </row>
    <row r="92" spans="1:5">
      <c r="A92" s="266">
        <v>53800164</v>
      </c>
      <c r="B92" s="265" t="s">
        <v>2426</v>
      </c>
      <c r="C92" s="257" t="s">
        <v>251</v>
      </c>
      <c r="D92" s="83" t="s">
        <v>89</v>
      </c>
      <c r="E92" s="582">
        <v>59</v>
      </c>
    </row>
    <row r="93" spans="1:5">
      <c r="A93" s="266">
        <v>53800264</v>
      </c>
      <c r="B93" s="265" t="s">
        <v>2426</v>
      </c>
      <c r="C93" s="257" t="s">
        <v>2305</v>
      </c>
      <c r="D93" s="83" t="s">
        <v>89</v>
      </c>
      <c r="E93" s="582">
        <v>60</v>
      </c>
    </row>
    <row r="94" spans="1:5">
      <c r="A94" s="266">
        <v>53800166</v>
      </c>
      <c r="B94" s="265" t="s">
        <v>2426</v>
      </c>
      <c r="C94" s="257" t="s">
        <v>252</v>
      </c>
      <c r="D94" s="83" t="s">
        <v>89</v>
      </c>
      <c r="E94" s="582">
        <v>64.5</v>
      </c>
    </row>
    <row r="95" spans="1:5">
      <c r="A95" s="266">
        <v>53800266</v>
      </c>
      <c r="B95" s="265" t="s">
        <v>2426</v>
      </c>
      <c r="C95" s="257" t="s">
        <v>258</v>
      </c>
      <c r="D95" s="83" t="s">
        <v>89</v>
      </c>
      <c r="E95" s="582">
        <v>66</v>
      </c>
    </row>
    <row r="96" spans="1:5">
      <c r="A96" s="266">
        <v>53800116</v>
      </c>
      <c r="B96" s="265" t="s">
        <v>2426</v>
      </c>
      <c r="C96" s="257" t="s">
        <v>200</v>
      </c>
      <c r="D96" s="83" t="s">
        <v>89</v>
      </c>
      <c r="E96" s="582">
        <v>61</v>
      </c>
    </row>
    <row r="97" spans="1:5">
      <c r="A97" s="266">
        <v>53800168</v>
      </c>
      <c r="B97" s="265" t="s">
        <v>2426</v>
      </c>
      <c r="C97" s="257" t="s">
        <v>253</v>
      </c>
      <c r="D97" s="83" t="s">
        <v>89</v>
      </c>
      <c r="E97" s="582">
        <v>69</v>
      </c>
    </row>
    <row r="98" spans="1:5">
      <c r="A98" s="266">
        <v>53800268</v>
      </c>
      <c r="B98" s="265" t="s">
        <v>2426</v>
      </c>
      <c r="C98" s="257" t="s">
        <v>259</v>
      </c>
      <c r="D98" s="83" t="s">
        <v>89</v>
      </c>
      <c r="E98" s="582">
        <v>68</v>
      </c>
    </row>
    <row r="99" spans="1:5">
      <c r="A99" s="266">
        <v>53800170</v>
      </c>
      <c r="B99" s="265" t="s">
        <v>2426</v>
      </c>
      <c r="C99" s="257" t="s">
        <v>254</v>
      </c>
      <c r="D99" s="83" t="s">
        <v>89</v>
      </c>
      <c r="E99" s="582">
        <v>74</v>
      </c>
    </row>
    <row r="100" spans="1:5">
      <c r="A100" s="266">
        <v>53800270</v>
      </c>
      <c r="B100" s="265" t="s">
        <v>2426</v>
      </c>
      <c r="C100" s="257" t="s">
        <v>260</v>
      </c>
      <c r="D100" s="83" t="s">
        <v>89</v>
      </c>
      <c r="E100" s="582">
        <v>72.5</v>
      </c>
    </row>
    <row r="101" spans="1:5">
      <c r="A101" s="266">
        <v>53800120</v>
      </c>
      <c r="B101" s="265" t="s">
        <v>2426</v>
      </c>
      <c r="C101" s="257" t="s">
        <v>202</v>
      </c>
      <c r="D101" s="83" t="s">
        <v>89</v>
      </c>
      <c r="E101" s="582">
        <v>70</v>
      </c>
    </row>
    <row r="102" spans="1:5">
      <c r="A102" s="266">
        <v>53800121</v>
      </c>
      <c r="B102" s="265" t="s">
        <v>2426</v>
      </c>
      <c r="C102" s="257" t="s">
        <v>203</v>
      </c>
      <c r="D102" s="83" t="s">
        <v>89</v>
      </c>
      <c r="E102" s="582">
        <v>74</v>
      </c>
    </row>
    <row r="103" spans="1:5">
      <c r="A103" s="266">
        <v>53880122</v>
      </c>
      <c r="B103" s="265" t="s">
        <v>2426</v>
      </c>
      <c r="C103" s="257" t="s">
        <v>204</v>
      </c>
      <c r="D103" s="83" t="s">
        <v>89</v>
      </c>
      <c r="E103" s="582">
        <v>79</v>
      </c>
    </row>
    <row r="104" spans="1:5">
      <c r="A104" s="266">
        <v>53800123</v>
      </c>
      <c r="B104" s="265" t="s">
        <v>2426</v>
      </c>
      <c r="C104" s="257" t="s">
        <v>205</v>
      </c>
      <c r="D104" s="83" t="s">
        <v>89</v>
      </c>
      <c r="E104" s="582">
        <v>80.5</v>
      </c>
    </row>
    <row r="105" spans="1:5">
      <c r="A105" s="266">
        <v>53800124</v>
      </c>
      <c r="B105" s="265" t="s">
        <v>2426</v>
      </c>
      <c r="C105" s="257" t="s">
        <v>206</v>
      </c>
      <c r="D105" s="83" t="s">
        <v>89</v>
      </c>
      <c r="E105" s="582">
        <v>90</v>
      </c>
    </row>
    <row r="106" spans="1:5">
      <c r="A106" s="266">
        <v>53800156</v>
      </c>
      <c r="B106" s="265" t="s">
        <v>2426</v>
      </c>
      <c r="C106" s="257" t="s">
        <v>207</v>
      </c>
      <c r="D106" s="83" t="s">
        <v>89</v>
      </c>
      <c r="E106" s="582">
        <v>43</v>
      </c>
    </row>
    <row r="107" spans="1:5">
      <c r="A107" s="266">
        <v>53800256</v>
      </c>
      <c r="B107" s="265" t="s">
        <v>2426</v>
      </c>
      <c r="C107" s="257" t="s">
        <v>255</v>
      </c>
      <c r="D107" s="83" t="s">
        <v>89</v>
      </c>
      <c r="E107" s="582">
        <v>42.5</v>
      </c>
    </row>
    <row r="108" spans="1:5">
      <c r="A108" s="266">
        <v>53800106</v>
      </c>
      <c r="B108" s="265" t="s">
        <v>2426</v>
      </c>
      <c r="C108" s="257" t="s">
        <v>195</v>
      </c>
      <c r="D108" s="83" t="s">
        <v>89</v>
      </c>
      <c r="E108" s="582">
        <v>41.5</v>
      </c>
    </row>
    <row r="109" spans="1:5">
      <c r="A109" s="266">
        <v>53800158</v>
      </c>
      <c r="B109" s="265" t="s">
        <v>2426</v>
      </c>
      <c r="C109" s="257" t="s">
        <v>208</v>
      </c>
      <c r="D109" s="83" t="s">
        <v>89</v>
      </c>
      <c r="E109" s="582">
        <v>47</v>
      </c>
    </row>
    <row r="110" spans="1:5">
      <c r="A110" s="266">
        <v>53800258</v>
      </c>
      <c r="B110" s="265" t="s">
        <v>2426</v>
      </c>
      <c r="C110" s="257" t="s">
        <v>256</v>
      </c>
      <c r="D110" s="83" t="s">
        <v>89</v>
      </c>
      <c r="E110" s="582">
        <v>47</v>
      </c>
    </row>
    <row r="111" spans="1:5">
      <c r="A111" s="266">
        <v>409900206</v>
      </c>
      <c r="B111" s="265" t="s">
        <v>2426</v>
      </c>
      <c r="C111" s="257" t="s">
        <v>365</v>
      </c>
      <c r="D111" s="83" t="s">
        <v>89</v>
      </c>
      <c r="E111" s="582">
        <v>99</v>
      </c>
    </row>
    <row r="112" spans="1:5">
      <c r="A112" s="266">
        <v>409900114</v>
      </c>
      <c r="B112" s="265" t="s">
        <v>2426</v>
      </c>
      <c r="C112" s="257" t="s">
        <v>188</v>
      </c>
      <c r="D112" s="83" t="s">
        <v>89</v>
      </c>
      <c r="E112" s="582">
        <v>203</v>
      </c>
    </row>
    <row r="113" spans="1:5">
      <c r="A113" s="266">
        <v>409900116</v>
      </c>
      <c r="B113" s="265" t="s">
        <v>2426</v>
      </c>
      <c r="C113" s="257" t="s">
        <v>189</v>
      </c>
      <c r="D113" s="83" t="s">
        <v>89</v>
      </c>
      <c r="E113" s="582">
        <v>294</v>
      </c>
    </row>
    <row r="114" spans="1:5">
      <c r="A114" s="266">
        <v>409900112</v>
      </c>
      <c r="B114" s="265" t="s">
        <v>2426</v>
      </c>
      <c r="C114" s="257" t="s">
        <v>187</v>
      </c>
      <c r="D114" s="83" t="s">
        <v>89</v>
      </c>
      <c r="E114" s="582">
        <v>155</v>
      </c>
    </row>
    <row r="115" spans="1:5">
      <c r="A115" s="266">
        <v>409900129</v>
      </c>
      <c r="B115" s="265" t="s">
        <v>2426</v>
      </c>
      <c r="C115" s="257" t="s">
        <v>191</v>
      </c>
      <c r="D115" s="83" t="s">
        <v>89</v>
      </c>
      <c r="E115" s="582">
        <v>230</v>
      </c>
    </row>
    <row r="116" spans="1:5">
      <c r="A116" s="266">
        <v>409900130</v>
      </c>
      <c r="B116" s="265" t="s">
        <v>2426</v>
      </c>
      <c r="C116" s="257" t="s">
        <v>192</v>
      </c>
      <c r="D116" s="83" t="s">
        <v>89</v>
      </c>
      <c r="E116" s="582">
        <v>345</v>
      </c>
    </row>
    <row r="117" spans="1:5">
      <c r="A117" s="266">
        <v>409900128</v>
      </c>
      <c r="B117" s="265" t="s">
        <v>2426</v>
      </c>
      <c r="C117" s="257" t="s">
        <v>190</v>
      </c>
      <c r="D117" s="83" t="s">
        <v>89</v>
      </c>
      <c r="E117" s="582">
        <v>138</v>
      </c>
    </row>
    <row r="118" spans="1:5">
      <c r="A118" s="266">
        <v>407500002</v>
      </c>
      <c r="B118" s="265" t="s">
        <v>2426</v>
      </c>
      <c r="C118" s="257" t="s">
        <v>269</v>
      </c>
      <c r="D118" s="83" t="s">
        <v>89</v>
      </c>
      <c r="E118" s="582">
        <v>3.4</v>
      </c>
    </row>
    <row r="119" spans="1:5">
      <c r="A119" s="266">
        <v>407500000</v>
      </c>
      <c r="B119" s="265" t="s">
        <v>2426</v>
      </c>
      <c r="C119" s="257" t="s">
        <v>267</v>
      </c>
      <c r="D119" s="83" t="s">
        <v>89</v>
      </c>
      <c r="E119" s="582">
        <v>3.4</v>
      </c>
    </row>
    <row r="120" spans="1:5">
      <c r="A120" s="266">
        <v>51700000</v>
      </c>
      <c r="B120" s="265" t="s">
        <v>2426</v>
      </c>
      <c r="C120" s="257" t="s">
        <v>289</v>
      </c>
      <c r="D120" s="83" t="s">
        <v>89</v>
      </c>
      <c r="E120" s="582">
        <v>53</v>
      </c>
    </row>
    <row r="121" spans="1:5">
      <c r="A121" s="266">
        <v>53805010</v>
      </c>
      <c r="B121" s="265" t="s">
        <v>2426</v>
      </c>
      <c r="C121" s="257" t="s">
        <v>270</v>
      </c>
      <c r="D121" s="83" t="s">
        <v>89</v>
      </c>
      <c r="E121" s="582">
        <v>96</v>
      </c>
    </row>
    <row r="122" spans="1:5">
      <c r="A122" s="266">
        <v>407901010</v>
      </c>
      <c r="B122" s="265" t="s">
        <v>2426</v>
      </c>
      <c r="C122" s="257" t="s">
        <v>363</v>
      </c>
      <c r="D122" s="83" t="s">
        <v>89</v>
      </c>
      <c r="E122" s="582">
        <v>114</v>
      </c>
    </row>
    <row r="123" spans="1:5">
      <c r="A123" s="265">
        <v>409900002</v>
      </c>
      <c r="B123" s="265" t="s">
        <v>2426</v>
      </c>
      <c r="C123" s="255" t="s">
        <v>94</v>
      </c>
      <c r="D123" s="83" t="s">
        <v>89</v>
      </c>
      <c r="E123" s="582">
        <v>386</v>
      </c>
    </row>
    <row r="124" spans="1:5">
      <c r="A124" s="265">
        <v>409900004</v>
      </c>
      <c r="B124" s="265" t="s">
        <v>2426</v>
      </c>
      <c r="C124" s="255" t="s">
        <v>92</v>
      </c>
      <c r="D124" s="83" t="s">
        <v>89</v>
      </c>
      <c r="E124" s="582">
        <v>397</v>
      </c>
    </row>
    <row r="125" spans="1:5">
      <c r="A125" s="265">
        <v>409900006</v>
      </c>
      <c r="B125" s="265" t="s">
        <v>2426</v>
      </c>
      <c r="C125" s="255" t="s">
        <v>93</v>
      </c>
      <c r="D125" s="83" t="s">
        <v>89</v>
      </c>
      <c r="E125" s="582">
        <v>508</v>
      </c>
    </row>
    <row r="126" spans="1:5">
      <c r="A126" s="265">
        <v>495300000</v>
      </c>
      <c r="B126" s="265" t="s">
        <v>2426</v>
      </c>
      <c r="C126" s="255" t="s">
        <v>159</v>
      </c>
      <c r="D126" s="83" t="s">
        <v>89</v>
      </c>
      <c r="E126" s="582">
        <v>6.8</v>
      </c>
    </row>
    <row r="127" spans="1:5">
      <c r="A127" s="265">
        <v>45117085</v>
      </c>
      <c r="B127" s="265" t="s">
        <v>2426</v>
      </c>
      <c r="C127" s="255" t="s">
        <v>149</v>
      </c>
      <c r="D127" s="83" t="s">
        <v>89</v>
      </c>
      <c r="E127" s="582">
        <v>495</v>
      </c>
    </row>
    <row r="128" spans="1:5">
      <c r="A128" s="265">
        <v>45117044</v>
      </c>
      <c r="B128" s="265" t="s">
        <v>2426</v>
      </c>
      <c r="C128" s="255" t="s">
        <v>138</v>
      </c>
      <c r="D128" s="83" t="s">
        <v>89</v>
      </c>
      <c r="E128" s="582">
        <v>997</v>
      </c>
    </row>
    <row r="129" spans="1:5">
      <c r="A129" s="265">
        <v>45117046</v>
      </c>
      <c r="B129" s="265" t="s">
        <v>2426</v>
      </c>
      <c r="C129" s="255" t="s">
        <v>139</v>
      </c>
      <c r="D129" s="83" t="s">
        <v>89</v>
      </c>
      <c r="E129" s="582">
        <v>1049</v>
      </c>
    </row>
    <row r="130" spans="1:5">
      <c r="A130" s="265">
        <v>45117047</v>
      </c>
      <c r="B130" s="265" t="s">
        <v>2426</v>
      </c>
      <c r="C130" s="255" t="s">
        <v>140</v>
      </c>
      <c r="D130" s="83" t="s">
        <v>89</v>
      </c>
      <c r="E130" s="582">
        <v>1472</v>
      </c>
    </row>
    <row r="131" spans="1:5">
      <c r="A131" s="265">
        <v>45117048</v>
      </c>
      <c r="B131" s="265" t="s">
        <v>2426</v>
      </c>
      <c r="C131" s="255" t="s">
        <v>141</v>
      </c>
      <c r="D131" s="83" t="s">
        <v>89</v>
      </c>
      <c r="E131" s="582">
        <v>1472</v>
      </c>
    </row>
    <row r="132" spans="1:5">
      <c r="A132" s="265">
        <v>45117050</v>
      </c>
      <c r="B132" s="265" t="s">
        <v>2426</v>
      </c>
      <c r="C132" s="255" t="s">
        <v>142</v>
      </c>
      <c r="D132" s="83" t="s">
        <v>89</v>
      </c>
      <c r="E132" s="582">
        <v>1719</v>
      </c>
    </row>
    <row r="133" spans="1:5">
      <c r="A133" s="265">
        <v>45117051</v>
      </c>
      <c r="B133" s="265" t="s">
        <v>2426</v>
      </c>
      <c r="C133" s="255" t="s">
        <v>143</v>
      </c>
      <c r="D133" s="83" t="s">
        <v>89</v>
      </c>
      <c r="E133" s="582">
        <v>2450</v>
      </c>
    </row>
    <row r="134" spans="1:5">
      <c r="A134" s="265">
        <v>45117052</v>
      </c>
      <c r="B134" s="265" t="s">
        <v>2426</v>
      </c>
      <c r="C134" s="255" t="s">
        <v>144</v>
      </c>
      <c r="D134" s="83" t="s">
        <v>89</v>
      </c>
      <c r="E134" s="582">
        <v>2760</v>
      </c>
    </row>
    <row r="135" spans="1:5">
      <c r="A135" s="265">
        <v>45117053</v>
      </c>
      <c r="B135" s="265" t="s">
        <v>2426</v>
      </c>
      <c r="C135" s="255" t="s">
        <v>145</v>
      </c>
      <c r="D135" s="83" t="s">
        <v>89</v>
      </c>
      <c r="E135" s="582">
        <v>4410</v>
      </c>
    </row>
    <row r="136" spans="1:5">
      <c r="A136" s="265">
        <v>45117064</v>
      </c>
      <c r="B136" s="265" t="s">
        <v>2426</v>
      </c>
      <c r="C136" s="255" t="s">
        <v>146</v>
      </c>
      <c r="D136" s="83" t="s">
        <v>89</v>
      </c>
      <c r="E136" s="582">
        <v>1420</v>
      </c>
    </row>
    <row r="137" spans="1:5">
      <c r="A137" s="265">
        <v>45117069</v>
      </c>
      <c r="B137" s="265" t="s">
        <v>2426</v>
      </c>
      <c r="C137" s="255" t="s">
        <v>147</v>
      </c>
      <c r="D137" s="83" t="s">
        <v>89</v>
      </c>
      <c r="E137" s="582">
        <v>1547</v>
      </c>
    </row>
    <row r="138" spans="1:5">
      <c r="A138" s="265">
        <v>45117071</v>
      </c>
      <c r="B138" s="265" t="s">
        <v>2426</v>
      </c>
      <c r="C138" s="255" t="s">
        <v>148</v>
      </c>
      <c r="D138" s="83" t="s">
        <v>89</v>
      </c>
      <c r="E138" s="582">
        <v>2226</v>
      </c>
    </row>
    <row r="139" spans="1:5">
      <c r="A139" s="265">
        <v>45117030</v>
      </c>
      <c r="B139" s="265" t="s">
        <v>2426</v>
      </c>
      <c r="C139" s="255" t="s">
        <v>132</v>
      </c>
      <c r="D139" s="83" t="s">
        <v>89</v>
      </c>
      <c r="E139" s="582">
        <v>141</v>
      </c>
    </row>
    <row r="140" spans="1:5">
      <c r="A140" s="265">
        <v>45117031</v>
      </c>
      <c r="B140" s="265" t="s">
        <v>2426</v>
      </c>
      <c r="C140" s="255" t="s">
        <v>133</v>
      </c>
      <c r="D140" s="83" t="s">
        <v>89</v>
      </c>
      <c r="E140" s="582">
        <v>156</v>
      </c>
    </row>
    <row r="141" spans="1:5">
      <c r="A141" s="265">
        <v>45117032</v>
      </c>
      <c r="B141" s="265" t="s">
        <v>2426</v>
      </c>
      <c r="C141" s="255" t="s">
        <v>134</v>
      </c>
      <c r="D141" s="83" t="s">
        <v>89</v>
      </c>
      <c r="E141" s="582">
        <v>230</v>
      </c>
    </row>
    <row r="142" spans="1:5">
      <c r="A142" s="265">
        <v>45117033</v>
      </c>
      <c r="B142" s="265" t="s">
        <v>2426</v>
      </c>
      <c r="C142" s="255" t="s">
        <v>135</v>
      </c>
      <c r="D142" s="83" t="s">
        <v>89</v>
      </c>
      <c r="E142" s="582">
        <v>374</v>
      </c>
    </row>
    <row r="143" spans="1:5">
      <c r="A143" s="265">
        <v>45117034</v>
      </c>
      <c r="B143" s="265" t="s">
        <v>2426</v>
      </c>
      <c r="C143" s="255" t="s">
        <v>136</v>
      </c>
      <c r="D143" s="83" t="s">
        <v>89</v>
      </c>
      <c r="E143" s="582">
        <v>564</v>
      </c>
    </row>
    <row r="144" spans="1:5">
      <c r="A144" s="265">
        <v>45117035</v>
      </c>
      <c r="B144" s="265" t="s">
        <v>2426</v>
      </c>
      <c r="C144" s="255" t="s">
        <v>137</v>
      </c>
      <c r="D144" s="83" t="s">
        <v>89</v>
      </c>
      <c r="E144" s="582">
        <v>690</v>
      </c>
    </row>
    <row r="145" spans="1:5">
      <c r="A145" s="265">
        <v>45105004</v>
      </c>
      <c r="B145" s="265" t="s">
        <v>2426</v>
      </c>
      <c r="C145" s="255" t="s">
        <v>118</v>
      </c>
      <c r="D145" s="83" t="s">
        <v>89</v>
      </c>
      <c r="E145" s="582">
        <v>460</v>
      </c>
    </row>
    <row r="146" spans="1:5">
      <c r="A146" s="265">
        <v>45105006</v>
      </c>
      <c r="B146" s="265" t="s">
        <v>2426</v>
      </c>
      <c r="C146" s="255" t="s">
        <v>119</v>
      </c>
      <c r="D146" s="83" t="s">
        <v>89</v>
      </c>
      <c r="E146" s="582">
        <v>697</v>
      </c>
    </row>
    <row r="147" spans="1:5">
      <c r="A147" s="265">
        <v>414900214</v>
      </c>
      <c r="B147" s="265" t="s">
        <v>2426</v>
      </c>
      <c r="C147" s="255" t="s">
        <v>120</v>
      </c>
      <c r="D147" s="83" t="s">
        <v>89</v>
      </c>
      <c r="E147" s="582">
        <v>422</v>
      </c>
    </row>
    <row r="148" spans="1:5">
      <c r="A148" s="265">
        <v>414900205</v>
      </c>
      <c r="B148" s="265" t="s">
        <v>2426</v>
      </c>
      <c r="C148" s="255" t="s">
        <v>121</v>
      </c>
      <c r="D148" s="83" t="s">
        <v>89</v>
      </c>
      <c r="E148" s="582">
        <v>2210</v>
      </c>
    </row>
    <row r="149" spans="1:5">
      <c r="A149" s="265">
        <v>45117213</v>
      </c>
      <c r="B149" s="265" t="s">
        <v>2426</v>
      </c>
      <c r="C149" s="255" t="s">
        <v>150</v>
      </c>
      <c r="D149" s="83" t="s">
        <v>89</v>
      </c>
      <c r="E149" s="582">
        <v>2080</v>
      </c>
    </row>
    <row r="150" spans="1:5">
      <c r="A150" s="265">
        <v>45117216</v>
      </c>
      <c r="B150" s="265" t="s">
        <v>2426</v>
      </c>
      <c r="C150" s="255" t="s">
        <v>151</v>
      </c>
      <c r="D150" s="83" t="s">
        <v>89</v>
      </c>
      <c r="E150" s="582">
        <v>2945</v>
      </c>
    </row>
    <row r="151" spans="1:5">
      <c r="A151" s="265">
        <v>45117217</v>
      </c>
      <c r="B151" s="265" t="s">
        <v>2426</v>
      </c>
      <c r="C151" s="255" t="s">
        <v>152</v>
      </c>
      <c r="D151" s="83" t="s">
        <v>89</v>
      </c>
      <c r="E151" s="582">
        <v>2944</v>
      </c>
    </row>
    <row r="152" spans="1:5">
      <c r="A152" s="265">
        <v>45117218</v>
      </c>
      <c r="B152" s="265" t="s">
        <v>2426</v>
      </c>
      <c r="C152" s="255" t="s">
        <v>153</v>
      </c>
      <c r="D152" s="83" t="s">
        <v>89</v>
      </c>
      <c r="E152" s="582">
        <v>6808</v>
      </c>
    </row>
    <row r="153" spans="1:5">
      <c r="A153" s="265">
        <v>414900224</v>
      </c>
      <c r="B153" s="265" t="s">
        <v>2426</v>
      </c>
      <c r="C153" s="255" t="s">
        <v>128</v>
      </c>
      <c r="D153" s="83" t="s">
        <v>89</v>
      </c>
      <c r="E153" s="582">
        <v>817</v>
      </c>
    </row>
    <row r="154" spans="1:5">
      <c r="A154" s="265">
        <v>414900228</v>
      </c>
      <c r="B154" s="265" t="s">
        <v>2426</v>
      </c>
      <c r="C154" s="255" t="s">
        <v>129</v>
      </c>
      <c r="D154" s="83" t="s">
        <v>89</v>
      </c>
      <c r="E154" s="582">
        <v>1180</v>
      </c>
    </row>
    <row r="155" spans="1:5">
      <c r="A155" s="265">
        <v>414900230</v>
      </c>
      <c r="B155" s="265" t="s">
        <v>2426</v>
      </c>
      <c r="C155" s="255" t="s">
        <v>130</v>
      </c>
      <c r="D155" s="83" t="s">
        <v>89</v>
      </c>
      <c r="E155" s="582">
        <v>1363</v>
      </c>
    </row>
    <row r="156" spans="1:5">
      <c r="A156" s="265">
        <v>414900232</v>
      </c>
      <c r="B156" s="265" t="s">
        <v>2426</v>
      </c>
      <c r="C156" s="255" t="s">
        <v>131</v>
      </c>
      <c r="D156" s="83" t="s">
        <v>89</v>
      </c>
      <c r="E156" s="582">
        <v>1627</v>
      </c>
    </row>
    <row r="157" spans="1:5">
      <c r="A157" s="265">
        <v>45117012</v>
      </c>
      <c r="B157" s="265" t="s">
        <v>2426</v>
      </c>
      <c r="C157" s="255" t="s">
        <v>122</v>
      </c>
      <c r="D157" s="83" t="s">
        <v>89</v>
      </c>
      <c r="E157" s="582">
        <v>596</v>
      </c>
    </row>
    <row r="158" spans="1:5">
      <c r="A158" s="265">
        <v>45117013</v>
      </c>
      <c r="B158" s="265" t="s">
        <v>2426</v>
      </c>
      <c r="C158" s="255" t="s">
        <v>123</v>
      </c>
      <c r="D158" s="83" t="s">
        <v>89</v>
      </c>
      <c r="E158" s="582">
        <v>596</v>
      </c>
    </row>
    <row r="159" spans="1:5">
      <c r="A159" s="265">
        <v>414900200</v>
      </c>
      <c r="B159" s="265" t="s">
        <v>2426</v>
      </c>
      <c r="C159" s="255" t="s">
        <v>124</v>
      </c>
      <c r="D159" s="83" t="s">
        <v>89</v>
      </c>
      <c r="E159" s="582">
        <v>724.5</v>
      </c>
    </row>
    <row r="160" spans="1:5">
      <c r="A160" s="265">
        <v>414900202</v>
      </c>
      <c r="B160" s="265" t="s">
        <v>2426</v>
      </c>
      <c r="C160" s="255" t="s">
        <v>125</v>
      </c>
      <c r="D160" s="83" t="s">
        <v>89</v>
      </c>
      <c r="E160" s="582">
        <v>770.5</v>
      </c>
    </row>
    <row r="161" spans="1:5">
      <c r="A161" s="265">
        <v>414900203</v>
      </c>
      <c r="B161" s="265" t="s">
        <v>2426</v>
      </c>
      <c r="C161" s="255" t="s">
        <v>126</v>
      </c>
      <c r="D161" s="83" t="s">
        <v>89</v>
      </c>
      <c r="E161" s="582">
        <v>955</v>
      </c>
    </row>
    <row r="162" spans="1:5">
      <c r="A162" s="265">
        <v>414900204</v>
      </c>
      <c r="B162" s="265" t="s">
        <v>2426</v>
      </c>
      <c r="C162" s="255" t="s">
        <v>127</v>
      </c>
      <c r="D162" s="83" t="s">
        <v>89</v>
      </c>
      <c r="E162" s="582">
        <v>1242</v>
      </c>
    </row>
    <row r="163" spans="1:5">
      <c r="A163" s="84">
        <v>50105131</v>
      </c>
      <c r="B163" s="84" t="s">
        <v>2298</v>
      </c>
      <c r="C163" t="s">
        <v>2316</v>
      </c>
      <c r="D163" s="83" t="s">
        <v>89</v>
      </c>
      <c r="E163" s="582">
        <v>304</v>
      </c>
    </row>
    <row r="164" spans="1:5">
      <c r="A164" s="84">
        <v>50105133</v>
      </c>
      <c r="B164" s="84" t="s">
        <v>2298</v>
      </c>
      <c r="C164" t="s">
        <v>2317</v>
      </c>
      <c r="D164" s="83" t="s">
        <v>89</v>
      </c>
      <c r="E164" s="582">
        <v>304</v>
      </c>
    </row>
    <row r="165" spans="1:5">
      <c r="A165" s="84">
        <v>50105134</v>
      </c>
      <c r="B165" s="84" t="s">
        <v>2298</v>
      </c>
      <c r="C165" t="s">
        <v>2318</v>
      </c>
      <c r="D165" s="83" t="s">
        <v>89</v>
      </c>
      <c r="E165" s="582">
        <v>304</v>
      </c>
    </row>
    <row r="166" spans="1:5">
      <c r="A166" s="84">
        <v>50105135</v>
      </c>
      <c r="B166" s="84" t="s">
        <v>2298</v>
      </c>
      <c r="C166" t="s">
        <v>2319</v>
      </c>
      <c r="D166" s="83" t="s">
        <v>89</v>
      </c>
      <c r="E166" s="582">
        <v>304</v>
      </c>
    </row>
    <row r="167" spans="1:5">
      <c r="A167" s="84">
        <v>50105136</v>
      </c>
      <c r="B167" s="84" t="s">
        <v>2298</v>
      </c>
      <c r="C167" t="s">
        <v>2320</v>
      </c>
      <c r="D167" s="83" t="s">
        <v>89</v>
      </c>
      <c r="E167" s="582">
        <v>304</v>
      </c>
    </row>
    <row r="168" spans="1:5">
      <c r="A168" s="84">
        <v>50105137</v>
      </c>
      <c r="B168" s="84" t="s">
        <v>2298</v>
      </c>
      <c r="C168" t="s">
        <v>2321</v>
      </c>
      <c r="D168" s="83" t="s">
        <v>89</v>
      </c>
      <c r="E168" s="582">
        <v>304</v>
      </c>
    </row>
    <row r="169" spans="1:5">
      <c r="A169" s="84">
        <v>50105139</v>
      </c>
      <c r="B169" s="84" t="s">
        <v>2298</v>
      </c>
      <c r="C169" t="s">
        <v>2322</v>
      </c>
      <c r="D169" s="83" t="s">
        <v>89</v>
      </c>
      <c r="E169" s="582">
        <v>304</v>
      </c>
    </row>
    <row r="170" spans="1:5">
      <c r="A170" s="84">
        <v>50105141</v>
      </c>
      <c r="B170" s="84" t="s">
        <v>2298</v>
      </c>
      <c r="C170" t="s">
        <v>2323</v>
      </c>
      <c r="D170" s="83" t="s">
        <v>89</v>
      </c>
      <c r="E170" s="582">
        <v>304</v>
      </c>
    </row>
    <row r="171" spans="1:5">
      <c r="A171" s="84">
        <v>50105146</v>
      </c>
      <c r="B171" s="84" t="s">
        <v>2298</v>
      </c>
      <c r="C171" t="s">
        <v>2324</v>
      </c>
      <c r="D171" s="83" t="s">
        <v>89</v>
      </c>
      <c r="E171" s="582">
        <v>304</v>
      </c>
    </row>
    <row r="172" spans="1:5">
      <c r="A172" s="84">
        <v>50105160</v>
      </c>
      <c r="B172" s="84" t="s">
        <v>2298</v>
      </c>
      <c r="C172" t="s">
        <v>2325</v>
      </c>
      <c r="D172" s="83" t="s">
        <v>89</v>
      </c>
      <c r="E172" s="582">
        <v>304</v>
      </c>
    </row>
    <row r="173" spans="1:5">
      <c r="A173" s="84">
        <v>50105162</v>
      </c>
      <c r="B173" s="84" t="s">
        <v>2298</v>
      </c>
      <c r="C173" t="s">
        <v>2326</v>
      </c>
      <c r="D173" s="83" t="s">
        <v>89</v>
      </c>
      <c r="E173" s="582">
        <v>304</v>
      </c>
    </row>
    <row r="174" spans="1:5">
      <c r="A174" s="84">
        <v>50105164</v>
      </c>
      <c r="B174" s="84" t="s">
        <v>2298</v>
      </c>
      <c r="C174" t="s">
        <v>2327</v>
      </c>
      <c r="D174" s="83" t="s">
        <v>89</v>
      </c>
      <c r="E174" s="582">
        <v>304</v>
      </c>
    </row>
    <row r="175" spans="1:5">
      <c r="A175" s="84">
        <v>50105166</v>
      </c>
      <c r="B175" s="84" t="s">
        <v>2298</v>
      </c>
      <c r="C175" t="s">
        <v>2328</v>
      </c>
      <c r="D175" s="83" t="s">
        <v>89</v>
      </c>
      <c r="E175" s="582">
        <v>304</v>
      </c>
    </row>
    <row r="176" spans="1:5">
      <c r="A176" s="84">
        <v>50105168</v>
      </c>
      <c r="B176" s="84" t="s">
        <v>2298</v>
      </c>
      <c r="C176" t="s">
        <v>2329</v>
      </c>
      <c r="D176" s="83" t="s">
        <v>89</v>
      </c>
      <c r="E176" s="582">
        <v>304</v>
      </c>
    </row>
    <row r="177" spans="1:5">
      <c r="A177" s="84">
        <v>50105171</v>
      </c>
      <c r="B177" s="84" t="s">
        <v>2298</v>
      </c>
      <c r="C177" t="s">
        <v>2330</v>
      </c>
      <c r="D177" s="83" t="s">
        <v>89</v>
      </c>
      <c r="E177" s="582">
        <v>304</v>
      </c>
    </row>
    <row r="178" spans="1:5">
      <c r="A178" s="84">
        <v>50105197</v>
      </c>
      <c r="B178" s="84" t="s">
        <v>2298</v>
      </c>
      <c r="C178" t="s">
        <v>2331</v>
      </c>
      <c r="D178" s="83" t="s">
        <v>89</v>
      </c>
      <c r="E178" s="582">
        <v>304</v>
      </c>
    </row>
    <row r="179" spans="1:5">
      <c r="A179" s="84">
        <v>45201627</v>
      </c>
      <c r="B179" s="84" t="s">
        <v>2298</v>
      </c>
      <c r="C179" t="s">
        <v>2341</v>
      </c>
      <c r="D179" s="83" t="s">
        <v>89</v>
      </c>
      <c r="E179" s="582">
        <v>163</v>
      </c>
    </row>
    <row r="180" spans="1:5">
      <c r="A180" s="84">
        <v>50105300</v>
      </c>
      <c r="B180" s="84" t="s">
        <v>2298</v>
      </c>
      <c r="C180" t="s">
        <v>2332</v>
      </c>
      <c r="D180" s="83" t="s">
        <v>89</v>
      </c>
      <c r="E180" s="582">
        <v>337</v>
      </c>
    </row>
    <row r="181" spans="1:5">
      <c r="A181" s="84">
        <v>50105350</v>
      </c>
      <c r="B181" s="84" t="s">
        <v>2298</v>
      </c>
      <c r="C181" t="s">
        <v>2333</v>
      </c>
      <c r="D181" s="83" t="s">
        <v>89</v>
      </c>
      <c r="E181" s="582">
        <v>337</v>
      </c>
    </row>
    <row r="182" spans="1:5">
      <c r="A182" s="84">
        <v>50105352</v>
      </c>
      <c r="B182" s="84" t="s">
        <v>2298</v>
      </c>
      <c r="C182" t="s">
        <v>2334</v>
      </c>
      <c r="D182" s="83" t="s">
        <v>89</v>
      </c>
      <c r="E182" s="582">
        <v>337</v>
      </c>
    </row>
    <row r="183" spans="1:5">
      <c r="A183" s="84">
        <v>50105354</v>
      </c>
      <c r="B183" s="84" t="s">
        <v>2298</v>
      </c>
      <c r="C183" t="s">
        <v>2335</v>
      </c>
      <c r="D183" s="83" t="s">
        <v>89</v>
      </c>
      <c r="E183" s="582">
        <v>337</v>
      </c>
    </row>
    <row r="184" spans="1:5">
      <c r="A184" s="84">
        <v>50105356</v>
      </c>
      <c r="B184" s="84" t="s">
        <v>2298</v>
      </c>
      <c r="C184" t="s">
        <v>2336</v>
      </c>
      <c r="D184" s="83" t="s">
        <v>89</v>
      </c>
      <c r="E184" s="582">
        <v>337</v>
      </c>
    </row>
    <row r="185" spans="1:5">
      <c r="A185" s="84">
        <v>50105358</v>
      </c>
      <c r="B185" s="84" t="s">
        <v>2298</v>
      </c>
      <c r="C185" t="s">
        <v>2337</v>
      </c>
      <c r="D185" s="83" t="s">
        <v>89</v>
      </c>
      <c r="E185" s="582">
        <v>337</v>
      </c>
    </row>
    <row r="186" spans="1:5">
      <c r="A186" s="84">
        <v>50105360</v>
      </c>
      <c r="B186" s="84" t="s">
        <v>2298</v>
      </c>
      <c r="C186" t="s">
        <v>2338</v>
      </c>
      <c r="D186" s="83" t="s">
        <v>89</v>
      </c>
      <c r="E186" s="582">
        <v>337</v>
      </c>
    </row>
    <row r="187" spans="1:5">
      <c r="A187" s="84">
        <v>50105362</v>
      </c>
      <c r="B187" s="84" t="s">
        <v>2298</v>
      </c>
      <c r="C187" t="s">
        <v>2339</v>
      </c>
      <c r="D187" s="83" t="s">
        <v>89</v>
      </c>
      <c r="E187" s="582">
        <v>337</v>
      </c>
    </row>
    <row r="188" spans="1:5">
      <c r="A188" s="84">
        <v>45200254</v>
      </c>
      <c r="B188" s="84" t="s">
        <v>2298</v>
      </c>
      <c r="C188" t="s">
        <v>2343</v>
      </c>
      <c r="D188" s="83" t="s">
        <v>89</v>
      </c>
      <c r="E188" s="582">
        <v>304</v>
      </c>
    </row>
    <row r="189" spans="1:5">
      <c r="A189" s="84">
        <v>45200255</v>
      </c>
      <c r="B189" s="84" t="s">
        <v>2298</v>
      </c>
      <c r="C189" t="s">
        <v>2344</v>
      </c>
      <c r="D189" s="83" t="s">
        <v>89</v>
      </c>
      <c r="E189" s="582">
        <v>304</v>
      </c>
    </row>
    <row r="190" spans="1:5">
      <c r="A190" s="84">
        <v>45200256</v>
      </c>
      <c r="B190" s="84" t="s">
        <v>2298</v>
      </c>
      <c r="C190" t="s">
        <v>2345</v>
      </c>
      <c r="D190" s="83" t="s">
        <v>89</v>
      </c>
      <c r="E190" s="582">
        <v>304</v>
      </c>
    </row>
    <row r="191" spans="1:5">
      <c r="A191" s="84">
        <v>45200257</v>
      </c>
      <c r="B191" s="84" t="s">
        <v>2298</v>
      </c>
      <c r="C191" t="s">
        <v>2346</v>
      </c>
      <c r="D191" s="83" t="s">
        <v>89</v>
      </c>
      <c r="E191" s="582">
        <v>304</v>
      </c>
    </row>
    <row r="192" spans="1:5">
      <c r="A192" s="84">
        <v>45200348</v>
      </c>
      <c r="B192" s="84" t="s">
        <v>2298</v>
      </c>
      <c r="C192" t="s">
        <v>2354</v>
      </c>
      <c r="D192" s="83" t="s">
        <v>89</v>
      </c>
      <c r="E192" s="582">
        <v>455</v>
      </c>
    </row>
    <row r="193" spans="1:5">
      <c r="A193" s="84">
        <v>45201020</v>
      </c>
      <c r="B193" s="84" t="s">
        <v>2298</v>
      </c>
      <c r="C193" t="s">
        <v>2349</v>
      </c>
      <c r="D193" s="83" t="s">
        <v>89</v>
      </c>
      <c r="E193" s="582">
        <v>163</v>
      </c>
    </row>
    <row r="194" spans="1:5">
      <c r="A194" s="84">
        <v>45201025</v>
      </c>
      <c r="B194" s="84" t="s">
        <v>2298</v>
      </c>
      <c r="C194" t="s">
        <v>2350</v>
      </c>
      <c r="D194" s="83" t="s">
        <v>89</v>
      </c>
      <c r="E194" s="582">
        <v>163</v>
      </c>
    </row>
    <row r="195" spans="1:5">
      <c r="A195" s="84">
        <v>45201030</v>
      </c>
      <c r="B195" s="84" t="s">
        <v>2298</v>
      </c>
      <c r="C195" t="s">
        <v>2351</v>
      </c>
      <c r="D195" s="83" t="s">
        <v>89</v>
      </c>
      <c r="E195" s="582">
        <v>163</v>
      </c>
    </row>
    <row r="196" spans="1:5">
      <c r="A196" s="84">
        <v>45201040</v>
      </c>
      <c r="B196" s="84" t="s">
        <v>2298</v>
      </c>
      <c r="C196" t="s">
        <v>2352</v>
      </c>
      <c r="D196" s="83" t="s">
        <v>89</v>
      </c>
      <c r="E196" s="582">
        <v>163</v>
      </c>
    </row>
    <row r="197" spans="1:5">
      <c r="A197" s="84">
        <v>45201050</v>
      </c>
      <c r="B197" s="84" t="s">
        <v>2298</v>
      </c>
      <c r="C197" t="s">
        <v>2353</v>
      </c>
      <c r="D197" s="83" t="s">
        <v>89</v>
      </c>
      <c r="E197" s="582">
        <v>163</v>
      </c>
    </row>
    <row r="198" spans="1:5">
      <c r="A198" s="84">
        <v>45201060</v>
      </c>
      <c r="B198" s="84" t="s">
        <v>2298</v>
      </c>
      <c r="C198" t="s">
        <v>2355</v>
      </c>
      <c r="D198" s="83" t="s">
        <v>89</v>
      </c>
      <c r="E198" s="582">
        <v>221</v>
      </c>
    </row>
    <row r="199" spans="1:5">
      <c r="A199" s="84">
        <v>459200000</v>
      </c>
      <c r="B199" s="84" t="s">
        <v>2302</v>
      </c>
      <c r="C199" t="s">
        <v>2374</v>
      </c>
      <c r="D199" s="83" t="s">
        <v>89</v>
      </c>
      <c r="E199" s="582">
        <v>350</v>
      </c>
    </row>
    <row r="200" spans="1:5">
      <c r="A200" s="84">
        <v>45021009</v>
      </c>
      <c r="B200" s="84" t="s">
        <v>2302</v>
      </c>
      <c r="C200" t="s">
        <v>2376</v>
      </c>
      <c r="D200" s="83" t="s">
        <v>89</v>
      </c>
      <c r="E200" s="582">
        <v>365</v>
      </c>
    </row>
    <row r="201" spans="1:5">
      <c r="A201" s="84">
        <v>459200005</v>
      </c>
      <c r="B201" s="84" t="s">
        <v>2302</v>
      </c>
      <c r="C201" t="s">
        <v>2358</v>
      </c>
      <c r="D201" s="83" t="s">
        <v>89</v>
      </c>
      <c r="E201" s="582">
        <v>365</v>
      </c>
    </row>
    <row r="202" spans="1:5">
      <c r="A202" s="84">
        <v>459200020</v>
      </c>
      <c r="B202" s="84" t="s">
        <v>2302</v>
      </c>
      <c r="C202" t="s">
        <v>2359</v>
      </c>
      <c r="D202" s="83" t="s">
        <v>89</v>
      </c>
      <c r="E202" s="582">
        <v>484</v>
      </c>
    </row>
    <row r="203" spans="1:5">
      <c r="A203" s="84" t="s">
        <v>308</v>
      </c>
      <c r="B203" s="84" t="s">
        <v>2302</v>
      </c>
      <c r="C203" t="s">
        <v>2359</v>
      </c>
      <c r="D203" s="83" t="s">
        <v>89</v>
      </c>
      <c r="E203" s="582">
        <v>475</v>
      </c>
    </row>
    <row r="204" spans="1:5">
      <c r="A204" s="84">
        <v>459200025</v>
      </c>
      <c r="B204" s="84" t="s">
        <v>2302</v>
      </c>
      <c r="C204" t="s">
        <v>2360</v>
      </c>
      <c r="D204" s="83" t="s">
        <v>89</v>
      </c>
      <c r="E204" s="582">
        <v>587</v>
      </c>
    </row>
    <row r="205" spans="1:5">
      <c r="A205" s="84" t="s">
        <v>311</v>
      </c>
      <c r="B205" s="84" t="s">
        <v>2302</v>
      </c>
      <c r="C205" t="s">
        <v>2360</v>
      </c>
      <c r="D205" s="83" t="s">
        <v>89</v>
      </c>
      <c r="E205" s="582">
        <v>583</v>
      </c>
    </row>
    <row r="206" spans="1:5">
      <c r="A206" s="84">
        <v>459200030</v>
      </c>
      <c r="B206" s="84" t="s">
        <v>2302</v>
      </c>
      <c r="C206" t="s">
        <v>2361</v>
      </c>
      <c r="D206" s="83" t="s">
        <v>89</v>
      </c>
      <c r="E206" s="582">
        <v>804</v>
      </c>
    </row>
    <row r="207" spans="1:5">
      <c r="A207" s="84">
        <v>45021106</v>
      </c>
      <c r="B207" s="84" t="s">
        <v>2302</v>
      </c>
      <c r="C207" t="s">
        <v>2362</v>
      </c>
      <c r="D207" s="83" t="s">
        <v>89</v>
      </c>
      <c r="E207" s="582">
        <v>342</v>
      </c>
    </row>
    <row r="208" spans="1:5">
      <c r="A208" s="84">
        <v>45021109</v>
      </c>
      <c r="B208" s="84" t="s">
        <v>2302</v>
      </c>
      <c r="C208" t="s">
        <v>2363</v>
      </c>
      <c r="D208" s="83" t="s">
        <v>89</v>
      </c>
      <c r="E208" s="582">
        <v>391</v>
      </c>
    </row>
    <row r="209" spans="1:5">
      <c r="A209" s="84">
        <v>45021110</v>
      </c>
      <c r="B209" s="84" t="s">
        <v>2302</v>
      </c>
      <c r="C209" t="s">
        <v>2364</v>
      </c>
      <c r="D209" s="83" t="s">
        <v>89</v>
      </c>
      <c r="E209" s="582">
        <v>437</v>
      </c>
    </row>
    <row r="210" spans="1:5">
      <c r="A210" s="84">
        <v>459200010</v>
      </c>
      <c r="B210" s="84" t="s">
        <v>2302</v>
      </c>
      <c r="C210" t="s">
        <v>2365</v>
      </c>
      <c r="D210" s="83" t="s">
        <v>89</v>
      </c>
      <c r="E210" s="582">
        <v>617</v>
      </c>
    </row>
    <row r="211" spans="1:5">
      <c r="A211" s="84">
        <v>45021112</v>
      </c>
      <c r="B211" s="84" t="s">
        <v>2302</v>
      </c>
      <c r="C211" t="s">
        <v>2366</v>
      </c>
      <c r="D211" s="83" t="s">
        <v>89</v>
      </c>
      <c r="E211" s="582">
        <v>800</v>
      </c>
    </row>
    <row r="212" spans="1:5">
      <c r="A212" s="84">
        <v>45021156</v>
      </c>
      <c r="B212" s="84" t="s">
        <v>2302</v>
      </c>
      <c r="C212" t="s">
        <v>2362</v>
      </c>
      <c r="D212" s="83" t="s">
        <v>89</v>
      </c>
      <c r="E212" s="582">
        <v>342</v>
      </c>
    </row>
    <row r="213" spans="1:5">
      <c r="A213" s="84">
        <v>45021157</v>
      </c>
      <c r="B213" s="84" t="s">
        <v>2302</v>
      </c>
      <c r="C213" t="s">
        <v>2363</v>
      </c>
      <c r="D213" s="83" t="s">
        <v>89</v>
      </c>
      <c r="E213" s="582">
        <v>325</v>
      </c>
    </row>
    <row r="214" spans="1:5">
      <c r="A214" s="84">
        <v>459200050</v>
      </c>
      <c r="B214" s="84" t="s">
        <v>2302</v>
      </c>
      <c r="C214" t="s">
        <v>2367</v>
      </c>
      <c r="D214" s="83" t="s">
        <v>89</v>
      </c>
      <c r="E214" s="582">
        <v>712</v>
      </c>
    </row>
    <row r="215" spans="1:5">
      <c r="A215" s="84">
        <v>459200052</v>
      </c>
      <c r="B215" s="84" t="s">
        <v>2302</v>
      </c>
      <c r="C215" t="s">
        <v>2368</v>
      </c>
      <c r="D215" s="83" t="s">
        <v>89</v>
      </c>
      <c r="E215" s="582">
        <v>950</v>
      </c>
    </row>
    <row r="216" spans="1:5">
      <c r="A216" s="84">
        <v>45021314</v>
      </c>
      <c r="B216" s="84" t="s">
        <v>2302</v>
      </c>
      <c r="C216" t="s">
        <v>2369</v>
      </c>
      <c r="D216" s="83" t="s">
        <v>89</v>
      </c>
      <c r="E216" s="582">
        <v>1025</v>
      </c>
    </row>
    <row r="217" spans="1:5">
      <c r="A217" s="84">
        <v>45021315</v>
      </c>
      <c r="B217" s="84" t="s">
        <v>2302</v>
      </c>
      <c r="C217" t="s">
        <v>2370</v>
      </c>
      <c r="D217" s="83" t="s">
        <v>89</v>
      </c>
      <c r="E217" s="582">
        <v>982</v>
      </c>
    </row>
    <row r="218" spans="1:5">
      <c r="A218" s="84">
        <v>45021413</v>
      </c>
      <c r="B218" s="84" t="s">
        <v>2302</v>
      </c>
      <c r="C218" t="s">
        <v>2371</v>
      </c>
      <c r="D218" s="83" t="s">
        <v>89</v>
      </c>
      <c r="E218" s="582">
        <v>832</v>
      </c>
    </row>
    <row r="219" spans="1:5">
      <c r="A219" s="84">
        <v>45021460</v>
      </c>
      <c r="B219" s="84" t="s">
        <v>2302</v>
      </c>
      <c r="C219" t="s">
        <v>2372</v>
      </c>
      <c r="D219" s="83" t="s">
        <v>89</v>
      </c>
      <c r="E219" s="582">
        <v>515</v>
      </c>
    </row>
    <row r="220" spans="1:5">
      <c r="A220" s="84">
        <v>45021462</v>
      </c>
      <c r="B220" s="84" t="s">
        <v>2302</v>
      </c>
      <c r="C220" t="s">
        <v>2373</v>
      </c>
      <c r="D220" s="83" t="s">
        <v>89</v>
      </c>
      <c r="E220" s="582">
        <v>930</v>
      </c>
    </row>
    <row r="221" spans="1:5">
      <c r="A221" s="84">
        <v>45021463</v>
      </c>
      <c r="B221" s="84" t="s">
        <v>2302</v>
      </c>
      <c r="C221" t="s">
        <v>2357</v>
      </c>
      <c r="D221" s="83" t="s">
        <v>89</v>
      </c>
      <c r="E221" s="582">
        <v>967</v>
      </c>
    </row>
    <row r="222" spans="1:5">
      <c r="A222" s="84">
        <v>45021465</v>
      </c>
      <c r="B222" s="84" t="s">
        <v>2302</v>
      </c>
      <c r="C222" t="s">
        <v>2391</v>
      </c>
      <c r="D222" s="83" t="s">
        <v>89</v>
      </c>
      <c r="E222" s="582">
        <v>1544</v>
      </c>
    </row>
    <row r="223" spans="1:5">
      <c r="A223" s="84">
        <v>45021487</v>
      </c>
      <c r="B223" s="84" t="s">
        <v>2302</v>
      </c>
      <c r="C223" t="s">
        <v>2392</v>
      </c>
      <c r="D223" s="83" t="s">
        <v>89</v>
      </c>
      <c r="E223" s="582">
        <v>547</v>
      </c>
    </row>
    <row r="224" spans="1:5">
      <c r="A224" s="84">
        <v>45021488</v>
      </c>
      <c r="B224" s="84" t="s">
        <v>2302</v>
      </c>
      <c r="C224" t="s">
        <v>2393</v>
      </c>
      <c r="D224" s="83" t="s">
        <v>89</v>
      </c>
      <c r="E224" s="582">
        <v>657</v>
      </c>
    </row>
    <row r="225" spans="1:5">
      <c r="A225" s="84">
        <v>45021489</v>
      </c>
      <c r="B225" s="84" t="s">
        <v>2302</v>
      </c>
      <c r="C225" t="s">
        <v>2394</v>
      </c>
      <c r="D225" s="83" t="s">
        <v>89</v>
      </c>
      <c r="E225" s="582">
        <v>967</v>
      </c>
    </row>
    <row r="226" spans="1:5">
      <c r="A226" s="84">
        <v>45021494</v>
      </c>
      <c r="B226" s="84" t="s">
        <v>2302</v>
      </c>
      <c r="C226" t="s">
        <v>2359</v>
      </c>
      <c r="D226" s="83" t="s">
        <v>89</v>
      </c>
      <c r="E226" s="582">
        <v>642</v>
      </c>
    </row>
    <row r="227" spans="1:5">
      <c r="A227" s="84">
        <v>45022005</v>
      </c>
      <c r="B227" s="84" t="s">
        <v>2302</v>
      </c>
      <c r="C227" t="s">
        <v>2375</v>
      </c>
      <c r="D227" s="83" t="s">
        <v>89</v>
      </c>
      <c r="E227" s="582">
        <v>445</v>
      </c>
    </row>
    <row r="228" spans="1:5">
      <c r="A228" s="84">
        <v>45022012</v>
      </c>
      <c r="B228" s="84" t="s">
        <v>2302</v>
      </c>
      <c r="C228" t="s">
        <v>2359</v>
      </c>
      <c r="D228" s="83" t="s">
        <v>89</v>
      </c>
      <c r="E228" s="582">
        <v>650</v>
      </c>
    </row>
    <row r="229" spans="1:5">
      <c r="A229" s="84">
        <v>45022013</v>
      </c>
      <c r="B229" s="84" t="s">
        <v>2302</v>
      </c>
      <c r="C229" t="s">
        <v>2360</v>
      </c>
      <c r="D229" s="83" t="s">
        <v>89</v>
      </c>
      <c r="E229" s="582">
        <v>815</v>
      </c>
    </row>
    <row r="230" spans="1:5">
      <c r="A230" s="84">
        <v>45022463</v>
      </c>
      <c r="B230" s="84" t="s">
        <v>2302</v>
      </c>
      <c r="C230" t="s">
        <v>2357</v>
      </c>
      <c r="D230" s="83" t="s">
        <v>89</v>
      </c>
      <c r="E230" s="582">
        <v>1225</v>
      </c>
    </row>
    <row r="231" spans="1:5">
      <c r="A231" s="84">
        <v>45022464</v>
      </c>
      <c r="B231" s="84" t="s">
        <v>2302</v>
      </c>
      <c r="C231" t="s">
        <v>2395</v>
      </c>
      <c r="D231" s="83" t="s">
        <v>89</v>
      </c>
      <c r="E231" s="582">
        <v>1307</v>
      </c>
    </row>
    <row r="232" spans="1:5">
      <c r="A232" s="84">
        <v>45022500</v>
      </c>
      <c r="B232" s="84" t="s">
        <v>2302</v>
      </c>
      <c r="C232" t="s">
        <v>2396</v>
      </c>
      <c r="D232" s="83" t="s">
        <v>89</v>
      </c>
      <c r="E232" s="582">
        <v>832</v>
      </c>
    </row>
    <row r="233" spans="1:5">
      <c r="A233" s="84">
        <v>45022503</v>
      </c>
      <c r="B233" s="84" t="s">
        <v>2302</v>
      </c>
      <c r="C233" t="s">
        <v>2397</v>
      </c>
      <c r="D233" s="83" t="s">
        <v>89</v>
      </c>
      <c r="E233" s="582">
        <v>587</v>
      </c>
    </row>
    <row r="234" spans="1:5">
      <c r="A234" s="84">
        <v>45022504</v>
      </c>
      <c r="B234" s="84" t="s">
        <v>2302</v>
      </c>
      <c r="C234" t="s">
        <v>2377</v>
      </c>
      <c r="D234" s="83" t="s">
        <v>89</v>
      </c>
      <c r="E234" s="582">
        <v>392</v>
      </c>
    </row>
    <row r="235" spans="1:5">
      <c r="A235" s="84">
        <v>45022508</v>
      </c>
      <c r="B235" s="84" t="s">
        <v>2302</v>
      </c>
      <c r="C235" t="s">
        <v>2398</v>
      </c>
      <c r="D235" s="83" t="s">
        <v>89</v>
      </c>
      <c r="E235" s="582">
        <v>800</v>
      </c>
    </row>
    <row r="236" spans="1:5">
      <c r="A236" s="84">
        <v>459200026</v>
      </c>
      <c r="B236" s="84" t="s">
        <v>2302</v>
      </c>
      <c r="C236" t="s">
        <v>2399</v>
      </c>
      <c r="D236" s="83" t="s">
        <v>89</v>
      </c>
      <c r="E236" s="582">
        <v>824</v>
      </c>
    </row>
    <row r="237" spans="1:5">
      <c r="A237" s="84">
        <v>459200027</v>
      </c>
      <c r="B237" s="84" t="s">
        <v>2302</v>
      </c>
      <c r="C237" t="s">
        <v>2400</v>
      </c>
      <c r="D237" s="83" t="s">
        <v>89</v>
      </c>
      <c r="E237" s="582">
        <v>967</v>
      </c>
    </row>
    <row r="238" spans="1:5">
      <c r="A238" s="84">
        <v>45022512</v>
      </c>
      <c r="B238" s="84" t="s">
        <v>2302</v>
      </c>
      <c r="C238" t="s">
        <v>2380</v>
      </c>
      <c r="D238" s="83" t="s">
        <v>89</v>
      </c>
      <c r="E238" s="582">
        <v>617</v>
      </c>
    </row>
    <row r="239" spans="1:5">
      <c r="A239" s="84">
        <v>45022513</v>
      </c>
      <c r="B239" s="84" t="s">
        <v>2302</v>
      </c>
      <c r="C239" t="s">
        <v>2401</v>
      </c>
      <c r="D239" s="83" t="s">
        <v>89</v>
      </c>
      <c r="E239" s="582">
        <v>832</v>
      </c>
    </row>
    <row r="240" spans="1:5">
      <c r="A240" s="84">
        <v>45022515</v>
      </c>
      <c r="B240" s="84" t="s">
        <v>2302</v>
      </c>
      <c r="C240" t="s">
        <v>2359</v>
      </c>
      <c r="D240" s="83" t="s">
        <v>89</v>
      </c>
      <c r="E240" s="582">
        <v>559</v>
      </c>
    </row>
    <row r="241" spans="1:5">
      <c r="A241" s="84">
        <v>45022516</v>
      </c>
      <c r="B241" s="84" t="s">
        <v>2302</v>
      </c>
      <c r="C241" t="s">
        <v>2402</v>
      </c>
      <c r="D241" s="83" t="s">
        <v>89</v>
      </c>
      <c r="E241" s="582">
        <v>712</v>
      </c>
    </row>
    <row r="242" spans="1:5">
      <c r="A242" s="84">
        <v>45022517</v>
      </c>
      <c r="B242" s="84" t="s">
        <v>2302</v>
      </c>
      <c r="C242" t="s">
        <v>2403</v>
      </c>
      <c r="D242" s="83" t="s">
        <v>89</v>
      </c>
      <c r="E242" s="582">
        <v>484</v>
      </c>
    </row>
    <row r="243" spans="1:5">
      <c r="A243" s="84">
        <v>45022518</v>
      </c>
      <c r="B243" s="84" t="s">
        <v>2302</v>
      </c>
      <c r="C243" t="s">
        <v>2379</v>
      </c>
      <c r="D243" s="83" t="s">
        <v>89</v>
      </c>
      <c r="E243" s="582">
        <v>365</v>
      </c>
    </row>
    <row r="244" spans="1:5">
      <c r="A244" s="84">
        <v>45022519</v>
      </c>
      <c r="B244" s="84" t="s">
        <v>2302</v>
      </c>
      <c r="C244" t="s">
        <v>2404</v>
      </c>
      <c r="D244" s="83" t="s">
        <v>89</v>
      </c>
      <c r="E244" s="582">
        <v>1132</v>
      </c>
    </row>
    <row r="245" spans="1:5">
      <c r="A245" s="84">
        <v>45022520</v>
      </c>
      <c r="B245" s="84" t="s">
        <v>2302</v>
      </c>
      <c r="C245" t="s">
        <v>2405</v>
      </c>
      <c r="D245" s="83" t="s">
        <v>89</v>
      </c>
      <c r="E245" s="582">
        <v>950</v>
      </c>
    </row>
    <row r="246" spans="1:5">
      <c r="A246" s="84">
        <v>45022523</v>
      </c>
      <c r="B246" s="84" t="s">
        <v>2302</v>
      </c>
      <c r="C246" t="s">
        <v>2406</v>
      </c>
      <c r="D246" s="83" t="s">
        <v>89</v>
      </c>
      <c r="E246" s="582">
        <v>484</v>
      </c>
    </row>
    <row r="247" spans="1:5">
      <c r="A247" s="84">
        <v>45022524</v>
      </c>
      <c r="B247" s="84" t="s">
        <v>2302</v>
      </c>
      <c r="C247" t="s">
        <v>2407</v>
      </c>
      <c r="D247" s="83" t="s">
        <v>89</v>
      </c>
      <c r="E247" s="582">
        <v>1306</v>
      </c>
    </row>
    <row r="248" spans="1:5">
      <c r="A248" s="84">
        <v>45022525</v>
      </c>
      <c r="B248" s="84" t="s">
        <v>2302</v>
      </c>
      <c r="C248" t="s">
        <v>2408</v>
      </c>
      <c r="D248" s="83" t="s">
        <v>89</v>
      </c>
      <c r="E248" s="582">
        <v>804</v>
      </c>
    </row>
    <row r="249" spans="1:5">
      <c r="A249" s="84">
        <v>45022526</v>
      </c>
      <c r="B249" s="84" t="s">
        <v>2302</v>
      </c>
      <c r="C249" t="s">
        <v>2409</v>
      </c>
      <c r="D249" s="83" t="s">
        <v>89</v>
      </c>
      <c r="E249" s="582">
        <v>804</v>
      </c>
    </row>
    <row r="250" spans="1:5">
      <c r="A250" s="84">
        <v>45022527</v>
      </c>
      <c r="B250" s="84" t="s">
        <v>2302</v>
      </c>
      <c r="C250" t="s">
        <v>2410</v>
      </c>
      <c r="D250" s="83" t="s">
        <v>89</v>
      </c>
      <c r="E250" s="582">
        <v>712</v>
      </c>
    </row>
    <row r="251" spans="1:5">
      <c r="A251" s="84">
        <v>45022529</v>
      </c>
      <c r="B251" s="84" t="s">
        <v>2302</v>
      </c>
      <c r="C251" t="s">
        <v>2411</v>
      </c>
      <c r="D251" s="83" t="s">
        <v>89</v>
      </c>
      <c r="E251" s="582">
        <v>824</v>
      </c>
    </row>
    <row r="252" spans="1:5">
      <c r="A252" s="84">
        <v>45022530</v>
      </c>
      <c r="B252" s="84" t="s">
        <v>2302</v>
      </c>
      <c r="C252" t="s">
        <v>2395</v>
      </c>
      <c r="D252" s="83" t="s">
        <v>89</v>
      </c>
      <c r="E252" s="582">
        <v>1307</v>
      </c>
    </row>
    <row r="253" spans="1:5">
      <c r="A253" s="84">
        <v>45022531</v>
      </c>
      <c r="B253" s="84" t="s">
        <v>2302</v>
      </c>
      <c r="C253" t="s">
        <v>2412</v>
      </c>
      <c r="D253" s="83" t="s">
        <v>89</v>
      </c>
      <c r="E253" s="582">
        <v>832</v>
      </c>
    </row>
    <row r="254" spans="1:5">
      <c r="A254" s="84">
        <v>459200028</v>
      </c>
      <c r="B254" s="84" t="s">
        <v>2302</v>
      </c>
      <c r="C254" t="s">
        <v>2413</v>
      </c>
      <c r="D254" s="83" t="s">
        <v>89</v>
      </c>
      <c r="E254" s="582">
        <v>673</v>
      </c>
    </row>
    <row r="255" spans="1:5">
      <c r="A255" s="84">
        <v>45022535</v>
      </c>
      <c r="B255" s="84" t="s">
        <v>2302</v>
      </c>
      <c r="C255" t="s">
        <v>2414</v>
      </c>
      <c r="D255" s="83" t="s">
        <v>89</v>
      </c>
      <c r="E255" s="582">
        <v>1544</v>
      </c>
    </row>
    <row r="256" spans="1:5">
      <c r="A256" s="84">
        <v>459200021</v>
      </c>
      <c r="B256" s="84" t="s">
        <v>2302</v>
      </c>
      <c r="C256" t="s">
        <v>2415</v>
      </c>
      <c r="D256" s="83" t="s">
        <v>89</v>
      </c>
      <c r="E256" s="582">
        <v>471</v>
      </c>
    </row>
    <row r="257" spans="1:5">
      <c r="A257" s="84">
        <v>45022538</v>
      </c>
      <c r="B257" s="84" t="s">
        <v>2302</v>
      </c>
      <c r="C257" t="s">
        <v>2416</v>
      </c>
      <c r="D257" s="83" t="s">
        <v>89</v>
      </c>
      <c r="E257" s="582">
        <v>587</v>
      </c>
    </row>
    <row r="258" spans="1:5">
      <c r="A258" s="84">
        <v>45022541</v>
      </c>
      <c r="B258" s="84" t="s">
        <v>2302</v>
      </c>
      <c r="C258" t="s">
        <v>2378</v>
      </c>
      <c r="D258" s="83" t="s">
        <v>89</v>
      </c>
      <c r="E258" s="582">
        <v>365</v>
      </c>
    </row>
    <row r="259" spans="1:5">
      <c r="A259" s="84">
        <v>45022569</v>
      </c>
      <c r="B259" s="84" t="s">
        <v>2302</v>
      </c>
      <c r="C259" t="s">
        <v>2417</v>
      </c>
      <c r="D259" s="83" t="s">
        <v>89</v>
      </c>
      <c r="E259" s="582">
        <v>1747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Hyperlink_HOME">
                <anchor moveWithCells="1" sizeWithCells="1">
                  <from>
                    <xdr:col>4</xdr:col>
                    <xdr:colOff>12700</xdr:colOff>
                    <xdr:row>2</xdr:row>
                    <xdr:rowOff>25400</xdr:rowOff>
                  </from>
                  <to>
                    <xdr:col>5</xdr:col>
                    <xdr:colOff>88900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anciaCambiaPrezzoForm.lanciaCambiaPrezzoForm">
                <anchor moveWithCells="1" sizeWithCells="1">
                  <from>
                    <xdr:col>2</xdr:col>
                    <xdr:colOff>3035300</xdr:colOff>
                    <xdr:row>1</xdr:row>
                    <xdr:rowOff>38100</xdr:rowOff>
                  </from>
                  <to>
                    <xdr:col>3</xdr:col>
                    <xdr:colOff>1079500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lanciaUserFormNuovoArticolo.lanciaUserFormNuovoArticolo">
                <anchor moveWithCells="1" sizeWithCells="1">
                  <from>
                    <xdr:col>2</xdr:col>
                    <xdr:colOff>3022600</xdr:colOff>
                    <xdr:row>3</xdr:row>
                    <xdr:rowOff>63500</xdr:rowOff>
                  </from>
                  <to>
                    <xdr:col>3</xdr:col>
                    <xdr:colOff>1079500</xdr:colOff>
                    <xdr:row>5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1">
    <tabColor theme="0"/>
  </sheetPr>
  <dimension ref="A1:X20"/>
  <sheetViews>
    <sheetView showGridLines="0" zoomScale="66" zoomScaleNormal="66" workbookViewId="0"/>
  </sheetViews>
  <sheetFormatPr baseColWidth="10" defaultColWidth="14.6640625" defaultRowHeight="15"/>
  <cols>
    <col min="1" max="2" width="11.6640625" customWidth="1"/>
    <col min="3" max="3" width="50.6640625" customWidth="1"/>
    <col min="4" max="6" width="20.6640625" customWidth="1"/>
    <col min="7" max="7" width="17" customWidth="1"/>
    <col min="8" max="8" width="9.1640625" customWidth="1"/>
    <col min="9" max="9" width="11.6640625" customWidth="1"/>
    <col min="10" max="10" width="20.6640625" customWidth="1"/>
    <col min="11" max="11" width="18" customWidth="1"/>
    <col min="12" max="12" width="36.1640625" customWidth="1"/>
    <col min="13" max="14" width="20.6640625" customWidth="1"/>
    <col min="15" max="15" width="22" customWidth="1"/>
    <col min="16" max="16" width="16.6640625" customWidth="1"/>
    <col min="17" max="17" width="11.6640625" style="17" customWidth="1"/>
    <col min="18" max="18" width="20.5" customWidth="1"/>
    <col min="19" max="21" width="20.6640625" customWidth="1"/>
    <col min="22" max="22" width="20.83203125" customWidth="1"/>
    <col min="23" max="23" width="20.1640625" customWidth="1"/>
  </cols>
  <sheetData>
    <row r="1" spans="1:24">
      <c r="Q1"/>
    </row>
    <row r="2" spans="1:24">
      <c r="Q2"/>
    </row>
    <row r="3" spans="1:24" ht="75.75" customHeight="1">
      <c r="Q3"/>
    </row>
    <row r="4" spans="1:24">
      <c r="Q4"/>
    </row>
    <row r="5" spans="1:24">
      <c r="Q5"/>
    </row>
    <row r="6" spans="1:24" ht="19">
      <c r="A6" s="414" t="s">
        <v>2302</v>
      </c>
      <c r="B6" s="414"/>
      <c r="C6" s="414"/>
      <c r="D6" s="414"/>
      <c r="E6" s="414"/>
      <c r="F6" s="414"/>
      <c r="G6" s="414"/>
      <c r="H6" s="414"/>
      <c r="I6" s="414"/>
      <c r="J6" s="414" t="s">
        <v>2298</v>
      </c>
      <c r="P6" s="414"/>
      <c r="Q6" s="414"/>
      <c r="R6" s="579" t="s">
        <v>2299</v>
      </c>
    </row>
    <row r="7" spans="1:24">
      <c r="A7" s="415" t="s">
        <v>5581</v>
      </c>
      <c r="B7" s="413" t="s">
        <v>83</v>
      </c>
      <c r="C7" s="413" t="s">
        <v>84</v>
      </c>
      <c r="D7" s="413" t="s">
        <v>2424</v>
      </c>
      <c r="E7" s="413" t="s">
        <v>5582</v>
      </c>
      <c r="F7" s="416" t="s">
        <v>5583</v>
      </c>
      <c r="G7" s="578" t="s">
        <v>5704</v>
      </c>
      <c r="H7" s="267"/>
      <c r="J7" s="415" t="s">
        <v>5581</v>
      </c>
      <c r="K7" s="413" t="s">
        <v>83</v>
      </c>
      <c r="L7" s="413" t="s">
        <v>84</v>
      </c>
      <c r="M7" s="413" t="s">
        <v>2424</v>
      </c>
      <c r="N7" s="413" t="s">
        <v>5582</v>
      </c>
      <c r="O7" s="416" t="s">
        <v>5583</v>
      </c>
      <c r="P7" s="578" t="s">
        <v>5704</v>
      </c>
      <c r="Q7" s="267"/>
      <c r="R7" s="571" t="s">
        <v>5581</v>
      </c>
      <c r="S7" s="572" t="s">
        <v>83</v>
      </c>
      <c r="T7" s="572" t="s">
        <v>84</v>
      </c>
      <c r="U7" s="572" t="s">
        <v>2424</v>
      </c>
      <c r="V7" s="572" t="s">
        <v>5582</v>
      </c>
      <c r="W7" s="572" t="s">
        <v>5583</v>
      </c>
      <c r="X7" s="572" t="s">
        <v>5704</v>
      </c>
    </row>
    <row r="8" spans="1:24">
      <c r="A8" s="587" t="str">
        <f ca="1">IF(StoricoMotori[Codice]&gt;0, TODAY(),"")</f>
        <v/>
      </c>
      <c r="B8" s="557"/>
      <c r="C8" s="413"/>
      <c r="D8" s="577" t="str">
        <f>IF(StoricoMotori[Codice]&gt;0,VLOOKUP(StoricoMotori[Codice],Listino[],4,FALSE),"")</f>
        <v/>
      </c>
      <c r="E8" s="556"/>
      <c r="F8" s="593"/>
      <c r="G8" s="581" t="str">
        <f>IF(StoricoMotori[Prezzo Originale]&gt;0,(StoricoMotori[Prezzo Modificato]-StoricoMotori[Prezzo Originale])/StoricoMotori[Prezzo Originale],"")</f>
        <v/>
      </c>
      <c r="H8" s="267"/>
      <c r="J8" s="587" t="str">
        <f ca="1">IF(StoricoGiranti[Codice]&gt;0, TODAY(),"")</f>
        <v/>
      </c>
      <c r="K8" s="557"/>
      <c r="L8" s="413"/>
      <c r="M8" s="591" t="str">
        <f>IF(StoricoGiranti[Codice]&gt;0,VLOOKUP(StoricoGiranti[Codice],Listino[],4,FALSE),"")</f>
        <v/>
      </c>
      <c r="N8" s="556"/>
      <c r="O8" s="595"/>
      <c r="P8" s="599" t="str">
        <f>IF(StoricoGiranti[Prezzo Originale]&gt;0,(StoricoGiranti[Prezzo Modificato]-StoricoGiranti[Prezzo Originale])/StoricoGiranti[Prezzo Originale],"")</f>
        <v/>
      </c>
      <c r="Q8" s="267"/>
      <c r="R8" s="588" t="str">
        <f ca="1">IF(Storico_Ricambi[Codice]&gt;0, TODAY(),"")</f>
        <v/>
      </c>
      <c r="S8" s="573"/>
      <c r="T8" s="574"/>
      <c r="U8" s="575" t="str">
        <f>IF(Storico_Ricambi[Codice]&gt;0,VLOOKUP(Storico_Ricambi[Codice],Listino[],4,FALSE),"")</f>
        <v/>
      </c>
      <c r="V8" s="592"/>
      <c r="W8" s="576"/>
      <c r="X8" s="598" t="str">
        <f>IF(Storico_Ricambi[Prezzo Originale]&gt;0,(Storico_Ricambi[Prezzo Modificato]-Storico_Ricambi[Prezzo Originale])/Storico_Ricambi[Prezzo Originale],"")</f>
        <v/>
      </c>
    </row>
    <row r="9" spans="1:24">
      <c r="O9" s="267"/>
      <c r="Q9"/>
    </row>
    <row r="10" spans="1:24">
      <c r="O10" s="267"/>
      <c r="Q10"/>
    </row>
    <row r="11" spans="1:24">
      <c r="O11" s="267"/>
      <c r="Q11"/>
    </row>
    <row r="12" spans="1:24">
      <c r="O12" s="267"/>
      <c r="Q12"/>
    </row>
    <row r="13" spans="1:24">
      <c r="O13" s="267"/>
      <c r="Q13"/>
    </row>
    <row r="14" spans="1:24">
      <c r="O14" s="267"/>
      <c r="Q14"/>
    </row>
    <row r="15" spans="1:24">
      <c r="Q15"/>
    </row>
    <row r="16" spans="1:24">
      <c r="Q16"/>
    </row>
    <row r="17" spans="17:17">
      <c r="Q17"/>
    </row>
    <row r="18" spans="17:17">
      <c r="Q18"/>
    </row>
    <row r="19" spans="17:17">
      <c r="Q19"/>
    </row>
    <row r="20" spans="17:17">
      <c r="Q2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Hyperlink_HOME">
                <anchor moveWithCells="1" sizeWithCells="1">
                  <from>
                    <xdr:col>2</xdr:col>
                    <xdr:colOff>1397000</xdr:colOff>
                    <xdr:row>2</xdr:row>
                    <xdr:rowOff>165100</xdr:rowOff>
                  </from>
                  <to>
                    <xdr:col>2</xdr:col>
                    <xdr:colOff>2806700</xdr:colOff>
                    <xdr:row>2</xdr:row>
                    <xdr:rowOff>520700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ulsante2_Click">
                <anchor moveWithCells="1" sizeWithCells="1">
                  <from>
                    <xdr:col>2</xdr:col>
                    <xdr:colOff>2946400</xdr:colOff>
                    <xdr:row>2</xdr:row>
                    <xdr:rowOff>165100</xdr:rowOff>
                  </from>
                  <to>
                    <xdr:col>3</xdr:col>
                    <xdr:colOff>889000</xdr:colOff>
                    <xdr:row>2</xdr:row>
                    <xdr:rowOff>520700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>
    <tabColor theme="0"/>
  </sheetPr>
  <dimension ref="A1:J2530"/>
  <sheetViews>
    <sheetView showGridLines="0" topLeftCell="A13" zoomScale="90" zoomScaleNormal="90" workbookViewId="0">
      <selection activeCell="C1827" sqref="C1827"/>
    </sheetView>
  </sheetViews>
  <sheetFormatPr baseColWidth="10" defaultColWidth="0" defaultRowHeight="15"/>
  <cols>
    <col min="1" max="1" width="52.1640625" customWidth="1"/>
    <col min="2" max="2" width="24.5" customWidth="1"/>
    <col min="3" max="3" width="19.33203125" customWidth="1"/>
    <col min="4" max="4" width="29.83203125" customWidth="1"/>
    <col min="5" max="5" width="32.5" customWidth="1"/>
    <col min="6" max="10" width="8.83203125" customWidth="1"/>
    <col min="11" max="16384" width="8.83203125" hidden="1"/>
  </cols>
  <sheetData>
    <row r="1" spans="1:5" s="262" customFormat="1" ht="31.5" customHeight="1">
      <c r="A1" t="s">
        <v>374</v>
      </c>
      <c r="B1" s="262" t="s">
        <v>2286</v>
      </c>
      <c r="C1" s="262" t="s">
        <v>2466</v>
      </c>
      <c r="D1" s="262" t="s">
        <v>4391</v>
      </c>
      <c r="E1" s="262" t="s">
        <v>4392</v>
      </c>
    </row>
    <row r="2" spans="1:5" ht="20" customHeight="1">
      <c r="A2" t="s">
        <v>1475</v>
      </c>
      <c r="B2" t="s">
        <v>379</v>
      </c>
      <c r="C2" s="84" t="s">
        <v>4393</v>
      </c>
      <c r="D2" t="s">
        <v>3864</v>
      </c>
      <c r="E2" t="s">
        <v>3865</v>
      </c>
    </row>
    <row r="3" spans="1:5" ht="20" customHeight="1">
      <c r="A3" t="s">
        <v>1504</v>
      </c>
      <c r="B3" t="s">
        <v>600</v>
      </c>
      <c r="C3" s="84" t="s">
        <v>4394</v>
      </c>
      <c r="D3" t="s">
        <v>3286</v>
      </c>
    </row>
    <row r="4" spans="1:5" ht="20" customHeight="1">
      <c r="A4" t="s">
        <v>2143</v>
      </c>
      <c r="B4" t="s">
        <v>1162</v>
      </c>
      <c r="C4" s="84" t="s">
        <v>4395</v>
      </c>
      <c r="D4" t="s">
        <v>4257</v>
      </c>
    </row>
    <row r="5" spans="1:5" ht="20" customHeight="1">
      <c r="A5" t="s">
        <v>943</v>
      </c>
      <c r="B5" t="s">
        <v>867</v>
      </c>
      <c r="C5" s="84" t="s">
        <v>4396</v>
      </c>
      <c r="D5" t="s">
        <v>3073</v>
      </c>
    </row>
    <row r="6" spans="1:5" ht="20" customHeight="1">
      <c r="A6" t="s">
        <v>1723</v>
      </c>
      <c r="B6" t="s">
        <v>388</v>
      </c>
      <c r="C6" s="84" t="s">
        <v>4397</v>
      </c>
      <c r="D6" t="s">
        <v>4021</v>
      </c>
      <c r="E6" t="s">
        <v>4022</v>
      </c>
    </row>
    <row r="7" spans="1:5" ht="20" customHeight="1">
      <c r="A7" t="s">
        <v>1084</v>
      </c>
      <c r="B7" t="s">
        <v>77</v>
      </c>
      <c r="C7" s="84" t="s">
        <v>3375</v>
      </c>
      <c r="D7" t="s">
        <v>3376</v>
      </c>
    </row>
    <row r="8" spans="1:5" ht="20" customHeight="1">
      <c r="A8" t="s">
        <v>1106</v>
      </c>
      <c r="B8" t="s">
        <v>475</v>
      </c>
      <c r="C8" s="84" t="s">
        <v>3402</v>
      </c>
      <c r="D8" t="s">
        <v>3403</v>
      </c>
    </row>
    <row r="9" spans="1:5" ht="20" customHeight="1">
      <c r="A9" t="s">
        <v>1892</v>
      </c>
      <c r="B9" t="s">
        <v>448</v>
      </c>
      <c r="C9" s="84" t="s">
        <v>4398</v>
      </c>
      <c r="D9" t="s">
        <v>4132</v>
      </c>
    </row>
    <row r="10" spans="1:5" ht="20" customHeight="1">
      <c r="A10" t="s">
        <v>1012</v>
      </c>
      <c r="B10" t="s">
        <v>377</v>
      </c>
      <c r="C10" s="84" t="s">
        <v>3291</v>
      </c>
      <c r="D10" t="s">
        <v>3292</v>
      </c>
    </row>
    <row r="11" spans="1:5" ht="20" customHeight="1">
      <c r="A11" t="s">
        <v>1937</v>
      </c>
      <c r="B11" t="s">
        <v>77</v>
      </c>
      <c r="C11" s="84" t="s">
        <v>4399</v>
      </c>
      <c r="D11" t="s">
        <v>3815</v>
      </c>
    </row>
    <row r="12" spans="1:5" ht="20" customHeight="1">
      <c r="A12" t="s">
        <v>2154</v>
      </c>
      <c r="B12" t="s">
        <v>621</v>
      </c>
      <c r="C12" s="84" t="s">
        <v>4400</v>
      </c>
      <c r="D12" t="s">
        <v>4262</v>
      </c>
    </row>
    <row r="13" spans="1:5" ht="20" customHeight="1">
      <c r="A13" t="s">
        <v>1017</v>
      </c>
      <c r="B13" t="s">
        <v>390</v>
      </c>
      <c r="C13" s="84" t="s">
        <v>3301</v>
      </c>
      <c r="D13" t="s">
        <v>3302</v>
      </c>
    </row>
    <row r="14" spans="1:5" ht="20" customHeight="1">
      <c r="A14" t="s">
        <v>648</v>
      </c>
      <c r="B14" t="s">
        <v>647</v>
      </c>
      <c r="C14" s="84" t="s">
        <v>2713</v>
      </c>
      <c r="D14" t="s">
        <v>2714</v>
      </c>
    </row>
    <row r="15" spans="1:5" ht="20" customHeight="1">
      <c r="A15" t="s">
        <v>1182</v>
      </c>
      <c r="B15" t="s">
        <v>484</v>
      </c>
      <c r="C15" s="84" t="s">
        <v>3522</v>
      </c>
      <c r="D15" t="s">
        <v>3523</v>
      </c>
    </row>
    <row r="16" spans="1:5" ht="20" customHeight="1">
      <c r="A16" t="s">
        <v>1274</v>
      </c>
      <c r="B16" t="s">
        <v>489</v>
      </c>
      <c r="C16" s="84" t="s">
        <v>3665</v>
      </c>
      <c r="D16" t="s">
        <v>3666</v>
      </c>
    </row>
    <row r="17" spans="1:5" ht="20" customHeight="1">
      <c r="A17" t="s">
        <v>1656</v>
      </c>
      <c r="B17" t="s">
        <v>448</v>
      </c>
      <c r="C17" s="84" t="s">
        <v>4401</v>
      </c>
      <c r="D17" t="s">
        <v>2538</v>
      </c>
    </row>
    <row r="18" spans="1:5" ht="20" customHeight="1">
      <c r="A18" t="s">
        <v>539</v>
      </c>
      <c r="B18" t="s">
        <v>377</v>
      </c>
      <c r="C18" s="84" t="s">
        <v>4402</v>
      </c>
      <c r="D18" t="s">
        <v>2622</v>
      </c>
    </row>
    <row r="19" spans="1:5" ht="20" customHeight="1">
      <c r="A19" t="s">
        <v>1986</v>
      </c>
      <c r="B19" t="s">
        <v>1794</v>
      </c>
      <c r="C19" s="84" t="s">
        <v>4403</v>
      </c>
      <c r="D19" t="s">
        <v>4184</v>
      </c>
    </row>
    <row r="20" spans="1:5" ht="20" customHeight="1">
      <c r="A20" t="s">
        <v>1118</v>
      </c>
      <c r="B20" t="s">
        <v>1038</v>
      </c>
      <c r="C20" s="84" t="s">
        <v>3422</v>
      </c>
      <c r="D20" t="s">
        <v>3423</v>
      </c>
    </row>
    <row r="21" spans="1:5" ht="20" customHeight="1">
      <c r="A21" t="s">
        <v>1234</v>
      </c>
      <c r="B21" t="s">
        <v>459</v>
      </c>
      <c r="C21" s="84" t="s">
        <v>4404</v>
      </c>
    </row>
    <row r="22" spans="1:5" ht="20" customHeight="1">
      <c r="A22" t="s">
        <v>2125</v>
      </c>
      <c r="B22" t="s">
        <v>377</v>
      </c>
      <c r="C22" s="84" t="s">
        <v>4405</v>
      </c>
    </row>
    <row r="23" spans="1:5" ht="20" customHeight="1">
      <c r="A23" t="s">
        <v>1893</v>
      </c>
      <c r="B23" t="s">
        <v>1085</v>
      </c>
      <c r="C23" s="84" t="s">
        <v>4406</v>
      </c>
      <c r="D23" t="s">
        <v>4133</v>
      </c>
    </row>
    <row r="24" spans="1:5" ht="20" customHeight="1">
      <c r="A24" t="s">
        <v>1001</v>
      </c>
      <c r="B24" t="s">
        <v>1000</v>
      </c>
      <c r="C24" s="84" t="s">
        <v>3270</v>
      </c>
      <c r="D24" t="s">
        <v>3271</v>
      </c>
    </row>
    <row r="25" spans="1:5" ht="20" customHeight="1">
      <c r="A25" t="s">
        <v>681</v>
      </c>
      <c r="B25" t="s">
        <v>388</v>
      </c>
      <c r="C25" s="84" t="s">
        <v>2774</v>
      </c>
      <c r="D25" t="s">
        <v>2775</v>
      </c>
      <c r="E25" t="s">
        <v>2526</v>
      </c>
    </row>
    <row r="26" spans="1:5" ht="20" customHeight="1">
      <c r="A26" t="s">
        <v>1598</v>
      </c>
      <c r="B26" t="s">
        <v>459</v>
      </c>
      <c r="C26" s="84" t="s">
        <v>4407</v>
      </c>
      <c r="D26" t="s">
        <v>3949</v>
      </c>
    </row>
    <row r="27" spans="1:5" ht="20" customHeight="1">
      <c r="A27" t="s">
        <v>1561</v>
      </c>
      <c r="B27" t="s">
        <v>388</v>
      </c>
      <c r="C27" s="84" t="s">
        <v>4408</v>
      </c>
      <c r="D27" t="s">
        <v>3925</v>
      </c>
    </row>
    <row r="28" spans="1:5" ht="20" customHeight="1">
      <c r="A28" t="s">
        <v>1983</v>
      </c>
      <c r="B28" t="s">
        <v>434</v>
      </c>
      <c r="C28" s="84" t="s">
        <v>4409</v>
      </c>
      <c r="D28" t="s">
        <v>4183</v>
      </c>
    </row>
    <row r="29" spans="1:5" ht="20" customHeight="1">
      <c r="A29" t="s">
        <v>965</v>
      </c>
      <c r="B29" t="s">
        <v>409</v>
      </c>
      <c r="C29" s="84" t="s">
        <v>3217</v>
      </c>
    </row>
    <row r="30" spans="1:5" ht="20" customHeight="1">
      <c r="A30" t="s">
        <v>1275</v>
      </c>
      <c r="B30" t="s">
        <v>448</v>
      </c>
      <c r="C30" s="84" t="s">
        <v>3667</v>
      </c>
      <c r="D30" t="s">
        <v>2538</v>
      </c>
    </row>
    <row r="31" spans="1:5" ht="20" customHeight="1">
      <c r="A31" t="s">
        <v>1577</v>
      </c>
      <c r="B31" t="s">
        <v>525</v>
      </c>
      <c r="C31" s="84" t="s">
        <v>4410</v>
      </c>
      <c r="D31" t="s">
        <v>3820</v>
      </c>
    </row>
    <row r="32" spans="1:5" ht="20" customHeight="1">
      <c r="A32" t="s">
        <v>1399</v>
      </c>
      <c r="B32" t="s">
        <v>525</v>
      </c>
      <c r="C32" s="84" t="s">
        <v>4411</v>
      </c>
      <c r="D32" t="s">
        <v>3820</v>
      </c>
    </row>
    <row r="33" spans="1:5" ht="20" customHeight="1">
      <c r="A33" t="s">
        <v>1657</v>
      </c>
      <c r="B33" t="s">
        <v>448</v>
      </c>
      <c r="C33" s="84" t="s">
        <v>4401</v>
      </c>
      <c r="D33" t="s">
        <v>2538</v>
      </c>
    </row>
    <row r="34" spans="1:5" ht="20" customHeight="1">
      <c r="A34" t="s">
        <v>994</v>
      </c>
      <c r="B34" t="s">
        <v>441</v>
      </c>
      <c r="C34" s="84" t="s">
        <v>3259</v>
      </c>
      <c r="D34" t="s">
        <v>3260</v>
      </c>
    </row>
    <row r="35" spans="1:5" ht="20" customHeight="1">
      <c r="A35" t="s">
        <v>1242</v>
      </c>
      <c r="B35" t="s">
        <v>503</v>
      </c>
      <c r="C35" s="84" t="s">
        <v>3620</v>
      </c>
      <c r="D35" t="s">
        <v>3621</v>
      </c>
    </row>
    <row r="36" spans="1:5" ht="20" customHeight="1">
      <c r="A36" t="s">
        <v>2163</v>
      </c>
      <c r="B36" t="s">
        <v>448</v>
      </c>
      <c r="C36" s="84" t="s">
        <v>4412</v>
      </c>
      <c r="D36" t="s">
        <v>2538</v>
      </c>
    </row>
    <row r="37" spans="1:5" ht="20" customHeight="1">
      <c r="A37" t="s">
        <v>1972</v>
      </c>
      <c r="B37" t="s">
        <v>1574</v>
      </c>
      <c r="C37" s="84" t="s">
        <v>4413</v>
      </c>
      <c r="D37" t="s">
        <v>4175</v>
      </c>
    </row>
    <row r="38" spans="1:5" ht="20" customHeight="1">
      <c r="A38" t="s">
        <v>1969</v>
      </c>
      <c r="B38" t="s">
        <v>1190</v>
      </c>
      <c r="C38" s="84" t="s">
        <v>4414</v>
      </c>
      <c r="D38" t="s">
        <v>4172</v>
      </c>
    </row>
    <row r="39" spans="1:5" ht="20" customHeight="1">
      <c r="A39" t="s">
        <v>1211</v>
      </c>
      <c r="B39" t="s">
        <v>647</v>
      </c>
      <c r="C39" s="84" t="s">
        <v>3571</v>
      </c>
      <c r="D39" t="s">
        <v>2714</v>
      </c>
    </row>
    <row r="40" spans="1:5" ht="20" customHeight="1">
      <c r="A40" t="s">
        <v>548</v>
      </c>
      <c r="B40" t="s">
        <v>379</v>
      </c>
      <c r="C40" s="84" t="s">
        <v>4415</v>
      </c>
      <c r="D40" t="s">
        <v>2630</v>
      </c>
      <c r="E40" t="s">
        <v>2631</v>
      </c>
    </row>
    <row r="41" spans="1:5" ht="20" customHeight="1">
      <c r="A41" t="s">
        <v>2126</v>
      </c>
      <c r="B41" t="s">
        <v>379</v>
      </c>
      <c r="C41" s="84" t="s">
        <v>4416</v>
      </c>
      <c r="D41" t="s">
        <v>4248</v>
      </c>
    </row>
    <row r="42" spans="1:5" ht="20" customHeight="1">
      <c r="A42" t="s">
        <v>803</v>
      </c>
      <c r="B42" t="s">
        <v>802</v>
      </c>
      <c r="C42" s="84" t="s">
        <v>2963</v>
      </c>
      <c r="D42" t="s">
        <v>2964</v>
      </c>
    </row>
    <row r="43" spans="1:5" ht="20" customHeight="1">
      <c r="A43" t="s">
        <v>827</v>
      </c>
      <c r="B43" t="s">
        <v>379</v>
      </c>
      <c r="C43" s="84" t="s">
        <v>4417</v>
      </c>
      <c r="D43" t="s">
        <v>3005</v>
      </c>
    </row>
    <row r="44" spans="1:5" ht="20" customHeight="1">
      <c r="A44" t="s">
        <v>2171</v>
      </c>
      <c r="B44" t="s">
        <v>607</v>
      </c>
      <c r="C44" s="84" t="s">
        <v>4418</v>
      </c>
      <c r="D44" t="s">
        <v>4268</v>
      </c>
    </row>
    <row r="45" spans="1:5" ht="20" customHeight="1">
      <c r="A45" t="s">
        <v>2189</v>
      </c>
      <c r="B45" t="s">
        <v>448</v>
      </c>
      <c r="C45" s="84" t="s">
        <v>4419</v>
      </c>
      <c r="D45" t="s">
        <v>2538</v>
      </c>
    </row>
    <row r="46" spans="1:5" ht="20" customHeight="1">
      <c r="A46" t="s">
        <v>1345</v>
      </c>
      <c r="B46" t="s">
        <v>379</v>
      </c>
      <c r="C46" s="84" t="s">
        <v>4420</v>
      </c>
      <c r="D46" t="s">
        <v>2630</v>
      </c>
      <c r="E46" t="s">
        <v>3771</v>
      </c>
    </row>
    <row r="47" spans="1:5" ht="20" customHeight="1">
      <c r="A47" t="s">
        <v>1960</v>
      </c>
      <c r="B47" t="s">
        <v>379</v>
      </c>
      <c r="C47" s="84" t="s">
        <v>4421</v>
      </c>
      <c r="D47" t="s">
        <v>4165</v>
      </c>
      <c r="E47" t="s">
        <v>4166</v>
      </c>
    </row>
    <row r="48" spans="1:5" ht="20" customHeight="1">
      <c r="A48" t="s">
        <v>2091</v>
      </c>
      <c r="B48" t="s">
        <v>379</v>
      </c>
      <c r="C48" s="84" t="s">
        <v>4422</v>
      </c>
      <c r="D48" t="s">
        <v>4233</v>
      </c>
    </row>
    <row r="49" spans="1:5" ht="20" customHeight="1">
      <c r="A49" t="s">
        <v>1064</v>
      </c>
      <c r="B49" t="s">
        <v>579</v>
      </c>
      <c r="C49" s="84" t="s">
        <v>4423</v>
      </c>
      <c r="D49" t="s">
        <v>3341</v>
      </c>
    </row>
    <row r="50" spans="1:5" ht="20" customHeight="1">
      <c r="A50" t="s">
        <v>2113</v>
      </c>
      <c r="B50" t="s">
        <v>561</v>
      </c>
      <c r="C50" s="84" t="s">
        <v>4424</v>
      </c>
      <c r="D50" t="s">
        <v>2429</v>
      </c>
    </row>
    <row r="51" spans="1:5" ht="20" customHeight="1">
      <c r="A51" t="s">
        <v>1395</v>
      </c>
      <c r="B51" t="s">
        <v>600</v>
      </c>
      <c r="C51" s="84" t="s">
        <v>4425</v>
      </c>
      <c r="D51" t="s">
        <v>3817</v>
      </c>
    </row>
    <row r="52" spans="1:5" ht="20" customHeight="1">
      <c r="A52" t="s">
        <v>1935</v>
      </c>
      <c r="B52" t="s">
        <v>988</v>
      </c>
      <c r="C52" s="84" t="s">
        <v>4426</v>
      </c>
      <c r="D52" t="s">
        <v>3889</v>
      </c>
    </row>
    <row r="53" spans="1:5" ht="20" customHeight="1">
      <c r="A53" t="s">
        <v>1444</v>
      </c>
      <c r="B53" t="s">
        <v>535</v>
      </c>
      <c r="C53" s="84" t="s">
        <v>4427</v>
      </c>
      <c r="D53" t="s">
        <v>3849</v>
      </c>
    </row>
    <row r="54" spans="1:5" ht="20" customHeight="1">
      <c r="A54" t="s">
        <v>1785</v>
      </c>
      <c r="B54" t="s">
        <v>379</v>
      </c>
      <c r="C54" s="84" t="s">
        <v>4428</v>
      </c>
      <c r="D54" t="s">
        <v>4065</v>
      </c>
      <c r="E54" t="s">
        <v>4066</v>
      </c>
    </row>
    <row r="55" spans="1:5" ht="20" customHeight="1">
      <c r="A55" t="s">
        <v>617</v>
      </c>
      <c r="B55" t="s">
        <v>379</v>
      </c>
      <c r="C55" s="84" t="s">
        <v>4429</v>
      </c>
      <c r="D55" t="s">
        <v>2683</v>
      </c>
      <c r="E55" t="s">
        <v>2684</v>
      </c>
    </row>
    <row r="56" spans="1:5" ht="20" customHeight="1">
      <c r="A56" t="s">
        <v>2155</v>
      </c>
      <c r="B56" t="s">
        <v>600</v>
      </c>
      <c r="C56" s="84" t="s">
        <v>4430</v>
      </c>
    </row>
    <row r="57" spans="1:5" ht="20" customHeight="1">
      <c r="A57" t="s">
        <v>1065</v>
      </c>
      <c r="B57" t="s">
        <v>561</v>
      </c>
      <c r="C57" s="84" t="s">
        <v>2430</v>
      </c>
      <c r="D57" t="s">
        <v>2431</v>
      </c>
    </row>
    <row r="58" spans="1:5" ht="20" customHeight="1">
      <c r="A58" t="s">
        <v>817</v>
      </c>
      <c r="B58" t="s">
        <v>379</v>
      </c>
      <c r="C58" s="84" t="s">
        <v>2987</v>
      </c>
      <c r="D58" t="s">
        <v>2988</v>
      </c>
    </row>
    <row r="59" spans="1:5" ht="20" customHeight="1">
      <c r="A59" t="s">
        <v>1776</v>
      </c>
      <c r="B59" t="s">
        <v>377</v>
      </c>
      <c r="C59" s="84" t="s">
        <v>4431</v>
      </c>
      <c r="D59" t="s">
        <v>4059</v>
      </c>
    </row>
    <row r="60" spans="1:5" ht="20" customHeight="1">
      <c r="A60" t="s">
        <v>1570</v>
      </c>
      <c r="B60" t="s">
        <v>484</v>
      </c>
      <c r="C60" s="84" t="s">
        <v>4432</v>
      </c>
      <c r="D60" t="s">
        <v>3750</v>
      </c>
    </row>
    <row r="61" spans="1:5" ht="20" customHeight="1">
      <c r="A61" t="s">
        <v>1851</v>
      </c>
      <c r="B61" t="s">
        <v>1574</v>
      </c>
      <c r="C61" s="84" t="s">
        <v>4433</v>
      </c>
    </row>
    <row r="62" spans="1:5" ht="20" customHeight="1">
      <c r="A62" t="s">
        <v>1696</v>
      </c>
      <c r="B62" t="s">
        <v>448</v>
      </c>
      <c r="C62" s="84" t="s">
        <v>4434</v>
      </c>
      <c r="D62" t="s">
        <v>4009</v>
      </c>
    </row>
    <row r="63" spans="1:5" ht="20" customHeight="1">
      <c r="A63" t="s">
        <v>517</v>
      </c>
      <c r="B63" t="s">
        <v>516</v>
      </c>
      <c r="C63" s="84" t="s">
        <v>4435</v>
      </c>
    </row>
    <row r="64" spans="1:5" ht="20" customHeight="1">
      <c r="A64" t="s">
        <v>1406</v>
      </c>
      <c r="B64" t="s">
        <v>377</v>
      </c>
      <c r="C64" s="84" t="s">
        <v>4436</v>
      </c>
    </row>
    <row r="65" spans="1:5" ht="20" customHeight="1">
      <c r="A65" t="s">
        <v>1990</v>
      </c>
      <c r="B65" t="s">
        <v>453</v>
      </c>
      <c r="C65" s="84" t="s">
        <v>4437</v>
      </c>
      <c r="D65" t="s">
        <v>4186</v>
      </c>
    </row>
    <row r="66" spans="1:5" ht="20" customHeight="1">
      <c r="A66" t="s">
        <v>690</v>
      </c>
      <c r="B66" t="s">
        <v>379</v>
      </c>
      <c r="C66" s="84" t="s">
        <v>4438</v>
      </c>
      <c r="D66" t="s">
        <v>2789</v>
      </c>
      <c r="E66" t="s">
        <v>2790</v>
      </c>
    </row>
    <row r="67" spans="1:5" ht="20" customHeight="1">
      <c r="A67" t="s">
        <v>2136</v>
      </c>
      <c r="B67" t="s">
        <v>525</v>
      </c>
      <c r="C67" s="84" t="s">
        <v>4439</v>
      </c>
      <c r="D67" t="s">
        <v>4153</v>
      </c>
    </row>
    <row r="68" spans="1:5" ht="20" customHeight="1">
      <c r="A68" t="s">
        <v>921</v>
      </c>
      <c r="B68" t="s">
        <v>379</v>
      </c>
      <c r="C68" s="84" t="s">
        <v>4440</v>
      </c>
      <c r="D68" t="s">
        <v>3153</v>
      </c>
      <c r="E68" t="s">
        <v>3154</v>
      </c>
    </row>
    <row r="69" spans="1:5" ht="20" customHeight="1">
      <c r="A69" t="s">
        <v>1522</v>
      </c>
      <c r="B69" t="s">
        <v>381</v>
      </c>
      <c r="C69" s="84" t="s">
        <v>4441</v>
      </c>
    </row>
    <row r="70" spans="1:5" ht="20" customHeight="1">
      <c r="A70" t="s">
        <v>914</v>
      </c>
      <c r="B70" t="s">
        <v>533</v>
      </c>
      <c r="C70" s="84" t="s">
        <v>3138</v>
      </c>
      <c r="D70" t="s">
        <v>3139</v>
      </c>
    </row>
    <row r="71" spans="1:5" ht="20" customHeight="1">
      <c r="A71" t="s">
        <v>873</v>
      </c>
      <c r="B71" t="s">
        <v>635</v>
      </c>
      <c r="C71" s="84" t="s">
        <v>4442</v>
      </c>
      <c r="D71" t="s">
        <v>3076</v>
      </c>
    </row>
    <row r="72" spans="1:5" ht="20" customHeight="1">
      <c r="A72" t="s">
        <v>821</v>
      </c>
      <c r="B72" t="s">
        <v>77</v>
      </c>
      <c r="C72" s="84" t="s">
        <v>2993</v>
      </c>
      <c r="D72" t="s">
        <v>2994</v>
      </c>
    </row>
    <row r="73" spans="1:5" ht="20" customHeight="1">
      <c r="A73" t="s">
        <v>1411</v>
      </c>
      <c r="B73" t="s">
        <v>484</v>
      </c>
      <c r="C73" s="84" t="s">
        <v>4443</v>
      </c>
      <c r="D73" t="s">
        <v>3829</v>
      </c>
    </row>
    <row r="74" spans="1:5" ht="20" customHeight="1">
      <c r="A74" t="s">
        <v>592</v>
      </c>
      <c r="B74" t="s">
        <v>432</v>
      </c>
      <c r="C74" s="84" t="s">
        <v>4444</v>
      </c>
      <c r="D74" t="s">
        <v>2665</v>
      </c>
    </row>
    <row r="75" spans="1:5" ht="20" customHeight="1">
      <c r="A75" t="s">
        <v>490</v>
      </c>
      <c r="B75" t="s">
        <v>489</v>
      </c>
      <c r="C75" s="84" t="s">
        <v>4445</v>
      </c>
      <c r="D75" t="s">
        <v>2574</v>
      </c>
    </row>
    <row r="76" spans="1:5" ht="20" customHeight="1">
      <c r="A76" t="s">
        <v>585</v>
      </c>
      <c r="B76" t="s">
        <v>429</v>
      </c>
      <c r="C76" s="84" t="s">
        <v>4446</v>
      </c>
      <c r="D76" t="s">
        <v>2658</v>
      </c>
    </row>
    <row r="77" spans="1:5" ht="20" customHeight="1">
      <c r="A77" t="s">
        <v>1356</v>
      </c>
      <c r="B77" t="s">
        <v>379</v>
      </c>
      <c r="C77" s="84" t="s">
        <v>4447</v>
      </c>
      <c r="D77" t="s">
        <v>3780</v>
      </c>
      <c r="E77" t="s">
        <v>3781</v>
      </c>
    </row>
    <row r="78" spans="1:5" ht="20" customHeight="1">
      <c r="A78" t="s">
        <v>653</v>
      </c>
      <c r="B78" t="s">
        <v>379</v>
      </c>
      <c r="C78" s="84" t="s">
        <v>2723</v>
      </c>
      <c r="D78" t="s">
        <v>2724</v>
      </c>
    </row>
    <row r="79" spans="1:5" ht="20" customHeight="1">
      <c r="A79" t="s">
        <v>2237</v>
      </c>
      <c r="B79" t="s">
        <v>448</v>
      </c>
      <c r="C79" s="84" t="s">
        <v>4325</v>
      </c>
    </row>
    <row r="80" spans="1:5" ht="20" customHeight="1">
      <c r="A80" t="s">
        <v>1742</v>
      </c>
      <c r="B80" t="s">
        <v>448</v>
      </c>
      <c r="C80" s="84" t="s">
        <v>4448</v>
      </c>
      <c r="D80" t="s">
        <v>4037</v>
      </c>
    </row>
    <row r="81" spans="1:5" ht="20" customHeight="1">
      <c r="A81" t="s">
        <v>1283</v>
      </c>
      <c r="B81" t="s">
        <v>379</v>
      </c>
      <c r="C81" s="84" t="s">
        <v>3674</v>
      </c>
      <c r="D81" t="s">
        <v>3675</v>
      </c>
      <c r="E81" t="s">
        <v>3676</v>
      </c>
    </row>
    <row r="82" spans="1:5" ht="20" customHeight="1">
      <c r="A82" t="s">
        <v>1235</v>
      </c>
      <c r="B82" t="s">
        <v>561</v>
      </c>
      <c r="C82" s="84" t="s">
        <v>4449</v>
      </c>
      <c r="D82" t="s">
        <v>2432</v>
      </c>
    </row>
    <row r="83" spans="1:5" ht="20" customHeight="1">
      <c r="A83" t="s">
        <v>705</v>
      </c>
      <c r="B83" t="s">
        <v>377</v>
      </c>
      <c r="C83" s="84" t="s">
        <v>4450</v>
      </c>
      <c r="D83" t="s">
        <v>2581</v>
      </c>
    </row>
    <row r="84" spans="1:5" ht="20" customHeight="1">
      <c r="A84" t="s">
        <v>1668</v>
      </c>
      <c r="B84" t="s">
        <v>1085</v>
      </c>
      <c r="C84" s="84" t="s">
        <v>4451</v>
      </c>
      <c r="D84" t="s">
        <v>3895</v>
      </c>
    </row>
    <row r="85" spans="1:5" ht="20" customHeight="1">
      <c r="A85" t="s">
        <v>1698</v>
      </c>
      <c r="B85" t="s">
        <v>1085</v>
      </c>
      <c r="C85" s="84" t="s">
        <v>4452</v>
      </c>
      <c r="D85" t="s">
        <v>3724</v>
      </c>
    </row>
    <row r="86" spans="1:5" ht="20" customHeight="1">
      <c r="A86" t="s">
        <v>1766</v>
      </c>
      <c r="B86" t="s">
        <v>1085</v>
      </c>
      <c r="C86" s="84" t="s">
        <v>4453</v>
      </c>
      <c r="D86" t="s">
        <v>3895</v>
      </c>
    </row>
    <row r="87" spans="1:5" ht="20" customHeight="1">
      <c r="A87" t="s">
        <v>2085</v>
      </c>
      <c r="B87" t="s">
        <v>561</v>
      </c>
      <c r="C87" s="84" t="s">
        <v>4454</v>
      </c>
      <c r="D87" t="s">
        <v>2429</v>
      </c>
    </row>
    <row r="88" spans="1:5" ht="20" customHeight="1">
      <c r="A88" t="s">
        <v>2120</v>
      </c>
      <c r="B88" t="s">
        <v>561</v>
      </c>
      <c r="C88" s="84" t="s">
        <v>4455</v>
      </c>
      <c r="D88" t="s">
        <v>2429</v>
      </c>
    </row>
    <row r="89" spans="1:5" ht="20" customHeight="1">
      <c r="A89" t="s">
        <v>1743</v>
      </c>
      <c r="B89" t="s">
        <v>561</v>
      </c>
      <c r="C89" s="84" t="s">
        <v>4456</v>
      </c>
      <c r="D89" t="s">
        <v>2433</v>
      </c>
    </row>
    <row r="90" spans="1:5" ht="20" customHeight="1">
      <c r="A90" t="s">
        <v>1939</v>
      </c>
      <c r="B90" t="s">
        <v>525</v>
      </c>
      <c r="C90" s="84" t="s">
        <v>4457</v>
      </c>
      <c r="D90" t="s">
        <v>4153</v>
      </c>
    </row>
    <row r="91" spans="1:5" ht="20" customHeight="1">
      <c r="A91" t="s">
        <v>2114</v>
      </c>
      <c r="B91" t="s">
        <v>561</v>
      </c>
      <c r="C91" s="84" t="s">
        <v>4458</v>
      </c>
      <c r="D91" t="s">
        <v>2429</v>
      </c>
    </row>
    <row r="92" spans="1:5" ht="20" customHeight="1">
      <c r="A92" t="s">
        <v>2137</v>
      </c>
      <c r="B92" t="s">
        <v>561</v>
      </c>
      <c r="C92" s="84" t="s">
        <v>4459</v>
      </c>
      <c r="D92" t="s">
        <v>2429</v>
      </c>
    </row>
    <row r="93" spans="1:5" ht="20" customHeight="1">
      <c r="A93" t="s">
        <v>2168</v>
      </c>
      <c r="B93" t="s">
        <v>561</v>
      </c>
      <c r="C93" s="84" t="s">
        <v>4460</v>
      </c>
      <c r="D93" t="s">
        <v>2434</v>
      </c>
    </row>
    <row r="94" spans="1:5" ht="20" customHeight="1">
      <c r="A94" t="s">
        <v>478</v>
      </c>
      <c r="B94" t="s">
        <v>432</v>
      </c>
      <c r="C94" s="84" t="s">
        <v>4461</v>
      </c>
      <c r="D94" t="s">
        <v>2565</v>
      </c>
    </row>
    <row r="95" spans="1:5" ht="20" customHeight="1">
      <c r="A95" t="s">
        <v>920</v>
      </c>
      <c r="B95" t="s">
        <v>429</v>
      </c>
      <c r="C95" s="84" t="s">
        <v>3151</v>
      </c>
      <c r="D95" t="s">
        <v>3152</v>
      </c>
    </row>
    <row r="96" spans="1:5" ht="20" customHeight="1">
      <c r="A96" t="s">
        <v>534</v>
      </c>
      <c r="B96" t="s">
        <v>533</v>
      </c>
      <c r="C96" s="84" t="s">
        <v>4462</v>
      </c>
      <c r="D96" t="s">
        <v>2618</v>
      </c>
    </row>
    <row r="97" spans="1:4" ht="20" customHeight="1">
      <c r="A97" t="s">
        <v>1620</v>
      </c>
      <c r="B97" t="s">
        <v>775</v>
      </c>
      <c r="C97" s="84" t="s">
        <v>4463</v>
      </c>
      <c r="D97" t="s">
        <v>2917</v>
      </c>
    </row>
    <row r="98" spans="1:4" ht="20" customHeight="1">
      <c r="A98" t="s">
        <v>980</v>
      </c>
      <c r="B98" t="s">
        <v>390</v>
      </c>
      <c r="C98" s="84" t="s">
        <v>3237</v>
      </c>
      <c r="D98" t="s">
        <v>3238</v>
      </c>
    </row>
    <row r="99" spans="1:4" ht="20" customHeight="1">
      <c r="A99" t="s">
        <v>1198</v>
      </c>
      <c r="B99" t="s">
        <v>453</v>
      </c>
      <c r="C99" s="84" t="s">
        <v>3548</v>
      </c>
      <c r="D99" t="s">
        <v>3549</v>
      </c>
    </row>
    <row r="100" spans="1:4" ht="20" customHeight="1">
      <c r="A100" t="s">
        <v>2066</v>
      </c>
      <c r="B100" t="s">
        <v>453</v>
      </c>
      <c r="C100" s="84" t="s">
        <v>4464</v>
      </c>
      <c r="D100" t="s">
        <v>4119</v>
      </c>
    </row>
    <row r="101" spans="1:4" ht="20" customHeight="1">
      <c r="A101" t="s">
        <v>1550</v>
      </c>
      <c r="B101" t="s">
        <v>953</v>
      </c>
      <c r="C101" s="84" t="s">
        <v>4465</v>
      </c>
      <c r="D101" t="s">
        <v>3918</v>
      </c>
    </row>
    <row r="102" spans="1:4" ht="20" customHeight="1">
      <c r="A102" t="s">
        <v>2229</v>
      </c>
      <c r="B102" t="s">
        <v>713</v>
      </c>
      <c r="C102" s="84" t="s">
        <v>4313</v>
      </c>
    </row>
    <row r="103" spans="1:4" ht="20" customHeight="1">
      <c r="A103" t="s">
        <v>1088</v>
      </c>
      <c r="B103" t="s">
        <v>579</v>
      </c>
      <c r="C103" s="84" t="s">
        <v>3380</v>
      </c>
      <c r="D103" t="s">
        <v>3381</v>
      </c>
    </row>
    <row r="104" spans="1:4" ht="20" customHeight="1">
      <c r="A104" t="s">
        <v>1355</v>
      </c>
      <c r="B104" t="s">
        <v>600</v>
      </c>
      <c r="C104" s="84" t="s">
        <v>4466</v>
      </c>
      <c r="D104" t="s">
        <v>3779</v>
      </c>
    </row>
    <row r="105" spans="1:4" ht="20" customHeight="1">
      <c r="A105" t="s">
        <v>1078</v>
      </c>
      <c r="B105" t="s">
        <v>582</v>
      </c>
      <c r="C105" s="84" t="s">
        <v>4423</v>
      </c>
      <c r="D105" t="s">
        <v>3364</v>
      </c>
    </row>
    <row r="106" spans="1:4" ht="20" customHeight="1">
      <c r="A106" t="s">
        <v>1206</v>
      </c>
      <c r="B106" t="s">
        <v>484</v>
      </c>
      <c r="C106" s="84" t="s">
        <v>4467</v>
      </c>
      <c r="D106" t="s">
        <v>3562</v>
      </c>
    </row>
    <row r="107" spans="1:4" ht="20" customHeight="1">
      <c r="A107" t="s">
        <v>2259</v>
      </c>
      <c r="B107" t="s">
        <v>377</v>
      </c>
      <c r="C107" s="84" t="s">
        <v>4356</v>
      </c>
      <c r="D107" t="s">
        <v>4357</v>
      </c>
    </row>
    <row r="108" spans="1:4" ht="20" customHeight="1">
      <c r="A108" t="s">
        <v>1576</v>
      </c>
      <c r="B108" t="s">
        <v>409</v>
      </c>
      <c r="C108" s="84" t="s">
        <v>4468</v>
      </c>
      <c r="D108" t="s">
        <v>2495</v>
      </c>
    </row>
    <row r="109" spans="1:4" ht="20" customHeight="1">
      <c r="A109" t="s">
        <v>2167</v>
      </c>
      <c r="B109" t="s">
        <v>953</v>
      </c>
      <c r="C109" s="84" t="s">
        <v>4469</v>
      </c>
      <c r="D109" t="s">
        <v>4267</v>
      </c>
    </row>
    <row r="110" spans="1:4" ht="20" customHeight="1">
      <c r="A110" t="s">
        <v>2219</v>
      </c>
      <c r="B110" t="s">
        <v>579</v>
      </c>
      <c r="C110" s="84" t="s">
        <v>4470</v>
      </c>
      <c r="D110" t="s">
        <v>4293</v>
      </c>
    </row>
    <row r="111" spans="1:4" ht="20" customHeight="1">
      <c r="A111" t="s">
        <v>1908</v>
      </c>
      <c r="B111" t="s">
        <v>448</v>
      </c>
      <c r="C111" s="84" t="s">
        <v>4471</v>
      </c>
      <c r="D111" t="s">
        <v>2538</v>
      </c>
    </row>
    <row r="112" spans="1:4" ht="20" customHeight="1">
      <c r="A112" t="s">
        <v>1324</v>
      </c>
      <c r="B112" t="s">
        <v>448</v>
      </c>
      <c r="C112" s="84" t="s">
        <v>4472</v>
      </c>
      <c r="D112" t="s">
        <v>2752</v>
      </c>
    </row>
    <row r="113" spans="1:5" ht="20" customHeight="1">
      <c r="A113" t="s">
        <v>2006</v>
      </c>
      <c r="B113" t="s">
        <v>549</v>
      </c>
      <c r="C113" s="84" t="s">
        <v>4473</v>
      </c>
      <c r="D113" t="s">
        <v>4004</v>
      </c>
    </row>
    <row r="114" spans="1:5" ht="20" customHeight="1">
      <c r="A114" t="s">
        <v>1362</v>
      </c>
      <c r="B114" t="s">
        <v>600</v>
      </c>
      <c r="C114" s="84" t="s">
        <v>4474</v>
      </c>
      <c r="D114" t="s">
        <v>2672</v>
      </c>
    </row>
    <row r="115" spans="1:5" ht="20" customHeight="1">
      <c r="A115" t="s">
        <v>2187</v>
      </c>
      <c r="B115" t="s">
        <v>1574</v>
      </c>
      <c r="C115" s="84" t="s">
        <v>4475</v>
      </c>
      <c r="D115" t="s">
        <v>4271</v>
      </c>
    </row>
    <row r="116" spans="1:5" ht="20" customHeight="1">
      <c r="A116" t="s">
        <v>1332</v>
      </c>
      <c r="B116" t="s">
        <v>600</v>
      </c>
      <c r="C116" s="84" t="s">
        <v>3754</v>
      </c>
      <c r="D116" t="s">
        <v>3755</v>
      </c>
    </row>
    <row r="117" spans="1:5" ht="20" customHeight="1">
      <c r="A117" t="s">
        <v>1934</v>
      </c>
      <c r="B117" t="s">
        <v>579</v>
      </c>
      <c r="C117" s="84" t="s">
        <v>4476</v>
      </c>
      <c r="D117" t="s">
        <v>4076</v>
      </c>
    </row>
    <row r="118" spans="1:5" ht="20" customHeight="1">
      <c r="A118" t="s">
        <v>1310</v>
      </c>
      <c r="B118" t="s">
        <v>713</v>
      </c>
      <c r="C118" s="84" t="s">
        <v>4477</v>
      </c>
    </row>
    <row r="119" spans="1:5" ht="20" customHeight="1">
      <c r="A119" t="s">
        <v>1268</v>
      </c>
      <c r="B119" t="s">
        <v>1267</v>
      </c>
      <c r="C119" s="84" t="s">
        <v>3658</v>
      </c>
    </row>
    <row r="120" spans="1:5" ht="20" customHeight="1">
      <c r="A120" t="s">
        <v>1846</v>
      </c>
      <c r="B120" t="s">
        <v>988</v>
      </c>
      <c r="C120" s="84" t="s">
        <v>4478</v>
      </c>
      <c r="D120" t="s">
        <v>3889</v>
      </c>
    </row>
    <row r="121" spans="1:5" ht="20" customHeight="1">
      <c r="A121" t="s">
        <v>1351</v>
      </c>
      <c r="B121" t="s">
        <v>379</v>
      </c>
      <c r="C121" s="84" t="s">
        <v>4479</v>
      </c>
      <c r="D121" t="s">
        <v>2504</v>
      </c>
      <c r="E121" t="s">
        <v>3776</v>
      </c>
    </row>
    <row r="122" spans="1:5" ht="20" customHeight="1">
      <c r="A122" t="s">
        <v>957</v>
      </c>
      <c r="B122" t="s">
        <v>377</v>
      </c>
      <c r="C122" s="84" t="s">
        <v>3202</v>
      </c>
      <c r="D122" t="s">
        <v>3203</v>
      </c>
    </row>
    <row r="123" spans="1:5" ht="20" customHeight="1">
      <c r="A123" t="s">
        <v>1759</v>
      </c>
      <c r="B123" t="s">
        <v>881</v>
      </c>
      <c r="C123" s="84" t="s">
        <v>4480</v>
      </c>
      <c r="D123" t="s">
        <v>3216</v>
      </c>
    </row>
    <row r="124" spans="1:5" ht="20" customHeight="1">
      <c r="A124" t="s">
        <v>1335</v>
      </c>
      <c r="B124" t="s">
        <v>390</v>
      </c>
      <c r="C124" s="84" t="s">
        <v>3759</v>
      </c>
      <c r="D124" t="s">
        <v>3760</v>
      </c>
    </row>
    <row r="125" spans="1:5" ht="20" customHeight="1">
      <c r="A125" t="s">
        <v>1273</v>
      </c>
      <c r="B125" t="s">
        <v>600</v>
      </c>
      <c r="C125" s="84" t="s">
        <v>4481</v>
      </c>
      <c r="D125" t="s">
        <v>3664</v>
      </c>
    </row>
    <row r="126" spans="1:5" ht="20" customHeight="1">
      <c r="A126" t="s">
        <v>1722</v>
      </c>
      <c r="B126" t="s">
        <v>1085</v>
      </c>
      <c r="C126" s="84" t="s">
        <v>4482</v>
      </c>
    </row>
    <row r="127" spans="1:5" ht="20" customHeight="1">
      <c r="A127" t="s">
        <v>1478</v>
      </c>
      <c r="B127" t="s">
        <v>600</v>
      </c>
      <c r="C127" s="84" t="s">
        <v>4483</v>
      </c>
      <c r="D127" t="s">
        <v>3868</v>
      </c>
    </row>
    <row r="128" spans="1:5" ht="20" customHeight="1">
      <c r="A128" t="s">
        <v>1695</v>
      </c>
      <c r="B128" t="s">
        <v>988</v>
      </c>
      <c r="C128" s="84" t="s">
        <v>4484</v>
      </c>
    </row>
    <row r="129" spans="1:5" ht="20" customHeight="1">
      <c r="A129" t="s">
        <v>1762</v>
      </c>
      <c r="B129" t="s">
        <v>388</v>
      </c>
      <c r="C129" s="84" t="s">
        <v>4485</v>
      </c>
      <c r="D129" t="s">
        <v>4049</v>
      </c>
    </row>
    <row r="130" spans="1:5" ht="20" customHeight="1">
      <c r="A130" t="s">
        <v>911</v>
      </c>
      <c r="B130" t="s">
        <v>381</v>
      </c>
      <c r="C130" s="84" t="s">
        <v>3132</v>
      </c>
      <c r="D130" t="s">
        <v>3133</v>
      </c>
    </row>
    <row r="131" spans="1:5" ht="20" customHeight="1">
      <c r="A131" t="s">
        <v>1888</v>
      </c>
      <c r="B131" t="s">
        <v>379</v>
      </c>
      <c r="C131" s="84" t="s">
        <v>4486</v>
      </c>
      <c r="D131" t="s">
        <v>4128</v>
      </c>
      <c r="E131" t="s">
        <v>4129</v>
      </c>
    </row>
    <row r="132" spans="1:5" ht="20" customHeight="1">
      <c r="A132" t="s">
        <v>408</v>
      </c>
      <c r="B132" t="s">
        <v>379</v>
      </c>
      <c r="C132" s="84" t="s">
        <v>4487</v>
      </c>
      <c r="D132" t="s">
        <v>2494</v>
      </c>
    </row>
    <row r="133" spans="1:5" ht="20" customHeight="1">
      <c r="A133" t="s">
        <v>1458</v>
      </c>
      <c r="B133" t="s">
        <v>379</v>
      </c>
      <c r="C133" s="84" t="s">
        <v>4488</v>
      </c>
    </row>
    <row r="134" spans="1:5" ht="20" customHeight="1">
      <c r="A134" t="s">
        <v>1231</v>
      </c>
      <c r="B134" t="s">
        <v>379</v>
      </c>
      <c r="C134" s="84" t="s">
        <v>3609</v>
      </c>
      <c r="D134" t="s">
        <v>3079</v>
      </c>
      <c r="E134" t="s">
        <v>3610</v>
      </c>
    </row>
    <row r="135" spans="1:5" ht="20" customHeight="1">
      <c r="A135" t="s">
        <v>1753</v>
      </c>
      <c r="B135" t="s">
        <v>377</v>
      </c>
      <c r="C135" s="84" t="s">
        <v>4489</v>
      </c>
      <c r="D135" t="s">
        <v>4042</v>
      </c>
    </row>
    <row r="136" spans="1:5" ht="20" customHeight="1">
      <c r="A136" t="s">
        <v>1726</v>
      </c>
      <c r="B136" t="s">
        <v>377</v>
      </c>
      <c r="C136" s="84" t="s">
        <v>4490</v>
      </c>
      <c r="D136" t="s">
        <v>4025</v>
      </c>
    </row>
    <row r="137" spans="1:5" ht="20" customHeight="1">
      <c r="A137" t="s">
        <v>508</v>
      </c>
      <c r="B137" t="s">
        <v>379</v>
      </c>
      <c r="C137" s="84" t="s">
        <v>4491</v>
      </c>
      <c r="D137" t="s">
        <v>2593</v>
      </c>
    </row>
    <row r="138" spans="1:5" ht="20" customHeight="1">
      <c r="A138" t="s">
        <v>1631</v>
      </c>
      <c r="B138" t="s">
        <v>77</v>
      </c>
      <c r="C138" s="84" t="s">
        <v>4492</v>
      </c>
      <c r="D138" t="s">
        <v>3935</v>
      </c>
    </row>
    <row r="139" spans="1:5" ht="20" customHeight="1">
      <c r="A139" t="s">
        <v>863</v>
      </c>
      <c r="B139" t="s">
        <v>379</v>
      </c>
      <c r="C139" s="84" t="s">
        <v>4493</v>
      </c>
      <c r="D139" t="s">
        <v>3068</v>
      </c>
      <c r="E139" t="s">
        <v>3069</v>
      </c>
    </row>
    <row r="140" spans="1:5" ht="20" customHeight="1">
      <c r="A140" t="s">
        <v>541</v>
      </c>
      <c r="B140" t="s">
        <v>489</v>
      </c>
      <c r="C140" s="84" t="s">
        <v>4494</v>
      </c>
      <c r="D140" t="s">
        <v>2624</v>
      </c>
    </row>
    <row r="141" spans="1:5" ht="20" customHeight="1">
      <c r="A141" t="s">
        <v>1894</v>
      </c>
      <c r="B141" t="s">
        <v>1574</v>
      </c>
      <c r="C141" s="84" t="s">
        <v>4495</v>
      </c>
      <c r="D141" t="s">
        <v>4134</v>
      </c>
    </row>
    <row r="142" spans="1:5" ht="20" customHeight="1">
      <c r="A142" t="s">
        <v>933</v>
      </c>
      <c r="B142" t="s">
        <v>377</v>
      </c>
      <c r="C142" s="84" t="s">
        <v>3173</v>
      </c>
      <c r="D142" t="s">
        <v>3174</v>
      </c>
    </row>
    <row r="143" spans="1:5" ht="20" customHeight="1">
      <c r="A143" t="s">
        <v>1513</v>
      </c>
      <c r="B143" t="s">
        <v>600</v>
      </c>
      <c r="C143" s="84" t="s">
        <v>4496</v>
      </c>
      <c r="D143" t="s">
        <v>3891</v>
      </c>
    </row>
    <row r="144" spans="1:5" ht="20" customHeight="1">
      <c r="A144" t="s">
        <v>1490</v>
      </c>
      <c r="B144" t="s">
        <v>713</v>
      </c>
      <c r="C144" s="84" t="s">
        <v>4497</v>
      </c>
      <c r="D144" t="s">
        <v>3878</v>
      </c>
    </row>
    <row r="145" spans="1:5" ht="20" customHeight="1">
      <c r="A145" t="s">
        <v>2210</v>
      </c>
      <c r="B145" t="s">
        <v>579</v>
      </c>
      <c r="C145" s="84" t="s">
        <v>4498</v>
      </c>
      <c r="D145" t="s">
        <v>4282</v>
      </c>
      <c r="E145" t="s">
        <v>4283</v>
      </c>
    </row>
    <row r="146" spans="1:5" ht="20" customHeight="1">
      <c r="A146" t="s">
        <v>1046</v>
      </c>
      <c r="B146" t="s">
        <v>381</v>
      </c>
      <c r="C146" s="84" t="s">
        <v>4499</v>
      </c>
    </row>
    <row r="147" spans="1:5" ht="20" customHeight="1">
      <c r="A147" t="s">
        <v>1792</v>
      </c>
      <c r="B147" t="s">
        <v>549</v>
      </c>
      <c r="C147" s="84" t="s">
        <v>4500</v>
      </c>
      <c r="D147" t="s">
        <v>4004</v>
      </c>
    </row>
    <row r="148" spans="1:5" ht="20" customHeight="1">
      <c r="A148" t="s">
        <v>1621</v>
      </c>
      <c r="B148" t="s">
        <v>377</v>
      </c>
      <c r="C148" s="84" t="s">
        <v>4501</v>
      </c>
      <c r="D148" t="s">
        <v>3967</v>
      </c>
    </row>
    <row r="149" spans="1:5" ht="20" customHeight="1">
      <c r="A149" t="s">
        <v>1500</v>
      </c>
      <c r="B149" t="s">
        <v>904</v>
      </c>
      <c r="C149" s="84" t="s">
        <v>4502</v>
      </c>
      <c r="D149" t="s">
        <v>3465</v>
      </c>
    </row>
    <row r="150" spans="1:5" ht="20" customHeight="1">
      <c r="A150" t="s">
        <v>2026</v>
      </c>
      <c r="B150" t="s">
        <v>390</v>
      </c>
      <c r="C150" s="84" t="s">
        <v>4503</v>
      </c>
      <c r="D150" t="s">
        <v>2596</v>
      </c>
    </row>
    <row r="151" spans="1:5" ht="20" customHeight="1">
      <c r="A151" t="s">
        <v>2203</v>
      </c>
      <c r="B151" t="s">
        <v>535</v>
      </c>
      <c r="C151" s="84" t="s">
        <v>4504</v>
      </c>
      <c r="D151" t="s">
        <v>4275</v>
      </c>
    </row>
    <row r="152" spans="1:5" ht="20" customHeight="1">
      <c r="A152" t="s">
        <v>684</v>
      </c>
      <c r="B152" t="s">
        <v>377</v>
      </c>
      <c r="C152" s="84" t="s">
        <v>2780</v>
      </c>
      <c r="D152" t="s">
        <v>2781</v>
      </c>
    </row>
    <row r="153" spans="1:5" ht="20" customHeight="1">
      <c r="A153" t="s">
        <v>461</v>
      </c>
      <c r="B153" t="s">
        <v>379</v>
      </c>
      <c r="C153" s="84" t="s">
        <v>4505</v>
      </c>
      <c r="D153" t="s">
        <v>2551</v>
      </c>
    </row>
    <row r="154" spans="1:5" ht="20" customHeight="1">
      <c r="A154" t="s">
        <v>440</v>
      </c>
      <c r="B154" t="s">
        <v>379</v>
      </c>
      <c r="C154" s="84" t="s">
        <v>4506</v>
      </c>
      <c r="D154" t="s">
        <v>2529</v>
      </c>
      <c r="E154" t="s">
        <v>2530</v>
      </c>
    </row>
    <row r="155" spans="1:5" ht="20" customHeight="1">
      <c r="A155" t="s">
        <v>1973</v>
      </c>
      <c r="B155" t="s">
        <v>379</v>
      </c>
      <c r="C155" s="84" t="s">
        <v>4507</v>
      </c>
      <c r="D155" t="s">
        <v>4176</v>
      </c>
      <c r="E155" t="s">
        <v>4177</v>
      </c>
    </row>
    <row r="156" spans="1:5" ht="20" customHeight="1">
      <c r="A156" t="s">
        <v>1932</v>
      </c>
      <c r="B156" t="s">
        <v>379</v>
      </c>
      <c r="C156" s="84" t="s">
        <v>4508</v>
      </c>
      <c r="D156" t="s">
        <v>4150</v>
      </c>
      <c r="E156" t="s">
        <v>4151</v>
      </c>
    </row>
    <row r="157" spans="1:5" ht="20" customHeight="1">
      <c r="A157" t="s">
        <v>1778</v>
      </c>
      <c r="B157" t="s">
        <v>484</v>
      </c>
      <c r="C157" s="84" t="s">
        <v>4509</v>
      </c>
    </row>
    <row r="158" spans="1:5" ht="20" customHeight="1">
      <c r="A158" t="s">
        <v>1669</v>
      </c>
      <c r="B158" t="s">
        <v>484</v>
      </c>
      <c r="C158" s="84" t="s">
        <v>4510</v>
      </c>
      <c r="D158" t="s">
        <v>3995</v>
      </c>
    </row>
    <row r="159" spans="1:5" ht="20" customHeight="1">
      <c r="A159" t="s">
        <v>479</v>
      </c>
      <c r="B159" t="s">
        <v>377</v>
      </c>
      <c r="C159" s="84" t="s">
        <v>4511</v>
      </c>
      <c r="D159" t="s">
        <v>2566</v>
      </c>
    </row>
    <row r="160" spans="1:5" ht="20" customHeight="1">
      <c r="A160" t="s">
        <v>1834</v>
      </c>
      <c r="B160" t="s">
        <v>940</v>
      </c>
      <c r="C160" s="84" t="s">
        <v>4512</v>
      </c>
      <c r="D160" t="s">
        <v>4098</v>
      </c>
    </row>
    <row r="161" spans="1:5" ht="20" customHeight="1">
      <c r="A161" t="s">
        <v>2121</v>
      </c>
      <c r="B161" t="s">
        <v>579</v>
      </c>
      <c r="C161" s="84" t="s">
        <v>4513</v>
      </c>
      <c r="D161" t="s">
        <v>4076</v>
      </c>
    </row>
    <row r="162" spans="1:5" ht="20" customHeight="1">
      <c r="A162" t="s">
        <v>948</v>
      </c>
      <c r="B162" t="s">
        <v>579</v>
      </c>
      <c r="C162" s="84" t="s">
        <v>4514</v>
      </c>
      <c r="D162" t="s">
        <v>3191</v>
      </c>
    </row>
    <row r="163" spans="1:5" ht="20" customHeight="1">
      <c r="A163" t="s">
        <v>744</v>
      </c>
      <c r="B163" t="s">
        <v>459</v>
      </c>
      <c r="C163" s="84" t="s">
        <v>4515</v>
      </c>
    </row>
    <row r="164" spans="1:5" ht="20" customHeight="1">
      <c r="A164" t="s">
        <v>970</v>
      </c>
      <c r="B164" t="s">
        <v>381</v>
      </c>
      <c r="C164" s="84" t="s">
        <v>3225</v>
      </c>
      <c r="D164" t="s">
        <v>3226</v>
      </c>
    </row>
    <row r="165" spans="1:5" ht="20" customHeight="1">
      <c r="A165" t="s">
        <v>1549</v>
      </c>
      <c r="B165" t="s">
        <v>484</v>
      </c>
      <c r="C165" s="84" t="s">
        <v>4516</v>
      </c>
      <c r="D165" t="s">
        <v>3477</v>
      </c>
    </row>
    <row r="166" spans="1:5" ht="20" customHeight="1">
      <c r="A166" t="s">
        <v>1207</v>
      </c>
      <c r="B166" t="s">
        <v>377</v>
      </c>
      <c r="C166" s="84" t="s">
        <v>3563</v>
      </c>
      <c r="D166" t="s">
        <v>3564</v>
      </c>
    </row>
    <row r="167" spans="1:5" ht="20" customHeight="1">
      <c r="A167" t="s">
        <v>1954</v>
      </c>
      <c r="B167" t="s">
        <v>377</v>
      </c>
      <c r="C167" s="84" t="s">
        <v>4517</v>
      </c>
      <c r="D167" t="s">
        <v>3996</v>
      </c>
    </row>
    <row r="168" spans="1:5" ht="20" customHeight="1">
      <c r="A168" t="s">
        <v>1145</v>
      </c>
      <c r="B168" t="s">
        <v>542</v>
      </c>
      <c r="C168" s="84" t="s">
        <v>3462</v>
      </c>
      <c r="D168" t="s">
        <v>3463</v>
      </c>
    </row>
    <row r="169" spans="1:5" ht="20" customHeight="1">
      <c r="A169" t="s">
        <v>915</v>
      </c>
      <c r="B169" t="s">
        <v>379</v>
      </c>
      <c r="C169" s="84" t="s">
        <v>3140</v>
      </c>
      <c r="D169" t="s">
        <v>3141</v>
      </c>
      <c r="E169" t="s">
        <v>3142</v>
      </c>
    </row>
    <row r="170" spans="1:5" ht="20" customHeight="1">
      <c r="A170" t="s">
        <v>28</v>
      </c>
      <c r="B170" t="s">
        <v>563</v>
      </c>
      <c r="C170" s="84" t="s">
        <v>4329</v>
      </c>
      <c r="D170" t="s">
        <v>2670</v>
      </c>
    </row>
    <row r="171" spans="1:5" ht="20" customHeight="1">
      <c r="A171" t="s">
        <v>1678</v>
      </c>
      <c r="B171" t="s">
        <v>390</v>
      </c>
      <c r="C171" s="84" t="s">
        <v>4518</v>
      </c>
      <c r="D171" t="s">
        <v>3302</v>
      </c>
    </row>
    <row r="172" spans="1:5" ht="20" customHeight="1">
      <c r="A172" t="s">
        <v>457</v>
      </c>
      <c r="B172" t="s">
        <v>379</v>
      </c>
      <c r="C172" s="84" t="s">
        <v>4519</v>
      </c>
      <c r="D172" t="s">
        <v>2546</v>
      </c>
      <c r="E172" t="s">
        <v>2547</v>
      </c>
    </row>
    <row r="173" spans="1:5" ht="20" customHeight="1">
      <c r="A173" t="s">
        <v>523</v>
      </c>
      <c r="B173" t="s">
        <v>390</v>
      </c>
      <c r="C173" s="84" t="s">
        <v>4520</v>
      </c>
      <c r="D173" t="s">
        <v>2597</v>
      </c>
    </row>
    <row r="174" spans="1:5" ht="20" customHeight="1">
      <c r="A174" t="s">
        <v>773</v>
      </c>
      <c r="B174" t="s">
        <v>390</v>
      </c>
      <c r="C174" s="84" t="s">
        <v>2913</v>
      </c>
    </row>
    <row r="175" spans="1:5" ht="20" customHeight="1">
      <c r="A175" t="s">
        <v>923</v>
      </c>
      <c r="B175" t="s">
        <v>390</v>
      </c>
      <c r="C175" s="84" t="s">
        <v>3157</v>
      </c>
      <c r="D175" t="s">
        <v>2597</v>
      </c>
    </row>
    <row r="176" spans="1:5" ht="20" customHeight="1">
      <c r="A176" t="s">
        <v>1673</v>
      </c>
      <c r="B176" t="s">
        <v>484</v>
      </c>
      <c r="C176" s="84" t="s">
        <v>4521</v>
      </c>
      <c r="D176" t="s">
        <v>3997</v>
      </c>
    </row>
    <row r="177" spans="1:5" ht="20" customHeight="1">
      <c r="A177" t="s">
        <v>868</v>
      </c>
      <c r="B177" t="s">
        <v>867</v>
      </c>
      <c r="C177" s="84" t="s">
        <v>4522</v>
      </c>
      <c r="D177" t="s">
        <v>3073</v>
      </c>
    </row>
    <row r="178" spans="1:5" ht="20" customHeight="1">
      <c r="A178" t="s">
        <v>1652</v>
      </c>
      <c r="B178" t="s">
        <v>377</v>
      </c>
      <c r="C178" s="84" t="s">
        <v>4523</v>
      </c>
      <c r="D178" t="s">
        <v>3989</v>
      </c>
    </row>
    <row r="179" spans="1:5" ht="20" customHeight="1">
      <c r="A179" t="s">
        <v>521</v>
      </c>
      <c r="B179" t="s">
        <v>429</v>
      </c>
      <c r="C179" s="84" t="s">
        <v>4524</v>
      </c>
      <c r="D179" t="s">
        <v>2605</v>
      </c>
    </row>
    <row r="180" spans="1:5" ht="20" customHeight="1">
      <c r="A180" t="s">
        <v>1601</v>
      </c>
      <c r="B180" t="s">
        <v>579</v>
      </c>
      <c r="C180" s="84" t="s">
        <v>4525</v>
      </c>
      <c r="D180" t="s">
        <v>3952</v>
      </c>
    </row>
    <row r="181" spans="1:5" ht="20" customHeight="1">
      <c r="A181" t="s">
        <v>1128</v>
      </c>
      <c r="B181" t="s">
        <v>579</v>
      </c>
      <c r="C181" s="84" t="s">
        <v>3436</v>
      </c>
      <c r="D181" t="s">
        <v>3437</v>
      </c>
    </row>
    <row r="182" spans="1:5" ht="20" customHeight="1">
      <c r="A182" t="s">
        <v>1381</v>
      </c>
      <c r="B182" t="s">
        <v>484</v>
      </c>
      <c r="C182" s="84" t="s">
        <v>4526</v>
      </c>
      <c r="D182" t="s">
        <v>3801</v>
      </c>
    </row>
    <row r="183" spans="1:5" ht="20" customHeight="1">
      <c r="A183" t="s">
        <v>1424</v>
      </c>
      <c r="B183" t="s">
        <v>377</v>
      </c>
      <c r="C183" s="84" t="s">
        <v>4527</v>
      </c>
      <c r="D183" t="s">
        <v>3834</v>
      </c>
    </row>
    <row r="184" spans="1:5" ht="20" customHeight="1">
      <c r="A184" t="s">
        <v>2248</v>
      </c>
      <c r="B184" t="s">
        <v>377</v>
      </c>
      <c r="C184" s="84" t="s">
        <v>4339</v>
      </c>
      <c r="D184" t="s">
        <v>4340</v>
      </c>
    </row>
    <row r="185" spans="1:5" ht="20" customHeight="1">
      <c r="A185" t="s">
        <v>2041</v>
      </c>
      <c r="B185" t="s">
        <v>377</v>
      </c>
      <c r="C185" s="84" t="s">
        <v>4528</v>
      </c>
      <c r="D185" t="s">
        <v>4215</v>
      </c>
    </row>
    <row r="186" spans="1:5" ht="20" customHeight="1">
      <c r="A186" t="s">
        <v>2253</v>
      </c>
      <c r="B186" t="s">
        <v>377</v>
      </c>
      <c r="C186" s="84" t="s">
        <v>4348</v>
      </c>
      <c r="D186" t="s">
        <v>4349</v>
      </c>
    </row>
    <row r="187" spans="1:5" ht="20" customHeight="1">
      <c r="A187" t="s">
        <v>581</v>
      </c>
      <c r="B187" t="s">
        <v>377</v>
      </c>
      <c r="C187" s="84" t="s">
        <v>4529</v>
      </c>
      <c r="D187" t="s">
        <v>2655</v>
      </c>
    </row>
    <row r="188" spans="1:5" ht="20" customHeight="1">
      <c r="A188" t="s">
        <v>2266</v>
      </c>
      <c r="B188" t="s">
        <v>377</v>
      </c>
      <c r="C188" s="84" t="s">
        <v>4368</v>
      </c>
      <c r="D188" t="s">
        <v>4369</v>
      </c>
    </row>
    <row r="189" spans="1:5" ht="20" customHeight="1">
      <c r="A189" t="s">
        <v>791</v>
      </c>
      <c r="B189" t="s">
        <v>377</v>
      </c>
      <c r="C189" s="84" t="s">
        <v>2940</v>
      </c>
      <c r="D189" t="s">
        <v>2941</v>
      </c>
    </row>
    <row r="190" spans="1:5" ht="20" customHeight="1">
      <c r="A190" t="s">
        <v>486</v>
      </c>
      <c r="B190" t="s">
        <v>377</v>
      </c>
      <c r="C190" s="411">
        <v>34182</v>
      </c>
      <c r="D190" t="s">
        <v>2572</v>
      </c>
    </row>
    <row r="191" spans="1:5" ht="20" customHeight="1">
      <c r="A191" t="s">
        <v>583</v>
      </c>
      <c r="B191" t="s">
        <v>582</v>
      </c>
      <c r="C191" s="84" t="s">
        <v>4530</v>
      </c>
      <c r="D191" t="s">
        <v>2656</v>
      </c>
    </row>
    <row r="192" spans="1:5" ht="20" customHeight="1">
      <c r="A192" t="s">
        <v>586</v>
      </c>
      <c r="B192" t="s">
        <v>379</v>
      </c>
      <c r="C192" s="84" t="s">
        <v>4531</v>
      </c>
      <c r="D192" t="s">
        <v>2659</v>
      </c>
      <c r="E192" t="s">
        <v>2660</v>
      </c>
    </row>
    <row r="193" spans="1:5" ht="20" customHeight="1">
      <c r="A193" t="s">
        <v>532</v>
      </c>
      <c r="B193" t="s">
        <v>379</v>
      </c>
      <c r="C193" s="84" t="s">
        <v>4532</v>
      </c>
      <c r="D193" t="s">
        <v>2616</v>
      </c>
      <c r="E193" t="s">
        <v>2617</v>
      </c>
    </row>
    <row r="194" spans="1:5" ht="20" customHeight="1">
      <c r="A194" t="s">
        <v>1681</v>
      </c>
      <c r="B194" t="s">
        <v>448</v>
      </c>
      <c r="C194" s="84" t="s">
        <v>4533</v>
      </c>
      <c r="D194" t="s">
        <v>4000</v>
      </c>
    </row>
    <row r="195" spans="1:5" ht="20" customHeight="1">
      <c r="A195" t="s">
        <v>1637</v>
      </c>
      <c r="B195" t="s">
        <v>713</v>
      </c>
      <c r="C195" s="84" t="s">
        <v>4534</v>
      </c>
      <c r="D195" t="s">
        <v>3374</v>
      </c>
    </row>
    <row r="196" spans="1:5" ht="20" customHeight="1">
      <c r="A196" t="s">
        <v>433</v>
      </c>
      <c r="B196" t="s">
        <v>432</v>
      </c>
      <c r="C196" s="84" t="s">
        <v>4535</v>
      </c>
      <c r="D196" t="s">
        <v>2521</v>
      </c>
    </row>
    <row r="197" spans="1:5" ht="20" customHeight="1">
      <c r="A197" t="s">
        <v>482</v>
      </c>
      <c r="B197" t="s">
        <v>379</v>
      </c>
      <c r="C197" s="84" t="s">
        <v>4536</v>
      </c>
      <c r="D197" t="s">
        <v>2569</v>
      </c>
    </row>
    <row r="198" spans="1:5" ht="20" customHeight="1">
      <c r="A198" t="s">
        <v>419</v>
      </c>
      <c r="B198" t="s">
        <v>379</v>
      </c>
      <c r="C198" s="84" t="s">
        <v>4537</v>
      </c>
      <c r="D198" t="s">
        <v>2505</v>
      </c>
      <c r="E198" t="s">
        <v>2506</v>
      </c>
    </row>
    <row r="199" spans="1:5" ht="20" customHeight="1">
      <c r="A199" t="s">
        <v>1181</v>
      </c>
      <c r="B199" t="s">
        <v>600</v>
      </c>
      <c r="C199" s="84" t="s">
        <v>4538</v>
      </c>
      <c r="D199" t="s">
        <v>3521</v>
      </c>
    </row>
    <row r="200" spans="1:5" ht="20" customHeight="1">
      <c r="A200" t="s">
        <v>1455</v>
      </c>
      <c r="B200" t="s">
        <v>411</v>
      </c>
      <c r="C200" s="84" t="s">
        <v>4539</v>
      </c>
      <c r="D200" t="s">
        <v>3854</v>
      </c>
    </row>
    <row r="201" spans="1:5" ht="20" customHeight="1">
      <c r="A201" t="s">
        <v>662</v>
      </c>
      <c r="B201" t="s">
        <v>379</v>
      </c>
      <c r="C201" s="84" t="s">
        <v>2739</v>
      </c>
      <c r="D201" t="s">
        <v>2740</v>
      </c>
    </row>
    <row r="202" spans="1:5" ht="20" customHeight="1">
      <c r="A202" t="s">
        <v>1366</v>
      </c>
      <c r="B202" t="s">
        <v>379</v>
      </c>
      <c r="C202" s="84" t="s">
        <v>4540</v>
      </c>
      <c r="D202" t="s">
        <v>3787</v>
      </c>
      <c r="E202" t="s">
        <v>3788</v>
      </c>
    </row>
    <row r="203" spans="1:5" ht="20" customHeight="1">
      <c r="A203" t="s">
        <v>1433</v>
      </c>
      <c r="B203" t="s">
        <v>1085</v>
      </c>
      <c r="C203" s="84" t="s">
        <v>4541</v>
      </c>
      <c r="D203" t="s">
        <v>3724</v>
      </c>
    </row>
    <row r="204" spans="1:5" ht="20" customHeight="1">
      <c r="A204" t="s">
        <v>2256</v>
      </c>
      <c r="B204" t="s">
        <v>579</v>
      </c>
      <c r="C204" s="84" t="s">
        <v>4352</v>
      </c>
      <c r="D204" t="s">
        <v>4353</v>
      </c>
    </row>
    <row r="205" spans="1:5" ht="20" customHeight="1">
      <c r="A205" t="s">
        <v>925</v>
      </c>
      <c r="B205" t="s">
        <v>579</v>
      </c>
      <c r="C205" s="84" t="s">
        <v>3160</v>
      </c>
      <c r="D205" t="s">
        <v>3161</v>
      </c>
    </row>
    <row r="206" spans="1:5" ht="20" customHeight="1">
      <c r="A206" t="s">
        <v>1099</v>
      </c>
      <c r="B206" t="s">
        <v>484</v>
      </c>
      <c r="C206" s="84" t="s">
        <v>3392</v>
      </c>
      <c r="D206" t="s">
        <v>3393</v>
      </c>
    </row>
    <row r="207" spans="1:5" ht="20" customHeight="1">
      <c r="A207" t="s">
        <v>578</v>
      </c>
      <c r="B207" t="s">
        <v>533</v>
      </c>
      <c r="C207" s="84" t="s">
        <v>4542</v>
      </c>
      <c r="D207" t="s">
        <v>2653</v>
      </c>
    </row>
    <row r="208" spans="1:5" ht="20" customHeight="1">
      <c r="A208" t="s">
        <v>1409</v>
      </c>
      <c r="B208" t="s">
        <v>549</v>
      </c>
      <c r="C208" s="84" t="s">
        <v>4543</v>
      </c>
      <c r="D208" t="s">
        <v>3827</v>
      </c>
    </row>
    <row r="209" spans="1:5" ht="20" customHeight="1">
      <c r="A209" t="s">
        <v>580</v>
      </c>
      <c r="B209" t="s">
        <v>579</v>
      </c>
      <c r="C209" s="84" t="s">
        <v>4544</v>
      </c>
      <c r="D209" t="s">
        <v>2654</v>
      </c>
    </row>
    <row r="210" spans="1:5" ht="20" customHeight="1">
      <c r="A210" t="s">
        <v>991</v>
      </c>
      <c r="B210" t="s">
        <v>448</v>
      </c>
      <c r="C210" s="84" t="s">
        <v>3253</v>
      </c>
      <c r="D210" t="s">
        <v>3254</v>
      </c>
    </row>
    <row r="211" spans="1:5" ht="20" customHeight="1">
      <c r="A211" t="s">
        <v>1822</v>
      </c>
      <c r="B211" t="s">
        <v>448</v>
      </c>
      <c r="C211" s="84" t="s">
        <v>4545</v>
      </c>
      <c r="D211" t="s">
        <v>4095</v>
      </c>
    </row>
    <row r="212" spans="1:5" ht="20" customHeight="1">
      <c r="A212" t="s">
        <v>882</v>
      </c>
      <c r="B212" t="s">
        <v>881</v>
      </c>
      <c r="C212" s="84" t="s">
        <v>3090</v>
      </c>
      <c r="D212" t="s">
        <v>3091</v>
      </c>
    </row>
    <row r="213" spans="1:5" ht="20" customHeight="1">
      <c r="A213" t="s">
        <v>415</v>
      </c>
      <c r="B213" t="s">
        <v>379</v>
      </c>
      <c r="C213" s="84" t="s">
        <v>4546</v>
      </c>
      <c r="D213" t="s">
        <v>2500</v>
      </c>
      <c r="E213" t="s">
        <v>2501</v>
      </c>
    </row>
    <row r="214" spans="1:5" ht="20" customHeight="1">
      <c r="A214" t="s">
        <v>1323</v>
      </c>
      <c r="B214" t="s">
        <v>379</v>
      </c>
      <c r="C214" s="84" t="s">
        <v>3739</v>
      </c>
      <c r="D214" t="s">
        <v>3740</v>
      </c>
    </row>
    <row r="215" spans="1:5" ht="20" customHeight="1">
      <c r="A215" t="s">
        <v>502</v>
      </c>
      <c r="B215" t="s">
        <v>379</v>
      </c>
      <c r="C215" s="84" t="s">
        <v>4547</v>
      </c>
      <c r="D215" t="s">
        <v>2587</v>
      </c>
      <c r="E215" t="s">
        <v>2588</v>
      </c>
    </row>
    <row r="216" spans="1:5" ht="20" customHeight="1">
      <c r="A216" t="s">
        <v>1168</v>
      </c>
      <c r="B216" t="s">
        <v>377</v>
      </c>
      <c r="C216" s="84" t="s">
        <v>4538</v>
      </c>
      <c r="D216" t="s">
        <v>3502</v>
      </c>
    </row>
    <row r="217" spans="1:5" ht="20" customHeight="1">
      <c r="A217" t="s">
        <v>929</v>
      </c>
      <c r="B217" t="s">
        <v>377</v>
      </c>
      <c r="C217" s="84" t="s">
        <v>3166</v>
      </c>
      <c r="D217" t="s">
        <v>3167</v>
      </c>
    </row>
    <row r="218" spans="1:5" ht="20" customHeight="1">
      <c r="A218" t="s">
        <v>1091</v>
      </c>
      <c r="B218" t="s">
        <v>448</v>
      </c>
      <c r="C218" s="84" t="s">
        <v>3386</v>
      </c>
    </row>
    <row r="219" spans="1:5" ht="20" customHeight="1">
      <c r="A219" t="s">
        <v>1798</v>
      </c>
      <c r="B219" t="s">
        <v>379</v>
      </c>
      <c r="C219" s="84" t="s">
        <v>4548</v>
      </c>
      <c r="D219" t="s">
        <v>4074</v>
      </c>
      <c r="E219" t="s">
        <v>4075</v>
      </c>
    </row>
    <row r="220" spans="1:5" ht="20" customHeight="1">
      <c r="A220" t="s">
        <v>2087</v>
      </c>
      <c r="B220" t="s">
        <v>379</v>
      </c>
      <c r="C220" s="84" t="s">
        <v>4549</v>
      </c>
      <c r="D220" t="s">
        <v>4231</v>
      </c>
    </row>
    <row r="221" spans="1:5" ht="20" customHeight="1">
      <c r="A221" t="s">
        <v>426</v>
      </c>
      <c r="B221" t="s">
        <v>379</v>
      </c>
      <c r="C221" s="84" t="s">
        <v>4550</v>
      </c>
      <c r="D221" t="s">
        <v>2514</v>
      </c>
    </row>
    <row r="222" spans="1:5" ht="20" customHeight="1">
      <c r="A222" t="s">
        <v>1818</v>
      </c>
      <c r="B222" t="s">
        <v>453</v>
      </c>
      <c r="C222" s="84" t="s">
        <v>4551</v>
      </c>
      <c r="D222" t="s">
        <v>4092</v>
      </c>
    </row>
    <row r="223" spans="1:5" ht="20" customHeight="1">
      <c r="A223" t="s">
        <v>2213</v>
      </c>
      <c r="B223" t="s">
        <v>453</v>
      </c>
      <c r="C223" s="84" t="s">
        <v>4552</v>
      </c>
      <c r="D223" t="s">
        <v>4286</v>
      </c>
      <c r="E223" t="s">
        <v>4287</v>
      </c>
    </row>
    <row r="224" spans="1:5" ht="20" customHeight="1">
      <c r="A224" t="s">
        <v>1036</v>
      </c>
      <c r="B224" t="s">
        <v>533</v>
      </c>
      <c r="C224" s="84" t="s">
        <v>4553</v>
      </c>
      <c r="D224" t="s">
        <v>3322</v>
      </c>
    </row>
    <row r="225" spans="1:5" ht="20" customHeight="1">
      <c r="A225" t="s">
        <v>679</v>
      </c>
      <c r="B225" t="s">
        <v>489</v>
      </c>
      <c r="C225" s="84" t="s">
        <v>2770</v>
      </c>
      <c r="D225" t="s">
        <v>2771</v>
      </c>
    </row>
    <row r="226" spans="1:5" ht="20" customHeight="1">
      <c r="A226" t="s">
        <v>865</v>
      </c>
      <c r="B226" t="s">
        <v>563</v>
      </c>
      <c r="C226" s="84" t="s">
        <v>4554</v>
      </c>
      <c r="D226" t="s">
        <v>3071</v>
      </c>
    </row>
    <row r="227" spans="1:5" ht="20" customHeight="1">
      <c r="A227" t="s">
        <v>976</v>
      </c>
      <c r="B227" t="s">
        <v>475</v>
      </c>
      <c r="C227" s="84" t="s">
        <v>3230</v>
      </c>
      <c r="D227" t="s">
        <v>3024</v>
      </c>
    </row>
    <row r="228" spans="1:5" ht="20" customHeight="1">
      <c r="A228" t="s">
        <v>1583</v>
      </c>
      <c r="B228" t="s">
        <v>379</v>
      </c>
      <c r="C228" s="84" t="s">
        <v>4555</v>
      </c>
      <c r="D228" t="s">
        <v>3937</v>
      </c>
      <c r="E228" t="s">
        <v>3938</v>
      </c>
    </row>
    <row r="229" spans="1:5" ht="20" customHeight="1">
      <c r="A229" t="s">
        <v>652</v>
      </c>
      <c r="B229" t="s">
        <v>429</v>
      </c>
      <c r="C229" s="84" t="s">
        <v>2721</v>
      </c>
      <c r="D229" t="s">
        <v>2722</v>
      </c>
    </row>
    <row r="230" spans="1:5" ht="20" customHeight="1">
      <c r="A230" t="s">
        <v>692</v>
      </c>
      <c r="B230" t="s">
        <v>432</v>
      </c>
      <c r="C230" s="84" t="s">
        <v>4556</v>
      </c>
      <c r="D230" t="s">
        <v>2539</v>
      </c>
    </row>
    <row r="231" spans="1:5" ht="20" customHeight="1">
      <c r="A231" t="s">
        <v>762</v>
      </c>
      <c r="B231" t="s">
        <v>390</v>
      </c>
      <c r="C231" s="84" t="s">
        <v>2893</v>
      </c>
      <c r="D231" t="s">
        <v>2894</v>
      </c>
    </row>
    <row r="232" spans="1:5" ht="20" customHeight="1">
      <c r="A232" t="s">
        <v>400</v>
      </c>
      <c r="B232" t="s">
        <v>390</v>
      </c>
      <c r="C232" s="84" t="s">
        <v>4557</v>
      </c>
      <c r="D232" t="s">
        <v>2486</v>
      </c>
    </row>
    <row r="233" spans="1:5" ht="20" customHeight="1">
      <c r="A233" t="s">
        <v>573</v>
      </c>
      <c r="B233" t="s">
        <v>379</v>
      </c>
      <c r="C233" s="84" t="s">
        <v>4558</v>
      </c>
      <c r="D233" t="s">
        <v>2497</v>
      </c>
    </row>
    <row r="234" spans="1:5" ht="20" customHeight="1">
      <c r="A234" t="s">
        <v>1187</v>
      </c>
      <c r="B234" t="s">
        <v>379</v>
      </c>
      <c r="C234" s="84" t="s">
        <v>3530</v>
      </c>
      <c r="D234" t="s">
        <v>3531</v>
      </c>
    </row>
    <row r="235" spans="1:5" ht="20" customHeight="1">
      <c r="A235" t="s">
        <v>2092</v>
      </c>
      <c r="B235" t="s">
        <v>379</v>
      </c>
      <c r="C235" s="84" t="s">
        <v>4559</v>
      </c>
      <c r="D235" t="s">
        <v>4234</v>
      </c>
    </row>
    <row r="236" spans="1:5" ht="20" customHeight="1">
      <c r="A236" t="s">
        <v>875</v>
      </c>
      <c r="B236" t="s">
        <v>379</v>
      </c>
      <c r="C236" s="84" t="s">
        <v>3078</v>
      </c>
      <c r="D236" t="s">
        <v>3079</v>
      </c>
      <c r="E236" t="s">
        <v>3080</v>
      </c>
    </row>
    <row r="237" spans="1:5" ht="20" customHeight="1">
      <c r="A237" t="s">
        <v>1886</v>
      </c>
      <c r="B237" t="s">
        <v>379</v>
      </c>
      <c r="C237" s="84" t="s">
        <v>4560</v>
      </c>
      <c r="D237" t="s">
        <v>4125</v>
      </c>
      <c r="E237" t="s">
        <v>4126</v>
      </c>
    </row>
    <row r="238" spans="1:5" ht="20" customHeight="1">
      <c r="A238" t="s">
        <v>587</v>
      </c>
      <c r="B238" t="s">
        <v>448</v>
      </c>
      <c r="C238" s="84" t="s">
        <v>4561</v>
      </c>
    </row>
    <row r="239" spans="1:5" ht="20" customHeight="1">
      <c r="A239" t="s">
        <v>981</v>
      </c>
      <c r="B239" t="s">
        <v>377</v>
      </c>
      <c r="C239" s="84" t="s">
        <v>3239</v>
      </c>
      <c r="D239" t="s">
        <v>3240</v>
      </c>
    </row>
    <row r="240" spans="1:5" ht="20" customHeight="1">
      <c r="A240" t="s">
        <v>545</v>
      </c>
      <c r="B240" t="s">
        <v>379</v>
      </c>
      <c r="C240" s="84" t="s">
        <v>4562</v>
      </c>
      <c r="D240" t="s">
        <v>2627</v>
      </c>
    </row>
    <row r="241" spans="1:5" ht="20" customHeight="1">
      <c r="A241" t="s">
        <v>721</v>
      </c>
      <c r="B241" t="s">
        <v>379</v>
      </c>
      <c r="C241" s="84" t="s">
        <v>2832</v>
      </c>
      <c r="D241" t="s">
        <v>2833</v>
      </c>
    </row>
    <row r="242" spans="1:5" ht="20" customHeight="1">
      <c r="A242" t="s">
        <v>1968</v>
      </c>
      <c r="B242" t="s">
        <v>988</v>
      </c>
      <c r="C242" s="84" t="s">
        <v>4563</v>
      </c>
      <c r="D242" t="s">
        <v>4171</v>
      </c>
    </row>
    <row r="243" spans="1:5" ht="20" customHeight="1">
      <c r="A243" t="s">
        <v>1224</v>
      </c>
      <c r="B243" t="s">
        <v>379</v>
      </c>
      <c r="C243" s="84" t="s">
        <v>3594</v>
      </c>
      <c r="D243" t="s">
        <v>3595</v>
      </c>
      <c r="E243" t="s">
        <v>3596</v>
      </c>
    </row>
    <row r="244" spans="1:5" ht="20" customHeight="1">
      <c r="A244" t="s">
        <v>1837</v>
      </c>
      <c r="B244" t="s">
        <v>579</v>
      </c>
      <c r="C244" s="84" t="s">
        <v>4564</v>
      </c>
      <c r="D244" t="s">
        <v>4100</v>
      </c>
    </row>
    <row r="245" spans="1:5" ht="20" customHeight="1">
      <c r="A245" t="s">
        <v>477</v>
      </c>
      <c r="B245" t="s">
        <v>475</v>
      </c>
      <c r="C245" s="84" t="s">
        <v>4565</v>
      </c>
      <c r="D245" t="s">
        <v>2564</v>
      </c>
    </row>
    <row r="246" spans="1:5" ht="20" customHeight="1">
      <c r="A246" t="s">
        <v>2183</v>
      </c>
      <c r="B246" t="s">
        <v>953</v>
      </c>
      <c r="C246" s="84" t="s">
        <v>4566</v>
      </c>
      <c r="D246" t="s">
        <v>4079</v>
      </c>
    </row>
    <row r="247" spans="1:5" ht="20" customHeight="1">
      <c r="A247" t="s">
        <v>1849</v>
      </c>
      <c r="B247" t="s">
        <v>377</v>
      </c>
      <c r="C247" s="84" t="s">
        <v>4567</v>
      </c>
      <c r="D247" t="s">
        <v>4105</v>
      </c>
    </row>
    <row r="248" spans="1:5" ht="20" customHeight="1">
      <c r="A248" t="s">
        <v>736</v>
      </c>
      <c r="B248" t="s">
        <v>377</v>
      </c>
      <c r="C248" s="84" t="s">
        <v>2859</v>
      </c>
      <c r="D248" t="s">
        <v>2860</v>
      </c>
    </row>
    <row r="249" spans="1:5" ht="20" customHeight="1">
      <c r="A249" t="s">
        <v>1897</v>
      </c>
      <c r="B249" t="s">
        <v>579</v>
      </c>
      <c r="C249" s="84" t="s">
        <v>4568</v>
      </c>
      <c r="D249" t="s">
        <v>4136</v>
      </c>
    </row>
    <row r="250" spans="1:5" ht="20" customHeight="1">
      <c r="A250" t="s">
        <v>839</v>
      </c>
      <c r="B250" t="s">
        <v>475</v>
      </c>
      <c r="C250" s="84" t="s">
        <v>3026</v>
      </c>
      <c r="D250" t="s">
        <v>3027</v>
      </c>
    </row>
    <row r="251" spans="1:5" ht="20" customHeight="1">
      <c r="A251" t="s">
        <v>1634</v>
      </c>
      <c r="B251" t="s">
        <v>377</v>
      </c>
      <c r="C251" s="84" t="s">
        <v>4569</v>
      </c>
      <c r="D251" t="s">
        <v>3977</v>
      </c>
    </row>
    <row r="252" spans="1:5" ht="20" customHeight="1">
      <c r="A252" t="s">
        <v>493</v>
      </c>
      <c r="B252" t="s">
        <v>441</v>
      </c>
      <c r="C252" s="84" t="s">
        <v>4570</v>
      </c>
      <c r="D252" t="s">
        <v>2578</v>
      </c>
    </row>
    <row r="253" spans="1:5" ht="20" customHeight="1">
      <c r="A253" t="s">
        <v>1071</v>
      </c>
      <c r="B253" t="s">
        <v>600</v>
      </c>
      <c r="C253" s="84" t="s">
        <v>3351</v>
      </c>
      <c r="D253" t="s">
        <v>3352</v>
      </c>
    </row>
    <row r="254" spans="1:5" ht="20" customHeight="1">
      <c r="A254" t="s">
        <v>1587</v>
      </c>
      <c r="B254" t="s">
        <v>377</v>
      </c>
      <c r="C254" s="84" t="s">
        <v>4571</v>
      </c>
      <c r="D254" t="s">
        <v>3942</v>
      </c>
    </row>
    <row r="255" spans="1:5" ht="20" customHeight="1">
      <c r="A255" t="s">
        <v>1799</v>
      </c>
      <c r="B255" t="s">
        <v>579</v>
      </c>
      <c r="C255" s="84" t="s">
        <v>4572</v>
      </c>
      <c r="D255" t="s">
        <v>4076</v>
      </c>
    </row>
    <row r="256" spans="1:5" ht="20" customHeight="1">
      <c r="A256" t="s">
        <v>436</v>
      </c>
      <c r="B256" t="s">
        <v>377</v>
      </c>
      <c r="C256" s="84" t="s">
        <v>4573</v>
      </c>
      <c r="D256" t="s">
        <v>2523</v>
      </c>
    </row>
    <row r="257" spans="1:5" ht="20" customHeight="1">
      <c r="A257" t="s">
        <v>513</v>
      </c>
      <c r="B257" t="s">
        <v>377</v>
      </c>
      <c r="C257" s="84" t="s">
        <v>4574</v>
      </c>
      <c r="D257" t="s">
        <v>2599</v>
      </c>
    </row>
    <row r="258" spans="1:5" ht="20" customHeight="1">
      <c r="A258" t="s">
        <v>1518</v>
      </c>
      <c r="B258" t="s">
        <v>475</v>
      </c>
      <c r="C258" s="84" t="s">
        <v>4575</v>
      </c>
      <c r="D258" t="s">
        <v>3896</v>
      </c>
    </row>
    <row r="259" spans="1:5" ht="20" customHeight="1">
      <c r="A259" t="s">
        <v>2176</v>
      </c>
      <c r="B259" t="s">
        <v>561</v>
      </c>
      <c r="C259" s="84" t="s">
        <v>4576</v>
      </c>
      <c r="D259" t="s">
        <v>2429</v>
      </c>
    </row>
    <row r="260" spans="1:5" ht="20" customHeight="1">
      <c r="A260" t="s">
        <v>1684</v>
      </c>
      <c r="B260" t="s">
        <v>379</v>
      </c>
      <c r="C260" s="84" t="s">
        <v>4577</v>
      </c>
      <c r="D260" t="s">
        <v>2587</v>
      </c>
      <c r="E260" t="s">
        <v>2588</v>
      </c>
    </row>
    <row r="261" spans="1:5" ht="20" customHeight="1">
      <c r="A261" t="s">
        <v>606</v>
      </c>
      <c r="B261" t="s">
        <v>381</v>
      </c>
      <c r="C261" s="84" t="s">
        <v>4578</v>
      </c>
      <c r="D261" t="s">
        <v>2675</v>
      </c>
    </row>
    <row r="262" spans="1:5" ht="20" customHeight="1">
      <c r="A262" t="s">
        <v>1098</v>
      </c>
      <c r="B262" t="s">
        <v>579</v>
      </c>
      <c r="C262" s="84" t="s">
        <v>4579</v>
      </c>
      <c r="D262" t="s">
        <v>3391</v>
      </c>
    </row>
    <row r="263" spans="1:5" ht="20" customHeight="1">
      <c r="A263" t="s">
        <v>1769</v>
      </c>
      <c r="B263" t="s">
        <v>475</v>
      </c>
      <c r="C263" s="84" t="s">
        <v>4580</v>
      </c>
      <c r="D263" t="s">
        <v>4055</v>
      </c>
    </row>
    <row r="264" spans="1:5" ht="20" customHeight="1">
      <c r="A264" t="s">
        <v>838</v>
      </c>
      <c r="B264" t="s">
        <v>381</v>
      </c>
      <c r="C264" s="84" t="s">
        <v>3025</v>
      </c>
    </row>
    <row r="265" spans="1:5" ht="20" customHeight="1">
      <c r="A265" t="s">
        <v>659</v>
      </c>
      <c r="B265" t="s">
        <v>658</v>
      </c>
      <c r="C265" s="84" t="s">
        <v>2733</v>
      </c>
      <c r="D265" t="s">
        <v>2734</v>
      </c>
    </row>
    <row r="266" spans="1:5" ht="20" customHeight="1">
      <c r="A266" t="s">
        <v>555</v>
      </c>
      <c r="B266" t="s">
        <v>381</v>
      </c>
      <c r="C266" s="84" t="s">
        <v>4581</v>
      </c>
      <c r="D266" t="s">
        <v>2636</v>
      </c>
    </row>
    <row r="267" spans="1:5" ht="20" customHeight="1">
      <c r="A267" t="s">
        <v>1178</v>
      </c>
      <c r="B267" t="s">
        <v>600</v>
      </c>
      <c r="C267" s="84" t="s">
        <v>3517</v>
      </c>
      <c r="D267" t="s">
        <v>3518</v>
      </c>
    </row>
    <row r="268" spans="1:5" ht="20" customHeight="1">
      <c r="A268" t="s">
        <v>383</v>
      </c>
      <c r="B268" t="s">
        <v>379</v>
      </c>
      <c r="C268" s="84" t="s">
        <v>4582</v>
      </c>
      <c r="D268" t="s">
        <v>2470</v>
      </c>
    </row>
    <row r="269" spans="1:5" ht="20" customHeight="1">
      <c r="A269" t="s">
        <v>1153</v>
      </c>
      <c r="B269" t="s">
        <v>77</v>
      </c>
      <c r="C269" s="84" t="s">
        <v>3478</v>
      </c>
      <c r="D269" t="s">
        <v>2694</v>
      </c>
    </row>
    <row r="270" spans="1:5" ht="20" customHeight="1">
      <c r="A270" t="s">
        <v>1217</v>
      </c>
      <c r="B270" t="s">
        <v>379</v>
      </c>
      <c r="C270" s="84" t="s">
        <v>3581</v>
      </c>
      <c r="D270" t="s">
        <v>3582</v>
      </c>
    </row>
    <row r="271" spans="1:5" ht="20" customHeight="1">
      <c r="A271" t="s">
        <v>2209</v>
      </c>
      <c r="B271" t="s">
        <v>432</v>
      </c>
      <c r="C271" s="84" t="s">
        <v>4583</v>
      </c>
      <c r="D271" t="s">
        <v>4281</v>
      </c>
    </row>
    <row r="272" spans="1:5" ht="20" customHeight="1">
      <c r="A272" t="s">
        <v>1437</v>
      </c>
      <c r="B272" t="s">
        <v>484</v>
      </c>
      <c r="C272" s="84" t="s">
        <v>4584</v>
      </c>
      <c r="D272" t="s">
        <v>3844</v>
      </c>
    </row>
    <row r="273" spans="1:5" ht="20" customHeight="1">
      <c r="A273" t="s">
        <v>1925</v>
      </c>
      <c r="B273" t="s">
        <v>379</v>
      </c>
      <c r="C273" s="84" t="s">
        <v>4585</v>
      </c>
      <c r="D273" t="s">
        <v>4146</v>
      </c>
      <c r="E273" t="s">
        <v>4147</v>
      </c>
    </row>
    <row r="274" spans="1:5" ht="20" customHeight="1">
      <c r="A274" t="s">
        <v>1992</v>
      </c>
      <c r="B274" t="s">
        <v>379</v>
      </c>
      <c r="C274" s="84" t="s">
        <v>4586</v>
      </c>
      <c r="D274" t="s">
        <v>4188</v>
      </c>
    </row>
    <row r="275" spans="1:5" ht="20" customHeight="1">
      <c r="A275" t="s">
        <v>1685</v>
      </c>
      <c r="B275" t="s">
        <v>379</v>
      </c>
      <c r="C275" s="84" t="s">
        <v>4587</v>
      </c>
      <c r="D275" t="s">
        <v>4002</v>
      </c>
      <c r="E275" t="s">
        <v>4003</v>
      </c>
    </row>
    <row r="276" spans="1:5" ht="20" customHeight="1">
      <c r="A276" t="s">
        <v>529</v>
      </c>
      <c r="B276" t="s">
        <v>379</v>
      </c>
      <c r="C276" s="84" t="s">
        <v>4588</v>
      </c>
      <c r="D276" t="s">
        <v>2612</v>
      </c>
      <c r="E276" t="s">
        <v>2613</v>
      </c>
    </row>
    <row r="277" spans="1:5" ht="20" customHeight="1">
      <c r="A277" t="s">
        <v>1875</v>
      </c>
      <c r="B277" t="s">
        <v>561</v>
      </c>
      <c r="C277" s="84" t="s">
        <v>4589</v>
      </c>
    </row>
    <row r="278" spans="1:5" ht="20" customHeight="1">
      <c r="A278" t="s">
        <v>977</v>
      </c>
      <c r="B278" t="s">
        <v>379</v>
      </c>
      <c r="C278" s="84" t="s">
        <v>3231</v>
      </c>
      <c r="D278" t="s">
        <v>3232</v>
      </c>
      <c r="E278" t="s">
        <v>3233</v>
      </c>
    </row>
    <row r="279" spans="1:5" ht="20" customHeight="1">
      <c r="A279" t="s">
        <v>1795</v>
      </c>
      <c r="B279" t="s">
        <v>1794</v>
      </c>
      <c r="C279" s="84" t="s">
        <v>4590</v>
      </c>
      <c r="D279" t="s">
        <v>4073</v>
      </c>
    </row>
    <row r="280" spans="1:5" ht="20" customHeight="1">
      <c r="A280" t="s">
        <v>1167</v>
      </c>
      <c r="B280" t="s">
        <v>582</v>
      </c>
      <c r="C280" s="84" t="s">
        <v>4591</v>
      </c>
      <c r="D280" t="s">
        <v>3501</v>
      </c>
    </row>
    <row r="281" spans="1:5" ht="20" customHeight="1">
      <c r="A281" t="s">
        <v>934</v>
      </c>
      <c r="B281" t="s">
        <v>377</v>
      </c>
      <c r="C281" s="84" t="s">
        <v>3175</v>
      </c>
      <c r="D281" t="s">
        <v>3176</v>
      </c>
    </row>
    <row r="282" spans="1:5" ht="20" customHeight="1">
      <c r="A282" t="s">
        <v>1412</v>
      </c>
      <c r="B282" t="s">
        <v>525</v>
      </c>
      <c r="C282" s="84" t="s">
        <v>4592</v>
      </c>
      <c r="D282" t="s">
        <v>3830</v>
      </c>
    </row>
    <row r="283" spans="1:5" ht="20" customHeight="1">
      <c r="A283" t="s">
        <v>1339</v>
      </c>
      <c r="B283" t="s">
        <v>561</v>
      </c>
      <c r="C283" s="84" t="s">
        <v>2435</v>
      </c>
      <c r="D283" t="s">
        <v>2436</v>
      </c>
    </row>
    <row r="284" spans="1:5" ht="20" customHeight="1">
      <c r="A284" t="s">
        <v>645</v>
      </c>
      <c r="B284" t="s">
        <v>377</v>
      </c>
      <c r="C284" s="84" t="s">
        <v>2709</v>
      </c>
      <c r="D284" t="s">
        <v>2710</v>
      </c>
    </row>
    <row r="285" spans="1:5" ht="20" customHeight="1">
      <c r="A285" t="s">
        <v>2207</v>
      </c>
      <c r="B285" t="s">
        <v>377</v>
      </c>
      <c r="C285" s="84" t="s">
        <v>4593</v>
      </c>
      <c r="D285" t="s">
        <v>4279</v>
      </c>
      <c r="E285" t="s">
        <v>4280</v>
      </c>
    </row>
    <row r="286" spans="1:5" ht="20" customHeight="1">
      <c r="A286" t="s">
        <v>1790</v>
      </c>
      <c r="B286" t="s">
        <v>379</v>
      </c>
      <c r="C286" s="84" t="s">
        <v>4594</v>
      </c>
      <c r="D286" t="s">
        <v>4070</v>
      </c>
      <c r="E286" t="s">
        <v>4071</v>
      </c>
    </row>
    <row r="287" spans="1:5" ht="20" customHeight="1">
      <c r="A287" t="s">
        <v>1505</v>
      </c>
      <c r="B287" t="s">
        <v>448</v>
      </c>
      <c r="C287" s="84" t="s">
        <v>4595</v>
      </c>
    </row>
    <row r="288" spans="1:5" ht="20" customHeight="1">
      <c r="A288" t="s">
        <v>1562</v>
      </c>
      <c r="B288" t="s">
        <v>579</v>
      </c>
      <c r="C288" s="84" t="s">
        <v>4596</v>
      </c>
      <c r="D288" t="s">
        <v>3926</v>
      </c>
    </row>
    <row r="289" spans="1:5" ht="20" customHeight="1">
      <c r="A289" t="s">
        <v>825</v>
      </c>
      <c r="B289" t="s">
        <v>379</v>
      </c>
      <c r="C289" s="84" t="s">
        <v>3000</v>
      </c>
      <c r="D289" t="s">
        <v>3001</v>
      </c>
      <c r="E289" t="s">
        <v>3002</v>
      </c>
    </row>
    <row r="290" spans="1:5" ht="20" customHeight="1">
      <c r="A290" t="s">
        <v>566</v>
      </c>
      <c r="B290" t="s">
        <v>475</v>
      </c>
      <c r="C290" s="84" t="s">
        <v>4597</v>
      </c>
      <c r="D290" t="s">
        <v>2642</v>
      </c>
    </row>
    <row r="291" spans="1:5" ht="20" customHeight="1">
      <c r="A291" t="s">
        <v>683</v>
      </c>
      <c r="B291" t="s">
        <v>377</v>
      </c>
      <c r="C291" s="84" t="s">
        <v>2778</v>
      </c>
      <c r="D291" t="s">
        <v>2779</v>
      </c>
    </row>
    <row r="292" spans="1:5" ht="20" customHeight="1">
      <c r="A292" t="s">
        <v>1125</v>
      </c>
      <c r="B292" t="s">
        <v>1124</v>
      </c>
      <c r="C292" s="84" t="s">
        <v>3432</v>
      </c>
      <c r="D292" t="s">
        <v>3433</v>
      </c>
    </row>
    <row r="293" spans="1:5" ht="20" customHeight="1">
      <c r="A293" t="s">
        <v>1633</v>
      </c>
      <c r="B293" t="s">
        <v>377</v>
      </c>
      <c r="C293" s="84" t="s">
        <v>4598</v>
      </c>
      <c r="D293" t="s">
        <v>3976</v>
      </c>
    </row>
    <row r="294" spans="1:5" ht="20" customHeight="1">
      <c r="A294" t="s">
        <v>1019</v>
      </c>
      <c r="B294" t="s">
        <v>525</v>
      </c>
      <c r="C294" s="84" t="s">
        <v>3304</v>
      </c>
      <c r="D294" t="s">
        <v>3305</v>
      </c>
    </row>
    <row r="295" spans="1:5" ht="20" customHeight="1">
      <c r="A295" t="s">
        <v>1662</v>
      </c>
      <c r="B295" t="s">
        <v>484</v>
      </c>
      <c r="C295" s="84" t="s">
        <v>4599</v>
      </c>
      <c r="D295" t="s">
        <v>3992</v>
      </c>
    </row>
    <row r="296" spans="1:5" ht="20" customHeight="1">
      <c r="A296" t="s">
        <v>1130</v>
      </c>
      <c r="B296" t="s">
        <v>432</v>
      </c>
      <c r="C296" s="84" t="s">
        <v>4600</v>
      </c>
      <c r="D296" t="s">
        <v>2628</v>
      </c>
    </row>
    <row r="297" spans="1:5" ht="20" customHeight="1">
      <c r="A297" t="s">
        <v>1659</v>
      </c>
      <c r="B297" t="s">
        <v>713</v>
      </c>
      <c r="C297" s="84" t="s">
        <v>4601</v>
      </c>
      <c r="D297" t="s">
        <v>3374</v>
      </c>
    </row>
    <row r="298" spans="1:5" ht="20" customHeight="1">
      <c r="A298" t="s">
        <v>2196</v>
      </c>
      <c r="B298" t="s">
        <v>713</v>
      </c>
      <c r="C298" s="84" t="s">
        <v>4602</v>
      </c>
      <c r="D298" t="s">
        <v>3374</v>
      </c>
    </row>
    <row r="299" spans="1:5" ht="20" customHeight="1">
      <c r="A299" t="s">
        <v>437</v>
      </c>
      <c r="B299" t="s">
        <v>379</v>
      </c>
      <c r="C299" s="84" t="s">
        <v>4603</v>
      </c>
      <c r="D299" t="s">
        <v>2524</v>
      </c>
    </row>
    <row r="300" spans="1:5" ht="20" customHeight="1">
      <c r="A300" t="s">
        <v>2016</v>
      </c>
      <c r="B300" t="s">
        <v>1120</v>
      </c>
      <c r="C300" s="84" t="s">
        <v>4604</v>
      </c>
      <c r="D300" t="s">
        <v>3427</v>
      </c>
    </row>
    <row r="301" spans="1:5" ht="20" customHeight="1">
      <c r="A301" t="s">
        <v>1650</v>
      </c>
      <c r="B301" t="s">
        <v>77</v>
      </c>
      <c r="C301" s="84" t="s">
        <v>4605</v>
      </c>
      <c r="D301" t="s">
        <v>3987</v>
      </c>
    </row>
    <row r="302" spans="1:5" ht="20" customHeight="1">
      <c r="A302" t="s">
        <v>1708</v>
      </c>
      <c r="B302" t="s">
        <v>525</v>
      </c>
      <c r="C302" s="84" t="s">
        <v>4606</v>
      </c>
    </row>
    <row r="303" spans="1:5" ht="20" customHeight="1">
      <c r="A303" t="s">
        <v>528</v>
      </c>
      <c r="B303" t="s">
        <v>379</v>
      </c>
      <c r="C303" s="84" t="s">
        <v>4607</v>
      </c>
      <c r="D303" t="s">
        <v>2611</v>
      </c>
    </row>
    <row r="304" spans="1:5" ht="20" customHeight="1">
      <c r="A304" t="s">
        <v>1827</v>
      </c>
      <c r="B304" t="s">
        <v>432</v>
      </c>
      <c r="C304" s="84" t="s">
        <v>4608</v>
      </c>
    </row>
    <row r="305" spans="1:5" ht="20" customHeight="1">
      <c r="A305" t="s">
        <v>2249</v>
      </c>
      <c r="B305" t="s">
        <v>434</v>
      </c>
      <c r="C305" s="84" t="s">
        <v>4341</v>
      </c>
      <c r="D305" t="s">
        <v>4342</v>
      </c>
    </row>
    <row r="306" spans="1:5" ht="20" customHeight="1">
      <c r="A306" t="s">
        <v>950</v>
      </c>
      <c r="B306" t="s">
        <v>377</v>
      </c>
      <c r="C306" s="84" t="s">
        <v>4609</v>
      </c>
      <c r="D306" t="s">
        <v>3193</v>
      </c>
    </row>
    <row r="307" spans="1:5" ht="20" customHeight="1">
      <c r="A307" t="s">
        <v>1072</v>
      </c>
      <c r="B307" t="s">
        <v>579</v>
      </c>
      <c r="C307" s="84" t="s">
        <v>3353</v>
      </c>
      <c r="D307" t="s">
        <v>3354</v>
      </c>
    </row>
    <row r="308" spans="1:5" ht="20" customHeight="1">
      <c r="A308" t="s">
        <v>1506</v>
      </c>
      <c r="B308" t="s">
        <v>379</v>
      </c>
      <c r="C308" s="84" t="s">
        <v>4610</v>
      </c>
      <c r="D308" t="s">
        <v>3884</v>
      </c>
      <c r="E308" t="s">
        <v>3885</v>
      </c>
    </row>
    <row r="309" spans="1:5" ht="20" customHeight="1">
      <c r="A309" t="s">
        <v>1095</v>
      </c>
      <c r="B309" t="s">
        <v>579</v>
      </c>
      <c r="C309" s="84" t="s">
        <v>4611</v>
      </c>
      <c r="D309" t="s">
        <v>3389</v>
      </c>
    </row>
    <row r="310" spans="1:5" ht="20" customHeight="1">
      <c r="A310" t="s">
        <v>1530</v>
      </c>
      <c r="B310" t="s">
        <v>432</v>
      </c>
      <c r="C310" s="84" t="s">
        <v>4612</v>
      </c>
      <c r="D310" t="s">
        <v>2628</v>
      </c>
    </row>
    <row r="311" spans="1:5" ht="20" customHeight="1">
      <c r="A311" t="s">
        <v>4247</v>
      </c>
      <c r="B311" t="s">
        <v>1248</v>
      </c>
      <c r="C311" s="84" t="s">
        <v>4613</v>
      </c>
      <c r="D311" t="s">
        <v>3629</v>
      </c>
    </row>
    <row r="312" spans="1:5" ht="20" customHeight="1">
      <c r="A312" t="s">
        <v>1013</v>
      </c>
      <c r="B312" t="s">
        <v>379</v>
      </c>
      <c r="C312" s="84" t="s">
        <v>3293</v>
      </c>
      <c r="D312" t="s">
        <v>3294</v>
      </c>
      <c r="E312" t="s">
        <v>3295</v>
      </c>
    </row>
    <row r="313" spans="1:5" ht="20" customHeight="1">
      <c r="A313" t="s">
        <v>1953</v>
      </c>
      <c r="B313" t="s">
        <v>459</v>
      </c>
      <c r="C313" s="84" t="s">
        <v>4614</v>
      </c>
      <c r="D313" t="s">
        <v>2874</v>
      </c>
    </row>
    <row r="314" spans="1:5" ht="20" customHeight="1">
      <c r="A314" t="s">
        <v>714</v>
      </c>
      <c r="B314" t="s">
        <v>713</v>
      </c>
      <c r="C314" s="84" t="s">
        <v>2824</v>
      </c>
      <c r="D314" t="s">
        <v>2825</v>
      </c>
    </row>
    <row r="315" spans="1:5" ht="20" customHeight="1">
      <c r="A315" t="s">
        <v>1251</v>
      </c>
      <c r="B315" t="s">
        <v>1250</v>
      </c>
      <c r="C315" s="84" t="s">
        <v>3630</v>
      </c>
      <c r="D315" t="s">
        <v>3631</v>
      </c>
    </row>
    <row r="316" spans="1:5" ht="20" customHeight="1">
      <c r="A316" t="s">
        <v>1817</v>
      </c>
      <c r="B316" t="s">
        <v>453</v>
      </c>
      <c r="C316" s="84" t="s">
        <v>4615</v>
      </c>
      <c r="D316" t="s">
        <v>4091</v>
      </c>
    </row>
    <row r="317" spans="1:5" ht="20" customHeight="1">
      <c r="A317" t="s">
        <v>759</v>
      </c>
      <c r="B317" t="s">
        <v>579</v>
      </c>
      <c r="C317" s="84" t="s">
        <v>4616</v>
      </c>
      <c r="D317" t="s">
        <v>2661</v>
      </c>
    </row>
    <row r="318" spans="1:5" ht="20" customHeight="1">
      <c r="A318" t="s">
        <v>993</v>
      </c>
      <c r="B318" t="s">
        <v>953</v>
      </c>
      <c r="C318" s="84" t="s">
        <v>3257</v>
      </c>
      <c r="D318" t="s">
        <v>3258</v>
      </c>
    </row>
    <row r="319" spans="1:5" ht="20" customHeight="1">
      <c r="A319" t="s">
        <v>1643</v>
      </c>
      <c r="B319" t="s">
        <v>379</v>
      </c>
      <c r="C319" s="84" t="s">
        <v>4617</v>
      </c>
      <c r="D319" t="s">
        <v>3983</v>
      </c>
    </row>
    <row r="320" spans="1:5" ht="20" customHeight="1">
      <c r="A320" t="s">
        <v>641</v>
      </c>
      <c r="B320" t="s">
        <v>640</v>
      </c>
      <c r="C320" s="411">
        <v>35004</v>
      </c>
      <c r="D320" t="s">
        <v>2705</v>
      </c>
    </row>
    <row r="321" spans="1:5" ht="20" customHeight="1">
      <c r="A321" t="s">
        <v>1568</v>
      </c>
      <c r="B321" t="s">
        <v>600</v>
      </c>
      <c r="C321" s="84" t="s">
        <v>4618</v>
      </c>
    </row>
    <row r="322" spans="1:5" ht="20" customHeight="1">
      <c r="A322" t="s">
        <v>1655</v>
      </c>
      <c r="B322" t="s">
        <v>1085</v>
      </c>
      <c r="C322" s="84" t="s">
        <v>4619</v>
      </c>
      <c r="D322" t="s">
        <v>3724</v>
      </c>
    </row>
    <row r="323" spans="1:5" ht="20" customHeight="1">
      <c r="A323" t="s">
        <v>885</v>
      </c>
      <c r="B323" t="s">
        <v>381</v>
      </c>
      <c r="C323" s="84" t="s">
        <v>3096</v>
      </c>
      <c r="D323" t="s">
        <v>2674</v>
      </c>
    </row>
    <row r="324" spans="1:5" ht="20" customHeight="1">
      <c r="A324" t="s">
        <v>604</v>
      </c>
      <c r="B324" t="s">
        <v>381</v>
      </c>
      <c r="C324" s="84" t="s">
        <v>4620</v>
      </c>
      <c r="D324" t="s">
        <v>2674</v>
      </c>
    </row>
    <row r="325" spans="1:5" ht="20" customHeight="1">
      <c r="A325" t="s">
        <v>608</v>
      </c>
      <c r="B325" t="s">
        <v>607</v>
      </c>
      <c r="C325" s="84" t="s">
        <v>4621</v>
      </c>
      <c r="D325" t="s">
        <v>2676</v>
      </c>
    </row>
    <row r="326" spans="1:5" ht="20" customHeight="1">
      <c r="A326" t="s">
        <v>1599</v>
      </c>
      <c r="B326" t="s">
        <v>988</v>
      </c>
      <c r="C326" s="84" t="s">
        <v>4622</v>
      </c>
      <c r="D326" t="s">
        <v>3943</v>
      </c>
    </row>
    <row r="327" spans="1:5" ht="20" customHeight="1">
      <c r="A327" t="s">
        <v>1572</v>
      </c>
      <c r="B327" t="s">
        <v>881</v>
      </c>
      <c r="C327" s="84" t="s">
        <v>4623</v>
      </c>
      <c r="D327" t="s">
        <v>3930</v>
      </c>
    </row>
    <row r="328" spans="1:5" ht="20" customHeight="1">
      <c r="A328" t="s">
        <v>702</v>
      </c>
      <c r="B328" t="s">
        <v>600</v>
      </c>
      <c r="C328" s="84" t="s">
        <v>2809</v>
      </c>
    </row>
    <row r="329" spans="1:5" ht="20" customHeight="1">
      <c r="A329" t="s">
        <v>514</v>
      </c>
      <c r="B329" t="s">
        <v>475</v>
      </c>
      <c r="C329" s="84" t="s">
        <v>4624</v>
      </c>
      <c r="D329" t="s">
        <v>2600</v>
      </c>
    </row>
    <row r="330" spans="1:5" ht="20" customHeight="1">
      <c r="A330" t="s">
        <v>1436</v>
      </c>
      <c r="B330" t="s">
        <v>453</v>
      </c>
      <c r="C330" s="84" t="s">
        <v>4625</v>
      </c>
      <c r="D330" t="s">
        <v>3843</v>
      </c>
    </row>
    <row r="331" spans="1:5" ht="20" customHeight="1">
      <c r="A331" t="s">
        <v>1175</v>
      </c>
      <c r="B331" t="s">
        <v>379</v>
      </c>
      <c r="C331" s="84" t="s">
        <v>3511</v>
      </c>
      <c r="D331" t="s">
        <v>3512</v>
      </c>
      <c r="E331" t="s">
        <v>3513</v>
      </c>
    </row>
    <row r="332" spans="1:5" ht="20" customHeight="1">
      <c r="A332" t="s">
        <v>788</v>
      </c>
      <c r="B332" t="s">
        <v>381</v>
      </c>
      <c r="C332" s="84" t="s">
        <v>4626</v>
      </c>
      <c r="D332" t="s">
        <v>2636</v>
      </c>
    </row>
    <row r="333" spans="1:5" ht="20" customHeight="1">
      <c r="A333" t="s">
        <v>968</v>
      </c>
      <c r="B333" t="s">
        <v>489</v>
      </c>
      <c r="C333" s="84" t="s">
        <v>3222</v>
      </c>
      <c r="D333" t="s">
        <v>3223</v>
      </c>
    </row>
    <row r="334" spans="1:5" ht="20" customHeight="1">
      <c r="A334" t="s">
        <v>919</v>
      </c>
      <c r="B334" t="s">
        <v>475</v>
      </c>
      <c r="C334" s="84" t="s">
        <v>3149</v>
      </c>
      <c r="D334" t="s">
        <v>3150</v>
      </c>
    </row>
    <row r="335" spans="1:5" ht="20" customHeight="1">
      <c r="A335" t="s">
        <v>2274</v>
      </c>
      <c r="B335" t="s">
        <v>379</v>
      </c>
      <c r="C335" s="84" t="s">
        <v>4379</v>
      </c>
      <c r="D335" t="s">
        <v>4380</v>
      </c>
      <c r="E335" t="s">
        <v>4381</v>
      </c>
    </row>
    <row r="336" spans="1:5" ht="20" customHeight="1">
      <c r="A336" t="s">
        <v>1881</v>
      </c>
      <c r="B336" t="s">
        <v>379</v>
      </c>
      <c r="C336" s="84" t="s">
        <v>4627</v>
      </c>
      <c r="D336" t="s">
        <v>4122</v>
      </c>
    </row>
    <row r="337" spans="1:4" ht="20" customHeight="1">
      <c r="A337" t="s">
        <v>1828</v>
      </c>
      <c r="B337" t="s">
        <v>432</v>
      </c>
      <c r="C337" s="84" t="s">
        <v>4628</v>
      </c>
      <c r="D337" t="s">
        <v>2539</v>
      </c>
    </row>
    <row r="338" spans="1:4" ht="20" customHeight="1">
      <c r="A338" t="s">
        <v>405</v>
      </c>
      <c r="B338" t="s">
        <v>379</v>
      </c>
      <c r="C338" s="84" t="s">
        <v>4629</v>
      </c>
      <c r="D338" t="s">
        <v>2491</v>
      </c>
    </row>
    <row r="339" spans="1:4" ht="20" customHeight="1">
      <c r="A339" t="s">
        <v>1564</v>
      </c>
      <c r="B339" t="s">
        <v>448</v>
      </c>
      <c r="C339" s="84" t="s">
        <v>4630</v>
      </c>
      <c r="D339" t="s">
        <v>3927</v>
      </c>
    </row>
    <row r="340" spans="1:4" ht="20" customHeight="1">
      <c r="A340" t="s">
        <v>1870</v>
      </c>
      <c r="B340" t="s">
        <v>379</v>
      </c>
      <c r="C340" s="84" t="s">
        <v>4631</v>
      </c>
      <c r="D340" t="s">
        <v>4118</v>
      </c>
    </row>
    <row r="341" spans="1:4" ht="20" customHeight="1">
      <c r="A341" t="s">
        <v>667</v>
      </c>
      <c r="B341" t="s">
        <v>448</v>
      </c>
      <c r="C341" s="84" t="s">
        <v>2751</v>
      </c>
      <c r="D341" t="s">
        <v>2752</v>
      </c>
    </row>
    <row r="342" spans="1:4" ht="20" customHeight="1">
      <c r="A342" t="s">
        <v>1967</v>
      </c>
      <c r="B342" t="s">
        <v>503</v>
      </c>
      <c r="C342" s="84" t="s">
        <v>4632</v>
      </c>
      <c r="D342" t="s">
        <v>4170</v>
      </c>
    </row>
    <row r="343" spans="1:4" ht="20" customHeight="1">
      <c r="A343" t="s">
        <v>589</v>
      </c>
      <c r="B343" t="s">
        <v>381</v>
      </c>
      <c r="C343" s="84" t="s">
        <v>4633</v>
      </c>
      <c r="D343" t="s">
        <v>2636</v>
      </c>
    </row>
    <row r="344" spans="1:4" ht="20" customHeight="1">
      <c r="A344" t="s">
        <v>1783</v>
      </c>
      <c r="B344" t="s">
        <v>713</v>
      </c>
      <c r="C344" s="84" t="s">
        <v>4634</v>
      </c>
      <c r="D344" t="s">
        <v>3374</v>
      </c>
    </row>
    <row r="345" spans="1:4" ht="20" customHeight="1">
      <c r="A345" t="s">
        <v>1848</v>
      </c>
      <c r="B345" t="s">
        <v>1574</v>
      </c>
      <c r="C345" s="84" t="s">
        <v>4635</v>
      </c>
    </row>
    <row r="346" spans="1:4" ht="20" customHeight="1">
      <c r="A346" t="s">
        <v>2220</v>
      </c>
      <c r="B346" t="s">
        <v>579</v>
      </c>
      <c r="C346" s="84" t="s">
        <v>4294</v>
      </c>
      <c r="D346" t="s">
        <v>4295</v>
      </c>
    </row>
    <row r="347" spans="1:4" ht="20" customHeight="1">
      <c r="A347" t="s">
        <v>1230</v>
      </c>
      <c r="B347" t="s">
        <v>377</v>
      </c>
      <c r="C347" s="84" t="s">
        <v>3607</v>
      </c>
      <c r="D347" t="s">
        <v>3608</v>
      </c>
    </row>
    <row r="348" spans="1:4" ht="20" customHeight="1">
      <c r="A348" t="s">
        <v>450</v>
      </c>
      <c r="B348" t="s">
        <v>432</v>
      </c>
      <c r="C348" s="84" t="s">
        <v>4636</v>
      </c>
      <c r="D348" t="s">
        <v>2539</v>
      </c>
    </row>
    <row r="349" spans="1:4" ht="20" customHeight="1">
      <c r="A349" t="s">
        <v>1048</v>
      </c>
      <c r="B349" t="s">
        <v>377</v>
      </c>
      <c r="C349" s="84" t="s">
        <v>4637</v>
      </c>
      <c r="D349" t="s">
        <v>3329</v>
      </c>
    </row>
    <row r="350" spans="1:4" ht="20" customHeight="1">
      <c r="A350" t="s">
        <v>646</v>
      </c>
      <c r="B350" t="s">
        <v>388</v>
      </c>
      <c r="C350" s="84" t="s">
        <v>2711</v>
      </c>
      <c r="D350" t="s">
        <v>2712</v>
      </c>
    </row>
    <row r="351" spans="1:4" ht="20" customHeight="1">
      <c r="A351" t="s">
        <v>2111</v>
      </c>
      <c r="B351" t="s">
        <v>377</v>
      </c>
      <c r="C351" s="84" t="s">
        <v>4638</v>
      </c>
      <c r="D351" t="s">
        <v>4241</v>
      </c>
    </row>
    <row r="352" spans="1:4" ht="20" customHeight="1">
      <c r="A352" t="s">
        <v>1836</v>
      </c>
      <c r="B352" t="s">
        <v>377</v>
      </c>
      <c r="C352" s="84" t="s">
        <v>4639</v>
      </c>
      <c r="D352" t="s">
        <v>4099</v>
      </c>
    </row>
    <row r="353" spans="1:4" ht="20" customHeight="1">
      <c r="A353" t="s">
        <v>567</v>
      </c>
      <c r="B353" t="s">
        <v>475</v>
      </c>
      <c r="C353" s="84" t="s">
        <v>4640</v>
      </c>
      <c r="D353" t="s">
        <v>2643</v>
      </c>
    </row>
    <row r="354" spans="1:4" ht="20" customHeight="1">
      <c r="A354" t="s">
        <v>1602</v>
      </c>
      <c r="B354" t="s">
        <v>448</v>
      </c>
      <c r="C354" s="84" t="s">
        <v>4641</v>
      </c>
      <c r="D354" t="s">
        <v>3953</v>
      </c>
    </row>
    <row r="355" spans="1:4" ht="20" customHeight="1">
      <c r="A355" t="s">
        <v>564</v>
      </c>
      <c r="B355" t="s">
        <v>563</v>
      </c>
      <c r="C355" s="84" t="s">
        <v>4642</v>
      </c>
      <c r="D355" t="s">
        <v>2640</v>
      </c>
    </row>
    <row r="356" spans="1:4" ht="20" customHeight="1">
      <c r="A356" t="s">
        <v>883</v>
      </c>
      <c r="B356" t="s">
        <v>77</v>
      </c>
      <c r="C356" s="84" t="s">
        <v>3092</v>
      </c>
      <c r="D356" t="s">
        <v>3093</v>
      </c>
    </row>
    <row r="357" spans="1:4" ht="20" customHeight="1">
      <c r="A357" t="s">
        <v>1294</v>
      </c>
      <c r="B357" t="s">
        <v>953</v>
      </c>
      <c r="C357" s="84" t="s">
        <v>3693</v>
      </c>
      <c r="D357" t="s">
        <v>3694</v>
      </c>
    </row>
    <row r="358" spans="1:4" ht="20" customHeight="1">
      <c r="A358" t="s">
        <v>562</v>
      </c>
      <c r="B358" t="s">
        <v>561</v>
      </c>
      <c r="C358" s="84" t="s">
        <v>2437</v>
      </c>
    </row>
    <row r="359" spans="1:4" ht="20" customHeight="1">
      <c r="A359" t="s">
        <v>1906</v>
      </c>
      <c r="B359" t="s">
        <v>1905</v>
      </c>
      <c r="C359" s="84" t="s">
        <v>4643</v>
      </c>
      <c r="D359" t="s">
        <v>4139</v>
      </c>
    </row>
    <row r="360" spans="1:4" ht="20" customHeight="1">
      <c r="A360" t="s">
        <v>1593</v>
      </c>
      <c r="B360" t="s">
        <v>448</v>
      </c>
      <c r="C360" s="84" t="s">
        <v>4644</v>
      </c>
    </row>
    <row r="361" spans="1:4" ht="20" customHeight="1">
      <c r="A361" t="s">
        <v>2160</v>
      </c>
      <c r="B361" t="s">
        <v>600</v>
      </c>
      <c r="C361" s="84" t="s">
        <v>4645</v>
      </c>
    </row>
    <row r="362" spans="1:4" ht="20" customHeight="1">
      <c r="A362" t="s">
        <v>1594</v>
      </c>
      <c r="B362" t="s">
        <v>953</v>
      </c>
      <c r="C362" s="84" t="s">
        <v>4646</v>
      </c>
      <c r="D362" t="s">
        <v>3946</v>
      </c>
    </row>
    <row r="363" spans="1:4" ht="20" customHeight="1">
      <c r="A363" t="s">
        <v>1465</v>
      </c>
      <c r="B363" t="s">
        <v>563</v>
      </c>
      <c r="C363" s="84" t="s">
        <v>4647</v>
      </c>
    </row>
    <row r="364" spans="1:4" ht="20" customHeight="1">
      <c r="A364" t="s">
        <v>1290</v>
      </c>
      <c r="B364" t="s">
        <v>484</v>
      </c>
      <c r="C364" s="84" t="s">
        <v>3688</v>
      </c>
      <c r="D364" t="s">
        <v>3689</v>
      </c>
    </row>
    <row r="365" spans="1:4" ht="20" customHeight="1">
      <c r="A365" t="s">
        <v>2002</v>
      </c>
      <c r="B365" t="s">
        <v>379</v>
      </c>
      <c r="C365" s="84" t="s">
        <v>4648</v>
      </c>
      <c r="D365" t="s">
        <v>4196</v>
      </c>
    </row>
    <row r="366" spans="1:4" ht="20" customHeight="1">
      <c r="A366" t="s">
        <v>1800</v>
      </c>
      <c r="B366" t="s">
        <v>484</v>
      </c>
      <c r="C366" s="84" t="s">
        <v>4649</v>
      </c>
      <c r="D366" t="s">
        <v>4041</v>
      </c>
    </row>
    <row r="367" spans="1:4" ht="20" customHeight="1">
      <c r="A367" t="s">
        <v>1580</v>
      </c>
      <c r="B367" t="s">
        <v>448</v>
      </c>
      <c r="C367" s="84" t="s">
        <v>4650</v>
      </c>
      <c r="D367" t="s">
        <v>2921</v>
      </c>
    </row>
    <row r="368" spans="1:4" ht="20" customHeight="1">
      <c r="A368" t="s">
        <v>800</v>
      </c>
      <c r="B368" t="s">
        <v>635</v>
      </c>
      <c r="C368" s="84" t="s">
        <v>2959</v>
      </c>
      <c r="D368" t="s">
        <v>2960</v>
      </c>
    </row>
    <row r="369" spans="1:5" ht="20" customHeight="1">
      <c r="A369" t="s">
        <v>739</v>
      </c>
      <c r="B369" t="s">
        <v>379</v>
      </c>
      <c r="C369" s="84" t="s">
        <v>2865</v>
      </c>
      <c r="D369" t="s">
        <v>2866</v>
      </c>
    </row>
    <row r="370" spans="1:5" ht="20" customHeight="1">
      <c r="A370" t="s">
        <v>1119</v>
      </c>
      <c r="B370" t="s">
        <v>448</v>
      </c>
      <c r="C370" s="84" t="s">
        <v>3424</v>
      </c>
      <c r="D370" t="s">
        <v>3425</v>
      </c>
    </row>
    <row r="371" spans="1:5" ht="20" customHeight="1">
      <c r="A371" t="s">
        <v>1808</v>
      </c>
      <c r="B371" t="s">
        <v>379</v>
      </c>
      <c r="C371" s="84" t="s">
        <v>4651</v>
      </c>
      <c r="D371" t="s">
        <v>4083</v>
      </c>
      <c r="E371" t="s">
        <v>4084</v>
      </c>
    </row>
    <row r="372" spans="1:5" ht="20" customHeight="1">
      <c r="A372" t="s">
        <v>790</v>
      </c>
      <c r="B372" t="s">
        <v>381</v>
      </c>
      <c r="C372" s="84" t="s">
        <v>4652</v>
      </c>
      <c r="D372" t="s">
        <v>2939</v>
      </c>
    </row>
    <row r="373" spans="1:5" ht="20" customHeight="1">
      <c r="A373" t="s">
        <v>622</v>
      </c>
      <c r="B373" t="s">
        <v>621</v>
      </c>
      <c r="C373" s="84" t="s">
        <v>4653</v>
      </c>
    </row>
    <row r="374" spans="1:5" ht="20" customHeight="1">
      <c r="A374" t="s">
        <v>1804</v>
      </c>
      <c r="B374" t="s">
        <v>448</v>
      </c>
      <c r="C374" s="84" t="s">
        <v>4654</v>
      </c>
    </row>
    <row r="375" spans="1:5" ht="20" customHeight="1">
      <c r="A375" t="s">
        <v>1029</v>
      </c>
      <c r="B375" t="s">
        <v>484</v>
      </c>
      <c r="C375" s="84" t="s">
        <v>4655</v>
      </c>
      <c r="D375" t="s">
        <v>3317</v>
      </c>
    </row>
    <row r="376" spans="1:5" ht="20" customHeight="1">
      <c r="A376" t="s">
        <v>828</v>
      </c>
      <c r="B376" t="s">
        <v>77</v>
      </c>
      <c r="C376" s="84" t="s">
        <v>4656</v>
      </c>
      <c r="D376" t="s">
        <v>3006</v>
      </c>
    </row>
    <row r="377" spans="1:5" ht="20" customHeight="1">
      <c r="A377" t="s">
        <v>636</v>
      </c>
      <c r="B377" t="s">
        <v>635</v>
      </c>
      <c r="C377" s="84" t="s">
        <v>4657</v>
      </c>
      <c r="D377" t="s">
        <v>2699</v>
      </c>
    </row>
    <row r="378" spans="1:5" ht="20" customHeight="1">
      <c r="A378" t="s">
        <v>1976</v>
      </c>
      <c r="B378" t="s">
        <v>484</v>
      </c>
      <c r="C378" s="84" t="s">
        <v>4658</v>
      </c>
      <c r="D378" t="s">
        <v>4178</v>
      </c>
    </row>
    <row r="379" spans="1:5" ht="20" customHeight="1">
      <c r="A379" t="s">
        <v>1052</v>
      </c>
      <c r="B379" t="s">
        <v>563</v>
      </c>
      <c r="C379" s="84" t="s">
        <v>4659</v>
      </c>
      <c r="D379" t="s">
        <v>3332</v>
      </c>
    </row>
    <row r="380" spans="1:5" ht="20" customHeight="1">
      <c r="A380" t="s">
        <v>1378</v>
      </c>
      <c r="B380" t="s">
        <v>549</v>
      </c>
      <c r="C380" s="84" t="s">
        <v>4660</v>
      </c>
      <c r="D380" t="s">
        <v>3799</v>
      </c>
    </row>
    <row r="381" spans="1:5" ht="20" customHeight="1">
      <c r="A381" t="s">
        <v>2055</v>
      </c>
      <c r="B381" t="s">
        <v>549</v>
      </c>
      <c r="C381" s="84" t="s">
        <v>4661</v>
      </c>
      <c r="D381" t="s">
        <v>4004</v>
      </c>
    </row>
    <row r="382" spans="1:5" ht="20" customHeight="1">
      <c r="A382" t="s">
        <v>1809</v>
      </c>
      <c r="B382" t="s">
        <v>549</v>
      </c>
      <c r="C382" s="84" t="s">
        <v>4662</v>
      </c>
      <c r="D382" t="s">
        <v>4004</v>
      </c>
    </row>
    <row r="383" spans="1:5" ht="20" customHeight="1">
      <c r="A383" t="s">
        <v>1891</v>
      </c>
      <c r="B383" t="s">
        <v>549</v>
      </c>
      <c r="C383" s="84" t="s">
        <v>4663</v>
      </c>
      <c r="D383" t="s">
        <v>4004</v>
      </c>
    </row>
    <row r="384" spans="1:5" ht="20" customHeight="1">
      <c r="A384" t="s">
        <v>1879</v>
      </c>
      <c r="B384" t="s">
        <v>549</v>
      </c>
      <c r="C384" s="84" t="s">
        <v>4664</v>
      </c>
    </row>
    <row r="385" spans="1:4" ht="20" customHeight="1">
      <c r="A385" t="s">
        <v>1333</v>
      </c>
      <c r="B385" t="s">
        <v>549</v>
      </c>
      <c r="C385" s="84" t="s">
        <v>4665</v>
      </c>
      <c r="D385" t="s">
        <v>3756</v>
      </c>
    </row>
    <row r="386" spans="1:4" ht="20" customHeight="1">
      <c r="A386" t="s">
        <v>1302</v>
      </c>
      <c r="B386" t="s">
        <v>549</v>
      </c>
      <c r="C386" s="84" t="s">
        <v>3707</v>
      </c>
    </row>
    <row r="387" spans="1:4" ht="20" customHeight="1">
      <c r="A387" t="s">
        <v>1482</v>
      </c>
      <c r="B387" t="s">
        <v>484</v>
      </c>
      <c r="C387" s="84" t="s">
        <v>4666</v>
      </c>
      <c r="D387" t="s">
        <v>3871</v>
      </c>
    </row>
    <row r="388" spans="1:4" ht="20" customHeight="1">
      <c r="A388" t="s">
        <v>1447</v>
      </c>
      <c r="B388" t="s">
        <v>484</v>
      </c>
      <c r="C388" s="84" t="s">
        <v>4667</v>
      </c>
      <c r="D388" t="s">
        <v>3850</v>
      </c>
    </row>
    <row r="389" spans="1:4" ht="20" customHeight="1">
      <c r="A389" t="s">
        <v>1903</v>
      </c>
      <c r="B389" t="s">
        <v>484</v>
      </c>
      <c r="C389" s="84" t="s">
        <v>4668</v>
      </c>
      <c r="D389" t="s">
        <v>4041</v>
      </c>
    </row>
    <row r="390" spans="1:4" ht="20" customHeight="1">
      <c r="A390" t="s">
        <v>2061</v>
      </c>
      <c r="B390" t="s">
        <v>484</v>
      </c>
      <c r="C390" s="84" t="s">
        <v>4669</v>
      </c>
      <c r="D390" t="s">
        <v>4041</v>
      </c>
    </row>
    <row r="391" spans="1:4" ht="20" customHeight="1">
      <c r="A391" t="s">
        <v>2084</v>
      </c>
      <c r="B391" t="s">
        <v>484</v>
      </c>
      <c r="C391" s="84" t="s">
        <v>4670</v>
      </c>
      <c r="D391" t="s">
        <v>2571</v>
      </c>
    </row>
    <row r="392" spans="1:4" ht="20" customHeight="1">
      <c r="A392" t="s">
        <v>1547</v>
      </c>
      <c r="B392" t="s">
        <v>953</v>
      </c>
      <c r="C392" s="84" t="s">
        <v>4671</v>
      </c>
      <c r="D392" t="s">
        <v>3821</v>
      </c>
    </row>
    <row r="393" spans="1:4" ht="20" customHeight="1">
      <c r="A393" t="s">
        <v>1034</v>
      </c>
      <c r="B393" t="s">
        <v>582</v>
      </c>
      <c r="C393" s="84" t="s">
        <v>4672</v>
      </c>
      <c r="D393" t="s">
        <v>3321</v>
      </c>
    </row>
    <row r="394" spans="1:4" ht="20" customHeight="1">
      <c r="A394" t="s">
        <v>1958</v>
      </c>
      <c r="B394" t="s">
        <v>563</v>
      </c>
      <c r="C394" s="84" t="s">
        <v>4673</v>
      </c>
      <c r="D394" t="s">
        <v>3484</v>
      </c>
    </row>
    <row r="395" spans="1:4" ht="20" customHeight="1">
      <c r="A395" t="s">
        <v>1466</v>
      </c>
      <c r="B395" t="s">
        <v>867</v>
      </c>
      <c r="C395" s="84" t="s">
        <v>4674</v>
      </c>
      <c r="D395" t="s">
        <v>3861</v>
      </c>
    </row>
    <row r="396" spans="1:4" ht="20" customHeight="1">
      <c r="A396" t="s">
        <v>1946</v>
      </c>
      <c r="B396" t="s">
        <v>867</v>
      </c>
      <c r="C396" s="84" t="s">
        <v>4675</v>
      </c>
      <c r="D396" t="s">
        <v>3073</v>
      </c>
    </row>
    <row r="397" spans="1:4" ht="20" customHeight="1">
      <c r="A397" t="s">
        <v>1087</v>
      </c>
      <c r="B397" t="s">
        <v>441</v>
      </c>
      <c r="C397" s="84" t="s">
        <v>3379</v>
      </c>
      <c r="D397" t="s">
        <v>3171</v>
      </c>
    </row>
    <row r="398" spans="1:4" ht="20" customHeight="1">
      <c r="A398" t="s">
        <v>2062</v>
      </c>
      <c r="B398" t="s">
        <v>484</v>
      </c>
      <c r="C398" s="84" t="s">
        <v>4676</v>
      </c>
      <c r="D398" t="s">
        <v>4041</v>
      </c>
    </row>
    <row r="399" spans="1:4" ht="20" customHeight="1">
      <c r="A399" t="s">
        <v>1264</v>
      </c>
      <c r="B399" t="s">
        <v>377</v>
      </c>
      <c r="C399" s="84" t="s">
        <v>3653</v>
      </c>
      <c r="D399" t="s">
        <v>3397</v>
      </c>
    </row>
    <row r="400" spans="1:4" ht="20" customHeight="1">
      <c r="A400" t="s">
        <v>2144</v>
      </c>
      <c r="B400" t="s">
        <v>1162</v>
      </c>
      <c r="C400" s="84" t="s">
        <v>4395</v>
      </c>
      <c r="D400" t="s">
        <v>3981</v>
      </c>
    </row>
    <row r="401" spans="1:5" ht="20" customHeight="1">
      <c r="A401" t="s">
        <v>774</v>
      </c>
      <c r="B401" t="s">
        <v>377</v>
      </c>
      <c r="C401" s="84" t="s">
        <v>2914</v>
      </c>
      <c r="D401" t="s">
        <v>2915</v>
      </c>
    </row>
    <row r="402" spans="1:5" ht="20" customHeight="1">
      <c r="A402" t="s">
        <v>512</v>
      </c>
      <c r="B402" t="s">
        <v>377</v>
      </c>
      <c r="C402" s="84" t="s">
        <v>4677</v>
      </c>
      <c r="D402" t="s">
        <v>2598</v>
      </c>
    </row>
    <row r="403" spans="1:5" ht="20" customHeight="1">
      <c r="A403" t="s">
        <v>1847</v>
      </c>
      <c r="B403" t="s">
        <v>459</v>
      </c>
      <c r="C403" s="84" t="s">
        <v>4678</v>
      </c>
      <c r="D403" t="s">
        <v>2874</v>
      </c>
    </row>
    <row r="404" spans="1:5" ht="20" customHeight="1">
      <c r="A404" t="s">
        <v>438</v>
      </c>
      <c r="B404" t="s">
        <v>388</v>
      </c>
      <c r="C404" s="84" t="s">
        <v>4679</v>
      </c>
      <c r="D404" t="s">
        <v>2525</v>
      </c>
      <c r="E404" t="s">
        <v>2526</v>
      </c>
    </row>
    <row r="405" spans="1:5" ht="20" customHeight="1">
      <c r="A405" t="s">
        <v>1427</v>
      </c>
      <c r="B405" t="s">
        <v>600</v>
      </c>
      <c r="C405" s="84" t="s">
        <v>4680</v>
      </c>
      <c r="D405" t="s">
        <v>3836</v>
      </c>
    </row>
    <row r="406" spans="1:5" ht="20" customHeight="1">
      <c r="A406" t="s">
        <v>1739</v>
      </c>
      <c r="B406" t="s">
        <v>377</v>
      </c>
      <c r="C406" s="84" t="s">
        <v>4681</v>
      </c>
      <c r="D406" t="s">
        <v>4035</v>
      </c>
    </row>
    <row r="407" spans="1:5" ht="20" customHeight="1">
      <c r="A407" t="s">
        <v>2018</v>
      </c>
      <c r="B407" t="s">
        <v>579</v>
      </c>
      <c r="C407" s="84" t="s">
        <v>4682</v>
      </c>
      <c r="D407" t="s">
        <v>4181</v>
      </c>
    </row>
    <row r="408" spans="1:5" ht="20" customHeight="1">
      <c r="A408" t="s">
        <v>777</v>
      </c>
      <c r="B408" t="s">
        <v>549</v>
      </c>
      <c r="C408" s="84" t="s">
        <v>2918</v>
      </c>
      <c r="D408" t="s">
        <v>2919</v>
      </c>
    </row>
    <row r="409" spans="1:5" ht="20" customHeight="1">
      <c r="A409" t="s">
        <v>2145</v>
      </c>
      <c r="B409" t="s">
        <v>377</v>
      </c>
      <c r="C409" s="84" t="s">
        <v>4683</v>
      </c>
      <c r="D409" t="s">
        <v>4258</v>
      </c>
    </row>
    <row r="410" spans="1:5" ht="20" customHeight="1">
      <c r="A410" t="s">
        <v>2033</v>
      </c>
      <c r="B410" t="s">
        <v>525</v>
      </c>
      <c r="C410" s="84" t="s">
        <v>4684</v>
      </c>
      <c r="D410" t="s">
        <v>4209</v>
      </c>
    </row>
    <row r="411" spans="1:5" ht="20" customHeight="1">
      <c r="A411" t="s">
        <v>1623</v>
      </c>
      <c r="B411" t="s">
        <v>379</v>
      </c>
      <c r="C411" s="84" t="s">
        <v>4685</v>
      </c>
      <c r="D411" t="s">
        <v>3969</v>
      </c>
    </row>
    <row r="412" spans="1:5" ht="20" customHeight="1">
      <c r="A412" t="s">
        <v>2064</v>
      </c>
      <c r="B412" t="s">
        <v>1085</v>
      </c>
      <c r="C412" s="84" t="s">
        <v>4686</v>
      </c>
    </row>
    <row r="413" spans="1:5" ht="20" customHeight="1">
      <c r="A413" t="s">
        <v>1863</v>
      </c>
      <c r="B413" t="s">
        <v>379</v>
      </c>
      <c r="C413" s="84" t="s">
        <v>4687</v>
      </c>
      <c r="D413" t="s">
        <v>4113</v>
      </c>
    </row>
    <row r="414" spans="1:5" ht="20" customHeight="1">
      <c r="A414" t="s">
        <v>1285</v>
      </c>
      <c r="B414" t="s">
        <v>429</v>
      </c>
      <c r="C414" s="84" t="s">
        <v>3679</v>
      </c>
      <c r="D414" t="s">
        <v>3680</v>
      </c>
    </row>
    <row r="415" spans="1:5" ht="20" customHeight="1">
      <c r="A415" t="s">
        <v>2275</v>
      </c>
      <c r="B415" t="s">
        <v>411</v>
      </c>
      <c r="C415" s="84" t="s">
        <v>4688</v>
      </c>
      <c r="D415" t="s">
        <v>4382</v>
      </c>
    </row>
    <row r="416" spans="1:5" ht="20" customHeight="1">
      <c r="A416" t="s">
        <v>398</v>
      </c>
      <c r="B416" t="s">
        <v>379</v>
      </c>
      <c r="C416" s="84" t="s">
        <v>4689</v>
      </c>
      <c r="D416" t="s">
        <v>2484</v>
      </c>
    </row>
    <row r="417" spans="1:4" ht="20" customHeight="1">
      <c r="A417" t="s">
        <v>394</v>
      </c>
      <c r="B417" t="s">
        <v>379</v>
      </c>
      <c r="C417" s="84" t="s">
        <v>4690</v>
      </c>
      <c r="D417" t="s">
        <v>2478</v>
      </c>
    </row>
    <row r="418" spans="1:4" ht="20" customHeight="1">
      <c r="A418" t="s">
        <v>1938</v>
      </c>
      <c r="B418" t="s">
        <v>411</v>
      </c>
      <c r="C418" s="84" t="s">
        <v>4691</v>
      </c>
      <c r="D418" t="s">
        <v>4152</v>
      </c>
    </row>
    <row r="419" spans="1:4" ht="20" customHeight="1">
      <c r="A419" t="s">
        <v>2011</v>
      </c>
      <c r="B419" t="s">
        <v>561</v>
      </c>
      <c r="C419" s="84" t="s">
        <v>4692</v>
      </c>
      <c r="D419" t="s">
        <v>2429</v>
      </c>
    </row>
    <row r="420" spans="1:4" ht="20" customHeight="1">
      <c r="A420" t="s">
        <v>1916</v>
      </c>
      <c r="B420" t="s">
        <v>561</v>
      </c>
      <c r="C420" s="84" t="s">
        <v>4693</v>
      </c>
      <c r="D420" t="s">
        <v>2429</v>
      </c>
    </row>
    <row r="421" spans="1:4" ht="20" customHeight="1">
      <c r="A421" t="s">
        <v>1902</v>
      </c>
      <c r="B421" t="s">
        <v>600</v>
      </c>
      <c r="C421" s="84" t="s">
        <v>4694</v>
      </c>
    </row>
    <row r="422" spans="1:4" ht="20" customHeight="1">
      <c r="A422" t="s">
        <v>2280</v>
      </c>
      <c r="B422" t="s">
        <v>647</v>
      </c>
      <c r="C422" s="84"/>
    </row>
    <row r="423" spans="1:4" ht="20" customHeight="1">
      <c r="A423" t="s">
        <v>1866</v>
      </c>
      <c r="B423" t="s">
        <v>561</v>
      </c>
      <c r="C423" s="84" t="s">
        <v>4695</v>
      </c>
      <c r="D423" t="s">
        <v>2438</v>
      </c>
    </row>
    <row r="424" spans="1:4" ht="20" customHeight="1">
      <c r="A424" t="s">
        <v>2191</v>
      </c>
      <c r="B424" t="s">
        <v>561</v>
      </c>
      <c r="C424" s="84" t="s">
        <v>4696</v>
      </c>
      <c r="D424" t="s">
        <v>2434</v>
      </c>
    </row>
    <row r="425" spans="1:4" ht="20" customHeight="1">
      <c r="A425" t="s">
        <v>1805</v>
      </c>
      <c r="B425" t="s">
        <v>432</v>
      </c>
      <c r="C425" s="84" t="s">
        <v>4697</v>
      </c>
    </row>
    <row r="426" spans="1:4" ht="20" customHeight="1">
      <c r="A426" t="s">
        <v>930</v>
      </c>
      <c r="B426" t="s">
        <v>441</v>
      </c>
      <c r="C426" s="84" t="s">
        <v>3168</v>
      </c>
      <c r="D426" t="s">
        <v>3169</v>
      </c>
    </row>
    <row r="427" spans="1:4" ht="20" customHeight="1">
      <c r="A427" t="s">
        <v>1715</v>
      </c>
      <c r="B427" t="s">
        <v>448</v>
      </c>
      <c r="C427" s="84" t="s">
        <v>4698</v>
      </c>
    </row>
    <row r="428" spans="1:4" ht="20" customHeight="1">
      <c r="A428" t="s">
        <v>901</v>
      </c>
      <c r="B428" t="s">
        <v>77</v>
      </c>
      <c r="C428" s="84" t="s">
        <v>4699</v>
      </c>
      <c r="D428" t="s">
        <v>2986</v>
      </c>
    </row>
    <row r="429" spans="1:4" ht="20" customHeight="1">
      <c r="A429" t="s">
        <v>1397</v>
      </c>
      <c r="B429" t="s">
        <v>489</v>
      </c>
      <c r="C429" s="84" t="s">
        <v>4700</v>
      </c>
      <c r="D429" t="s">
        <v>3819</v>
      </c>
    </row>
    <row r="430" spans="1:4" ht="20" customHeight="1">
      <c r="A430" t="s">
        <v>2023</v>
      </c>
      <c r="B430" t="s">
        <v>489</v>
      </c>
      <c r="C430" s="84" t="s">
        <v>4701</v>
      </c>
      <c r="D430" t="s">
        <v>4206</v>
      </c>
    </row>
    <row r="431" spans="1:4" ht="20" customHeight="1">
      <c r="A431" t="s">
        <v>2175</v>
      </c>
      <c r="B431" t="s">
        <v>448</v>
      </c>
      <c r="C431" s="84" t="s">
        <v>4702</v>
      </c>
      <c r="D431" t="s">
        <v>2538</v>
      </c>
    </row>
    <row r="432" spans="1:4" ht="20" customHeight="1">
      <c r="A432" t="s">
        <v>1821</v>
      </c>
      <c r="B432" t="s">
        <v>448</v>
      </c>
      <c r="C432" s="84" t="s">
        <v>4703</v>
      </c>
      <c r="D432" t="s">
        <v>4094</v>
      </c>
    </row>
    <row r="433" spans="1:4" ht="20" customHeight="1">
      <c r="A433" t="s">
        <v>1062</v>
      </c>
      <c r="B433" t="s">
        <v>377</v>
      </c>
      <c r="C433" s="84" t="s">
        <v>4704</v>
      </c>
      <c r="D433" t="s">
        <v>3339</v>
      </c>
    </row>
    <row r="434" spans="1:4" ht="20" customHeight="1">
      <c r="A434" t="s">
        <v>2228</v>
      </c>
      <c r="B434" t="s">
        <v>377</v>
      </c>
      <c r="C434" s="84" t="s">
        <v>4311</v>
      </c>
      <c r="D434" t="s">
        <v>4312</v>
      </c>
    </row>
    <row r="435" spans="1:4" ht="20" customHeight="1">
      <c r="A435" t="s">
        <v>1858</v>
      </c>
      <c r="B435" t="s">
        <v>379</v>
      </c>
      <c r="C435" s="84" t="s">
        <v>4705</v>
      </c>
      <c r="D435" t="s">
        <v>4109</v>
      </c>
    </row>
    <row r="436" spans="1:4" ht="20" customHeight="1">
      <c r="A436" t="s">
        <v>2049</v>
      </c>
      <c r="B436" t="s">
        <v>1250</v>
      </c>
      <c r="C436" s="84" t="s">
        <v>4706</v>
      </c>
      <c r="D436" t="s">
        <v>4218</v>
      </c>
    </row>
    <row r="437" spans="1:4" ht="20" customHeight="1">
      <c r="A437" t="s">
        <v>1035</v>
      </c>
      <c r="B437" t="s">
        <v>390</v>
      </c>
      <c r="C437" s="84" t="s">
        <v>4707</v>
      </c>
    </row>
    <row r="438" spans="1:4" ht="20" customHeight="1">
      <c r="A438" t="s">
        <v>1086</v>
      </c>
      <c r="B438" t="s">
        <v>1085</v>
      </c>
      <c r="C438" s="84" t="s">
        <v>3377</v>
      </c>
      <c r="D438" t="s">
        <v>3378</v>
      </c>
    </row>
    <row r="439" spans="1:4" ht="20" customHeight="1">
      <c r="A439" t="s">
        <v>2046</v>
      </c>
      <c r="B439" t="s">
        <v>1050</v>
      </c>
      <c r="C439" s="84" t="s">
        <v>4708</v>
      </c>
      <c r="D439" t="s">
        <v>3331</v>
      </c>
    </row>
    <row r="440" spans="1:4" ht="20" customHeight="1">
      <c r="A440" t="s">
        <v>1679</v>
      </c>
      <c r="B440" t="s">
        <v>525</v>
      </c>
      <c r="C440" s="84" t="s">
        <v>4709</v>
      </c>
    </row>
    <row r="441" spans="1:4" ht="20" customHeight="1">
      <c r="A441" t="s">
        <v>2239</v>
      </c>
      <c r="B441" t="s">
        <v>535</v>
      </c>
      <c r="C441" s="84" t="s">
        <v>4328</v>
      </c>
    </row>
    <row r="442" spans="1:4" ht="20" customHeight="1">
      <c r="A442" t="s">
        <v>1040</v>
      </c>
      <c r="B442" t="s">
        <v>713</v>
      </c>
      <c r="C442" s="84" t="s">
        <v>4710</v>
      </c>
      <c r="D442" t="s">
        <v>3325</v>
      </c>
    </row>
    <row r="443" spans="1:4" ht="20" customHeight="1">
      <c r="A443" t="s">
        <v>1281</v>
      </c>
      <c r="B443" t="s">
        <v>713</v>
      </c>
      <c r="C443" s="84" t="s">
        <v>3671</v>
      </c>
      <c r="D443" t="s">
        <v>3325</v>
      </c>
    </row>
    <row r="444" spans="1:4" ht="20" customHeight="1">
      <c r="A444" t="s">
        <v>1083</v>
      </c>
      <c r="B444" t="s">
        <v>713</v>
      </c>
      <c r="C444" s="84" t="s">
        <v>3373</v>
      </c>
      <c r="D444" t="s">
        <v>3374</v>
      </c>
    </row>
    <row r="445" spans="1:4" ht="20" customHeight="1">
      <c r="A445" t="s">
        <v>810</v>
      </c>
      <c r="B445" t="s">
        <v>713</v>
      </c>
      <c r="C445" s="84" t="s">
        <v>2975</v>
      </c>
      <c r="D445" t="s">
        <v>2976</v>
      </c>
    </row>
    <row r="446" spans="1:4" ht="20" customHeight="1">
      <c r="A446" t="s">
        <v>1154</v>
      </c>
      <c r="B446" t="s">
        <v>484</v>
      </c>
      <c r="C446" s="84" t="s">
        <v>3479</v>
      </c>
      <c r="D446" t="s">
        <v>3480</v>
      </c>
    </row>
    <row r="447" spans="1:4" ht="20" customHeight="1">
      <c r="A447" t="s">
        <v>1484</v>
      </c>
      <c r="B447" t="s">
        <v>77</v>
      </c>
      <c r="C447" s="84" t="s">
        <v>4711</v>
      </c>
      <c r="D447" t="s">
        <v>3872</v>
      </c>
    </row>
    <row r="448" spans="1:4" ht="20" customHeight="1">
      <c r="A448" t="s">
        <v>2013</v>
      </c>
      <c r="B448" t="s">
        <v>561</v>
      </c>
      <c r="C448" s="84" t="s">
        <v>4712</v>
      </c>
      <c r="D448" t="s">
        <v>2429</v>
      </c>
    </row>
    <row r="449" spans="1:5" ht="20" customHeight="1">
      <c r="A449" t="s">
        <v>2200</v>
      </c>
      <c r="B449" t="s">
        <v>988</v>
      </c>
      <c r="C449" s="84" t="s">
        <v>4713</v>
      </c>
    </row>
    <row r="450" spans="1:5" ht="20" customHeight="1">
      <c r="A450" t="s">
        <v>1924</v>
      </c>
      <c r="B450" t="s">
        <v>379</v>
      </c>
      <c r="C450" s="84" t="s">
        <v>4714</v>
      </c>
      <c r="D450" t="s">
        <v>4144</v>
      </c>
      <c r="E450" t="s">
        <v>4145</v>
      </c>
    </row>
    <row r="451" spans="1:5" ht="20" customHeight="1">
      <c r="A451" t="s">
        <v>2028</v>
      </c>
      <c r="B451" t="s">
        <v>988</v>
      </c>
      <c r="C451" s="84" t="s">
        <v>4715</v>
      </c>
      <c r="D451" t="s">
        <v>3889</v>
      </c>
    </row>
    <row r="452" spans="1:5" ht="20" customHeight="1">
      <c r="A452" t="s">
        <v>1450</v>
      </c>
      <c r="B452" t="s">
        <v>533</v>
      </c>
      <c r="C452" s="84" t="s">
        <v>4716</v>
      </c>
      <c r="D452" t="s">
        <v>3808</v>
      </c>
    </row>
    <row r="453" spans="1:5" ht="20" customHeight="1">
      <c r="A453" t="s">
        <v>1386</v>
      </c>
      <c r="B453" t="s">
        <v>533</v>
      </c>
      <c r="C453" s="84" t="s">
        <v>4717</v>
      </c>
      <c r="D453" t="s">
        <v>3807</v>
      </c>
    </row>
    <row r="454" spans="1:5" ht="20" customHeight="1">
      <c r="A454" t="s">
        <v>1172</v>
      </c>
      <c r="B454" t="s">
        <v>459</v>
      </c>
      <c r="C454" s="84" t="s">
        <v>3506</v>
      </c>
      <c r="D454" t="s">
        <v>2769</v>
      </c>
    </row>
    <row r="455" spans="1:5" ht="20" customHeight="1">
      <c r="A455" t="s">
        <v>613</v>
      </c>
      <c r="B455" t="s">
        <v>441</v>
      </c>
      <c r="C455" s="84" t="s">
        <v>4718</v>
      </c>
      <c r="D455" t="s">
        <v>2680</v>
      </c>
    </row>
    <row r="456" spans="1:5" ht="20" customHeight="1">
      <c r="A456" t="s">
        <v>1131</v>
      </c>
      <c r="B456" t="s">
        <v>579</v>
      </c>
      <c r="C456" s="84" t="s">
        <v>4719</v>
      </c>
      <c r="D456" t="s">
        <v>3440</v>
      </c>
    </row>
    <row r="457" spans="1:5" ht="20" customHeight="1">
      <c r="A457" t="s">
        <v>2250</v>
      </c>
      <c r="B457" t="s">
        <v>881</v>
      </c>
      <c r="C457" s="84" t="s">
        <v>4343</v>
      </c>
      <c r="D457" t="s">
        <v>4344</v>
      </c>
    </row>
    <row r="458" spans="1:5" ht="20" customHeight="1">
      <c r="A458" t="s">
        <v>922</v>
      </c>
      <c r="B458" t="s">
        <v>377</v>
      </c>
      <c r="C458" s="84" t="s">
        <v>3155</v>
      </c>
      <c r="D458" t="s">
        <v>3156</v>
      </c>
    </row>
    <row r="459" spans="1:5" ht="20" customHeight="1">
      <c r="A459" t="s">
        <v>942</v>
      </c>
      <c r="B459" t="s">
        <v>377</v>
      </c>
      <c r="C459" s="84" t="s">
        <v>3187</v>
      </c>
      <c r="D459" t="s">
        <v>2570</v>
      </c>
    </row>
    <row r="460" spans="1:5" ht="20" customHeight="1">
      <c r="A460" t="s">
        <v>1287</v>
      </c>
      <c r="B460" t="s">
        <v>377</v>
      </c>
      <c r="C460" s="84" t="s">
        <v>3683</v>
      </c>
      <c r="D460" t="s">
        <v>3684</v>
      </c>
    </row>
    <row r="461" spans="1:5" ht="20" customHeight="1">
      <c r="A461" t="s">
        <v>1073</v>
      </c>
      <c r="B461" t="s">
        <v>377</v>
      </c>
      <c r="C461" s="84" t="s">
        <v>3355</v>
      </c>
      <c r="D461" t="s">
        <v>3356</v>
      </c>
    </row>
    <row r="462" spans="1:5" ht="20" customHeight="1">
      <c r="A462" t="s">
        <v>1159</v>
      </c>
      <c r="B462" t="s">
        <v>453</v>
      </c>
      <c r="C462" s="84" t="s">
        <v>3489</v>
      </c>
      <c r="D462" t="s">
        <v>3490</v>
      </c>
    </row>
    <row r="463" spans="1:5" ht="20" customHeight="1">
      <c r="A463" t="s">
        <v>1210</v>
      </c>
      <c r="B463" t="s">
        <v>377</v>
      </c>
      <c r="C463" s="84" t="s">
        <v>3569</v>
      </c>
      <c r="D463" t="s">
        <v>3570</v>
      </c>
    </row>
    <row r="464" spans="1:5" ht="20" customHeight="1">
      <c r="A464" t="s">
        <v>999</v>
      </c>
      <c r="B464" t="s">
        <v>377</v>
      </c>
      <c r="C464" s="84" t="s">
        <v>3268</v>
      </c>
      <c r="D464" t="s">
        <v>3269</v>
      </c>
    </row>
    <row r="465" spans="1:5" ht="20" customHeight="1">
      <c r="A465" t="s">
        <v>895</v>
      </c>
      <c r="B465" t="s">
        <v>379</v>
      </c>
      <c r="C465" s="84" t="s">
        <v>3111</v>
      </c>
      <c r="D465" t="s">
        <v>3112</v>
      </c>
    </row>
    <row r="466" spans="1:5" ht="20" customHeight="1">
      <c r="A466" t="s">
        <v>2242</v>
      </c>
      <c r="B466" t="s">
        <v>377</v>
      </c>
      <c r="C466" s="84" t="s">
        <v>4720</v>
      </c>
      <c r="D466" t="s">
        <v>4333</v>
      </c>
    </row>
    <row r="467" spans="1:5" ht="20" customHeight="1">
      <c r="A467" t="s">
        <v>1704</v>
      </c>
      <c r="B467" t="s">
        <v>379</v>
      </c>
      <c r="C467" s="84" t="s">
        <v>4721</v>
      </c>
      <c r="D467" t="s">
        <v>4012</v>
      </c>
    </row>
    <row r="468" spans="1:5" ht="20" customHeight="1">
      <c r="A468" t="s">
        <v>2077</v>
      </c>
      <c r="B468" t="s">
        <v>713</v>
      </c>
      <c r="C468" s="84" t="s">
        <v>4722</v>
      </c>
      <c r="D468" t="s">
        <v>3374</v>
      </c>
    </row>
    <row r="469" spans="1:5" ht="20" customHeight="1">
      <c r="A469" t="s">
        <v>955</v>
      </c>
      <c r="B469" t="s">
        <v>379</v>
      </c>
      <c r="C469" s="84" t="s">
        <v>3198</v>
      </c>
      <c r="D469" t="s">
        <v>3199</v>
      </c>
      <c r="E469" t="s">
        <v>3200</v>
      </c>
    </row>
    <row r="470" spans="1:5" ht="20" customHeight="1">
      <c r="A470" t="s">
        <v>1901</v>
      </c>
      <c r="B470" t="s">
        <v>379</v>
      </c>
      <c r="C470" s="84" t="s">
        <v>4723</v>
      </c>
      <c r="D470" t="s">
        <v>4138</v>
      </c>
    </row>
    <row r="471" spans="1:5" ht="20" customHeight="1">
      <c r="A471" t="s">
        <v>1161</v>
      </c>
      <c r="B471" t="s">
        <v>77</v>
      </c>
      <c r="C471" s="84" t="s">
        <v>3493</v>
      </c>
      <c r="D471" t="s">
        <v>3494</v>
      </c>
    </row>
    <row r="472" spans="1:5" ht="20" customHeight="1">
      <c r="A472" t="s">
        <v>1525</v>
      </c>
      <c r="B472" t="s">
        <v>561</v>
      </c>
      <c r="C472" s="84" t="s">
        <v>4724</v>
      </c>
    </row>
    <row r="473" spans="1:5" ht="20" customHeight="1">
      <c r="A473" t="s">
        <v>1993</v>
      </c>
      <c r="B473" t="s">
        <v>379</v>
      </c>
      <c r="C473" s="84" t="s">
        <v>4725</v>
      </c>
      <c r="D473" t="s">
        <v>4189</v>
      </c>
    </row>
    <row r="474" spans="1:5" ht="20" customHeight="1">
      <c r="A474" t="s">
        <v>2255</v>
      </c>
      <c r="B474" t="s">
        <v>561</v>
      </c>
      <c r="C474" s="84" t="s">
        <v>4726</v>
      </c>
    </row>
    <row r="475" spans="1:5" ht="20" customHeight="1">
      <c r="A475" t="s">
        <v>496</v>
      </c>
      <c r="B475" t="s">
        <v>377</v>
      </c>
      <c r="C475" s="84" t="s">
        <v>4727</v>
      </c>
      <c r="D475" t="s">
        <v>2580</v>
      </c>
    </row>
    <row r="476" spans="1:5" ht="20" customHeight="1">
      <c r="A476" t="s">
        <v>826</v>
      </c>
      <c r="B476" t="s">
        <v>489</v>
      </c>
      <c r="C476" s="84" t="s">
        <v>3003</v>
      </c>
      <c r="D476" t="s">
        <v>3004</v>
      </c>
    </row>
    <row r="477" spans="1:5" ht="20" customHeight="1">
      <c r="A477" t="s">
        <v>1689</v>
      </c>
      <c r="B477" t="s">
        <v>549</v>
      </c>
      <c r="C477" s="84" t="s">
        <v>4728</v>
      </c>
      <c r="D477" t="s">
        <v>4004</v>
      </c>
    </row>
    <row r="478" spans="1:5" ht="20" customHeight="1">
      <c r="A478" t="s">
        <v>2174</v>
      </c>
      <c r="B478" t="s">
        <v>484</v>
      </c>
      <c r="C478" s="84" t="s">
        <v>4729</v>
      </c>
      <c r="D478" t="s">
        <v>4041</v>
      </c>
    </row>
    <row r="479" spans="1:5" ht="20" customHeight="1">
      <c r="A479" t="s">
        <v>670</v>
      </c>
      <c r="B479" t="s">
        <v>384</v>
      </c>
      <c r="C479" s="84" t="s">
        <v>2756</v>
      </c>
      <c r="D479" t="s">
        <v>2757</v>
      </c>
    </row>
    <row r="480" spans="1:5" ht="20" customHeight="1">
      <c r="A480" t="s">
        <v>1843</v>
      </c>
      <c r="B480" t="s">
        <v>379</v>
      </c>
      <c r="C480" s="84" t="s">
        <v>4730</v>
      </c>
      <c r="D480" t="s">
        <v>4101</v>
      </c>
      <c r="E480" t="s">
        <v>4102</v>
      </c>
    </row>
    <row r="481" spans="1:5" ht="20" customHeight="1">
      <c r="A481" t="s">
        <v>1691</v>
      </c>
      <c r="B481" t="s">
        <v>379</v>
      </c>
      <c r="C481" s="84" t="s">
        <v>4731</v>
      </c>
      <c r="D481" t="s">
        <v>4006</v>
      </c>
      <c r="E481" t="s">
        <v>4007</v>
      </c>
    </row>
    <row r="482" spans="1:5" ht="20" customHeight="1">
      <c r="A482" t="s">
        <v>815</v>
      </c>
      <c r="B482" t="s">
        <v>379</v>
      </c>
      <c r="C482" s="84" t="s">
        <v>2983</v>
      </c>
      <c r="D482" t="s">
        <v>2984</v>
      </c>
    </row>
    <row r="483" spans="1:5" ht="20" customHeight="1">
      <c r="A483" t="s">
        <v>1457</v>
      </c>
      <c r="B483" t="s">
        <v>448</v>
      </c>
      <c r="C483" s="84" t="s">
        <v>4732</v>
      </c>
      <c r="D483" t="s">
        <v>2740</v>
      </c>
    </row>
    <row r="484" spans="1:5" ht="20" customHeight="1">
      <c r="A484" t="s">
        <v>1365</v>
      </c>
      <c r="B484" t="s">
        <v>379</v>
      </c>
      <c r="C484" s="84" t="s">
        <v>4540</v>
      </c>
      <c r="D484" t="s">
        <v>3786</v>
      </c>
    </row>
    <row r="485" spans="1:5" ht="20" customHeight="1">
      <c r="A485" t="s">
        <v>1456</v>
      </c>
      <c r="B485" t="s">
        <v>379</v>
      </c>
      <c r="C485" s="84" t="s">
        <v>4733</v>
      </c>
      <c r="D485" t="s">
        <v>3855</v>
      </c>
      <c r="E485" t="s">
        <v>3856</v>
      </c>
    </row>
    <row r="486" spans="1:5" ht="20" customHeight="1">
      <c r="A486" t="s">
        <v>1390</v>
      </c>
      <c r="B486" t="s">
        <v>379</v>
      </c>
      <c r="C486" s="84" t="s">
        <v>4734</v>
      </c>
      <c r="D486" t="s">
        <v>3812</v>
      </c>
    </row>
    <row r="487" spans="1:5" ht="20" customHeight="1">
      <c r="A487" t="s">
        <v>751</v>
      </c>
      <c r="B487" t="s">
        <v>379</v>
      </c>
      <c r="C487" s="84" t="s">
        <v>2877</v>
      </c>
      <c r="D487" t="s">
        <v>2878</v>
      </c>
      <c r="E487" t="s">
        <v>2879</v>
      </c>
    </row>
    <row r="488" spans="1:5" ht="20" customHeight="1">
      <c r="A488" t="s">
        <v>1127</v>
      </c>
      <c r="B488" t="s">
        <v>1126</v>
      </c>
      <c r="C488" s="84" t="s">
        <v>3434</v>
      </c>
      <c r="D488" t="s">
        <v>3435</v>
      </c>
    </row>
    <row r="489" spans="1:5" ht="20" customHeight="1">
      <c r="A489" t="s">
        <v>1514</v>
      </c>
      <c r="B489" t="s">
        <v>379</v>
      </c>
      <c r="C489" s="84" t="s">
        <v>4735</v>
      </c>
      <c r="D489" t="s">
        <v>3892</v>
      </c>
    </row>
    <row r="490" spans="1:5" ht="20" customHeight="1">
      <c r="A490" t="s">
        <v>1216</v>
      </c>
      <c r="B490" t="s">
        <v>379</v>
      </c>
      <c r="C490" s="84" t="s">
        <v>3579</v>
      </c>
      <c r="D490" t="s">
        <v>3580</v>
      </c>
    </row>
    <row r="491" spans="1:5" ht="20" customHeight="1">
      <c r="A491" t="s">
        <v>1832</v>
      </c>
      <c r="B491" t="s">
        <v>549</v>
      </c>
      <c r="C491" s="84" t="s">
        <v>4736</v>
      </c>
      <c r="D491" t="s">
        <v>4004</v>
      </c>
    </row>
    <row r="492" spans="1:5" ht="20" customHeight="1">
      <c r="A492" t="s">
        <v>1056</v>
      </c>
      <c r="B492" t="s">
        <v>563</v>
      </c>
      <c r="C492" s="84" t="s">
        <v>4737</v>
      </c>
      <c r="D492" t="s">
        <v>3334</v>
      </c>
    </row>
    <row r="493" spans="1:5" ht="20" customHeight="1">
      <c r="A493" t="s">
        <v>402</v>
      </c>
      <c r="B493" t="s">
        <v>377</v>
      </c>
      <c r="C493" s="84" t="s">
        <v>4738</v>
      </c>
      <c r="D493" t="s">
        <v>2488</v>
      </c>
    </row>
    <row r="494" spans="1:5" ht="20" customHeight="1">
      <c r="A494" t="s">
        <v>1110</v>
      </c>
      <c r="B494" t="s">
        <v>379</v>
      </c>
      <c r="C494" s="84" t="s">
        <v>3409</v>
      </c>
      <c r="D494" t="s">
        <v>3410</v>
      </c>
    </row>
    <row r="495" spans="1:5" ht="20" customHeight="1">
      <c r="A495" t="s">
        <v>1016</v>
      </c>
      <c r="B495" t="s">
        <v>579</v>
      </c>
      <c r="C495" s="84" t="s">
        <v>3300</v>
      </c>
      <c r="D495" t="s">
        <v>3164</v>
      </c>
    </row>
    <row r="496" spans="1:5" ht="20" customHeight="1">
      <c r="A496" t="s">
        <v>1931</v>
      </c>
      <c r="B496" t="s">
        <v>579</v>
      </c>
      <c r="C496" s="84" t="s">
        <v>4739</v>
      </c>
      <c r="D496" t="s">
        <v>4149</v>
      </c>
    </row>
    <row r="497" spans="1:5" ht="20" customHeight="1">
      <c r="A497" t="s">
        <v>1690</v>
      </c>
      <c r="B497" t="s">
        <v>489</v>
      </c>
      <c r="C497" s="84" t="s">
        <v>4740</v>
      </c>
      <c r="D497" t="s">
        <v>4005</v>
      </c>
    </row>
    <row r="498" spans="1:5" ht="20" customHeight="1">
      <c r="A498" t="s">
        <v>2027</v>
      </c>
      <c r="B498" t="s">
        <v>713</v>
      </c>
      <c r="C498" s="84" t="s">
        <v>4741</v>
      </c>
      <c r="D498" t="s">
        <v>3374</v>
      </c>
    </row>
    <row r="499" spans="1:5" ht="20" customHeight="1">
      <c r="A499" t="s">
        <v>576</v>
      </c>
      <c r="B499" t="s">
        <v>503</v>
      </c>
      <c r="C499" s="84" t="s">
        <v>4742</v>
      </c>
      <c r="D499" t="s">
        <v>2651</v>
      </c>
    </row>
    <row r="500" spans="1:5" ht="20" customHeight="1">
      <c r="A500" t="s">
        <v>630</v>
      </c>
      <c r="B500" t="s">
        <v>621</v>
      </c>
      <c r="C500" s="84" t="s">
        <v>4743</v>
      </c>
      <c r="D500" t="s">
        <v>2696</v>
      </c>
    </row>
    <row r="501" spans="1:5" ht="20" customHeight="1">
      <c r="A501" t="s">
        <v>1487</v>
      </c>
      <c r="B501" t="s">
        <v>77</v>
      </c>
      <c r="C501" s="84" t="s">
        <v>4744</v>
      </c>
      <c r="D501" t="s">
        <v>3875</v>
      </c>
    </row>
    <row r="502" spans="1:5" ht="20" customHeight="1">
      <c r="A502" t="s">
        <v>2058</v>
      </c>
      <c r="B502" t="s">
        <v>489</v>
      </c>
      <c r="C502" s="84" t="s">
        <v>4745</v>
      </c>
      <c r="D502" t="s">
        <v>4746</v>
      </c>
    </row>
    <row r="503" spans="1:5" ht="20" customHeight="1">
      <c r="A503" t="s">
        <v>967</v>
      </c>
      <c r="B503" t="s">
        <v>377</v>
      </c>
      <c r="C503" s="84" t="s">
        <v>3220</v>
      </c>
      <c r="D503" t="s">
        <v>3221</v>
      </c>
    </row>
    <row r="504" spans="1:5" ht="20" customHeight="1">
      <c r="A504" t="s">
        <v>2069</v>
      </c>
      <c r="B504" t="s">
        <v>1905</v>
      </c>
      <c r="C504" s="84" t="s">
        <v>4747</v>
      </c>
      <c r="D504" t="s">
        <v>4226</v>
      </c>
    </row>
    <row r="505" spans="1:5" ht="20" customHeight="1">
      <c r="A505" t="s">
        <v>2192</v>
      </c>
      <c r="B505" t="s">
        <v>1905</v>
      </c>
      <c r="C505" s="84" t="s">
        <v>4748</v>
      </c>
      <c r="D505" t="s">
        <v>4226</v>
      </c>
    </row>
    <row r="506" spans="1:5" ht="20" customHeight="1">
      <c r="A506" t="s">
        <v>1629</v>
      </c>
      <c r="B506" t="s">
        <v>379</v>
      </c>
      <c r="C506" s="84" t="s">
        <v>4749</v>
      </c>
      <c r="D506" t="s">
        <v>3973</v>
      </c>
    </row>
    <row r="507" spans="1:5" ht="20" customHeight="1">
      <c r="A507" t="s">
        <v>840</v>
      </c>
      <c r="B507" t="s">
        <v>381</v>
      </c>
      <c r="C507" s="84" t="s">
        <v>3028</v>
      </c>
      <c r="D507" t="s">
        <v>2938</v>
      </c>
    </row>
    <row r="508" spans="1:5" ht="20" customHeight="1">
      <c r="A508" t="s">
        <v>1227</v>
      </c>
      <c r="B508" t="s">
        <v>582</v>
      </c>
      <c r="C508" s="84" t="s">
        <v>3601</v>
      </c>
      <c r="D508" t="s">
        <v>3602</v>
      </c>
    </row>
    <row r="509" spans="1:5" ht="20" customHeight="1">
      <c r="A509" t="s">
        <v>1093</v>
      </c>
      <c r="B509" t="s">
        <v>579</v>
      </c>
      <c r="C509" s="84" t="s">
        <v>4750</v>
      </c>
      <c r="D509" t="s">
        <v>3387</v>
      </c>
    </row>
    <row r="510" spans="1:5" ht="20" customHeight="1">
      <c r="A510" t="s">
        <v>424</v>
      </c>
      <c r="B510" t="s">
        <v>379</v>
      </c>
      <c r="C510" s="84" t="s">
        <v>4751</v>
      </c>
      <c r="D510" t="s">
        <v>2511</v>
      </c>
      <c r="E510" t="s">
        <v>2512</v>
      </c>
    </row>
    <row r="511" spans="1:5" ht="20" customHeight="1">
      <c r="A511" t="s">
        <v>2025</v>
      </c>
      <c r="B511" t="s">
        <v>379</v>
      </c>
      <c r="C511" s="84" t="s">
        <v>4752</v>
      </c>
      <c r="D511" t="s">
        <v>4114</v>
      </c>
      <c r="E511" t="s">
        <v>4115</v>
      </c>
    </row>
    <row r="512" spans="1:5" ht="20" customHeight="1">
      <c r="A512" t="s">
        <v>1864</v>
      </c>
      <c r="B512" t="s">
        <v>379</v>
      </c>
      <c r="C512" s="84" t="s">
        <v>4753</v>
      </c>
      <c r="D512" t="s">
        <v>4114</v>
      </c>
      <c r="E512" t="s">
        <v>4115</v>
      </c>
    </row>
    <row r="513" spans="1:5" ht="20" customHeight="1">
      <c r="A513" t="s">
        <v>764</v>
      </c>
      <c r="B513" t="s">
        <v>379</v>
      </c>
      <c r="C513" s="84" t="s">
        <v>2898</v>
      </c>
      <c r="D513" t="s">
        <v>2899</v>
      </c>
    </row>
    <row r="514" spans="1:5" ht="20" customHeight="1">
      <c r="A514" t="s">
        <v>956</v>
      </c>
      <c r="B514" t="s">
        <v>77</v>
      </c>
      <c r="C514" s="84" t="s">
        <v>3201</v>
      </c>
    </row>
    <row r="515" spans="1:5" ht="20" customHeight="1">
      <c r="A515" t="s">
        <v>2117</v>
      </c>
      <c r="B515" t="s">
        <v>563</v>
      </c>
      <c r="C515" s="84" t="s">
        <v>4754</v>
      </c>
      <c r="D515" t="s">
        <v>2670</v>
      </c>
    </row>
    <row r="516" spans="1:5" ht="20" customHeight="1">
      <c r="A516" t="s">
        <v>1639</v>
      </c>
      <c r="B516" t="s">
        <v>459</v>
      </c>
      <c r="C516" s="84" t="s">
        <v>4755</v>
      </c>
      <c r="D516" t="s">
        <v>3979</v>
      </c>
    </row>
    <row r="517" spans="1:5" ht="20" customHeight="1">
      <c r="A517" t="s">
        <v>1374</v>
      </c>
      <c r="B517" t="s">
        <v>489</v>
      </c>
      <c r="C517" s="84" t="s">
        <v>4700</v>
      </c>
      <c r="D517" t="s">
        <v>3797</v>
      </c>
    </row>
    <row r="518" spans="1:5" ht="20" customHeight="1">
      <c r="A518" t="s">
        <v>1632</v>
      </c>
      <c r="B518" t="s">
        <v>379</v>
      </c>
      <c r="C518" s="84" t="s">
        <v>4756</v>
      </c>
      <c r="D518" t="s">
        <v>3975</v>
      </c>
    </row>
    <row r="519" spans="1:5" ht="20" customHeight="1">
      <c r="A519" t="s">
        <v>672</v>
      </c>
      <c r="B519" t="s">
        <v>448</v>
      </c>
      <c r="C519" s="84" t="s">
        <v>2760</v>
      </c>
      <c r="D519" t="s">
        <v>2538</v>
      </c>
    </row>
    <row r="520" spans="1:5" ht="20" customHeight="1">
      <c r="A520" t="s">
        <v>642</v>
      </c>
      <c r="B520" t="s">
        <v>448</v>
      </c>
      <c r="C520" s="84" t="s">
        <v>4757</v>
      </c>
      <c r="D520" t="s">
        <v>2538</v>
      </c>
    </row>
    <row r="521" spans="1:5" ht="20" customHeight="1">
      <c r="A521" t="s">
        <v>1554</v>
      </c>
      <c r="B521" t="s">
        <v>379</v>
      </c>
      <c r="C521" s="84" t="s">
        <v>4758</v>
      </c>
      <c r="D521" t="s">
        <v>3920</v>
      </c>
    </row>
    <row r="522" spans="1:5" ht="20" customHeight="1">
      <c r="A522" t="s">
        <v>797</v>
      </c>
      <c r="B522" t="s">
        <v>379</v>
      </c>
      <c r="C522" s="84" t="s">
        <v>2952</v>
      </c>
      <c r="D522" t="s">
        <v>2953</v>
      </c>
      <c r="E522" t="s">
        <v>2954</v>
      </c>
    </row>
    <row r="523" spans="1:5" ht="20" customHeight="1">
      <c r="A523" t="s">
        <v>1278</v>
      </c>
      <c r="B523" t="s">
        <v>1162</v>
      </c>
      <c r="C523" s="84" t="s">
        <v>4759</v>
      </c>
      <c r="D523" t="s">
        <v>3669</v>
      </c>
    </row>
    <row r="524" spans="1:5" ht="20" customHeight="1">
      <c r="A524" t="s">
        <v>832</v>
      </c>
      <c r="B524" t="s">
        <v>579</v>
      </c>
      <c r="C524" s="84" t="s">
        <v>3013</v>
      </c>
      <c r="D524" t="s">
        <v>3014</v>
      </c>
    </row>
    <row r="525" spans="1:5" ht="20" customHeight="1">
      <c r="A525" t="s">
        <v>992</v>
      </c>
      <c r="B525" t="s">
        <v>542</v>
      </c>
      <c r="C525" s="84" t="s">
        <v>3255</v>
      </c>
      <c r="D525" t="s">
        <v>3256</v>
      </c>
    </row>
    <row r="526" spans="1:5" ht="20" customHeight="1">
      <c r="A526" t="s">
        <v>1371</v>
      </c>
      <c r="B526" t="s">
        <v>379</v>
      </c>
      <c r="C526" s="84" t="s">
        <v>4760</v>
      </c>
      <c r="D526" t="s">
        <v>3793</v>
      </c>
      <c r="E526" t="s">
        <v>3794</v>
      </c>
    </row>
    <row r="527" spans="1:5" ht="20" customHeight="1">
      <c r="A527" t="s">
        <v>1521</v>
      </c>
      <c r="B527" t="s">
        <v>484</v>
      </c>
      <c r="C527" s="84" t="s">
        <v>4761</v>
      </c>
      <c r="D527" t="s">
        <v>3898</v>
      </c>
    </row>
    <row r="528" spans="1:5" ht="20" customHeight="1">
      <c r="A528" t="s">
        <v>924</v>
      </c>
      <c r="B528" t="s">
        <v>503</v>
      </c>
      <c r="C528" s="84" t="s">
        <v>3158</v>
      </c>
      <c r="D528" t="s">
        <v>3159</v>
      </c>
    </row>
    <row r="529" spans="1:5" ht="20" customHeight="1">
      <c r="A529" t="s">
        <v>1735</v>
      </c>
      <c r="B529" t="s">
        <v>390</v>
      </c>
      <c r="C529" s="84" t="s">
        <v>4762</v>
      </c>
      <c r="D529" t="s">
        <v>2596</v>
      </c>
    </row>
    <row r="530" spans="1:5" ht="20" customHeight="1">
      <c r="A530" t="s">
        <v>2000</v>
      </c>
      <c r="B530" t="s">
        <v>379</v>
      </c>
      <c r="C530" s="84" t="s">
        <v>4763</v>
      </c>
      <c r="D530" t="s">
        <v>4193</v>
      </c>
    </row>
    <row r="531" spans="1:5" ht="20" customHeight="1">
      <c r="A531" t="s">
        <v>511</v>
      </c>
      <c r="B531" t="s">
        <v>390</v>
      </c>
      <c r="C531" s="84" t="s">
        <v>4764</v>
      </c>
      <c r="D531" t="s">
        <v>2597</v>
      </c>
    </row>
    <row r="532" spans="1:5" ht="20" customHeight="1">
      <c r="A532" t="s">
        <v>966</v>
      </c>
      <c r="B532" t="s">
        <v>579</v>
      </c>
      <c r="C532" s="84" t="s">
        <v>3218</v>
      </c>
      <c r="D532" t="s">
        <v>3219</v>
      </c>
    </row>
    <row r="533" spans="1:5" ht="20" customHeight="1">
      <c r="A533" t="s">
        <v>634</v>
      </c>
      <c r="B533" t="s">
        <v>77</v>
      </c>
      <c r="C533" s="84" t="s">
        <v>4765</v>
      </c>
      <c r="D533" t="s">
        <v>2698</v>
      </c>
    </row>
    <row r="534" spans="1:5" ht="20" customHeight="1">
      <c r="A534" t="s">
        <v>1005</v>
      </c>
      <c r="B534" t="s">
        <v>441</v>
      </c>
      <c r="C534" s="84" t="s">
        <v>3278</v>
      </c>
      <c r="D534" t="s">
        <v>3171</v>
      </c>
    </row>
    <row r="535" spans="1:5" ht="20" customHeight="1">
      <c r="A535" t="s">
        <v>498</v>
      </c>
      <c r="B535" t="s">
        <v>432</v>
      </c>
      <c r="C535" s="84" t="s">
        <v>4766</v>
      </c>
      <c r="D535" t="s">
        <v>2582</v>
      </c>
    </row>
    <row r="536" spans="1:5" ht="20" customHeight="1">
      <c r="A536" t="s">
        <v>903</v>
      </c>
      <c r="B536" t="s">
        <v>432</v>
      </c>
      <c r="C536" s="84" t="s">
        <v>3123</v>
      </c>
      <c r="D536" t="s">
        <v>2628</v>
      </c>
    </row>
    <row r="537" spans="1:5" ht="20" customHeight="1">
      <c r="A537" t="s">
        <v>1026</v>
      </c>
      <c r="B537" t="s">
        <v>432</v>
      </c>
      <c r="C537" s="84" t="s">
        <v>4767</v>
      </c>
      <c r="D537" t="s">
        <v>3314</v>
      </c>
    </row>
    <row r="538" spans="1:5" ht="20" customHeight="1">
      <c r="A538" t="s">
        <v>671</v>
      </c>
      <c r="B538" t="s">
        <v>432</v>
      </c>
      <c r="C538" s="84" t="s">
        <v>2758</v>
      </c>
      <c r="D538" t="s">
        <v>2759</v>
      </c>
    </row>
    <row r="539" spans="1:5" ht="20" customHeight="1">
      <c r="A539" t="s">
        <v>1055</v>
      </c>
      <c r="B539" t="s">
        <v>432</v>
      </c>
      <c r="C539" s="84" t="s">
        <v>4768</v>
      </c>
      <c r="D539" t="s">
        <v>2873</v>
      </c>
    </row>
    <row r="540" spans="1:5" ht="20" customHeight="1">
      <c r="A540" t="s">
        <v>1975</v>
      </c>
      <c r="B540" t="s">
        <v>561</v>
      </c>
      <c r="C540" s="84" t="s">
        <v>4769</v>
      </c>
      <c r="D540" t="s">
        <v>2429</v>
      </c>
    </row>
    <row r="541" spans="1:5" ht="20" customHeight="1">
      <c r="A541" t="s">
        <v>1272</v>
      </c>
      <c r="B541" t="s">
        <v>77</v>
      </c>
      <c r="C541" s="84" t="s">
        <v>3663</v>
      </c>
      <c r="D541" t="s">
        <v>3494</v>
      </c>
    </row>
    <row r="542" spans="1:5" ht="20" customHeight="1">
      <c r="A542" t="s">
        <v>691</v>
      </c>
      <c r="B542" t="s">
        <v>503</v>
      </c>
      <c r="C542" s="84" t="s">
        <v>4770</v>
      </c>
      <c r="D542" t="s">
        <v>2791</v>
      </c>
    </row>
    <row r="543" spans="1:5" ht="20" customHeight="1">
      <c r="A543" t="s">
        <v>1155</v>
      </c>
      <c r="B543" t="s">
        <v>388</v>
      </c>
      <c r="C543" s="84" t="s">
        <v>3481</v>
      </c>
      <c r="D543" t="s">
        <v>3482</v>
      </c>
      <c r="E543" t="s">
        <v>2526</v>
      </c>
    </row>
    <row r="544" spans="1:5" ht="20" customHeight="1">
      <c r="A544" t="s">
        <v>928</v>
      </c>
      <c r="B544" t="s">
        <v>77</v>
      </c>
      <c r="C544" s="84" t="s">
        <v>3165</v>
      </c>
      <c r="D544" t="s">
        <v>2994</v>
      </c>
    </row>
    <row r="545" spans="1:5" ht="20" customHeight="1">
      <c r="A545" t="s">
        <v>906</v>
      </c>
      <c r="B545" t="s">
        <v>381</v>
      </c>
      <c r="C545" s="84" t="s">
        <v>3126</v>
      </c>
      <c r="D545" t="s">
        <v>2636</v>
      </c>
    </row>
    <row r="546" spans="1:5" ht="20" customHeight="1">
      <c r="A546" t="s">
        <v>1536</v>
      </c>
      <c r="B546" t="s">
        <v>1085</v>
      </c>
      <c r="C546" s="84" t="s">
        <v>4771</v>
      </c>
      <c r="D546" t="s">
        <v>3907</v>
      </c>
    </row>
    <row r="547" spans="1:5" ht="20" customHeight="1">
      <c r="A547" t="s">
        <v>471</v>
      </c>
      <c r="B547" t="s">
        <v>377</v>
      </c>
      <c r="C547" s="84" t="s">
        <v>4772</v>
      </c>
      <c r="D547" t="s">
        <v>2560</v>
      </c>
    </row>
    <row r="548" spans="1:5" ht="20" customHeight="1">
      <c r="A548" t="s">
        <v>1824</v>
      </c>
      <c r="B548" t="s">
        <v>377</v>
      </c>
      <c r="C548" s="84" t="s">
        <v>4773</v>
      </c>
      <c r="D548" t="s">
        <v>2821</v>
      </c>
    </row>
    <row r="549" spans="1:5" ht="20" customHeight="1">
      <c r="A549" t="s">
        <v>1660</v>
      </c>
      <c r="B549" t="s">
        <v>377</v>
      </c>
      <c r="C549" s="84" t="s">
        <v>4774</v>
      </c>
      <c r="D549" t="s">
        <v>3991</v>
      </c>
    </row>
    <row r="550" spans="1:5" ht="20" customHeight="1">
      <c r="A550" t="s">
        <v>1917</v>
      </c>
      <c r="B550" t="s">
        <v>411</v>
      </c>
      <c r="C550" s="84" t="s">
        <v>4775</v>
      </c>
      <c r="D550" t="s">
        <v>2567</v>
      </c>
    </row>
    <row r="551" spans="1:5" ht="20" customHeight="1">
      <c r="A551" t="s">
        <v>1963</v>
      </c>
      <c r="B551" t="s">
        <v>489</v>
      </c>
      <c r="C551" s="84" t="s">
        <v>4776</v>
      </c>
      <c r="D551" t="s">
        <v>4169</v>
      </c>
    </row>
    <row r="552" spans="1:5" ht="20" customHeight="1">
      <c r="A552" t="s">
        <v>1367</v>
      </c>
      <c r="B552" t="s">
        <v>489</v>
      </c>
      <c r="C552" s="84" t="s">
        <v>4777</v>
      </c>
      <c r="D552" t="s">
        <v>3789</v>
      </c>
    </row>
    <row r="553" spans="1:5" ht="20" customHeight="1">
      <c r="A553" t="s">
        <v>2123</v>
      </c>
      <c r="B553" t="s">
        <v>379</v>
      </c>
      <c r="C553" s="84" t="s">
        <v>4778</v>
      </c>
      <c r="D553" t="s">
        <v>4245</v>
      </c>
    </row>
    <row r="554" spans="1:5" ht="20" customHeight="1">
      <c r="A554" t="s">
        <v>1350</v>
      </c>
      <c r="B554" t="s">
        <v>561</v>
      </c>
      <c r="C554" s="84" t="s">
        <v>4779</v>
      </c>
      <c r="D554" t="s">
        <v>2439</v>
      </c>
    </row>
    <row r="555" spans="1:5" ht="20" customHeight="1">
      <c r="A555" t="s">
        <v>2110</v>
      </c>
      <c r="B555" t="s">
        <v>775</v>
      </c>
      <c r="C555" s="84" t="s">
        <v>4780</v>
      </c>
      <c r="D555" t="s">
        <v>2917</v>
      </c>
    </row>
    <row r="556" spans="1:5" ht="20" customHeight="1">
      <c r="A556" t="s">
        <v>1697</v>
      </c>
      <c r="B556" t="s">
        <v>379</v>
      </c>
      <c r="C556" s="84" t="s">
        <v>4781</v>
      </c>
      <c r="D556" t="s">
        <v>4010</v>
      </c>
      <c r="E556" t="s">
        <v>4011</v>
      </c>
    </row>
    <row r="557" spans="1:5" ht="20" customHeight="1">
      <c r="A557" t="s">
        <v>945</v>
      </c>
      <c r="B557" t="s">
        <v>379</v>
      </c>
      <c r="C557" s="84" t="s">
        <v>3188</v>
      </c>
      <c r="D557" t="s">
        <v>3079</v>
      </c>
    </row>
    <row r="558" spans="1:5" ht="20" customHeight="1">
      <c r="A558" t="s">
        <v>1989</v>
      </c>
      <c r="B558" t="s">
        <v>561</v>
      </c>
      <c r="C558" s="84" t="s">
        <v>4782</v>
      </c>
      <c r="D558" t="s">
        <v>2429</v>
      </c>
    </row>
    <row r="559" spans="1:5" ht="20" customHeight="1">
      <c r="A559" t="s">
        <v>660</v>
      </c>
      <c r="B559" t="s">
        <v>381</v>
      </c>
      <c r="C559" s="84" t="s">
        <v>2735</v>
      </c>
      <c r="D559" t="s">
        <v>2736</v>
      </c>
    </row>
    <row r="560" spans="1:5" ht="20" customHeight="1">
      <c r="A560" t="s">
        <v>2097</v>
      </c>
      <c r="B560" t="s">
        <v>1120</v>
      </c>
      <c r="C560" s="84" t="s">
        <v>4783</v>
      </c>
    </row>
    <row r="561" spans="1:5" ht="20" customHeight="1">
      <c r="A561" t="s">
        <v>1058</v>
      </c>
      <c r="B561" t="s">
        <v>459</v>
      </c>
      <c r="C561" s="84" t="s">
        <v>4784</v>
      </c>
      <c r="D561" t="s">
        <v>4785</v>
      </c>
    </row>
    <row r="562" spans="1:5" ht="20" customHeight="1">
      <c r="A562" t="s">
        <v>1440</v>
      </c>
      <c r="B562" t="s">
        <v>381</v>
      </c>
      <c r="C562" s="84" t="s">
        <v>4786</v>
      </c>
      <c r="D562" t="s">
        <v>2674</v>
      </c>
    </row>
    <row r="563" spans="1:5" ht="20" customHeight="1">
      <c r="A563" t="s">
        <v>1370</v>
      </c>
      <c r="B563" t="s">
        <v>390</v>
      </c>
      <c r="C563" s="84" t="s">
        <v>4787</v>
      </c>
      <c r="D563" t="s">
        <v>3792</v>
      </c>
    </row>
    <row r="564" spans="1:5" ht="20" customHeight="1">
      <c r="A564" t="s">
        <v>1929</v>
      </c>
      <c r="B564" t="s">
        <v>390</v>
      </c>
      <c r="C564" s="84" t="s">
        <v>4788</v>
      </c>
      <c r="D564" t="s">
        <v>2596</v>
      </c>
    </row>
    <row r="565" spans="1:5" ht="20" customHeight="1">
      <c r="A565" t="s">
        <v>643</v>
      </c>
      <c r="B565" t="s">
        <v>384</v>
      </c>
      <c r="C565" s="84" t="s">
        <v>4789</v>
      </c>
      <c r="D565" t="s">
        <v>2706</v>
      </c>
    </row>
    <row r="566" spans="1:5" ht="20" customHeight="1">
      <c r="A566" t="s">
        <v>795</v>
      </c>
      <c r="B566" t="s">
        <v>377</v>
      </c>
      <c r="C566" s="84" t="s">
        <v>2948</v>
      </c>
      <c r="D566" t="s">
        <v>2949</v>
      </c>
    </row>
    <row r="567" spans="1:5" ht="20" customHeight="1">
      <c r="A567" t="s">
        <v>1957</v>
      </c>
      <c r="B567" t="s">
        <v>1038</v>
      </c>
      <c r="C567" s="84" t="s">
        <v>4790</v>
      </c>
      <c r="D567" t="s">
        <v>4164</v>
      </c>
    </row>
    <row r="568" spans="1:5" ht="20" customHeight="1">
      <c r="A568" t="s">
        <v>2070</v>
      </c>
      <c r="B568" t="s">
        <v>377</v>
      </c>
      <c r="C568" s="84" t="s">
        <v>4791</v>
      </c>
      <c r="D568" t="s">
        <v>4227</v>
      </c>
    </row>
    <row r="569" spans="1:5" ht="20" customHeight="1">
      <c r="A569" t="s">
        <v>445</v>
      </c>
      <c r="B569" t="s">
        <v>429</v>
      </c>
      <c r="C569" s="84" t="s">
        <v>4792</v>
      </c>
      <c r="D569" t="s">
        <v>2534</v>
      </c>
    </row>
    <row r="570" spans="1:5" ht="20" customHeight="1">
      <c r="A570" t="s">
        <v>413</v>
      </c>
      <c r="B570" t="s">
        <v>379</v>
      </c>
      <c r="C570" s="84" t="s">
        <v>4793</v>
      </c>
      <c r="D570" t="s">
        <v>2497</v>
      </c>
      <c r="E570" t="s">
        <v>2498</v>
      </c>
    </row>
    <row r="571" spans="1:5" ht="20" customHeight="1">
      <c r="A571" t="s">
        <v>2051</v>
      </c>
      <c r="B571" t="s">
        <v>881</v>
      </c>
      <c r="C571" s="84" t="s">
        <v>4794</v>
      </c>
      <c r="D571" t="s">
        <v>4220</v>
      </c>
    </row>
    <row r="572" spans="1:5" ht="20" customHeight="1">
      <c r="A572" t="s">
        <v>491</v>
      </c>
      <c r="B572" t="s">
        <v>489</v>
      </c>
      <c r="C572" s="84" t="s">
        <v>4795</v>
      </c>
      <c r="D572" t="s">
        <v>2575</v>
      </c>
    </row>
    <row r="573" spans="1:5" ht="20" customHeight="1">
      <c r="A573" t="s">
        <v>2159</v>
      </c>
      <c r="B573" t="s">
        <v>1574</v>
      </c>
      <c r="C573" s="84" t="s">
        <v>4796</v>
      </c>
      <c r="D573" t="s">
        <v>4265</v>
      </c>
    </row>
    <row r="574" spans="1:5" ht="20" customHeight="1">
      <c r="A574" t="s">
        <v>2281</v>
      </c>
      <c r="B574" t="s">
        <v>379</v>
      </c>
      <c r="C574" s="84"/>
    </row>
    <row r="575" spans="1:5" ht="20" customHeight="1">
      <c r="A575" t="s">
        <v>1188</v>
      </c>
      <c r="B575" t="s">
        <v>429</v>
      </c>
      <c r="C575" s="84" t="s">
        <v>4797</v>
      </c>
      <c r="D575" t="s">
        <v>3152</v>
      </c>
    </row>
    <row r="576" spans="1:5" ht="20" customHeight="1">
      <c r="A576" t="s">
        <v>724</v>
      </c>
      <c r="B576" t="s">
        <v>379</v>
      </c>
      <c r="C576" s="84" t="s">
        <v>2837</v>
      </c>
      <c r="D576" t="s">
        <v>2838</v>
      </c>
    </row>
    <row r="577" spans="1:5" ht="20" customHeight="1">
      <c r="A577" t="s">
        <v>4798</v>
      </c>
      <c r="B577" t="s">
        <v>988</v>
      </c>
      <c r="C577" s="84"/>
    </row>
    <row r="578" spans="1:5" ht="20" customHeight="1">
      <c r="A578" t="s">
        <v>1511</v>
      </c>
      <c r="B578" t="s">
        <v>988</v>
      </c>
      <c r="C578" s="84" t="s">
        <v>4799</v>
      </c>
      <c r="D578" t="s">
        <v>3889</v>
      </c>
    </row>
    <row r="579" spans="1:5" ht="20" customHeight="1">
      <c r="A579" t="s">
        <v>1813</v>
      </c>
      <c r="B579" t="s">
        <v>379</v>
      </c>
      <c r="C579" s="84" t="s">
        <v>4800</v>
      </c>
      <c r="D579" t="s">
        <v>4088</v>
      </c>
    </row>
    <row r="580" spans="1:5" ht="20" customHeight="1">
      <c r="A580" t="s">
        <v>2216</v>
      </c>
      <c r="B580" t="s">
        <v>377</v>
      </c>
      <c r="C580" s="84" t="s">
        <v>4801</v>
      </c>
      <c r="D580" t="s">
        <v>4290</v>
      </c>
      <c r="E580" t="s">
        <v>4291</v>
      </c>
    </row>
    <row r="581" spans="1:5" ht="20" customHeight="1">
      <c r="A581" t="s">
        <v>1059</v>
      </c>
      <c r="B581" t="s">
        <v>448</v>
      </c>
      <c r="C581" s="84" t="s">
        <v>4802</v>
      </c>
      <c r="D581" t="s">
        <v>3336</v>
      </c>
    </row>
    <row r="582" spans="1:5" ht="20" customHeight="1">
      <c r="A582" t="s">
        <v>1948</v>
      </c>
      <c r="B582" t="s">
        <v>713</v>
      </c>
      <c r="C582" s="84" t="s">
        <v>4803</v>
      </c>
      <c r="D582" t="s">
        <v>3374</v>
      </c>
    </row>
    <row r="583" spans="1:5" ht="20" customHeight="1">
      <c r="A583" t="s">
        <v>1373</v>
      </c>
      <c r="B583" t="s">
        <v>489</v>
      </c>
      <c r="C583" s="84" t="s">
        <v>4804</v>
      </c>
      <c r="D583" t="s">
        <v>3796</v>
      </c>
    </row>
    <row r="584" spans="1:5" ht="20" customHeight="1">
      <c r="A584" t="s">
        <v>741</v>
      </c>
      <c r="B584" t="s">
        <v>533</v>
      </c>
      <c r="C584" s="84" t="s">
        <v>2870</v>
      </c>
      <c r="D584" t="s">
        <v>2871</v>
      </c>
    </row>
    <row r="585" spans="1:5" ht="20" customHeight="1">
      <c r="A585" t="s">
        <v>1719</v>
      </c>
      <c r="B585" t="s">
        <v>489</v>
      </c>
      <c r="C585" s="84" t="s">
        <v>4451</v>
      </c>
      <c r="D585" t="s">
        <v>4019</v>
      </c>
    </row>
    <row r="586" spans="1:5" ht="20" customHeight="1">
      <c r="A586" t="s">
        <v>610</v>
      </c>
      <c r="B586" t="s">
        <v>377</v>
      </c>
      <c r="C586" s="84" t="s">
        <v>4805</v>
      </c>
      <c r="D586" t="s">
        <v>2677</v>
      </c>
    </row>
    <row r="587" spans="1:5" ht="20" customHeight="1">
      <c r="A587" t="s">
        <v>996</v>
      </c>
      <c r="B587" t="s">
        <v>489</v>
      </c>
      <c r="C587" s="84" t="s">
        <v>3262</v>
      </c>
      <c r="D587" t="s">
        <v>3263</v>
      </c>
    </row>
    <row r="588" spans="1:5" ht="20" customHeight="1">
      <c r="A588" t="s">
        <v>1330</v>
      </c>
      <c r="B588" t="s">
        <v>489</v>
      </c>
      <c r="C588" s="84" t="s">
        <v>4806</v>
      </c>
      <c r="D588" t="s">
        <v>3751</v>
      </c>
    </row>
    <row r="589" spans="1:5" ht="20" customHeight="1">
      <c r="A589" t="s">
        <v>455</v>
      </c>
      <c r="B589" t="s">
        <v>377</v>
      </c>
      <c r="C589" s="84" t="s">
        <v>4807</v>
      </c>
      <c r="D589" t="s">
        <v>2544</v>
      </c>
    </row>
    <row r="590" spans="1:5" ht="20" customHeight="1">
      <c r="A590" t="s">
        <v>439</v>
      </c>
      <c r="B590" t="s">
        <v>388</v>
      </c>
      <c r="C590" s="84" t="s">
        <v>4808</v>
      </c>
      <c r="D590" t="s">
        <v>2527</v>
      </c>
      <c r="E590" t="s">
        <v>2528</v>
      </c>
    </row>
    <row r="591" spans="1:5" ht="20" customHeight="1">
      <c r="A591" t="s">
        <v>1538</v>
      </c>
      <c r="B591" t="s">
        <v>489</v>
      </c>
      <c r="C591" s="84" t="s">
        <v>4809</v>
      </c>
      <c r="D591" t="s">
        <v>3909</v>
      </c>
    </row>
    <row r="592" spans="1:5" ht="20" customHeight="1">
      <c r="A592" t="s">
        <v>2134</v>
      </c>
      <c r="B592" t="s">
        <v>484</v>
      </c>
      <c r="C592" s="84" t="s">
        <v>4810</v>
      </c>
      <c r="D592" t="s">
        <v>4041</v>
      </c>
    </row>
    <row r="593" spans="1:5" ht="20" customHeight="1">
      <c r="A593" t="s">
        <v>1706</v>
      </c>
      <c r="B593" t="s">
        <v>388</v>
      </c>
      <c r="C593" s="84" t="s">
        <v>4811</v>
      </c>
      <c r="E593" t="s">
        <v>2526</v>
      </c>
    </row>
    <row r="594" spans="1:5" ht="20" customHeight="1">
      <c r="A594" t="s">
        <v>1306</v>
      </c>
      <c r="B594" t="s">
        <v>379</v>
      </c>
      <c r="C594" s="84" t="s">
        <v>3713</v>
      </c>
      <c r="D594" t="s">
        <v>3714</v>
      </c>
      <c r="E594" t="s">
        <v>3715</v>
      </c>
    </row>
    <row r="595" spans="1:5" ht="20" customHeight="1">
      <c r="A595" t="s">
        <v>843</v>
      </c>
      <c r="B595" t="s">
        <v>379</v>
      </c>
      <c r="C595" s="84" t="s">
        <v>3033</v>
      </c>
      <c r="D595" t="s">
        <v>3034</v>
      </c>
      <c r="E595" t="s">
        <v>3035</v>
      </c>
    </row>
    <row r="596" spans="1:5" ht="20" customHeight="1">
      <c r="A596" t="s">
        <v>1471</v>
      </c>
      <c r="B596" t="s">
        <v>503</v>
      </c>
      <c r="C596" s="84" t="s">
        <v>4812</v>
      </c>
      <c r="D596" t="s">
        <v>3863</v>
      </c>
    </row>
    <row r="597" spans="1:5" ht="20" customHeight="1">
      <c r="A597" t="s">
        <v>1202</v>
      </c>
      <c r="B597" t="s">
        <v>489</v>
      </c>
      <c r="C597" s="84" t="s">
        <v>3556</v>
      </c>
      <c r="D597" t="s">
        <v>3557</v>
      </c>
    </row>
    <row r="598" spans="1:5" ht="20" customHeight="1">
      <c r="A598" t="s">
        <v>386</v>
      </c>
      <c r="B598" t="s">
        <v>379</v>
      </c>
      <c r="C598" s="84" t="s">
        <v>4813</v>
      </c>
      <c r="D598" t="s">
        <v>2471</v>
      </c>
      <c r="E598" t="s">
        <v>2472</v>
      </c>
    </row>
    <row r="599" spans="1:5" ht="20" customHeight="1">
      <c r="A599" t="s">
        <v>2068</v>
      </c>
      <c r="B599" t="s">
        <v>1905</v>
      </c>
      <c r="C599" s="84" t="s">
        <v>4814</v>
      </c>
      <c r="D599" t="s">
        <v>4225</v>
      </c>
    </row>
    <row r="600" spans="1:5" ht="20" customHeight="1">
      <c r="A600" t="s">
        <v>1123</v>
      </c>
      <c r="B600" t="s">
        <v>600</v>
      </c>
      <c r="C600" s="84" t="s">
        <v>3430</v>
      </c>
      <c r="D600" t="s">
        <v>3431</v>
      </c>
    </row>
    <row r="601" spans="1:5" ht="20" customHeight="1">
      <c r="A601" t="s">
        <v>2164</v>
      </c>
      <c r="B601" t="s">
        <v>377</v>
      </c>
      <c r="C601" s="84" t="s">
        <v>4815</v>
      </c>
      <c r="D601" t="s">
        <v>4266</v>
      </c>
    </row>
    <row r="602" spans="1:5" ht="20" customHeight="1">
      <c r="A602" t="s">
        <v>1895</v>
      </c>
      <c r="B602" t="s">
        <v>988</v>
      </c>
      <c r="C602" s="84" t="s">
        <v>4816</v>
      </c>
      <c r="D602" t="s">
        <v>3889</v>
      </c>
    </row>
    <row r="603" spans="1:5" ht="20" customHeight="1">
      <c r="A603" t="s">
        <v>1727</v>
      </c>
      <c r="B603" t="s">
        <v>377</v>
      </c>
      <c r="C603" s="84" t="s">
        <v>4817</v>
      </c>
      <c r="D603" t="s">
        <v>4026</v>
      </c>
    </row>
    <row r="604" spans="1:5" ht="20" customHeight="1">
      <c r="A604" t="s">
        <v>1721</v>
      </c>
      <c r="B604" t="s">
        <v>377</v>
      </c>
      <c r="C604" s="84" t="s">
        <v>4818</v>
      </c>
      <c r="D604" t="s">
        <v>4020</v>
      </c>
    </row>
    <row r="605" spans="1:5" ht="20" customHeight="1">
      <c r="A605" t="s">
        <v>1588</v>
      </c>
      <c r="B605" t="s">
        <v>988</v>
      </c>
      <c r="C605" s="84" t="s">
        <v>4819</v>
      </c>
      <c r="D605" t="s">
        <v>3943</v>
      </c>
    </row>
    <row r="606" spans="1:5" ht="20" customHeight="1">
      <c r="A606" t="s">
        <v>719</v>
      </c>
      <c r="B606" t="s">
        <v>390</v>
      </c>
      <c r="C606" s="84" t="s">
        <v>2829</v>
      </c>
    </row>
    <row r="607" spans="1:5" ht="20" customHeight="1">
      <c r="A607" t="s">
        <v>1186</v>
      </c>
      <c r="B607" t="s">
        <v>579</v>
      </c>
      <c r="C607" s="84" t="s">
        <v>3528</v>
      </c>
      <c r="D607" t="s">
        <v>3529</v>
      </c>
    </row>
    <row r="608" spans="1:5" ht="20" customHeight="1">
      <c r="A608" t="s">
        <v>987</v>
      </c>
      <c r="B608" t="s">
        <v>579</v>
      </c>
      <c r="C608" s="84" t="s">
        <v>4820</v>
      </c>
      <c r="D608" t="s">
        <v>3250</v>
      </c>
    </row>
    <row r="609" spans="1:5" ht="20" customHeight="1">
      <c r="A609" t="s">
        <v>1308</v>
      </c>
      <c r="B609" t="s">
        <v>77</v>
      </c>
      <c r="C609" s="84" t="s">
        <v>4821</v>
      </c>
      <c r="D609" t="s">
        <v>3717</v>
      </c>
    </row>
    <row r="610" spans="1:5" ht="20" customHeight="1">
      <c r="A610" t="s">
        <v>1114</v>
      </c>
      <c r="B610" t="s">
        <v>484</v>
      </c>
      <c r="C610" s="84" t="s">
        <v>3415</v>
      </c>
      <c r="D610" t="s">
        <v>3416</v>
      </c>
    </row>
    <row r="611" spans="1:5" ht="20" customHeight="1">
      <c r="A611" t="s">
        <v>418</v>
      </c>
      <c r="B611" t="s">
        <v>379</v>
      </c>
      <c r="C611" s="84" t="s">
        <v>4822</v>
      </c>
      <c r="D611" t="s">
        <v>2504</v>
      </c>
    </row>
    <row r="612" spans="1:5" ht="20" customHeight="1">
      <c r="A612" t="s">
        <v>1257</v>
      </c>
      <c r="B612" t="s">
        <v>1050</v>
      </c>
      <c r="C612" s="84" t="s">
        <v>3642</v>
      </c>
      <c r="D612" t="s">
        <v>3331</v>
      </c>
    </row>
    <row r="613" spans="1:5" ht="20" customHeight="1">
      <c r="A613" t="s">
        <v>1949</v>
      </c>
      <c r="B613" t="s">
        <v>448</v>
      </c>
      <c r="C613" s="84" t="s">
        <v>4823</v>
      </c>
    </row>
    <row r="614" spans="1:5" ht="20" customHeight="1">
      <c r="A614" t="s">
        <v>669</v>
      </c>
      <c r="B614" t="s">
        <v>484</v>
      </c>
      <c r="C614" s="84" t="s">
        <v>4824</v>
      </c>
      <c r="D614" t="s">
        <v>2755</v>
      </c>
    </row>
    <row r="615" spans="1:5" ht="20" customHeight="1">
      <c r="A615" t="s">
        <v>1184</v>
      </c>
      <c r="B615" t="s">
        <v>379</v>
      </c>
      <c r="C615" s="84" t="s">
        <v>4825</v>
      </c>
      <c r="D615" t="s">
        <v>3525</v>
      </c>
      <c r="E615" t="s">
        <v>3526</v>
      </c>
    </row>
    <row r="616" spans="1:5" ht="20" customHeight="1">
      <c r="A616" t="s">
        <v>1160</v>
      </c>
      <c r="B616" t="s">
        <v>484</v>
      </c>
      <c r="C616" s="84" t="s">
        <v>3491</v>
      </c>
      <c r="D616" t="s">
        <v>3492</v>
      </c>
    </row>
    <row r="617" spans="1:5" ht="20" customHeight="1">
      <c r="A617" t="s">
        <v>1089</v>
      </c>
      <c r="B617" t="s">
        <v>379</v>
      </c>
      <c r="C617" s="84" t="s">
        <v>3382</v>
      </c>
      <c r="D617" t="s">
        <v>3383</v>
      </c>
      <c r="E617" t="s">
        <v>3384</v>
      </c>
    </row>
    <row r="618" spans="1:5" ht="20" customHeight="1">
      <c r="A618" t="s">
        <v>1132</v>
      </c>
      <c r="B618" t="s">
        <v>484</v>
      </c>
      <c r="C618" s="84" t="s">
        <v>4826</v>
      </c>
      <c r="D618" t="s">
        <v>3441</v>
      </c>
    </row>
    <row r="619" spans="1:5" ht="20" customHeight="1">
      <c r="A619" t="s">
        <v>808</v>
      </c>
      <c r="B619" t="s">
        <v>579</v>
      </c>
      <c r="C619" s="84" t="s">
        <v>4827</v>
      </c>
      <c r="D619" t="s">
        <v>2973</v>
      </c>
    </row>
    <row r="620" spans="1:5" ht="20" customHeight="1">
      <c r="A620" t="s">
        <v>1979</v>
      </c>
      <c r="B620" t="s">
        <v>579</v>
      </c>
      <c r="C620" s="84" t="s">
        <v>4457</v>
      </c>
      <c r="D620" t="s">
        <v>4181</v>
      </c>
    </row>
    <row r="621" spans="1:5" ht="20" customHeight="1">
      <c r="A621" t="s">
        <v>1112</v>
      </c>
      <c r="B621" t="s">
        <v>953</v>
      </c>
      <c r="C621" s="84" t="s">
        <v>4828</v>
      </c>
      <c r="D621" t="s">
        <v>3412</v>
      </c>
    </row>
    <row r="622" spans="1:5" ht="20" customHeight="1">
      <c r="A622" t="s">
        <v>1556</v>
      </c>
      <c r="B622" t="s">
        <v>533</v>
      </c>
      <c r="C622" s="84" t="s">
        <v>4829</v>
      </c>
      <c r="D622" t="s">
        <v>3921</v>
      </c>
    </row>
    <row r="623" spans="1:5" ht="20" customHeight="1">
      <c r="A623" t="s">
        <v>1807</v>
      </c>
      <c r="B623" t="s">
        <v>600</v>
      </c>
      <c r="C623" s="84" t="s">
        <v>4830</v>
      </c>
      <c r="D623" t="s">
        <v>2672</v>
      </c>
    </row>
    <row r="624" spans="1:5" ht="20" customHeight="1">
      <c r="A624" t="s">
        <v>1213</v>
      </c>
      <c r="B624" t="s">
        <v>377</v>
      </c>
      <c r="C624" s="84" t="s">
        <v>3574</v>
      </c>
    </row>
    <row r="625" spans="1:5" ht="20" customHeight="1">
      <c r="A625" t="s">
        <v>1138</v>
      </c>
      <c r="B625" t="s">
        <v>770</v>
      </c>
      <c r="C625" s="84" t="s">
        <v>3449</v>
      </c>
      <c r="D625" t="s">
        <v>3450</v>
      </c>
    </row>
    <row r="626" spans="1:5" ht="20" customHeight="1">
      <c r="A626" t="s">
        <v>1773</v>
      </c>
      <c r="B626" t="s">
        <v>379</v>
      </c>
      <c r="C626" s="84" t="s">
        <v>4831</v>
      </c>
      <c r="D626" t="s">
        <v>4056</v>
      </c>
    </row>
    <row r="627" spans="1:5" ht="20" customHeight="1">
      <c r="A627" t="s">
        <v>798</v>
      </c>
      <c r="B627" t="s">
        <v>379</v>
      </c>
      <c r="C627" s="84" t="s">
        <v>2955</v>
      </c>
      <c r="D627" t="s">
        <v>2956</v>
      </c>
      <c r="E627" t="s">
        <v>2957</v>
      </c>
    </row>
    <row r="628" spans="1:5" ht="20" customHeight="1">
      <c r="A628" t="s">
        <v>392</v>
      </c>
      <c r="B628" t="s">
        <v>379</v>
      </c>
      <c r="C628" s="84" t="s">
        <v>4832</v>
      </c>
      <c r="D628" t="s">
        <v>2476</v>
      </c>
    </row>
    <row r="629" spans="1:5" ht="20" customHeight="1">
      <c r="A629" t="s">
        <v>778</v>
      </c>
      <c r="B629" t="s">
        <v>448</v>
      </c>
      <c r="C629" s="84" t="s">
        <v>2920</v>
      </c>
      <c r="D629" t="s">
        <v>2921</v>
      </c>
    </row>
    <row r="630" spans="1:5" ht="20" customHeight="1">
      <c r="A630" t="s">
        <v>1985</v>
      </c>
      <c r="B630" t="s">
        <v>1984</v>
      </c>
      <c r="C630" s="84" t="s">
        <v>4409</v>
      </c>
    </row>
    <row r="631" spans="1:5" ht="20" customHeight="1">
      <c r="A631" t="s">
        <v>558</v>
      </c>
      <c r="B631" t="s">
        <v>557</v>
      </c>
      <c r="C631" s="84" t="s">
        <v>4833</v>
      </c>
      <c r="D631" t="s">
        <v>2638</v>
      </c>
    </row>
    <row r="632" spans="1:5" ht="20" customHeight="1">
      <c r="A632" t="s">
        <v>998</v>
      </c>
      <c r="B632" t="s">
        <v>475</v>
      </c>
      <c r="C632" s="84" t="s">
        <v>3266</v>
      </c>
      <c r="D632" t="s">
        <v>3267</v>
      </c>
    </row>
    <row r="633" spans="1:5" ht="20" customHeight="1">
      <c r="A633" t="s">
        <v>594</v>
      </c>
      <c r="B633" t="s">
        <v>379</v>
      </c>
      <c r="C633" s="84" t="s">
        <v>4834</v>
      </c>
      <c r="D633" t="s">
        <v>2667</v>
      </c>
      <c r="E633" t="s">
        <v>2668</v>
      </c>
    </row>
    <row r="634" spans="1:5" ht="20" customHeight="1">
      <c r="A634" t="s">
        <v>1470</v>
      </c>
      <c r="B634" t="s">
        <v>561</v>
      </c>
      <c r="C634" s="84" t="s">
        <v>4835</v>
      </c>
      <c r="D634" t="s">
        <v>2440</v>
      </c>
    </row>
    <row r="635" spans="1:5" ht="20" customHeight="1">
      <c r="A635" t="s">
        <v>974</v>
      </c>
      <c r="B635" t="s">
        <v>561</v>
      </c>
      <c r="C635" s="84" t="s">
        <v>2441</v>
      </c>
      <c r="D635" t="s">
        <v>2442</v>
      </c>
    </row>
    <row r="636" spans="1:5" ht="20" customHeight="1">
      <c r="A636" t="s">
        <v>519</v>
      </c>
      <c r="B636" t="s">
        <v>379</v>
      </c>
      <c r="C636" s="84" t="s">
        <v>4836</v>
      </c>
      <c r="D636" t="s">
        <v>2602</v>
      </c>
      <c r="E636" t="s">
        <v>2603</v>
      </c>
    </row>
    <row r="637" spans="1:5" ht="20" customHeight="1">
      <c r="A637" t="s">
        <v>444</v>
      </c>
      <c r="B637" t="s">
        <v>381</v>
      </c>
      <c r="C637" s="84" t="s">
        <v>4837</v>
      </c>
      <c r="D637" t="s">
        <v>2533</v>
      </c>
    </row>
    <row r="638" spans="1:5" ht="20" customHeight="1">
      <c r="A638" t="s">
        <v>2133</v>
      </c>
      <c r="B638" t="s">
        <v>600</v>
      </c>
      <c r="C638" s="84" t="s">
        <v>4838</v>
      </c>
    </row>
    <row r="639" spans="1:5" ht="20" customHeight="1">
      <c r="A639" t="s">
        <v>1611</v>
      </c>
      <c r="B639" t="s">
        <v>379</v>
      </c>
      <c r="C639" s="84" t="s">
        <v>4839</v>
      </c>
      <c r="D639" t="s">
        <v>3959</v>
      </c>
    </row>
    <row r="640" spans="1:5" ht="20" customHeight="1">
      <c r="A640" t="s">
        <v>1923</v>
      </c>
      <c r="B640" t="s">
        <v>379</v>
      </c>
      <c r="C640" s="84" t="s">
        <v>4840</v>
      </c>
      <c r="D640" t="s">
        <v>4143</v>
      </c>
    </row>
    <row r="641" spans="1:5" ht="20" customHeight="1">
      <c r="A641" t="s">
        <v>807</v>
      </c>
      <c r="B641" t="s">
        <v>381</v>
      </c>
      <c r="C641" s="84" t="s">
        <v>2971</v>
      </c>
      <c r="D641" t="s">
        <v>2972</v>
      </c>
    </row>
    <row r="642" spans="1:5" ht="20" customHeight="1">
      <c r="A642" t="s">
        <v>1410</v>
      </c>
      <c r="B642" t="s">
        <v>489</v>
      </c>
      <c r="C642" s="84" t="s">
        <v>4841</v>
      </c>
      <c r="D642" t="s">
        <v>3828</v>
      </c>
    </row>
    <row r="643" spans="1:5" ht="20" customHeight="1">
      <c r="A643" t="s">
        <v>756</v>
      </c>
      <c r="B643" t="s">
        <v>755</v>
      </c>
      <c r="C643" s="84" t="s">
        <v>2884</v>
      </c>
      <c r="D643" t="s">
        <v>2885</v>
      </c>
    </row>
    <row r="644" spans="1:5" ht="20" customHeight="1">
      <c r="A644" t="s">
        <v>728</v>
      </c>
      <c r="B644" t="s">
        <v>388</v>
      </c>
      <c r="C644" s="84" t="s">
        <v>2843</v>
      </c>
      <c r="D644" t="s">
        <v>2844</v>
      </c>
      <c r="E644" t="s">
        <v>2526</v>
      </c>
    </row>
    <row r="645" spans="1:5" ht="20" customHeight="1">
      <c r="A645" t="s">
        <v>1502</v>
      </c>
      <c r="B645" t="s">
        <v>381</v>
      </c>
      <c r="C645" s="84" t="s">
        <v>4842</v>
      </c>
      <c r="D645" t="s">
        <v>2636</v>
      </c>
    </row>
    <row r="646" spans="1:5" ht="20" customHeight="1">
      <c r="A646" t="s">
        <v>849</v>
      </c>
      <c r="B646" t="s">
        <v>848</v>
      </c>
      <c r="C646" s="84" t="s">
        <v>3044</v>
      </c>
      <c r="D646" t="s">
        <v>3045</v>
      </c>
    </row>
    <row r="647" spans="1:5" ht="20" customHeight="1">
      <c r="A647" t="s">
        <v>1327</v>
      </c>
      <c r="B647" t="s">
        <v>390</v>
      </c>
      <c r="C647" s="84" t="s">
        <v>3745</v>
      </c>
      <c r="D647" t="s">
        <v>3746</v>
      </c>
    </row>
    <row r="648" spans="1:5" ht="20" customHeight="1">
      <c r="A648" t="s">
        <v>1788</v>
      </c>
      <c r="B648" t="s">
        <v>1162</v>
      </c>
      <c r="C648" s="84" t="s">
        <v>4843</v>
      </c>
      <c r="D648" t="s">
        <v>4069</v>
      </c>
    </row>
    <row r="649" spans="1:5" ht="20" customHeight="1">
      <c r="A649" t="s">
        <v>2197</v>
      </c>
      <c r="B649" t="s">
        <v>381</v>
      </c>
      <c r="C649" s="84" t="s">
        <v>4844</v>
      </c>
      <c r="D649" t="s">
        <v>4216</v>
      </c>
    </row>
    <row r="650" spans="1:5" ht="20" customHeight="1">
      <c r="A650" t="s">
        <v>2045</v>
      </c>
      <c r="B650" t="s">
        <v>381</v>
      </c>
      <c r="C650" s="84" t="s">
        <v>4845</v>
      </c>
      <c r="D650" t="s">
        <v>4216</v>
      </c>
    </row>
    <row r="651" spans="1:5" ht="20" customHeight="1">
      <c r="A651" t="s">
        <v>1887</v>
      </c>
      <c r="B651" t="s">
        <v>381</v>
      </c>
      <c r="C651" s="84" t="s">
        <v>4846</v>
      </c>
      <c r="D651" t="s">
        <v>4127</v>
      </c>
    </row>
    <row r="652" spans="1:5" ht="20" customHeight="1">
      <c r="A652" t="s">
        <v>1814</v>
      </c>
      <c r="B652" t="s">
        <v>388</v>
      </c>
      <c r="C652" s="84" t="s">
        <v>4847</v>
      </c>
      <c r="D652" t="s">
        <v>4089</v>
      </c>
      <c r="E652" t="s">
        <v>2526</v>
      </c>
    </row>
    <row r="653" spans="1:5" ht="20" customHeight="1">
      <c r="A653" t="s">
        <v>1539</v>
      </c>
      <c r="B653" t="s">
        <v>582</v>
      </c>
      <c r="C653" s="84" t="s">
        <v>4848</v>
      </c>
      <c r="D653" t="s">
        <v>3910</v>
      </c>
    </row>
    <row r="654" spans="1:5" ht="20" customHeight="1">
      <c r="A654" t="s">
        <v>1253</v>
      </c>
      <c r="B654" t="s">
        <v>489</v>
      </c>
      <c r="C654" s="84" t="s">
        <v>3634</v>
      </c>
      <c r="D654" t="s">
        <v>3635</v>
      </c>
    </row>
    <row r="655" spans="1:5" ht="20" customHeight="1">
      <c r="A655" t="s">
        <v>520</v>
      </c>
      <c r="B655" t="s">
        <v>381</v>
      </c>
      <c r="C655" s="84" t="s">
        <v>4849</v>
      </c>
      <c r="D655" t="s">
        <v>2604</v>
      </c>
    </row>
    <row r="656" spans="1:5" ht="20" customHeight="1">
      <c r="A656" t="s">
        <v>2222</v>
      </c>
      <c r="B656" t="s">
        <v>579</v>
      </c>
      <c r="C656" s="84" t="s">
        <v>4298</v>
      </c>
      <c r="D656" t="s">
        <v>4299</v>
      </c>
    </row>
    <row r="657" spans="1:5" ht="20" customHeight="1">
      <c r="A657" t="s">
        <v>927</v>
      </c>
      <c r="B657" t="s">
        <v>579</v>
      </c>
      <c r="C657" s="84" t="s">
        <v>4850</v>
      </c>
      <c r="D657" t="s">
        <v>3164</v>
      </c>
    </row>
    <row r="658" spans="1:5" ht="20" customHeight="1">
      <c r="A658" t="s">
        <v>1256</v>
      </c>
      <c r="B658" t="s">
        <v>489</v>
      </c>
      <c r="C658" s="84" t="s">
        <v>3640</v>
      </c>
      <c r="D658" t="s">
        <v>3641</v>
      </c>
    </row>
    <row r="659" spans="1:5" ht="20" customHeight="1">
      <c r="A659" t="s">
        <v>2262</v>
      </c>
      <c r="B659" t="s">
        <v>579</v>
      </c>
      <c r="C659" s="84" t="s">
        <v>4362</v>
      </c>
      <c r="D659" t="s">
        <v>4363</v>
      </c>
    </row>
    <row r="660" spans="1:5" ht="20" customHeight="1">
      <c r="A660" t="s">
        <v>1517</v>
      </c>
      <c r="B660" t="s">
        <v>1085</v>
      </c>
      <c r="C660" s="84" t="s">
        <v>4851</v>
      </c>
      <c r="D660" t="s">
        <v>3895</v>
      </c>
    </row>
    <row r="661" spans="1:5" ht="20" customHeight="1">
      <c r="A661" t="s">
        <v>588</v>
      </c>
      <c r="B661" t="s">
        <v>579</v>
      </c>
      <c r="C661" s="84" t="s">
        <v>4852</v>
      </c>
      <c r="D661" t="s">
        <v>2661</v>
      </c>
    </row>
    <row r="662" spans="1:5" ht="20" customHeight="1">
      <c r="A662" t="s">
        <v>1560</v>
      </c>
      <c r="B662" t="s">
        <v>579</v>
      </c>
      <c r="C662" s="84" t="s">
        <v>4853</v>
      </c>
      <c r="D662" t="s">
        <v>3924</v>
      </c>
    </row>
    <row r="663" spans="1:5" ht="20" customHeight="1">
      <c r="A663" t="s">
        <v>1369</v>
      </c>
      <c r="B663" t="s">
        <v>489</v>
      </c>
      <c r="C663" s="84" t="s">
        <v>4854</v>
      </c>
      <c r="D663" t="s">
        <v>3791</v>
      </c>
    </row>
    <row r="664" spans="1:5" ht="20" customHeight="1">
      <c r="A664" t="s">
        <v>2179</v>
      </c>
      <c r="B664" t="s">
        <v>2178</v>
      </c>
      <c r="C664" s="84" t="s">
        <v>4855</v>
      </c>
      <c r="D664" t="s">
        <v>4269</v>
      </c>
    </row>
    <row r="665" spans="1:5" ht="20" customHeight="1">
      <c r="A665" t="s">
        <v>605</v>
      </c>
      <c r="B665" t="s">
        <v>381</v>
      </c>
      <c r="C665" s="84" t="s">
        <v>4856</v>
      </c>
    </row>
    <row r="666" spans="1:5" ht="20" customHeight="1">
      <c r="A666" t="s">
        <v>466</v>
      </c>
      <c r="B666" t="s">
        <v>411</v>
      </c>
      <c r="C666" s="84" t="s">
        <v>4857</v>
      </c>
      <c r="D666" t="s">
        <v>2555</v>
      </c>
    </row>
    <row r="667" spans="1:5" ht="20" customHeight="1">
      <c r="A667" t="s">
        <v>841</v>
      </c>
      <c r="B667" t="s">
        <v>381</v>
      </c>
      <c r="C667" s="84" t="s">
        <v>3029</v>
      </c>
      <c r="D667" t="s">
        <v>3030</v>
      </c>
    </row>
    <row r="668" spans="1:5" ht="20" customHeight="1">
      <c r="A668" t="s">
        <v>749</v>
      </c>
      <c r="B668" t="s">
        <v>381</v>
      </c>
      <c r="C668" s="84" t="s">
        <v>2875</v>
      </c>
      <c r="D668" t="s">
        <v>2604</v>
      </c>
    </row>
    <row r="669" spans="1:5" ht="20" customHeight="1">
      <c r="A669" t="s">
        <v>1385</v>
      </c>
      <c r="B669" t="s">
        <v>489</v>
      </c>
      <c r="C669" s="84" t="s">
        <v>4858</v>
      </c>
      <c r="D669" t="s">
        <v>3806</v>
      </c>
    </row>
    <row r="670" spans="1:5" ht="20" customHeight="1">
      <c r="A670" t="s">
        <v>1435</v>
      </c>
      <c r="B670" t="s">
        <v>448</v>
      </c>
      <c r="C670" s="84" t="s">
        <v>4859</v>
      </c>
      <c r="D670" t="s">
        <v>3842</v>
      </c>
    </row>
    <row r="671" spans="1:5" ht="20" customHeight="1">
      <c r="A671" t="s">
        <v>995</v>
      </c>
      <c r="B671" t="s">
        <v>475</v>
      </c>
      <c r="C671" s="84" t="s">
        <v>3261</v>
      </c>
      <c r="D671" t="s">
        <v>3024</v>
      </c>
    </row>
    <row r="672" spans="1:5" ht="20" customHeight="1">
      <c r="A672" t="s">
        <v>918</v>
      </c>
      <c r="B672" t="s">
        <v>489</v>
      </c>
      <c r="C672" s="84" t="s">
        <v>3146</v>
      </c>
      <c r="D672" t="s">
        <v>3147</v>
      </c>
      <c r="E672" t="s">
        <v>3148</v>
      </c>
    </row>
    <row r="673" spans="1:5" ht="20" customHeight="1">
      <c r="A673" t="s">
        <v>765</v>
      </c>
      <c r="B673" t="s">
        <v>579</v>
      </c>
      <c r="C673" s="84" t="s">
        <v>2900</v>
      </c>
      <c r="D673" t="s">
        <v>2901</v>
      </c>
    </row>
    <row r="674" spans="1:5" ht="20" customHeight="1">
      <c r="A674" t="s">
        <v>2127</v>
      </c>
      <c r="B674" t="s">
        <v>1162</v>
      </c>
      <c r="C674" s="84" t="s">
        <v>4860</v>
      </c>
      <c r="D674" t="s">
        <v>4249</v>
      </c>
    </row>
    <row r="675" spans="1:5" ht="20" customHeight="1">
      <c r="A675" t="s">
        <v>1883</v>
      </c>
      <c r="B675" t="s">
        <v>579</v>
      </c>
      <c r="C675" s="84" t="s">
        <v>4861</v>
      </c>
      <c r="D675" t="s">
        <v>4123</v>
      </c>
    </row>
    <row r="676" spans="1:5" ht="20" customHeight="1">
      <c r="A676" t="s">
        <v>2078</v>
      </c>
      <c r="B676" t="s">
        <v>988</v>
      </c>
      <c r="C676" s="84" t="s">
        <v>4862</v>
      </c>
      <c r="D676" t="s">
        <v>3889</v>
      </c>
    </row>
    <row r="677" spans="1:5" ht="20" customHeight="1">
      <c r="A677" t="s">
        <v>757</v>
      </c>
      <c r="B677" t="s">
        <v>390</v>
      </c>
      <c r="C677" s="84" t="s">
        <v>2886</v>
      </c>
      <c r="D677" t="s">
        <v>2887</v>
      </c>
    </row>
    <row r="678" spans="1:5" ht="20" customHeight="1">
      <c r="A678" t="s">
        <v>1305</v>
      </c>
      <c r="B678" t="s">
        <v>390</v>
      </c>
      <c r="C678" s="84" t="s">
        <v>3711</v>
      </c>
      <c r="D678" t="s">
        <v>3712</v>
      </c>
    </row>
    <row r="679" spans="1:5" ht="20" customHeight="1">
      <c r="A679" t="s">
        <v>814</v>
      </c>
      <c r="B679" t="s">
        <v>813</v>
      </c>
      <c r="C679" s="84" t="s">
        <v>2981</v>
      </c>
      <c r="D679" t="s">
        <v>2982</v>
      </c>
    </row>
    <row r="680" spans="1:5" ht="20" customHeight="1">
      <c r="A680" t="s">
        <v>752</v>
      </c>
      <c r="B680" t="s">
        <v>533</v>
      </c>
      <c r="C680" s="84" t="s">
        <v>2880</v>
      </c>
      <c r="D680" t="s">
        <v>2881</v>
      </c>
    </row>
    <row r="681" spans="1:5" ht="20" customHeight="1">
      <c r="A681" t="s">
        <v>2173</v>
      </c>
      <c r="B681" t="s">
        <v>390</v>
      </c>
      <c r="C681" s="84" t="s">
        <v>4863</v>
      </c>
    </row>
    <row r="682" spans="1:5" ht="20" customHeight="1">
      <c r="A682" t="s">
        <v>723</v>
      </c>
      <c r="B682" t="s">
        <v>379</v>
      </c>
      <c r="C682" s="84" t="s">
        <v>4864</v>
      </c>
      <c r="D682" t="s">
        <v>2835</v>
      </c>
      <c r="E682" t="s">
        <v>2836</v>
      </c>
    </row>
    <row r="683" spans="1:5" ht="20" customHeight="1">
      <c r="A683" t="s">
        <v>786</v>
      </c>
      <c r="B683" t="s">
        <v>489</v>
      </c>
      <c r="C683" s="84" t="s">
        <v>2935</v>
      </c>
      <c r="D683" t="s">
        <v>2936</v>
      </c>
    </row>
    <row r="684" spans="1:5" ht="20" customHeight="1">
      <c r="A684" t="s">
        <v>835</v>
      </c>
      <c r="B684" t="s">
        <v>489</v>
      </c>
      <c r="C684" s="84" t="s">
        <v>3019</v>
      </c>
      <c r="D684" t="s">
        <v>3020</v>
      </c>
    </row>
    <row r="685" spans="1:5" ht="20" customHeight="1">
      <c r="A685" t="s">
        <v>500</v>
      </c>
      <c r="B685" t="s">
        <v>489</v>
      </c>
      <c r="C685" s="84" t="s">
        <v>4865</v>
      </c>
      <c r="D685" t="s">
        <v>2584</v>
      </c>
    </row>
    <row r="686" spans="1:5" ht="20" customHeight="1">
      <c r="A686" t="s">
        <v>822</v>
      </c>
      <c r="B686" t="s">
        <v>489</v>
      </c>
      <c r="C686" s="84" t="s">
        <v>2995</v>
      </c>
      <c r="D686" t="s">
        <v>2996</v>
      </c>
    </row>
    <row r="687" spans="1:5" ht="20" customHeight="1">
      <c r="A687" t="s">
        <v>2150</v>
      </c>
      <c r="B687" t="s">
        <v>489</v>
      </c>
      <c r="C687" s="84" t="s">
        <v>4866</v>
      </c>
      <c r="D687" t="s">
        <v>4201</v>
      </c>
    </row>
    <row r="688" spans="1:5" ht="20" customHeight="1">
      <c r="A688" t="s">
        <v>382</v>
      </c>
      <c r="B688" t="s">
        <v>381</v>
      </c>
      <c r="C688" s="84" t="s">
        <v>4867</v>
      </c>
    </row>
    <row r="689" spans="1:4" ht="20" customHeight="1">
      <c r="A689" t="s">
        <v>979</v>
      </c>
      <c r="B689" t="s">
        <v>381</v>
      </c>
      <c r="C689" s="84" t="s">
        <v>3236</v>
      </c>
      <c r="D689" t="s">
        <v>2636</v>
      </c>
    </row>
    <row r="690" spans="1:4" ht="20" customHeight="1">
      <c r="A690" t="s">
        <v>507</v>
      </c>
      <c r="B690" t="s">
        <v>381</v>
      </c>
      <c r="C690" s="84" t="s">
        <v>4868</v>
      </c>
      <c r="D690" t="s">
        <v>2533</v>
      </c>
    </row>
    <row r="691" spans="1:4" ht="20" customHeight="1">
      <c r="A691" t="s">
        <v>2204</v>
      </c>
      <c r="B691" t="s">
        <v>1126</v>
      </c>
      <c r="C691" s="84" t="s">
        <v>4869</v>
      </c>
      <c r="D691" t="s">
        <v>4276</v>
      </c>
    </row>
    <row r="692" spans="1:4" ht="20" customHeight="1">
      <c r="A692" t="s">
        <v>655</v>
      </c>
      <c r="B692" t="s">
        <v>621</v>
      </c>
      <c r="C692" s="84" t="s">
        <v>2727</v>
      </c>
      <c r="D692" t="s">
        <v>2728</v>
      </c>
    </row>
    <row r="693" spans="1:4" ht="20" customHeight="1">
      <c r="A693" t="s">
        <v>454</v>
      </c>
      <c r="B693" t="s">
        <v>453</v>
      </c>
      <c r="C693" s="84" t="s">
        <v>4807</v>
      </c>
      <c r="D693" t="s">
        <v>2543</v>
      </c>
    </row>
    <row r="694" spans="1:4" ht="20" customHeight="1">
      <c r="A694" t="s">
        <v>871</v>
      </c>
      <c r="B694" t="s">
        <v>535</v>
      </c>
      <c r="C694" s="84" t="s">
        <v>4870</v>
      </c>
    </row>
    <row r="695" spans="1:4" ht="20" customHeight="1">
      <c r="A695" t="s">
        <v>1914</v>
      </c>
      <c r="B695" t="s">
        <v>563</v>
      </c>
      <c r="C695" s="84" t="s">
        <v>4871</v>
      </c>
      <c r="D695" t="s">
        <v>4142</v>
      </c>
    </row>
    <row r="696" spans="1:4" ht="20" customHeight="1">
      <c r="A696" t="s">
        <v>1981</v>
      </c>
      <c r="B696" t="s">
        <v>549</v>
      </c>
      <c r="C696" s="84" t="s">
        <v>4872</v>
      </c>
      <c r="D696" t="s">
        <v>4004</v>
      </c>
    </row>
    <row r="697" spans="1:4" ht="20" customHeight="1">
      <c r="A697" t="s">
        <v>1551</v>
      </c>
      <c r="B697" t="s">
        <v>713</v>
      </c>
      <c r="C697" s="84" t="s">
        <v>4873</v>
      </c>
      <c r="D697" t="s">
        <v>3919</v>
      </c>
    </row>
    <row r="698" spans="1:4" ht="20" customHeight="1">
      <c r="A698" t="s">
        <v>1439</v>
      </c>
      <c r="B698" t="s">
        <v>640</v>
      </c>
      <c r="C698" s="84" t="s">
        <v>4874</v>
      </c>
      <c r="D698" t="s">
        <v>3846</v>
      </c>
    </row>
    <row r="699" spans="1:4" ht="20" customHeight="1">
      <c r="A699" t="s">
        <v>1648</v>
      </c>
      <c r="B699" t="s">
        <v>381</v>
      </c>
      <c r="C699" s="84" t="s">
        <v>4875</v>
      </c>
      <c r="D699" t="s">
        <v>2787</v>
      </c>
    </row>
    <row r="700" spans="1:4" ht="20" customHeight="1">
      <c r="A700" t="s">
        <v>907</v>
      </c>
      <c r="B700" t="s">
        <v>381</v>
      </c>
      <c r="C700" s="84" t="s">
        <v>4876</v>
      </c>
      <c r="D700" t="s">
        <v>3127</v>
      </c>
    </row>
    <row r="701" spans="1:4" ht="20" customHeight="1">
      <c r="A701" t="s">
        <v>2282</v>
      </c>
      <c r="B701" t="s">
        <v>453</v>
      </c>
      <c r="C701" s="84"/>
    </row>
    <row r="702" spans="1:4" ht="20" customHeight="1">
      <c r="A702" t="s">
        <v>878</v>
      </c>
      <c r="B702" t="s">
        <v>381</v>
      </c>
      <c r="C702" s="84" t="s">
        <v>3085</v>
      </c>
      <c r="D702" t="s">
        <v>2637</v>
      </c>
    </row>
    <row r="703" spans="1:4" ht="20" customHeight="1">
      <c r="A703" t="s">
        <v>1061</v>
      </c>
      <c r="B703" t="s">
        <v>582</v>
      </c>
      <c r="C703" s="84" t="s">
        <v>4877</v>
      </c>
      <c r="D703" t="s">
        <v>3338</v>
      </c>
    </row>
    <row r="704" spans="1:4" ht="20" customHeight="1">
      <c r="A704" t="s">
        <v>42</v>
      </c>
      <c r="B704" t="s">
        <v>377</v>
      </c>
      <c r="C704" s="84" t="s">
        <v>3705</v>
      </c>
      <c r="D704" t="s">
        <v>3706</v>
      </c>
    </row>
    <row r="705" spans="1:5" ht="20" customHeight="1">
      <c r="A705" t="s">
        <v>781</v>
      </c>
      <c r="B705" t="s">
        <v>429</v>
      </c>
      <c r="C705" s="84" t="s">
        <v>2926</v>
      </c>
      <c r="D705" t="s">
        <v>2927</v>
      </c>
    </row>
    <row r="706" spans="1:5" ht="20" customHeight="1">
      <c r="A706" t="s">
        <v>1228</v>
      </c>
      <c r="B706" t="s">
        <v>379</v>
      </c>
      <c r="C706" s="84" t="s">
        <v>3603</v>
      </c>
      <c r="D706" t="s">
        <v>3604</v>
      </c>
    </row>
    <row r="707" spans="1:5" ht="20" customHeight="1">
      <c r="A707" t="s">
        <v>1991</v>
      </c>
      <c r="B707" t="s">
        <v>379</v>
      </c>
      <c r="C707" s="84" t="s">
        <v>4878</v>
      </c>
      <c r="D707" t="s">
        <v>3812</v>
      </c>
      <c r="E707" t="s">
        <v>4187</v>
      </c>
    </row>
    <row r="708" spans="1:5" ht="20" customHeight="1">
      <c r="A708" t="s">
        <v>1909</v>
      </c>
      <c r="B708" t="s">
        <v>448</v>
      </c>
      <c r="C708" s="84" t="s">
        <v>4879</v>
      </c>
      <c r="D708" t="s">
        <v>4141</v>
      </c>
    </row>
    <row r="709" spans="1:5" ht="20" customHeight="1">
      <c r="A709" t="s">
        <v>1910</v>
      </c>
      <c r="B709" t="s">
        <v>448</v>
      </c>
      <c r="C709" s="84" t="s">
        <v>4880</v>
      </c>
    </row>
    <row r="710" spans="1:5" ht="20" customHeight="1">
      <c r="A710" t="s">
        <v>1793</v>
      </c>
      <c r="B710" t="s">
        <v>1190</v>
      </c>
      <c r="C710" s="84" t="s">
        <v>4881</v>
      </c>
      <c r="D710" t="s">
        <v>4072</v>
      </c>
    </row>
    <row r="711" spans="1:5" ht="20" customHeight="1">
      <c r="A711" t="s">
        <v>462</v>
      </c>
      <c r="B711" t="s">
        <v>379</v>
      </c>
      <c r="C711" s="84" t="s">
        <v>4882</v>
      </c>
      <c r="D711" t="s">
        <v>2552</v>
      </c>
    </row>
    <row r="712" spans="1:5" ht="20" customHeight="1">
      <c r="A712" t="s">
        <v>1737</v>
      </c>
      <c r="B712" t="s">
        <v>713</v>
      </c>
      <c r="C712" s="84" t="s">
        <v>4883</v>
      </c>
      <c r="D712" t="s">
        <v>4033</v>
      </c>
    </row>
    <row r="713" spans="1:5" ht="20" customHeight="1">
      <c r="A713" t="s">
        <v>509</v>
      </c>
      <c r="B713" t="s">
        <v>379</v>
      </c>
      <c r="C713" s="84" t="s">
        <v>4884</v>
      </c>
      <c r="D713" t="s">
        <v>2594</v>
      </c>
      <c r="E713" t="s">
        <v>2595</v>
      </c>
    </row>
    <row r="714" spans="1:5" ht="20" customHeight="1">
      <c r="A714" t="s">
        <v>1432</v>
      </c>
      <c r="B714" t="s">
        <v>77</v>
      </c>
      <c r="C714" s="84" t="s">
        <v>4885</v>
      </c>
    </row>
    <row r="715" spans="1:5" ht="20" customHeight="1">
      <c r="A715" t="s">
        <v>2071</v>
      </c>
      <c r="B715" t="s">
        <v>459</v>
      </c>
      <c r="C715" s="84" t="s">
        <v>4886</v>
      </c>
      <c r="D715" t="s">
        <v>2874</v>
      </c>
    </row>
    <row r="716" spans="1:5" ht="20" customHeight="1">
      <c r="A716" t="s">
        <v>1337</v>
      </c>
      <c r="B716" t="s">
        <v>621</v>
      </c>
      <c r="C716" s="84" t="s">
        <v>3762</v>
      </c>
      <c r="D716" t="s">
        <v>3763</v>
      </c>
    </row>
    <row r="717" spans="1:5" ht="20" customHeight="1">
      <c r="A717" t="s">
        <v>1731</v>
      </c>
      <c r="B717" t="s">
        <v>379</v>
      </c>
      <c r="C717" s="84" t="s">
        <v>4887</v>
      </c>
      <c r="D717" t="s">
        <v>4029</v>
      </c>
      <c r="E717" t="s">
        <v>4030</v>
      </c>
    </row>
    <row r="718" spans="1:5" ht="20" customHeight="1">
      <c r="A718" t="s">
        <v>1944</v>
      </c>
      <c r="B718" t="s">
        <v>379</v>
      </c>
      <c r="C718" s="84" t="s">
        <v>4888</v>
      </c>
      <c r="D718" t="s">
        <v>4156</v>
      </c>
      <c r="E718" t="s">
        <v>4157</v>
      </c>
    </row>
    <row r="719" spans="1:5" ht="20" customHeight="1">
      <c r="A719" t="s">
        <v>1607</v>
      </c>
      <c r="B719" t="s">
        <v>1606</v>
      </c>
      <c r="C719" s="84" t="s">
        <v>4889</v>
      </c>
      <c r="D719" t="s">
        <v>3956</v>
      </c>
    </row>
    <row r="720" spans="1:5" ht="20" customHeight="1">
      <c r="A720" t="s">
        <v>1269</v>
      </c>
      <c r="B720" t="s">
        <v>77</v>
      </c>
      <c r="C720" s="84" t="s">
        <v>3659</v>
      </c>
      <c r="D720" t="s">
        <v>3006</v>
      </c>
    </row>
    <row r="721" spans="1:4" ht="20" customHeight="1">
      <c r="A721" t="s">
        <v>435</v>
      </c>
      <c r="B721" t="s">
        <v>434</v>
      </c>
      <c r="C721" s="84" t="s">
        <v>4890</v>
      </c>
      <c r="D721" t="s">
        <v>2522</v>
      </c>
    </row>
    <row r="722" spans="1:4" ht="20" customHeight="1">
      <c r="A722" t="s">
        <v>1627</v>
      </c>
      <c r="B722" t="s">
        <v>549</v>
      </c>
      <c r="C722" s="84" t="s">
        <v>4891</v>
      </c>
      <c r="D722" t="s">
        <v>3900</v>
      </c>
    </row>
    <row r="723" spans="1:4" ht="20" customHeight="1">
      <c r="A723" t="s">
        <v>1226</v>
      </c>
      <c r="B723" t="s">
        <v>1190</v>
      </c>
      <c r="C723" s="84" t="s">
        <v>3599</v>
      </c>
      <c r="D723" t="s">
        <v>3600</v>
      </c>
    </row>
    <row r="724" spans="1:4" ht="20" customHeight="1">
      <c r="A724" t="s">
        <v>1869</v>
      </c>
      <c r="B724" t="s">
        <v>953</v>
      </c>
      <c r="C724" s="84" t="s">
        <v>4892</v>
      </c>
      <c r="D724" t="s">
        <v>3258</v>
      </c>
    </row>
    <row r="725" spans="1:4" ht="20" customHeight="1">
      <c r="A725" t="s">
        <v>1802</v>
      </c>
      <c r="B725" t="s">
        <v>953</v>
      </c>
      <c r="C725" s="84" t="s">
        <v>4893</v>
      </c>
      <c r="D725" t="s">
        <v>4079</v>
      </c>
    </row>
    <row r="726" spans="1:4" ht="20" customHeight="1">
      <c r="A726" t="s">
        <v>2119</v>
      </c>
      <c r="B726" t="s">
        <v>535</v>
      </c>
      <c r="C726" s="84" t="s">
        <v>4894</v>
      </c>
    </row>
    <row r="727" spans="1:4" ht="20" customHeight="1">
      <c r="A727" t="s">
        <v>1270</v>
      </c>
      <c r="B727" t="s">
        <v>429</v>
      </c>
      <c r="C727" s="84" t="s">
        <v>3660</v>
      </c>
      <c r="D727" t="s">
        <v>3661</v>
      </c>
    </row>
    <row r="728" spans="1:4" ht="20" customHeight="1">
      <c r="A728" t="s">
        <v>771</v>
      </c>
      <c r="B728" t="s">
        <v>770</v>
      </c>
      <c r="C728" s="84" t="s">
        <v>2909</v>
      </c>
      <c r="D728" t="s">
        <v>2910</v>
      </c>
    </row>
    <row r="729" spans="1:4" ht="20" customHeight="1">
      <c r="A729" t="s">
        <v>1915</v>
      </c>
      <c r="B729" t="s">
        <v>561</v>
      </c>
      <c r="C729" s="84" t="s">
        <v>4895</v>
      </c>
      <c r="D729" t="s">
        <v>2429</v>
      </c>
    </row>
    <row r="730" spans="1:4" ht="20" customHeight="1">
      <c r="A730" t="s">
        <v>2148</v>
      </c>
      <c r="B730" t="s">
        <v>561</v>
      </c>
      <c r="C730" s="84" t="s">
        <v>4896</v>
      </c>
      <c r="D730" t="s">
        <v>2434</v>
      </c>
    </row>
    <row r="731" spans="1:4" ht="20" customHeight="1">
      <c r="A731" t="s">
        <v>1996</v>
      </c>
      <c r="B731" t="s">
        <v>441</v>
      </c>
      <c r="C731" s="84" t="s">
        <v>4897</v>
      </c>
    </row>
    <row r="732" spans="1:4" ht="20" customHeight="1">
      <c r="A732" t="s">
        <v>2236</v>
      </c>
      <c r="B732" t="s">
        <v>579</v>
      </c>
      <c r="C732" s="84" t="s">
        <v>4323</v>
      </c>
      <c r="D732" t="s">
        <v>4324</v>
      </c>
    </row>
    <row r="733" spans="1:4" ht="20" customHeight="1">
      <c r="A733" t="s">
        <v>2140</v>
      </c>
      <c r="B733" t="s">
        <v>525</v>
      </c>
      <c r="C733" s="84" t="s">
        <v>4898</v>
      </c>
      <c r="D733" t="s">
        <v>4254</v>
      </c>
    </row>
    <row r="734" spans="1:4" ht="20" customHeight="1">
      <c r="A734" t="s">
        <v>1729</v>
      </c>
      <c r="B734" t="s">
        <v>379</v>
      </c>
      <c r="C734" s="84" t="s">
        <v>4899</v>
      </c>
      <c r="D734" t="s">
        <v>3714</v>
      </c>
    </row>
    <row r="735" spans="1:4" ht="20" customHeight="1">
      <c r="A735" t="s">
        <v>595</v>
      </c>
      <c r="B735" t="s">
        <v>379</v>
      </c>
      <c r="C735" s="84" t="s">
        <v>4742</v>
      </c>
      <c r="D735" t="s">
        <v>2669</v>
      </c>
    </row>
    <row r="736" spans="1:4" ht="20" customHeight="1">
      <c r="A736" t="s">
        <v>1531</v>
      </c>
      <c r="B736" t="s">
        <v>1248</v>
      </c>
      <c r="C736" s="84" t="s">
        <v>4900</v>
      </c>
      <c r="D736" t="s">
        <v>3904</v>
      </c>
    </row>
    <row r="737" spans="1:5" ht="20" customHeight="1">
      <c r="A737" t="s">
        <v>1286</v>
      </c>
      <c r="B737" t="s">
        <v>429</v>
      </c>
      <c r="C737" s="84" t="s">
        <v>3681</v>
      </c>
      <c r="D737" t="s">
        <v>3682</v>
      </c>
    </row>
    <row r="738" spans="1:5" ht="20" customHeight="1">
      <c r="A738" t="s">
        <v>1754</v>
      </c>
      <c r="B738" t="s">
        <v>388</v>
      </c>
      <c r="C738" s="84" t="s">
        <v>4901</v>
      </c>
      <c r="D738" t="s">
        <v>4043</v>
      </c>
      <c r="E738" t="s">
        <v>2526</v>
      </c>
    </row>
    <row r="739" spans="1:5" ht="20" customHeight="1">
      <c r="A739" t="s">
        <v>1663</v>
      </c>
      <c r="B739" t="s">
        <v>600</v>
      </c>
      <c r="C739" s="84" t="s">
        <v>4902</v>
      </c>
      <c r="D739" t="s">
        <v>2672</v>
      </c>
    </row>
    <row r="740" spans="1:5" ht="20" customHeight="1">
      <c r="A740" t="s">
        <v>2059</v>
      </c>
      <c r="B740" t="s">
        <v>600</v>
      </c>
      <c r="C740" s="84" t="s">
        <v>4903</v>
      </c>
      <c r="D740" t="s">
        <v>4224</v>
      </c>
    </row>
    <row r="741" spans="1:5" ht="20" customHeight="1">
      <c r="A741" t="s">
        <v>1966</v>
      </c>
      <c r="B741" t="s">
        <v>988</v>
      </c>
      <c r="C741" s="84" t="s">
        <v>4904</v>
      </c>
      <c r="D741" t="s">
        <v>3889</v>
      </c>
    </row>
    <row r="742" spans="1:5" ht="20" customHeight="1">
      <c r="A742" t="s">
        <v>1950</v>
      </c>
      <c r="B742" t="s">
        <v>448</v>
      </c>
      <c r="C742" s="84" t="s">
        <v>4823</v>
      </c>
    </row>
    <row r="743" spans="1:5" ht="20" customHeight="1">
      <c r="A743" t="s">
        <v>530</v>
      </c>
      <c r="B743" t="s">
        <v>459</v>
      </c>
      <c r="C743" s="84" t="s">
        <v>4905</v>
      </c>
      <c r="D743" t="s">
        <v>2614</v>
      </c>
    </row>
    <row r="744" spans="1:5" ht="20" customHeight="1">
      <c r="A744" t="s">
        <v>2238</v>
      </c>
      <c r="B744" t="s">
        <v>484</v>
      </c>
      <c r="C744" s="84" t="s">
        <v>4326</v>
      </c>
      <c r="D744" t="s">
        <v>4327</v>
      </c>
    </row>
    <row r="745" spans="1:5" ht="20" customHeight="1">
      <c r="A745" t="s">
        <v>700</v>
      </c>
      <c r="B745" t="s">
        <v>448</v>
      </c>
      <c r="C745" s="84" t="s">
        <v>2805</v>
      </c>
    </row>
    <row r="746" spans="1:5" ht="20" customHeight="1">
      <c r="A746" t="s">
        <v>518</v>
      </c>
      <c r="B746" t="s">
        <v>516</v>
      </c>
      <c r="C746" s="84" t="s">
        <v>4906</v>
      </c>
    </row>
    <row r="747" spans="1:5" ht="20" customHeight="1">
      <c r="A747" t="s">
        <v>1786</v>
      </c>
      <c r="B747" t="s">
        <v>713</v>
      </c>
      <c r="C747" s="84" t="s">
        <v>4907</v>
      </c>
      <c r="D747" t="s">
        <v>4067</v>
      </c>
    </row>
    <row r="748" spans="1:5" ht="20" customHeight="1">
      <c r="A748" t="s">
        <v>1555</v>
      </c>
      <c r="B748" t="s">
        <v>635</v>
      </c>
      <c r="C748" s="84" t="s">
        <v>4908</v>
      </c>
      <c r="D748" t="s">
        <v>3832</v>
      </c>
    </row>
    <row r="749" spans="1:5" ht="20" customHeight="1">
      <c r="A749" t="s">
        <v>1067</v>
      </c>
      <c r="B749" t="s">
        <v>448</v>
      </c>
      <c r="C749" s="84" t="s">
        <v>3343</v>
      </c>
      <c r="D749" t="s">
        <v>3344</v>
      </c>
    </row>
    <row r="750" spans="1:5" ht="20" customHeight="1">
      <c r="A750" t="s">
        <v>4909</v>
      </c>
      <c r="B750" t="s">
        <v>607</v>
      </c>
      <c r="C750" s="84" t="s">
        <v>4910</v>
      </c>
      <c r="D750" t="s">
        <v>3813</v>
      </c>
    </row>
    <row r="751" spans="1:5" ht="20" customHeight="1">
      <c r="A751" t="s">
        <v>1829</v>
      </c>
      <c r="B751" t="s">
        <v>1794</v>
      </c>
      <c r="C751" s="84" t="s">
        <v>4911</v>
      </c>
      <c r="D751" t="s">
        <v>4097</v>
      </c>
    </row>
    <row r="752" spans="1:5" ht="20" customHeight="1">
      <c r="A752" t="s">
        <v>1603</v>
      </c>
      <c r="B752" t="s">
        <v>448</v>
      </c>
      <c r="C752" s="84" t="s">
        <v>4912</v>
      </c>
      <c r="D752" t="s">
        <v>2538</v>
      </c>
    </row>
    <row r="753" spans="1:4" ht="20" customHeight="1">
      <c r="A753" t="s">
        <v>2224</v>
      </c>
      <c r="B753" t="s">
        <v>448</v>
      </c>
      <c r="C753" s="84" t="s">
        <v>4304</v>
      </c>
      <c r="D753" t="s">
        <v>2752</v>
      </c>
    </row>
    <row r="754" spans="1:4" ht="20" customHeight="1">
      <c r="A754" t="s">
        <v>1558</v>
      </c>
      <c r="B754" t="s">
        <v>77</v>
      </c>
      <c r="C754" s="84" t="s">
        <v>4913</v>
      </c>
      <c r="D754" t="s">
        <v>3006</v>
      </c>
    </row>
    <row r="755" spans="1:4" ht="20" customHeight="1">
      <c r="A755" t="s">
        <v>1515</v>
      </c>
      <c r="B755" t="s">
        <v>448</v>
      </c>
      <c r="C755" s="84" t="s">
        <v>4914</v>
      </c>
      <c r="D755" t="s">
        <v>2921</v>
      </c>
    </row>
    <row r="756" spans="1:4" ht="20" customHeight="1">
      <c r="A756" t="s">
        <v>524</v>
      </c>
      <c r="B756" t="s">
        <v>429</v>
      </c>
      <c r="C756" s="84" t="s">
        <v>4915</v>
      </c>
      <c r="D756" t="s">
        <v>2607</v>
      </c>
    </row>
    <row r="757" spans="1:4" ht="20" customHeight="1">
      <c r="A757" t="s">
        <v>1635</v>
      </c>
      <c r="B757" t="s">
        <v>525</v>
      </c>
      <c r="C757" s="84" t="s">
        <v>4916</v>
      </c>
      <c r="D757" t="s">
        <v>3978</v>
      </c>
    </row>
    <row r="758" spans="1:4" ht="20" customHeight="1">
      <c r="A758" t="s">
        <v>665</v>
      </c>
      <c r="B758" t="s">
        <v>379</v>
      </c>
      <c r="C758" s="84" t="s">
        <v>2746</v>
      </c>
      <c r="D758" t="s">
        <v>2747</v>
      </c>
    </row>
    <row r="759" spans="1:4" ht="20" customHeight="1">
      <c r="A759" t="s">
        <v>706</v>
      </c>
      <c r="B759" t="s">
        <v>463</v>
      </c>
      <c r="C759" s="84" t="s">
        <v>2812</v>
      </c>
      <c r="D759" t="s">
        <v>2553</v>
      </c>
    </row>
    <row r="760" spans="1:4" ht="20" customHeight="1">
      <c r="A760" t="s">
        <v>560</v>
      </c>
      <c r="B760" t="s">
        <v>559</v>
      </c>
      <c r="C760" s="84" t="s">
        <v>4917</v>
      </c>
      <c r="D760" t="s">
        <v>2639</v>
      </c>
    </row>
    <row r="761" spans="1:4" ht="20" customHeight="1">
      <c r="A761" t="s">
        <v>1605</v>
      </c>
      <c r="B761" t="s">
        <v>77</v>
      </c>
      <c r="C761" s="84" t="s">
        <v>4918</v>
      </c>
      <c r="D761" t="s">
        <v>3955</v>
      </c>
    </row>
    <row r="762" spans="1:4" ht="20" customHeight="1">
      <c r="A762" t="s">
        <v>1266</v>
      </c>
      <c r="B762" t="s">
        <v>448</v>
      </c>
      <c r="C762" s="84" t="s">
        <v>3656</v>
      </c>
      <c r="D762" t="s">
        <v>3657</v>
      </c>
    </row>
    <row r="763" spans="1:4" ht="20" customHeight="1">
      <c r="A763" t="s">
        <v>1180</v>
      </c>
      <c r="B763" t="s">
        <v>600</v>
      </c>
      <c r="C763" s="84" t="s">
        <v>3520</v>
      </c>
      <c r="D763" t="s">
        <v>3521</v>
      </c>
    </row>
    <row r="764" spans="1:4" ht="20" customHeight="1">
      <c r="A764" t="s">
        <v>1486</v>
      </c>
      <c r="B764" t="s">
        <v>953</v>
      </c>
      <c r="C764" s="84" t="s">
        <v>4919</v>
      </c>
      <c r="D764" t="s">
        <v>3874</v>
      </c>
    </row>
    <row r="765" spans="1:4" ht="20" customHeight="1">
      <c r="A765" t="s">
        <v>2005</v>
      </c>
      <c r="B765" t="s">
        <v>549</v>
      </c>
      <c r="C765" s="84" t="s">
        <v>4920</v>
      </c>
      <c r="D765" t="s">
        <v>4004</v>
      </c>
    </row>
    <row r="766" spans="1:4" ht="20" customHeight="1">
      <c r="A766" t="s">
        <v>978</v>
      </c>
      <c r="B766" t="s">
        <v>579</v>
      </c>
      <c r="C766" s="84" t="s">
        <v>3234</v>
      </c>
      <c r="D766" t="s">
        <v>3235</v>
      </c>
    </row>
    <row r="767" spans="1:4" ht="20" customHeight="1">
      <c r="A767" t="s">
        <v>949</v>
      </c>
      <c r="B767" t="s">
        <v>582</v>
      </c>
      <c r="C767" s="84" t="s">
        <v>4921</v>
      </c>
      <c r="D767" t="s">
        <v>3192</v>
      </c>
    </row>
    <row r="768" spans="1:4" ht="20" customHeight="1">
      <c r="A768" t="s">
        <v>1003</v>
      </c>
      <c r="B768" t="s">
        <v>582</v>
      </c>
      <c r="C768" s="84" t="s">
        <v>3274</v>
      </c>
      <c r="D768" t="s">
        <v>3275</v>
      </c>
    </row>
    <row r="769" spans="1:4" ht="20" customHeight="1">
      <c r="A769" t="s">
        <v>937</v>
      </c>
      <c r="B769" t="s">
        <v>579</v>
      </c>
      <c r="C769" s="84" t="s">
        <v>4922</v>
      </c>
      <c r="D769" t="s">
        <v>3181</v>
      </c>
    </row>
    <row r="770" spans="1:4" ht="20" customHeight="1">
      <c r="A770" t="s">
        <v>936</v>
      </c>
      <c r="B770" t="s">
        <v>579</v>
      </c>
      <c r="C770" s="84" t="s">
        <v>3179</v>
      </c>
      <c r="D770" t="s">
        <v>3180</v>
      </c>
    </row>
    <row r="771" spans="1:4" ht="20" customHeight="1">
      <c r="A771" t="s">
        <v>515</v>
      </c>
      <c r="B771" t="s">
        <v>390</v>
      </c>
      <c r="C771" s="84" t="s">
        <v>4923</v>
      </c>
      <c r="D771" t="s">
        <v>2601</v>
      </c>
    </row>
    <row r="772" spans="1:4" ht="20" customHeight="1">
      <c r="A772" t="s">
        <v>2139</v>
      </c>
      <c r="B772" t="s">
        <v>377</v>
      </c>
      <c r="C772" s="84" t="s">
        <v>4924</v>
      </c>
      <c r="D772" t="s">
        <v>4253</v>
      </c>
    </row>
    <row r="773" spans="1:4" ht="20" customHeight="1">
      <c r="A773" t="s">
        <v>1252</v>
      </c>
      <c r="B773" t="s">
        <v>377</v>
      </c>
      <c r="C773" s="84" t="s">
        <v>3632</v>
      </c>
      <c r="D773" t="s">
        <v>3633</v>
      </c>
    </row>
    <row r="774" spans="1:4" ht="20" customHeight="1">
      <c r="A774" t="s">
        <v>1380</v>
      </c>
      <c r="B774" t="s">
        <v>77</v>
      </c>
      <c r="C774" s="84" t="s">
        <v>4925</v>
      </c>
      <c r="D774" t="s">
        <v>3006</v>
      </c>
    </row>
    <row r="775" spans="1:4" ht="20" customHeight="1">
      <c r="A775" t="s">
        <v>540</v>
      </c>
      <c r="B775" t="s">
        <v>377</v>
      </c>
      <c r="C775" s="84" t="s">
        <v>4926</v>
      </c>
      <c r="D775" t="s">
        <v>2623</v>
      </c>
    </row>
    <row r="776" spans="1:4" ht="20" customHeight="1">
      <c r="A776" t="s">
        <v>1774</v>
      </c>
      <c r="B776" t="s">
        <v>484</v>
      </c>
      <c r="C776" s="84" t="s">
        <v>4927</v>
      </c>
    </row>
    <row r="777" spans="1:4" ht="20" customHeight="1">
      <c r="A777" t="s">
        <v>2146</v>
      </c>
      <c r="B777" t="s">
        <v>377</v>
      </c>
      <c r="C777" s="84" t="s">
        <v>4928</v>
      </c>
      <c r="D777" t="s">
        <v>4259</v>
      </c>
    </row>
    <row r="778" spans="1:4" ht="20" customHeight="1">
      <c r="A778" t="s">
        <v>2258</v>
      </c>
      <c r="B778" t="s">
        <v>1162</v>
      </c>
      <c r="C778" s="84" t="s">
        <v>4355</v>
      </c>
    </row>
    <row r="779" spans="1:4" ht="20" customHeight="1">
      <c r="A779" t="s">
        <v>1614</v>
      </c>
      <c r="B779" t="s">
        <v>377</v>
      </c>
      <c r="C779" s="84" t="s">
        <v>4929</v>
      </c>
      <c r="D779" t="s">
        <v>3963</v>
      </c>
    </row>
    <row r="780" spans="1:4" ht="20" customHeight="1">
      <c r="A780" t="s">
        <v>1258</v>
      </c>
      <c r="B780" t="s">
        <v>1085</v>
      </c>
      <c r="C780" s="84" t="s">
        <v>4449</v>
      </c>
      <c r="D780" t="s">
        <v>3643</v>
      </c>
    </row>
    <row r="781" spans="1:4" ht="20" customHeight="1">
      <c r="A781" t="s">
        <v>1041</v>
      </c>
      <c r="B781" t="s">
        <v>484</v>
      </c>
      <c r="C781" s="84" t="s">
        <v>4930</v>
      </c>
    </row>
    <row r="782" spans="1:4" ht="20" customHeight="1">
      <c r="A782" t="s">
        <v>1341</v>
      </c>
      <c r="B782" t="s">
        <v>600</v>
      </c>
      <c r="C782" s="84" t="s">
        <v>3767</v>
      </c>
      <c r="D782" t="s">
        <v>3431</v>
      </c>
    </row>
    <row r="783" spans="1:4" ht="20" customHeight="1">
      <c r="A783" t="s">
        <v>1520</v>
      </c>
      <c r="B783" t="s">
        <v>459</v>
      </c>
      <c r="C783" s="84" t="s">
        <v>4931</v>
      </c>
    </row>
    <row r="784" spans="1:4" ht="20" customHeight="1">
      <c r="A784" t="s">
        <v>449</v>
      </c>
      <c r="B784" t="s">
        <v>448</v>
      </c>
      <c r="C784" s="84" t="s">
        <v>4932</v>
      </c>
      <c r="D784" t="s">
        <v>2538</v>
      </c>
    </row>
    <row r="785" spans="1:5" ht="20" customHeight="1">
      <c r="A785" t="s">
        <v>870</v>
      </c>
      <c r="B785" t="s">
        <v>869</v>
      </c>
      <c r="C785" s="84" t="s">
        <v>4933</v>
      </c>
      <c r="D785" t="s">
        <v>3074</v>
      </c>
    </row>
    <row r="786" spans="1:5" ht="20" customHeight="1">
      <c r="A786" t="s">
        <v>1359</v>
      </c>
      <c r="B786" t="s">
        <v>459</v>
      </c>
      <c r="C786" s="84" t="s">
        <v>4934</v>
      </c>
    </row>
    <row r="787" spans="1:5" ht="20" customHeight="1">
      <c r="A787" t="s">
        <v>1488</v>
      </c>
      <c r="B787" t="s">
        <v>600</v>
      </c>
      <c r="C787" s="84" t="s">
        <v>4935</v>
      </c>
      <c r="D787" t="s">
        <v>3876</v>
      </c>
    </row>
    <row r="788" spans="1:5" ht="20" customHeight="1">
      <c r="A788" t="s">
        <v>1094</v>
      </c>
      <c r="B788" t="s">
        <v>579</v>
      </c>
      <c r="C788" s="84" t="s">
        <v>4936</v>
      </c>
      <c r="D788" t="s">
        <v>3388</v>
      </c>
    </row>
    <row r="789" spans="1:5" ht="20" customHeight="1">
      <c r="A789" t="s">
        <v>682</v>
      </c>
      <c r="B789" t="s">
        <v>621</v>
      </c>
      <c r="C789" s="84" t="s">
        <v>2776</v>
      </c>
      <c r="D789" t="s">
        <v>2777</v>
      </c>
    </row>
    <row r="790" spans="1:5" ht="20" customHeight="1">
      <c r="A790" t="s">
        <v>811</v>
      </c>
      <c r="B790" t="s">
        <v>381</v>
      </c>
      <c r="C790" s="84" t="s">
        <v>2977</v>
      </c>
      <c r="D790" t="s">
        <v>2978</v>
      </c>
    </row>
    <row r="791" spans="1:5" ht="20" customHeight="1">
      <c r="A791" t="s">
        <v>593</v>
      </c>
      <c r="B791" t="s">
        <v>381</v>
      </c>
      <c r="C791" s="84" t="s">
        <v>4937</v>
      </c>
      <c r="D791" t="s">
        <v>2666</v>
      </c>
    </row>
    <row r="792" spans="1:5" ht="20" customHeight="1">
      <c r="A792" t="s">
        <v>897</v>
      </c>
      <c r="B792" t="s">
        <v>381</v>
      </c>
      <c r="C792" s="84" t="s">
        <v>3114</v>
      </c>
      <c r="D792" t="s">
        <v>2675</v>
      </c>
    </row>
    <row r="793" spans="1:5" ht="20" customHeight="1">
      <c r="A793" t="s">
        <v>896</v>
      </c>
      <c r="B793" t="s">
        <v>381</v>
      </c>
      <c r="C793" s="84" t="s">
        <v>3113</v>
      </c>
      <c r="D793" t="s">
        <v>2675</v>
      </c>
    </row>
    <row r="794" spans="1:5" ht="20" customHeight="1">
      <c r="A794" t="s">
        <v>824</v>
      </c>
      <c r="B794" t="s">
        <v>381</v>
      </c>
      <c r="C794" s="84" t="s">
        <v>2999</v>
      </c>
      <c r="D794" t="s">
        <v>2629</v>
      </c>
    </row>
    <row r="795" spans="1:5" ht="20" customHeight="1">
      <c r="A795" t="s">
        <v>732</v>
      </c>
      <c r="B795" t="s">
        <v>381</v>
      </c>
      <c r="C795" s="84" t="s">
        <v>2851</v>
      </c>
      <c r="D795" t="s">
        <v>2852</v>
      </c>
    </row>
    <row r="796" spans="1:5" ht="20" customHeight="1">
      <c r="A796" t="s">
        <v>2270</v>
      </c>
      <c r="B796" t="s">
        <v>390</v>
      </c>
      <c r="C796" s="84" t="s">
        <v>4374</v>
      </c>
    </row>
    <row r="797" spans="1:5" ht="20" customHeight="1">
      <c r="A797" t="s">
        <v>510</v>
      </c>
      <c r="B797" t="s">
        <v>390</v>
      </c>
      <c r="C797" s="84" t="s">
        <v>4938</v>
      </c>
      <c r="D797" t="s">
        <v>2596</v>
      </c>
    </row>
    <row r="798" spans="1:5" ht="20" customHeight="1">
      <c r="A798" t="s">
        <v>391</v>
      </c>
      <c r="B798" t="s">
        <v>390</v>
      </c>
      <c r="C798" s="84" t="s">
        <v>4939</v>
      </c>
      <c r="D798" t="s">
        <v>2475</v>
      </c>
    </row>
    <row r="799" spans="1:5" ht="20" customHeight="1">
      <c r="A799" t="s">
        <v>2214</v>
      </c>
      <c r="B799" t="s">
        <v>489</v>
      </c>
      <c r="C799" s="84" t="s">
        <v>4940</v>
      </c>
      <c r="D799" t="s">
        <v>3147</v>
      </c>
      <c r="E799" t="s">
        <v>3148</v>
      </c>
    </row>
    <row r="800" spans="1:5" ht="20" customHeight="1">
      <c r="A800" t="s">
        <v>1368</v>
      </c>
      <c r="B800" t="s">
        <v>489</v>
      </c>
      <c r="C800" s="84" t="s">
        <v>4941</v>
      </c>
      <c r="D800" t="s">
        <v>3790</v>
      </c>
    </row>
    <row r="801" spans="1:4" ht="20" customHeight="1">
      <c r="A801" t="s">
        <v>1816</v>
      </c>
      <c r="B801" t="s">
        <v>377</v>
      </c>
      <c r="C801" s="84" t="s">
        <v>4942</v>
      </c>
      <c r="D801" t="s">
        <v>4090</v>
      </c>
    </row>
    <row r="802" spans="1:4" ht="20" customHeight="1">
      <c r="A802" t="s">
        <v>1418</v>
      </c>
      <c r="B802" t="s">
        <v>448</v>
      </c>
      <c r="C802" s="84" t="s">
        <v>4943</v>
      </c>
      <c r="D802" t="s">
        <v>3668</v>
      </c>
    </row>
    <row r="803" spans="1:4" ht="20" customHeight="1">
      <c r="A803" t="s">
        <v>2039</v>
      </c>
      <c r="B803" t="s">
        <v>579</v>
      </c>
      <c r="C803" s="84" t="s">
        <v>4944</v>
      </c>
      <c r="D803" t="s">
        <v>4214</v>
      </c>
    </row>
    <row r="804" spans="1:4" ht="20" customHeight="1">
      <c r="A804" t="s">
        <v>399</v>
      </c>
      <c r="B804" t="s">
        <v>379</v>
      </c>
      <c r="C804" s="84" t="s">
        <v>4945</v>
      </c>
      <c r="D804" t="s">
        <v>2485</v>
      </c>
    </row>
    <row r="805" spans="1:4" ht="20" customHeight="1">
      <c r="A805" t="s">
        <v>2072</v>
      </c>
      <c r="B805" t="s">
        <v>988</v>
      </c>
      <c r="C805" s="84" t="s">
        <v>4946</v>
      </c>
      <c r="D805" t="s">
        <v>3889</v>
      </c>
    </row>
    <row r="806" spans="1:4" ht="20" customHeight="1">
      <c r="A806" t="s">
        <v>661</v>
      </c>
      <c r="B806" t="s">
        <v>621</v>
      </c>
      <c r="C806" s="84" t="s">
        <v>2737</v>
      </c>
      <c r="D806" t="s">
        <v>2738</v>
      </c>
    </row>
    <row r="807" spans="1:4" ht="20" customHeight="1">
      <c r="A807" t="s">
        <v>2094</v>
      </c>
      <c r="B807" t="s">
        <v>988</v>
      </c>
      <c r="C807" s="84" t="s">
        <v>4947</v>
      </c>
      <c r="D807" t="s">
        <v>3889</v>
      </c>
    </row>
    <row r="808" spans="1:4" ht="20" customHeight="1">
      <c r="A808" t="s">
        <v>2043</v>
      </c>
      <c r="B808" t="s">
        <v>448</v>
      </c>
      <c r="C808" s="84" t="s">
        <v>4948</v>
      </c>
      <c r="D808" t="s">
        <v>2538</v>
      </c>
    </row>
    <row r="809" spans="1:4" ht="20" customHeight="1">
      <c r="A809" t="s">
        <v>1746</v>
      </c>
      <c r="B809" t="s">
        <v>484</v>
      </c>
      <c r="C809" s="84" t="s">
        <v>4949</v>
      </c>
      <c r="D809" t="s">
        <v>4038</v>
      </c>
    </row>
    <row r="810" spans="1:4" ht="20" customHeight="1">
      <c r="A810" t="s">
        <v>1645</v>
      </c>
      <c r="B810" t="s">
        <v>561</v>
      </c>
      <c r="C810" s="84" t="s">
        <v>4950</v>
      </c>
      <c r="D810" t="s">
        <v>2432</v>
      </c>
    </row>
    <row r="811" spans="1:4" ht="20" customHeight="1">
      <c r="A811" t="s">
        <v>1431</v>
      </c>
      <c r="B811" t="s">
        <v>390</v>
      </c>
      <c r="C811" s="84" t="s">
        <v>4951</v>
      </c>
      <c r="D811" t="s">
        <v>3840</v>
      </c>
    </row>
    <row r="812" spans="1:4" ht="20" customHeight="1">
      <c r="A812" t="s">
        <v>2103</v>
      </c>
      <c r="B812" t="s">
        <v>448</v>
      </c>
      <c r="C812" s="84" t="s">
        <v>4952</v>
      </c>
      <c r="D812" t="s">
        <v>2538</v>
      </c>
    </row>
    <row r="813" spans="1:4" ht="20" customHeight="1">
      <c r="A813" t="s">
        <v>761</v>
      </c>
      <c r="B813" t="s">
        <v>390</v>
      </c>
      <c r="C813" s="84" t="s">
        <v>2891</v>
      </c>
      <c r="D813" t="s">
        <v>2892</v>
      </c>
    </row>
    <row r="814" spans="1:4" ht="20" customHeight="1">
      <c r="A814" t="s">
        <v>909</v>
      </c>
      <c r="B814" t="s">
        <v>713</v>
      </c>
      <c r="C814" s="84" t="s">
        <v>3128</v>
      </c>
      <c r="D814" t="s">
        <v>3129</v>
      </c>
    </row>
    <row r="815" spans="1:4" ht="20" customHeight="1">
      <c r="A815" t="s">
        <v>2221</v>
      </c>
      <c r="B815" t="s">
        <v>579</v>
      </c>
      <c r="C815" s="84" t="s">
        <v>4296</v>
      </c>
      <c r="D815" t="s">
        <v>4297</v>
      </c>
    </row>
    <row r="816" spans="1:4" ht="20" customHeight="1">
      <c r="A816" t="s">
        <v>1238</v>
      </c>
      <c r="B816" t="s">
        <v>553</v>
      </c>
      <c r="C816" s="84" t="s">
        <v>3614</v>
      </c>
      <c r="D816" t="s">
        <v>3615</v>
      </c>
    </row>
    <row r="817" spans="1:5" ht="20" customHeight="1">
      <c r="A817" t="s">
        <v>1671</v>
      </c>
      <c r="B817" t="s">
        <v>77</v>
      </c>
      <c r="C817" s="84" t="s">
        <v>4902</v>
      </c>
      <c r="D817" t="s">
        <v>3935</v>
      </c>
    </row>
    <row r="818" spans="1:5" ht="20" customHeight="1">
      <c r="A818" t="s">
        <v>1559</v>
      </c>
      <c r="B818" t="s">
        <v>448</v>
      </c>
      <c r="C818" s="84" t="s">
        <v>4953</v>
      </c>
      <c r="D818" t="s">
        <v>3923</v>
      </c>
    </row>
    <row r="819" spans="1:5" ht="20" customHeight="1">
      <c r="A819" t="s">
        <v>531</v>
      </c>
      <c r="B819" t="s">
        <v>489</v>
      </c>
      <c r="C819" s="84" t="s">
        <v>4833</v>
      </c>
      <c r="D819" t="s">
        <v>2615</v>
      </c>
    </row>
    <row r="820" spans="1:5" ht="20" customHeight="1">
      <c r="A820" t="s">
        <v>796</v>
      </c>
      <c r="B820" t="s">
        <v>411</v>
      </c>
      <c r="C820" s="84" t="s">
        <v>2950</v>
      </c>
      <c r="D820" t="s">
        <v>2951</v>
      </c>
    </row>
    <row r="821" spans="1:5" ht="20" customHeight="1">
      <c r="A821" t="s">
        <v>380</v>
      </c>
      <c r="B821" t="s">
        <v>379</v>
      </c>
      <c r="C821" s="84" t="s">
        <v>4954</v>
      </c>
      <c r="D821" t="s">
        <v>2468</v>
      </c>
      <c r="E821" t="s">
        <v>2469</v>
      </c>
    </row>
    <row r="822" spans="1:5" ht="20" customHeight="1">
      <c r="A822" t="s">
        <v>1810</v>
      </c>
      <c r="B822" t="s">
        <v>542</v>
      </c>
      <c r="C822" s="84" t="s">
        <v>4955</v>
      </c>
      <c r="D822" t="s">
        <v>4086</v>
      </c>
    </row>
    <row r="823" spans="1:5" ht="20" customHeight="1">
      <c r="A823" t="s">
        <v>1453</v>
      </c>
      <c r="B823" t="s">
        <v>600</v>
      </c>
      <c r="C823" s="84" t="s">
        <v>4956</v>
      </c>
      <c r="D823" t="s">
        <v>2672</v>
      </c>
    </row>
    <row r="824" spans="1:5" ht="20" customHeight="1">
      <c r="A824" t="s">
        <v>412</v>
      </c>
      <c r="B824" t="s">
        <v>411</v>
      </c>
      <c r="C824" s="84" t="s">
        <v>4957</v>
      </c>
      <c r="D824" t="s">
        <v>2496</v>
      </c>
    </row>
    <row r="825" spans="1:5" ht="20" customHeight="1">
      <c r="A825" t="s">
        <v>1322</v>
      </c>
      <c r="B825" t="s">
        <v>535</v>
      </c>
      <c r="C825" s="84" t="s">
        <v>3737</v>
      </c>
      <c r="D825" t="s">
        <v>3738</v>
      </c>
    </row>
    <row r="826" spans="1:5" ht="20" customHeight="1">
      <c r="A826" t="s">
        <v>1133</v>
      </c>
      <c r="B826" t="s">
        <v>713</v>
      </c>
      <c r="C826" s="84" t="s">
        <v>4958</v>
      </c>
      <c r="D826" t="s">
        <v>3442</v>
      </c>
    </row>
    <row r="827" spans="1:5" ht="20" customHeight="1">
      <c r="A827" t="s">
        <v>1053</v>
      </c>
      <c r="B827" t="s">
        <v>579</v>
      </c>
      <c r="C827" s="84" t="s">
        <v>4959</v>
      </c>
      <c r="D827" t="s">
        <v>3333</v>
      </c>
    </row>
    <row r="828" spans="1:5" ht="20" customHeight="1">
      <c r="A828" t="s">
        <v>1616</v>
      </c>
      <c r="B828" t="s">
        <v>448</v>
      </c>
      <c r="C828" s="84" t="s">
        <v>4960</v>
      </c>
    </row>
    <row r="829" spans="1:5" ht="20" customHeight="1">
      <c r="A829" t="s">
        <v>1819</v>
      </c>
      <c r="B829" t="s">
        <v>549</v>
      </c>
      <c r="C829" s="84" t="s">
        <v>4961</v>
      </c>
      <c r="D829" t="s">
        <v>4004</v>
      </c>
    </row>
    <row r="830" spans="1:5" ht="20" customHeight="1">
      <c r="A830" t="s">
        <v>1494</v>
      </c>
      <c r="B830" t="s">
        <v>1085</v>
      </c>
      <c r="C830" s="84" t="s">
        <v>4962</v>
      </c>
      <c r="D830" t="s">
        <v>3879</v>
      </c>
    </row>
    <row r="831" spans="1:5" ht="20" customHeight="1">
      <c r="A831" t="s">
        <v>1451</v>
      </c>
      <c r="B831" t="s">
        <v>489</v>
      </c>
      <c r="C831" s="84" t="s">
        <v>4963</v>
      </c>
      <c r="D831" t="s">
        <v>3852</v>
      </c>
    </row>
    <row r="832" spans="1:5" ht="20" customHeight="1">
      <c r="A832" t="s">
        <v>862</v>
      </c>
      <c r="B832" t="s">
        <v>381</v>
      </c>
      <c r="C832" s="84" t="s">
        <v>3066</v>
      </c>
      <c r="D832" t="s">
        <v>3067</v>
      </c>
    </row>
    <row r="833" spans="1:4" ht="20" customHeight="1">
      <c r="A833" t="s">
        <v>1900</v>
      </c>
      <c r="B833" t="s">
        <v>600</v>
      </c>
      <c r="C833" s="84" t="s">
        <v>4964</v>
      </c>
    </row>
    <row r="834" spans="1:4" ht="20" customHeight="1">
      <c r="A834" t="s">
        <v>1221</v>
      </c>
      <c r="B834" t="s">
        <v>600</v>
      </c>
      <c r="C834" s="84" t="s">
        <v>3589</v>
      </c>
      <c r="D834" t="s">
        <v>2672</v>
      </c>
    </row>
    <row r="835" spans="1:4" ht="20" customHeight="1">
      <c r="A835" t="s">
        <v>1357</v>
      </c>
      <c r="B835" t="s">
        <v>379</v>
      </c>
      <c r="C835" s="84" t="s">
        <v>4965</v>
      </c>
      <c r="D835" t="s">
        <v>2667</v>
      </c>
    </row>
    <row r="836" spans="1:4" ht="20" customHeight="1">
      <c r="A836" t="s">
        <v>1584</v>
      </c>
      <c r="B836" t="s">
        <v>484</v>
      </c>
      <c r="C836" s="84" t="s">
        <v>4966</v>
      </c>
      <c r="D836" t="s">
        <v>3939</v>
      </c>
    </row>
    <row r="837" spans="1:4" ht="20" customHeight="1">
      <c r="A837" t="s">
        <v>954</v>
      </c>
      <c r="B837" t="s">
        <v>953</v>
      </c>
      <c r="C837" s="84" t="s">
        <v>3196</v>
      </c>
      <c r="D837" t="s">
        <v>3197</v>
      </c>
    </row>
    <row r="838" spans="1:4" ht="20" customHeight="1">
      <c r="A838" t="s">
        <v>1030</v>
      </c>
      <c r="B838" t="s">
        <v>448</v>
      </c>
      <c r="C838" s="84" t="s">
        <v>4967</v>
      </c>
    </row>
    <row r="839" spans="1:4" ht="20" customHeight="1">
      <c r="A839" t="s">
        <v>2184</v>
      </c>
      <c r="B839" t="s">
        <v>600</v>
      </c>
      <c r="C839" s="84" t="s">
        <v>4968</v>
      </c>
    </row>
    <row r="840" spans="1:4" ht="20" customHeight="1">
      <c r="A840" t="s">
        <v>614</v>
      </c>
      <c r="B840" t="s">
        <v>489</v>
      </c>
      <c r="C840" s="84" t="s">
        <v>4969</v>
      </c>
      <c r="D840" t="s">
        <v>2681</v>
      </c>
    </row>
    <row r="841" spans="1:4" ht="20" customHeight="1">
      <c r="A841" t="s">
        <v>1780</v>
      </c>
      <c r="B841" t="s">
        <v>549</v>
      </c>
      <c r="C841" s="84" t="s">
        <v>4970</v>
      </c>
      <c r="D841" t="s">
        <v>4063</v>
      </c>
    </row>
    <row r="842" spans="1:4" ht="20" customHeight="1">
      <c r="A842" t="s">
        <v>1192</v>
      </c>
      <c r="B842" t="s">
        <v>484</v>
      </c>
      <c r="C842" s="84" t="s">
        <v>3536</v>
      </c>
      <c r="D842" t="s">
        <v>3537</v>
      </c>
    </row>
    <row r="843" spans="1:4" ht="20" customHeight="1">
      <c r="A843" t="s">
        <v>2217</v>
      </c>
      <c r="B843" t="s">
        <v>535</v>
      </c>
      <c r="C843" s="84" t="s">
        <v>4971</v>
      </c>
    </row>
    <row r="844" spans="1:4" ht="20" customHeight="1">
      <c r="A844" t="s">
        <v>1688</v>
      </c>
      <c r="B844" t="s">
        <v>988</v>
      </c>
      <c r="C844" s="84" t="s">
        <v>4972</v>
      </c>
      <c r="D844" t="s">
        <v>3889</v>
      </c>
    </row>
    <row r="845" spans="1:4" ht="20" customHeight="1">
      <c r="A845" t="s">
        <v>1171</v>
      </c>
      <c r="B845" t="s">
        <v>459</v>
      </c>
      <c r="C845" s="84" t="s">
        <v>3504</v>
      </c>
      <c r="D845" t="s">
        <v>3505</v>
      </c>
    </row>
    <row r="846" spans="1:4" ht="20" customHeight="1">
      <c r="A846" t="s">
        <v>2245</v>
      </c>
      <c r="B846" t="s">
        <v>563</v>
      </c>
      <c r="C846" s="84" t="s">
        <v>4973</v>
      </c>
    </row>
    <row r="847" spans="1:4" ht="20" customHeight="1">
      <c r="A847" t="s">
        <v>2090</v>
      </c>
      <c r="B847" t="s">
        <v>475</v>
      </c>
      <c r="C847" s="84" t="s">
        <v>4974</v>
      </c>
      <c r="D847" t="s">
        <v>4232</v>
      </c>
    </row>
    <row r="848" spans="1:4" ht="20" customHeight="1">
      <c r="A848" t="s">
        <v>456</v>
      </c>
      <c r="B848" t="s">
        <v>388</v>
      </c>
      <c r="C848" s="84" t="s">
        <v>4975</v>
      </c>
      <c r="D848" t="s">
        <v>2545</v>
      </c>
    </row>
    <row r="849" spans="1:4" ht="20" customHeight="1">
      <c r="A849" t="s">
        <v>758</v>
      </c>
      <c r="B849" t="s">
        <v>553</v>
      </c>
      <c r="C849" s="84" t="s">
        <v>2888</v>
      </c>
    </row>
    <row r="850" spans="1:4" ht="20" customHeight="1">
      <c r="A850" t="s">
        <v>1509</v>
      </c>
      <c r="B850" t="s">
        <v>563</v>
      </c>
      <c r="C850" s="84" t="s">
        <v>4976</v>
      </c>
      <c r="D850" t="s">
        <v>3888</v>
      </c>
    </row>
    <row r="851" spans="1:4" ht="20" customHeight="1">
      <c r="A851" t="s">
        <v>1441</v>
      </c>
      <c r="B851" t="s">
        <v>621</v>
      </c>
      <c r="C851" s="84" t="s">
        <v>4977</v>
      </c>
    </row>
    <row r="852" spans="1:4" ht="20" customHeight="1">
      <c r="A852" t="s">
        <v>410</v>
      </c>
      <c r="B852" t="s">
        <v>409</v>
      </c>
      <c r="C852" s="84" t="s">
        <v>4978</v>
      </c>
      <c r="D852" t="s">
        <v>2495</v>
      </c>
    </row>
    <row r="853" spans="1:4" ht="20" customHeight="1">
      <c r="A853" t="s">
        <v>1353</v>
      </c>
      <c r="B853" t="s">
        <v>377</v>
      </c>
      <c r="C853" s="84" t="s">
        <v>4979</v>
      </c>
      <c r="D853" t="s">
        <v>3778</v>
      </c>
    </row>
    <row r="854" spans="1:4" ht="20" customHeight="1">
      <c r="A854" t="s">
        <v>688</v>
      </c>
      <c r="B854" t="s">
        <v>381</v>
      </c>
      <c r="C854" s="411">
        <v>35034</v>
      </c>
      <c r="D854" t="s">
        <v>2788</v>
      </c>
    </row>
    <row r="855" spans="1:4" ht="20" customHeight="1">
      <c r="A855" t="s">
        <v>809</v>
      </c>
      <c r="B855" t="s">
        <v>381</v>
      </c>
      <c r="C855" s="84" t="s">
        <v>2974</v>
      </c>
      <c r="D855" t="s">
        <v>2788</v>
      </c>
    </row>
    <row r="856" spans="1:4" ht="20" customHeight="1">
      <c r="A856" t="s">
        <v>754</v>
      </c>
      <c r="B856" t="s">
        <v>381</v>
      </c>
      <c r="C856" s="84" t="s">
        <v>2883</v>
      </c>
      <c r="D856" t="s">
        <v>2788</v>
      </c>
    </row>
    <row r="857" spans="1:4" ht="20" customHeight="1">
      <c r="A857" t="s">
        <v>753</v>
      </c>
      <c r="B857" t="s">
        <v>381</v>
      </c>
      <c r="C857" s="84" t="s">
        <v>2882</v>
      </c>
      <c r="D857" t="s">
        <v>2788</v>
      </c>
    </row>
    <row r="858" spans="1:4" ht="20" customHeight="1">
      <c r="A858" t="s">
        <v>939</v>
      </c>
      <c r="B858" t="s">
        <v>381</v>
      </c>
      <c r="C858" s="84" t="s">
        <v>3184</v>
      </c>
      <c r="D858" t="s">
        <v>2788</v>
      </c>
    </row>
    <row r="859" spans="1:4" ht="20" customHeight="1">
      <c r="A859" t="s">
        <v>1080</v>
      </c>
      <c r="B859" t="s">
        <v>600</v>
      </c>
      <c r="C859" s="84" t="s">
        <v>3367</v>
      </c>
      <c r="D859" t="s">
        <v>3368</v>
      </c>
    </row>
    <row r="860" spans="1:4" ht="20" customHeight="1">
      <c r="A860" t="s">
        <v>2081</v>
      </c>
      <c r="B860" t="s">
        <v>390</v>
      </c>
      <c r="C860" s="84" t="s">
        <v>4980</v>
      </c>
      <c r="D860" t="s">
        <v>3533</v>
      </c>
    </row>
    <row r="861" spans="1:4" ht="20" customHeight="1">
      <c r="A861" t="s">
        <v>1147</v>
      </c>
      <c r="B861" t="s">
        <v>904</v>
      </c>
      <c r="C861" s="84" t="s">
        <v>3464</v>
      </c>
      <c r="D861" t="s">
        <v>3465</v>
      </c>
    </row>
    <row r="862" spans="1:4" ht="20" customHeight="1">
      <c r="A862" t="s">
        <v>1379</v>
      </c>
      <c r="B862" t="s">
        <v>1162</v>
      </c>
      <c r="C862" s="84" t="s">
        <v>4981</v>
      </c>
      <c r="D862" t="s">
        <v>3800</v>
      </c>
    </row>
    <row r="863" spans="1:4" ht="20" customHeight="1">
      <c r="A863" t="s">
        <v>1143</v>
      </c>
      <c r="B863" t="s">
        <v>459</v>
      </c>
      <c r="C863" s="84" t="s">
        <v>3459</v>
      </c>
      <c r="D863" t="s">
        <v>3460</v>
      </c>
    </row>
    <row r="864" spans="1:4" ht="20" customHeight="1">
      <c r="A864" t="s">
        <v>1806</v>
      </c>
      <c r="B864" t="s">
        <v>377</v>
      </c>
      <c r="C864" s="84" t="s">
        <v>4982</v>
      </c>
      <c r="D864" t="s">
        <v>4082</v>
      </c>
    </row>
    <row r="865" spans="1:5" ht="20" customHeight="1">
      <c r="A865" t="s">
        <v>1658</v>
      </c>
      <c r="B865" t="s">
        <v>377</v>
      </c>
      <c r="C865" s="84" t="s">
        <v>4983</v>
      </c>
      <c r="D865" t="s">
        <v>3991</v>
      </c>
    </row>
    <row r="866" spans="1:5" ht="20" customHeight="1">
      <c r="A866" t="s">
        <v>1845</v>
      </c>
      <c r="B866" t="s">
        <v>1794</v>
      </c>
      <c r="C866" s="84" t="s">
        <v>4984</v>
      </c>
      <c r="D866" t="s">
        <v>4104</v>
      </c>
    </row>
    <row r="867" spans="1:5" ht="20" customHeight="1">
      <c r="A867" t="s">
        <v>1489</v>
      </c>
      <c r="B867" t="s">
        <v>441</v>
      </c>
      <c r="C867" s="84" t="s">
        <v>4985</v>
      </c>
      <c r="D867" t="s">
        <v>3877</v>
      </c>
    </row>
    <row r="868" spans="1:5" ht="20" customHeight="1">
      <c r="A868" t="s">
        <v>931</v>
      </c>
      <c r="B868" t="s">
        <v>441</v>
      </c>
      <c r="C868" s="84" t="s">
        <v>3170</v>
      </c>
      <c r="D868" t="s">
        <v>3171</v>
      </c>
    </row>
    <row r="869" spans="1:5" ht="20" customHeight="1">
      <c r="A869" t="s">
        <v>1301</v>
      </c>
      <c r="B869" t="s">
        <v>379</v>
      </c>
      <c r="C869" s="84" t="s">
        <v>3703</v>
      </c>
      <c r="D869" t="s">
        <v>3704</v>
      </c>
    </row>
    <row r="870" spans="1:5" ht="20" customHeight="1">
      <c r="A870" t="s">
        <v>912</v>
      </c>
      <c r="B870" t="s">
        <v>475</v>
      </c>
      <c r="C870" s="84" t="s">
        <v>3134</v>
      </c>
      <c r="D870" t="s">
        <v>3135</v>
      </c>
    </row>
    <row r="871" spans="1:5" ht="20" customHeight="1">
      <c r="A871" t="s">
        <v>2073</v>
      </c>
      <c r="B871" t="s">
        <v>561</v>
      </c>
      <c r="C871" s="84" t="s">
        <v>4986</v>
      </c>
      <c r="D871" t="s">
        <v>2429</v>
      </c>
    </row>
    <row r="872" spans="1:5" ht="20" customHeight="1">
      <c r="A872" t="s">
        <v>1075</v>
      </c>
      <c r="B872" t="s">
        <v>484</v>
      </c>
      <c r="C872" s="84" t="s">
        <v>3359</v>
      </c>
      <c r="D872" t="s">
        <v>3360</v>
      </c>
    </row>
    <row r="873" spans="1:5" ht="20" customHeight="1">
      <c r="A873" t="s">
        <v>2232</v>
      </c>
      <c r="B873" t="s">
        <v>377</v>
      </c>
      <c r="C873" s="84" t="s">
        <v>4316</v>
      </c>
      <c r="D873" t="s">
        <v>4317</v>
      </c>
    </row>
    <row r="874" spans="1:5" ht="20" customHeight="1">
      <c r="A874" t="s">
        <v>2240</v>
      </c>
      <c r="B874" t="s">
        <v>713</v>
      </c>
      <c r="C874" s="84" t="s">
        <v>4330</v>
      </c>
    </row>
    <row r="875" spans="1:5" ht="20" customHeight="1">
      <c r="A875" t="s">
        <v>1214</v>
      </c>
      <c r="B875" t="s">
        <v>377</v>
      </c>
      <c r="C875" s="84" t="s">
        <v>3575</v>
      </c>
      <c r="D875" t="s">
        <v>3576</v>
      </c>
    </row>
    <row r="876" spans="1:5" ht="20" customHeight="1">
      <c r="A876" t="s">
        <v>2112</v>
      </c>
      <c r="B876" t="s">
        <v>377</v>
      </c>
      <c r="C876" s="84" t="s">
        <v>4987</v>
      </c>
      <c r="D876" t="s">
        <v>4242</v>
      </c>
    </row>
    <row r="877" spans="1:5" ht="20" customHeight="1">
      <c r="A877" t="s">
        <v>1189</v>
      </c>
      <c r="B877" t="s">
        <v>390</v>
      </c>
      <c r="C877" s="84" t="s">
        <v>3532</v>
      </c>
      <c r="D877" t="s">
        <v>3533</v>
      </c>
    </row>
    <row r="878" spans="1:5" ht="20" customHeight="1">
      <c r="A878" t="s">
        <v>1074</v>
      </c>
      <c r="B878" t="s">
        <v>377</v>
      </c>
      <c r="C878" s="84" t="s">
        <v>3357</v>
      </c>
      <c r="D878" t="s">
        <v>3358</v>
      </c>
    </row>
    <row r="879" spans="1:5" ht="20" customHeight="1">
      <c r="A879" t="s">
        <v>793</v>
      </c>
      <c r="B879" t="s">
        <v>379</v>
      </c>
      <c r="C879" s="84" t="s">
        <v>2944</v>
      </c>
      <c r="D879" t="s">
        <v>2945</v>
      </c>
      <c r="E879" t="s">
        <v>2946</v>
      </c>
    </row>
    <row r="880" spans="1:5" ht="20" customHeight="1">
      <c r="A880" t="s">
        <v>1340</v>
      </c>
      <c r="B880" t="s">
        <v>379</v>
      </c>
      <c r="C880" s="84" t="s">
        <v>3765</v>
      </c>
      <c r="D880" t="s">
        <v>3766</v>
      </c>
    </row>
    <row r="881" spans="1:5" ht="20" customHeight="1">
      <c r="A881" t="s">
        <v>1885</v>
      </c>
      <c r="B881" t="s">
        <v>561</v>
      </c>
      <c r="C881" s="84" t="s">
        <v>4988</v>
      </c>
      <c r="D881" t="s">
        <v>2432</v>
      </c>
    </row>
    <row r="882" spans="1:5" ht="20" customHeight="1">
      <c r="A882" t="s">
        <v>1595</v>
      </c>
      <c r="B882" t="s">
        <v>484</v>
      </c>
      <c r="C882" s="84" t="s">
        <v>4989</v>
      </c>
      <c r="D882" t="s">
        <v>3947</v>
      </c>
    </row>
    <row r="883" spans="1:5" ht="20" customHeight="1">
      <c r="A883" t="s">
        <v>527</v>
      </c>
      <c r="B883" t="s">
        <v>379</v>
      </c>
      <c r="C883" s="84" t="s">
        <v>4990</v>
      </c>
      <c r="D883" t="s">
        <v>2609</v>
      </c>
      <c r="E883" t="s">
        <v>2610</v>
      </c>
    </row>
    <row r="884" spans="1:5" ht="20" customHeight="1">
      <c r="A884" t="s">
        <v>378</v>
      </c>
      <c r="B884" t="s">
        <v>377</v>
      </c>
      <c r="C884" s="84" t="s">
        <v>4991</v>
      </c>
      <c r="D884" t="s">
        <v>2467</v>
      </c>
    </row>
    <row r="885" spans="1:5" ht="20" customHeight="1">
      <c r="A885" t="s">
        <v>1700</v>
      </c>
      <c r="B885" t="s">
        <v>600</v>
      </c>
      <c r="C885" s="84" t="s">
        <v>4992</v>
      </c>
      <c r="D885" t="s">
        <v>2672</v>
      </c>
    </row>
    <row r="886" spans="1:5" ht="20" customHeight="1">
      <c r="A886" t="s">
        <v>1567</v>
      </c>
      <c r="B886" t="s">
        <v>600</v>
      </c>
      <c r="C886" s="84" t="s">
        <v>4993</v>
      </c>
    </row>
    <row r="887" spans="1:5" ht="20" customHeight="1">
      <c r="A887" t="s">
        <v>1261</v>
      </c>
      <c r="B887" t="s">
        <v>379</v>
      </c>
      <c r="C887" s="84" t="s">
        <v>3646</v>
      </c>
      <c r="D887" t="s">
        <v>3647</v>
      </c>
      <c r="E887" t="s">
        <v>3648</v>
      </c>
    </row>
    <row r="888" spans="1:5" ht="20" customHeight="1">
      <c r="A888" t="s">
        <v>2283</v>
      </c>
      <c r="B888" t="s">
        <v>713</v>
      </c>
      <c r="C888" s="84"/>
    </row>
    <row r="889" spans="1:5" ht="20" customHeight="1">
      <c r="A889" t="s">
        <v>1503</v>
      </c>
      <c r="B889" t="s">
        <v>600</v>
      </c>
      <c r="C889" s="84" t="s">
        <v>4994</v>
      </c>
      <c r="D889" t="s">
        <v>3876</v>
      </c>
    </row>
    <row r="890" spans="1:5" ht="20" customHeight="1">
      <c r="A890" t="s">
        <v>1933</v>
      </c>
      <c r="B890" t="s">
        <v>453</v>
      </c>
      <c r="C890" s="84" t="s">
        <v>4995</v>
      </c>
      <c r="D890" t="s">
        <v>4119</v>
      </c>
    </row>
    <row r="891" spans="1:5" ht="20" customHeight="1">
      <c r="A891" t="s">
        <v>2235</v>
      </c>
      <c r="B891" t="s">
        <v>377</v>
      </c>
      <c r="C891" s="84" t="s">
        <v>4321</v>
      </c>
      <c r="D891" t="s">
        <v>4322</v>
      </c>
    </row>
    <row r="892" spans="1:5" ht="20" customHeight="1">
      <c r="A892" t="s">
        <v>1919</v>
      </c>
      <c r="B892" t="s">
        <v>1794</v>
      </c>
      <c r="C892" s="84" t="s">
        <v>4996</v>
      </c>
      <c r="D892" t="s">
        <v>4073</v>
      </c>
    </row>
    <row r="893" spans="1:5" ht="20" customHeight="1">
      <c r="A893" t="s">
        <v>421</v>
      </c>
      <c r="B893" t="s">
        <v>411</v>
      </c>
      <c r="C893" s="84" t="s">
        <v>4997</v>
      </c>
      <c r="D893" t="s">
        <v>2508</v>
      </c>
    </row>
    <row r="894" spans="1:5" ht="20" customHeight="1">
      <c r="A894" t="s">
        <v>886</v>
      </c>
      <c r="B894" t="s">
        <v>533</v>
      </c>
      <c r="C894" s="84" t="s">
        <v>3097</v>
      </c>
      <c r="D894" t="s">
        <v>3098</v>
      </c>
    </row>
    <row r="895" spans="1:5" ht="20" customHeight="1">
      <c r="A895" t="s">
        <v>1443</v>
      </c>
      <c r="B895" t="s">
        <v>379</v>
      </c>
      <c r="C895" s="84" t="s">
        <v>4998</v>
      </c>
      <c r="D895" t="s">
        <v>3847</v>
      </c>
      <c r="E895" t="s">
        <v>3848</v>
      </c>
    </row>
    <row r="896" spans="1:5" ht="20" customHeight="1">
      <c r="A896" t="s">
        <v>2054</v>
      </c>
      <c r="B896" t="s">
        <v>379</v>
      </c>
      <c r="C896" s="84" t="s">
        <v>4999</v>
      </c>
      <c r="D896" t="s">
        <v>2548</v>
      </c>
    </row>
    <row r="897" spans="1:5" ht="20" customHeight="1">
      <c r="A897" t="s">
        <v>5000</v>
      </c>
      <c r="B897" t="s">
        <v>379</v>
      </c>
      <c r="C897" s="84" t="s">
        <v>5001</v>
      </c>
      <c r="D897" t="s">
        <v>4085</v>
      </c>
    </row>
    <row r="898" spans="1:5" ht="20" customHeight="1">
      <c r="A898" t="s">
        <v>627</v>
      </c>
      <c r="B898" t="s">
        <v>379</v>
      </c>
      <c r="C898" s="84" t="s">
        <v>4529</v>
      </c>
      <c r="D898" t="s">
        <v>2692</v>
      </c>
      <c r="E898" t="s">
        <v>2693</v>
      </c>
    </row>
    <row r="899" spans="1:5" ht="20" customHeight="1">
      <c r="A899" t="s">
        <v>1797</v>
      </c>
      <c r="B899" t="s">
        <v>379</v>
      </c>
      <c r="C899" s="84" t="s">
        <v>5002</v>
      </c>
      <c r="D899" t="s">
        <v>2789</v>
      </c>
    </row>
    <row r="900" spans="1:5" ht="20" customHeight="1">
      <c r="A900" t="s">
        <v>1971</v>
      </c>
      <c r="B900" t="s">
        <v>379</v>
      </c>
      <c r="C900" s="84" t="s">
        <v>5003</v>
      </c>
      <c r="D900" t="s">
        <v>2740</v>
      </c>
      <c r="E900" t="s">
        <v>4174</v>
      </c>
    </row>
    <row r="901" spans="1:5" ht="20" customHeight="1">
      <c r="A901" t="s">
        <v>1765</v>
      </c>
      <c r="B901" t="s">
        <v>379</v>
      </c>
      <c r="C901" s="84" t="s">
        <v>5004</v>
      </c>
      <c r="D901" t="s">
        <v>4053</v>
      </c>
      <c r="E901" t="s">
        <v>4054</v>
      </c>
    </row>
    <row r="902" spans="1:5" ht="20" customHeight="1">
      <c r="A902" t="s">
        <v>1389</v>
      </c>
      <c r="B902" t="s">
        <v>379</v>
      </c>
      <c r="C902" s="84" t="s">
        <v>5005</v>
      </c>
      <c r="D902" t="s">
        <v>3810</v>
      </c>
      <c r="E902" t="s">
        <v>3811</v>
      </c>
    </row>
    <row r="903" spans="1:5" ht="20" customHeight="1">
      <c r="A903" t="s">
        <v>1076</v>
      </c>
      <c r="B903" t="s">
        <v>379</v>
      </c>
      <c r="C903" s="84" t="s">
        <v>3361</v>
      </c>
      <c r="D903" t="s">
        <v>3362</v>
      </c>
    </row>
    <row r="904" spans="1:5" ht="20" customHeight="1">
      <c r="A904" t="s">
        <v>1129</v>
      </c>
      <c r="B904" t="s">
        <v>1085</v>
      </c>
      <c r="C904" s="84" t="s">
        <v>3438</v>
      </c>
      <c r="D904" t="s">
        <v>3439</v>
      </c>
    </row>
    <row r="905" spans="1:5" ht="20" customHeight="1">
      <c r="A905" t="s">
        <v>1232</v>
      </c>
      <c r="B905" t="s">
        <v>377</v>
      </c>
      <c r="C905" s="84" t="s">
        <v>5006</v>
      </c>
      <c r="D905" t="s">
        <v>3611</v>
      </c>
    </row>
    <row r="906" spans="1:5" ht="20" customHeight="1">
      <c r="A906" t="s">
        <v>1176</v>
      </c>
      <c r="B906" t="s">
        <v>377</v>
      </c>
      <c r="C906" s="84" t="s">
        <v>5007</v>
      </c>
      <c r="D906" t="s">
        <v>3514</v>
      </c>
    </row>
    <row r="907" spans="1:5" ht="20" customHeight="1">
      <c r="A907" t="s">
        <v>1313</v>
      </c>
      <c r="B907" t="s">
        <v>1312</v>
      </c>
      <c r="C907" s="84" t="s">
        <v>3721</v>
      </c>
      <c r="D907" t="s">
        <v>3722</v>
      </c>
    </row>
    <row r="908" spans="1:5" ht="20" customHeight="1">
      <c r="A908" t="s">
        <v>833</v>
      </c>
      <c r="B908" t="s">
        <v>475</v>
      </c>
      <c r="C908" s="84" t="s">
        <v>3015</v>
      </c>
      <c r="D908" t="s">
        <v>3016</v>
      </c>
    </row>
    <row r="909" spans="1:5" ht="20" customHeight="1">
      <c r="A909" t="s">
        <v>766</v>
      </c>
      <c r="B909" t="s">
        <v>475</v>
      </c>
      <c r="C909" s="84" t="s">
        <v>2902</v>
      </c>
      <c r="D909" t="s">
        <v>2903</v>
      </c>
    </row>
    <row r="910" spans="1:5" ht="20" customHeight="1">
      <c r="A910" t="s">
        <v>2243</v>
      </c>
      <c r="B910" t="s">
        <v>377</v>
      </c>
      <c r="C910" s="84" t="s">
        <v>5008</v>
      </c>
      <c r="D910" t="s">
        <v>4334</v>
      </c>
    </row>
    <row r="911" spans="1:5" ht="20" customHeight="1">
      <c r="A911" t="s">
        <v>1736</v>
      </c>
      <c r="B911" t="s">
        <v>377</v>
      </c>
      <c r="C911" s="84" t="s">
        <v>5009</v>
      </c>
      <c r="D911" t="s">
        <v>3502</v>
      </c>
    </row>
    <row r="912" spans="1:5" ht="20" customHeight="1">
      <c r="A912" t="s">
        <v>544</v>
      </c>
      <c r="B912" t="s">
        <v>475</v>
      </c>
      <c r="C912" s="84" t="s">
        <v>5010</v>
      </c>
      <c r="D912" t="s">
        <v>2626</v>
      </c>
    </row>
    <row r="913" spans="1:5" ht="20" customHeight="1">
      <c r="A913" t="s">
        <v>1959</v>
      </c>
      <c r="B913" t="s">
        <v>549</v>
      </c>
      <c r="C913" s="84" t="s">
        <v>5011</v>
      </c>
      <c r="D913" t="s">
        <v>4004</v>
      </c>
    </row>
    <row r="914" spans="1:5" ht="20" customHeight="1">
      <c r="A914" t="s">
        <v>794</v>
      </c>
      <c r="B914" t="s">
        <v>377</v>
      </c>
      <c r="C914" s="84" t="s">
        <v>2947</v>
      </c>
      <c r="D914" t="s">
        <v>2455</v>
      </c>
    </row>
    <row r="915" spans="1:5" ht="20" customHeight="1">
      <c r="A915" t="s">
        <v>2215</v>
      </c>
      <c r="B915" t="s">
        <v>377</v>
      </c>
      <c r="C915" s="84" t="s">
        <v>5012</v>
      </c>
      <c r="D915" t="s">
        <v>4288</v>
      </c>
      <c r="E915" t="s">
        <v>4289</v>
      </c>
    </row>
    <row r="916" spans="1:5" ht="20" customHeight="1">
      <c r="A916" t="s">
        <v>694</v>
      </c>
      <c r="B916" t="s">
        <v>448</v>
      </c>
      <c r="C916" s="84" t="s">
        <v>2794</v>
      </c>
      <c r="D916" t="s">
        <v>2795</v>
      </c>
    </row>
    <row r="917" spans="1:5" ht="20" customHeight="1">
      <c r="A917" t="s">
        <v>799</v>
      </c>
      <c r="B917" t="s">
        <v>448</v>
      </c>
      <c r="C917" s="84" t="s">
        <v>2958</v>
      </c>
      <c r="D917" t="s">
        <v>2795</v>
      </c>
    </row>
    <row r="918" spans="1:5" ht="20" customHeight="1">
      <c r="A918" t="s">
        <v>1467</v>
      </c>
      <c r="B918" t="s">
        <v>448</v>
      </c>
      <c r="C918" s="84" t="s">
        <v>5013</v>
      </c>
      <c r="D918" t="s">
        <v>2752</v>
      </c>
    </row>
    <row r="919" spans="1:5" ht="20" customHeight="1">
      <c r="A919" t="s">
        <v>2042</v>
      </c>
      <c r="B919" t="s">
        <v>448</v>
      </c>
      <c r="C919" s="84" t="s">
        <v>5014</v>
      </c>
      <c r="D919" t="s">
        <v>2538</v>
      </c>
    </row>
    <row r="920" spans="1:5" ht="20" customHeight="1">
      <c r="A920" t="s">
        <v>664</v>
      </c>
      <c r="B920" t="s">
        <v>448</v>
      </c>
      <c r="C920" s="84" t="s">
        <v>2744</v>
      </c>
      <c r="D920" t="s">
        <v>2745</v>
      </c>
    </row>
    <row r="921" spans="1:5" ht="20" customHeight="1">
      <c r="A921" t="s">
        <v>964</v>
      </c>
      <c r="B921" t="s">
        <v>881</v>
      </c>
      <c r="C921" s="84" t="s">
        <v>3215</v>
      </c>
      <c r="D921" t="s">
        <v>3216</v>
      </c>
    </row>
    <row r="922" spans="1:5" ht="20" customHeight="1">
      <c r="A922" t="s">
        <v>1638</v>
      </c>
      <c r="B922" t="s">
        <v>459</v>
      </c>
      <c r="C922" s="84" t="s">
        <v>5015</v>
      </c>
    </row>
    <row r="923" spans="1:5" ht="20" customHeight="1">
      <c r="A923" t="s">
        <v>866</v>
      </c>
      <c r="B923" t="s">
        <v>579</v>
      </c>
      <c r="C923" s="84" t="s">
        <v>5016</v>
      </c>
      <c r="D923" t="s">
        <v>3072</v>
      </c>
    </row>
    <row r="924" spans="1:5" ht="20" customHeight="1">
      <c r="A924" t="s">
        <v>596</v>
      </c>
      <c r="B924" t="s">
        <v>563</v>
      </c>
      <c r="C924" s="84" t="s">
        <v>5017</v>
      </c>
      <c r="D924" t="s">
        <v>2670</v>
      </c>
    </row>
    <row r="925" spans="1:5" ht="20" customHeight="1">
      <c r="A925" t="s">
        <v>1049</v>
      </c>
      <c r="B925" t="s">
        <v>448</v>
      </c>
      <c r="C925" s="84" t="s">
        <v>5018</v>
      </c>
      <c r="D925" t="s">
        <v>3330</v>
      </c>
    </row>
    <row r="926" spans="1:5" ht="20" customHeight="1">
      <c r="A926" t="s">
        <v>1732</v>
      </c>
      <c r="B926" t="s">
        <v>379</v>
      </c>
      <c r="C926" s="84" t="s">
        <v>5019</v>
      </c>
      <c r="D926" t="s">
        <v>4031</v>
      </c>
      <c r="E926" t="s">
        <v>4032</v>
      </c>
    </row>
    <row r="927" spans="1:5" ht="20" customHeight="1">
      <c r="A927" t="s">
        <v>1387</v>
      </c>
      <c r="B927" t="s">
        <v>533</v>
      </c>
      <c r="C927" s="84" t="s">
        <v>5020</v>
      </c>
      <c r="D927" t="s">
        <v>3808</v>
      </c>
    </row>
    <row r="928" spans="1:5" ht="20" customHeight="1">
      <c r="A928" t="s">
        <v>685</v>
      </c>
      <c r="B928" t="s">
        <v>411</v>
      </c>
      <c r="C928" s="84" t="s">
        <v>2782</v>
      </c>
      <c r="D928" t="s">
        <v>2783</v>
      </c>
    </row>
    <row r="929" spans="1:5" ht="20" customHeight="1">
      <c r="A929" t="s">
        <v>1008</v>
      </c>
      <c r="B929" t="s">
        <v>411</v>
      </c>
      <c r="C929" s="84" t="s">
        <v>3283</v>
      </c>
      <c r="D929" t="s">
        <v>3284</v>
      </c>
    </row>
    <row r="930" spans="1:5" ht="20" customHeight="1">
      <c r="A930" t="s">
        <v>1109</v>
      </c>
      <c r="B930" t="s">
        <v>600</v>
      </c>
      <c r="C930" s="84" t="s">
        <v>4611</v>
      </c>
      <c r="D930" t="s">
        <v>3408</v>
      </c>
    </row>
    <row r="931" spans="1:5" ht="20" customHeight="1">
      <c r="A931" t="s">
        <v>1947</v>
      </c>
      <c r="B931" t="s">
        <v>600</v>
      </c>
      <c r="C931" s="84" t="s">
        <v>5021</v>
      </c>
    </row>
    <row r="932" spans="1:5" ht="20" customHeight="1">
      <c r="A932" t="s">
        <v>620</v>
      </c>
      <c r="B932" t="s">
        <v>379</v>
      </c>
      <c r="C932" s="84" t="s">
        <v>4544</v>
      </c>
      <c r="D932" t="s">
        <v>2687</v>
      </c>
      <c r="E932" t="s">
        <v>2688</v>
      </c>
    </row>
    <row r="933" spans="1:5" ht="20" customHeight="1">
      <c r="A933" t="s">
        <v>1716</v>
      </c>
      <c r="B933" t="s">
        <v>561</v>
      </c>
      <c r="C933" s="84" t="s">
        <v>5022</v>
      </c>
      <c r="D933" t="s">
        <v>2443</v>
      </c>
    </row>
    <row r="934" spans="1:5" ht="20" customHeight="1">
      <c r="A934" t="s">
        <v>1407</v>
      </c>
      <c r="B934" t="s">
        <v>600</v>
      </c>
      <c r="C934" s="84" t="s">
        <v>5023</v>
      </c>
      <c r="D934" t="s">
        <v>3825</v>
      </c>
    </row>
    <row r="935" spans="1:5" ht="20" customHeight="1">
      <c r="A935" t="s">
        <v>1429</v>
      </c>
      <c r="B935" t="s">
        <v>713</v>
      </c>
      <c r="C935" s="84" t="s">
        <v>5024</v>
      </c>
      <c r="D935" t="s">
        <v>3838</v>
      </c>
    </row>
    <row r="936" spans="1:5" ht="20" customHeight="1">
      <c r="A936" t="s">
        <v>847</v>
      </c>
      <c r="B936" t="s">
        <v>381</v>
      </c>
      <c r="C936" s="84" t="s">
        <v>3042</v>
      </c>
      <c r="D936" t="s">
        <v>3043</v>
      </c>
    </row>
    <row r="937" spans="1:5" ht="20" customHeight="1">
      <c r="A937" t="s">
        <v>1460</v>
      </c>
      <c r="B937" t="s">
        <v>434</v>
      </c>
      <c r="C937" s="84" t="s">
        <v>5025</v>
      </c>
      <c r="D937" t="s">
        <v>3858</v>
      </c>
    </row>
    <row r="938" spans="1:5" ht="20" customHeight="1">
      <c r="A938" t="s">
        <v>938</v>
      </c>
      <c r="B938" t="s">
        <v>542</v>
      </c>
      <c r="C938" s="84" t="s">
        <v>3182</v>
      </c>
      <c r="D938" t="s">
        <v>3183</v>
      </c>
    </row>
    <row r="939" spans="1:5" ht="20" customHeight="1">
      <c r="A939" t="s">
        <v>1683</v>
      </c>
      <c r="B939" t="s">
        <v>432</v>
      </c>
      <c r="C939" s="84" t="s">
        <v>5026</v>
      </c>
      <c r="D939" t="s">
        <v>2539</v>
      </c>
    </row>
    <row r="940" spans="1:5" ht="20" customHeight="1">
      <c r="A940" t="s">
        <v>916</v>
      </c>
      <c r="B940" t="s">
        <v>379</v>
      </c>
      <c r="C940" s="84" t="s">
        <v>3143</v>
      </c>
      <c r="D940" t="s">
        <v>3079</v>
      </c>
    </row>
    <row r="941" spans="1:5" ht="20" customHeight="1">
      <c r="A941" t="s">
        <v>1707</v>
      </c>
      <c r="B941" t="s">
        <v>459</v>
      </c>
      <c r="C941" s="84" t="s">
        <v>5027</v>
      </c>
    </row>
    <row r="942" spans="1:5" ht="20" customHeight="1">
      <c r="A942" t="s">
        <v>2199</v>
      </c>
      <c r="B942" t="s">
        <v>988</v>
      </c>
      <c r="C942" s="84" t="s">
        <v>5028</v>
      </c>
    </row>
    <row r="943" spans="1:5" ht="20" customHeight="1">
      <c r="A943" t="s">
        <v>1015</v>
      </c>
      <c r="B943" t="s">
        <v>381</v>
      </c>
      <c r="C943" s="84" t="s">
        <v>3298</v>
      </c>
      <c r="D943" t="s">
        <v>3299</v>
      </c>
    </row>
    <row r="944" spans="1:5" ht="20" customHeight="1">
      <c r="A944" t="s">
        <v>1325</v>
      </c>
      <c r="B944" t="s">
        <v>379</v>
      </c>
      <c r="C944" s="84" t="s">
        <v>3741</v>
      </c>
      <c r="D944" t="s">
        <v>3742</v>
      </c>
    </row>
    <row r="945" spans="1:5" ht="20" customHeight="1">
      <c r="A945" t="s">
        <v>861</v>
      </c>
      <c r="B945" t="s">
        <v>475</v>
      </c>
      <c r="C945" s="84" t="s">
        <v>3064</v>
      </c>
      <c r="D945" t="s">
        <v>3065</v>
      </c>
    </row>
    <row r="946" spans="1:5" ht="20" customHeight="1">
      <c r="A946" t="s">
        <v>1857</v>
      </c>
      <c r="B946" t="s">
        <v>1248</v>
      </c>
      <c r="C946" s="84" t="s">
        <v>5029</v>
      </c>
      <c r="D946" t="s">
        <v>3629</v>
      </c>
    </row>
    <row r="947" spans="1:5" ht="20" customHeight="1">
      <c r="A947" t="s">
        <v>850</v>
      </c>
      <c r="B947" t="s">
        <v>381</v>
      </c>
      <c r="C947" s="84" t="s">
        <v>3046</v>
      </c>
      <c r="D947" t="s">
        <v>2923</v>
      </c>
    </row>
    <row r="948" spans="1:5" ht="20" customHeight="1">
      <c r="A948" t="s">
        <v>1624</v>
      </c>
      <c r="B948" t="s">
        <v>1085</v>
      </c>
      <c r="C948" s="84" t="s">
        <v>5030</v>
      </c>
    </row>
    <row r="949" spans="1:5" ht="20" customHeight="1">
      <c r="A949" t="s">
        <v>651</v>
      </c>
      <c r="B949" t="s">
        <v>379</v>
      </c>
      <c r="C949" s="84" t="s">
        <v>5031</v>
      </c>
      <c r="D949" t="s">
        <v>2719</v>
      </c>
      <c r="E949" t="s">
        <v>2720</v>
      </c>
    </row>
    <row r="950" spans="1:5" ht="20" customHeight="1">
      <c r="A950" t="s">
        <v>1911</v>
      </c>
      <c r="B950" t="s">
        <v>561</v>
      </c>
      <c r="C950" s="84" t="s">
        <v>5032</v>
      </c>
      <c r="D950" t="s">
        <v>2429</v>
      </c>
    </row>
    <row r="951" spans="1:5" ht="20" customHeight="1">
      <c r="A951" t="s">
        <v>1247</v>
      </c>
      <c r="B951" t="s">
        <v>379</v>
      </c>
      <c r="C951" s="84" t="s">
        <v>3626</v>
      </c>
      <c r="D951" t="s">
        <v>3627</v>
      </c>
    </row>
    <row r="952" spans="1:5" ht="20" customHeight="1">
      <c r="A952" t="s">
        <v>1677</v>
      </c>
      <c r="B952" t="s">
        <v>621</v>
      </c>
      <c r="C952" s="84" t="s">
        <v>5033</v>
      </c>
      <c r="D952" t="s">
        <v>3763</v>
      </c>
    </row>
    <row r="953" spans="1:5" ht="20" customHeight="1">
      <c r="A953" t="s">
        <v>1898</v>
      </c>
      <c r="B953" t="s">
        <v>448</v>
      </c>
      <c r="C953" s="84" t="s">
        <v>5034</v>
      </c>
    </row>
    <row r="954" spans="1:5" ht="20" customHeight="1">
      <c r="A954" t="s">
        <v>1140</v>
      </c>
      <c r="B954" t="s">
        <v>542</v>
      </c>
      <c r="C954" s="84" t="s">
        <v>3453</v>
      </c>
      <c r="D954" t="s">
        <v>3454</v>
      </c>
    </row>
    <row r="955" spans="1:5" ht="20" customHeight="1">
      <c r="A955" t="s">
        <v>480</v>
      </c>
      <c r="B955" t="s">
        <v>411</v>
      </c>
      <c r="C955" s="84" t="s">
        <v>5035</v>
      </c>
      <c r="D955" t="s">
        <v>2567</v>
      </c>
    </row>
    <row r="956" spans="1:5" ht="20" customHeight="1">
      <c r="A956" t="s">
        <v>597</v>
      </c>
      <c r="B956" t="s">
        <v>377</v>
      </c>
      <c r="C956" s="84" t="s">
        <v>5036</v>
      </c>
      <c r="D956" t="s">
        <v>2671</v>
      </c>
    </row>
    <row r="957" spans="1:5" ht="20" customHeight="1">
      <c r="A957" t="s">
        <v>1876</v>
      </c>
      <c r="B957" t="s">
        <v>953</v>
      </c>
      <c r="C957" s="84" t="s">
        <v>5037</v>
      </c>
      <c r="D957" t="s">
        <v>4120</v>
      </c>
    </row>
    <row r="958" spans="1:5" ht="20" customHeight="1">
      <c r="A958" t="s">
        <v>1028</v>
      </c>
      <c r="B958" t="s">
        <v>484</v>
      </c>
      <c r="C958" s="84" t="s">
        <v>5038</v>
      </c>
      <c r="D958" t="s">
        <v>3316</v>
      </c>
    </row>
    <row r="959" spans="1:5" ht="20" customHeight="1">
      <c r="A959" t="s">
        <v>1676</v>
      </c>
      <c r="B959" t="s">
        <v>1675</v>
      </c>
      <c r="C959" s="84" t="s">
        <v>5039</v>
      </c>
      <c r="D959" t="s">
        <v>3998</v>
      </c>
    </row>
    <row r="960" spans="1:5" ht="20" customHeight="1">
      <c r="A960" t="s">
        <v>1146</v>
      </c>
      <c r="B960" t="s">
        <v>563</v>
      </c>
      <c r="C960" s="84" t="s">
        <v>5040</v>
      </c>
      <c r="D960" t="s">
        <v>2670</v>
      </c>
    </row>
    <row r="961" spans="1:4" ht="20" customHeight="1">
      <c r="A961" t="s">
        <v>1111</v>
      </c>
      <c r="B961" t="s">
        <v>475</v>
      </c>
      <c r="C961" s="84" t="s">
        <v>3411</v>
      </c>
      <c r="D961" t="s">
        <v>5041</v>
      </c>
    </row>
    <row r="962" spans="1:4" ht="20" customHeight="1">
      <c r="A962" t="s">
        <v>1121</v>
      </c>
      <c r="B962" t="s">
        <v>1120</v>
      </c>
      <c r="C962" s="84" t="s">
        <v>3426</v>
      </c>
      <c r="D962" t="s">
        <v>3427</v>
      </c>
    </row>
    <row r="963" spans="1:4" ht="20" customHeight="1">
      <c r="A963" t="s">
        <v>1854</v>
      </c>
      <c r="B963" t="s">
        <v>561</v>
      </c>
      <c r="C963" s="84" t="s">
        <v>5042</v>
      </c>
      <c r="D963" t="s">
        <v>2429</v>
      </c>
    </row>
    <row r="964" spans="1:4" ht="20" customHeight="1">
      <c r="A964" t="s">
        <v>1307</v>
      </c>
      <c r="B964" t="s">
        <v>770</v>
      </c>
      <c r="C964" s="84" t="s">
        <v>3716</v>
      </c>
      <c r="D964" t="s">
        <v>2910</v>
      </c>
    </row>
    <row r="965" spans="1:4" ht="20" customHeight="1">
      <c r="A965" t="s">
        <v>1464</v>
      </c>
      <c r="B965" t="s">
        <v>1463</v>
      </c>
      <c r="C965" s="84" t="s">
        <v>5043</v>
      </c>
      <c r="D965" t="s">
        <v>3860</v>
      </c>
    </row>
    <row r="966" spans="1:4" ht="20" customHeight="1">
      <c r="A966" t="s">
        <v>776</v>
      </c>
      <c r="B966" t="s">
        <v>775</v>
      </c>
      <c r="C966" s="84" t="s">
        <v>2916</v>
      </c>
      <c r="D966" t="s">
        <v>2917</v>
      </c>
    </row>
    <row r="967" spans="1:4" ht="20" customHeight="1">
      <c r="A967" t="s">
        <v>782</v>
      </c>
      <c r="B967" t="s">
        <v>775</v>
      </c>
      <c r="C967" s="84" t="s">
        <v>2928</v>
      </c>
      <c r="D967" t="s">
        <v>2929</v>
      </c>
    </row>
    <row r="968" spans="1:4" ht="20" customHeight="1">
      <c r="A968" t="s">
        <v>1918</v>
      </c>
      <c r="B968" t="s">
        <v>432</v>
      </c>
      <c r="C968" s="84" t="s">
        <v>5044</v>
      </c>
      <c r="D968" t="s">
        <v>3314</v>
      </c>
    </row>
    <row r="969" spans="1:4" ht="20" customHeight="1">
      <c r="A969" t="s">
        <v>1980</v>
      </c>
      <c r="B969" t="s">
        <v>441</v>
      </c>
      <c r="C969" s="84" t="s">
        <v>5045</v>
      </c>
      <c r="D969" t="s">
        <v>4182</v>
      </c>
    </row>
    <row r="970" spans="1:4" ht="20" customHeight="1">
      <c r="A970" t="s">
        <v>522</v>
      </c>
      <c r="B970" t="s">
        <v>429</v>
      </c>
      <c r="C970" s="84" t="s">
        <v>4524</v>
      </c>
      <c r="D970" t="s">
        <v>2606</v>
      </c>
    </row>
    <row r="971" spans="1:4" ht="20" customHeight="1">
      <c r="A971" t="s">
        <v>1867</v>
      </c>
      <c r="B971" t="s">
        <v>429</v>
      </c>
      <c r="C971" s="84" t="s">
        <v>5046</v>
      </c>
      <c r="D971" t="s">
        <v>4117</v>
      </c>
    </row>
    <row r="972" spans="1:4" ht="20" customHeight="1">
      <c r="A972" t="s">
        <v>1354</v>
      </c>
      <c r="B972" t="s">
        <v>432</v>
      </c>
      <c r="C972" s="84" t="s">
        <v>5047</v>
      </c>
      <c r="D972" t="s">
        <v>2873</v>
      </c>
    </row>
    <row r="973" spans="1:4" ht="20" customHeight="1">
      <c r="A973" t="s">
        <v>846</v>
      </c>
      <c r="B973" t="s">
        <v>441</v>
      </c>
      <c r="C973" s="84" t="s">
        <v>3040</v>
      </c>
      <c r="D973" t="s">
        <v>3041</v>
      </c>
    </row>
    <row r="974" spans="1:4" ht="20" customHeight="1">
      <c r="A974" t="s">
        <v>1693</v>
      </c>
      <c r="B974" t="s">
        <v>429</v>
      </c>
      <c r="C974" s="84" t="s">
        <v>5048</v>
      </c>
      <c r="D974" t="s">
        <v>3680</v>
      </c>
    </row>
    <row r="975" spans="1:4" ht="20" customHeight="1">
      <c r="A975" t="s">
        <v>2099</v>
      </c>
      <c r="B975" t="s">
        <v>775</v>
      </c>
      <c r="C975" s="84" t="s">
        <v>5049</v>
      </c>
      <c r="D975" t="s">
        <v>2917</v>
      </c>
    </row>
    <row r="976" spans="1:4" ht="20" customHeight="1">
      <c r="A976" t="s">
        <v>820</v>
      </c>
      <c r="B976" t="s">
        <v>429</v>
      </c>
      <c r="C976" s="84" t="s">
        <v>2991</v>
      </c>
      <c r="D976" t="s">
        <v>2992</v>
      </c>
    </row>
    <row r="977" spans="1:4" ht="20" customHeight="1">
      <c r="A977" t="s">
        <v>731</v>
      </c>
      <c r="B977" t="s">
        <v>432</v>
      </c>
      <c r="C977" s="84" t="s">
        <v>4438</v>
      </c>
      <c r="D977" t="s">
        <v>2850</v>
      </c>
    </row>
    <row r="978" spans="1:4" ht="20" customHeight="1">
      <c r="A978" t="s">
        <v>1815</v>
      </c>
      <c r="B978" t="s">
        <v>432</v>
      </c>
      <c r="C978" s="84" t="s">
        <v>5050</v>
      </c>
      <c r="D978" t="s">
        <v>2565</v>
      </c>
    </row>
    <row r="979" spans="1:4" ht="20" customHeight="1">
      <c r="A979" t="s">
        <v>1771</v>
      </c>
      <c r="B979" t="s">
        <v>561</v>
      </c>
      <c r="C979" s="84" t="s">
        <v>5051</v>
      </c>
      <c r="D979" t="s">
        <v>2444</v>
      </c>
    </row>
    <row r="980" spans="1:4" ht="20" customHeight="1">
      <c r="A980" t="s">
        <v>2130</v>
      </c>
      <c r="B980" t="s">
        <v>525</v>
      </c>
      <c r="C980" s="84" t="s">
        <v>5052</v>
      </c>
      <c r="D980" t="s">
        <v>3541</v>
      </c>
    </row>
    <row r="981" spans="1:4" ht="20" customHeight="1">
      <c r="A981" t="s">
        <v>1767</v>
      </c>
      <c r="B981" t="s">
        <v>561</v>
      </c>
      <c r="C981" s="84" t="s">
        <v>5053</v>
      </c>
      <c r="D981" t="s">
        <v>2445</v>
      </c>
    </row>
    <row r="982" spans="1:4" ht="20" customHeight="1">
      <c r="A982" t="s">
        <v>1930</v>
      </c>
      <c r="B982" t="s">
        <v>561</v>
      </c>
      <c r="C982" s="84" t="s">
        <v>5054</v>
      </c>
      <c r="D982" t="s">
        <v>2429</v>
      </c>
    </row>
    <row r="983" spans="1:4" ht="20" customHeight="1">
      <c r="A983" t="s">
        <v>2177</v>
      </c>
      <c r="B983" t="s">
        <v>561</v>
      </c>
      <c r="C983" s="84" t="s">
        <v>5055</v>
      </c>
      <c r="D983" t="s">
        <v>2429</v>
      </c>
    </row>
    <row r="984" spans="1:4" ht="20" customHeight="1">
      <c r="A984" t="s">
        <v>1237</v>
      </c>
      <c r="B984" t="s">
        <v>561</v>
      </c>
      <c r="C984" s="84" t="s">
        <v>2446</v>
      </c>
      <c r="D984" t="s">
        <v>2447</v>
      </c>
    </row>
    <row r="985" spans="1:4" ht="20" customHeight="1">
      <c r="A985" t="s">
        <v>1271</v>
      </c>
      <c r="B985" t="s">
        <v>429</v>
      </c>
      <c r="C985" s="84" t="s">
        <v>3662</v>
      </c>
      <c r="D985" t="s">
        <v>3661</v>
      </c>
    </row>
    <row r="986" spans="1:4" ht="20" customHeight="1">
      <c r="A986" t="s">
        <v>1711</v>
      </c>
      <c r="B986" t="s">
        <v>525</v>
      </c>
      <c r="C986" s="84" t="s">
        <v>5056</v>
      </c>
      <c r="D986" t="s">
        <v>4014</v>
      </c>
    </row>
    <row r="987" spans="1:4" ht="20" customHeight="1">
      <c r="A987" t="s">
        <v>1750</v>
      </c>
      <c r="B987" t="s">
        <v>561</v>
      </c>
      <c r="C987" s="84" t="s">
        <v>5057</v>
      </c>
      <c r="D987" t="s">
        <v>2448</v>
      </c>
    </row>
    <row r="988" spans="1:4" ht="20" customHeight="1">
      <c r="A988" t="s">
        <v>2162</v>
      </c>
      <c r="B988" t="s">
        <v>561</v>
      </c>
      <c r="C988" s="84" t="s">
        <v>4469</v>
      </c>
      <c r="D988" t="s">
        <v>2429</v>
      </c>
    </row>
    <row r="989" spans="1:4" ht="20" customHeight="1">
      <c r="A989" t="s">
        <v>1745</v>
      </c>
      <c r="B989" t="s">
        <v>561</v>
      </c>
      <c r="C989" s="84" t="s">
        <v>5058</v>
      </c>
      <c r="D989" t="s">
        <v>2448</v>
      </c>
    </row>
    <row r="990" spans="1:4" ht="20" customHeight="1">
      <c r="A990" t="s">
        <v>1442</v>
      </c>
      <c r="B990" t="s">
        <v>561</v>
      </c>
      <c r="C990" s="84" t="s">
        <v>5059</v>
      </c>
      <c r="D990" t="s">
        <v>2432</v>
      </c>
    </row>
    <row r="991" spans="1:4" ht="20" customHeight="1">
      <c r="A991" t="s">
        <v>1640</v>
      </c>
      <c r="B991" t="s">
        <v>962</v>
      </c>
      <c r="C991" s="84" t="s">
        <v>4598</v>
      </c>
      <c r="D991" t="s">
        <v>3980</v>
      </c>
    </row>
    <row r="992" spans="1:4" ht="20" customHeight="1">
      <c r="A992" t="s">
        <v>704</v>
      </c>
      <c r="B992" t="s">
        <v>703</v>
      </c>
      <c r="C992" s="84" t="s">
        <v>2810</v>
      </c>
      <c r="D992" t="s">
        <v>2811</v>
      </c>
    </row>
    <row r="993" spans="1:5" ht="20" customHeight="1">
      <c r="A993" t="s">
        <v>891</v>
      </c>
      <c r="B993" t="s">
        <v>579</v>
      </c>
      <c r="C993" s="84" t="s">
        <v>3105</v>
      </c>
      <c r="D993" t="s">
        <v>3106</v>
      </c>
    </row>
    <row r="994" spans="1:5" ht="20" customHeight="1">
      <c r="A994" t="s">
        <v>1402</v>
      </c>
      <c r="B994" t="s">
        <v>600</v>
      </c>
      <c r="C994" s="84" t="s">
        <v>4804</v>
      </c>
      <c r="D994" t="s">
        <v>3822</v>
      </c>
    </row>
    <row r="995" spans="1:5" ht="20" customHeight="1">
      <c r="A995" t="s">
        <v>1964</v>
      </c>
      <c r="B995" t="s">
        <v>600</v>
      </c>
      <c r="C995" s="84" t="s">
        <v>5060</v>
      </c>
    </row>
    <row r="996" spans="1:5" ht="20" customHeight="1">
      <c r="A996" t="s">
        <v>1747</v>
      </c>
      <c r="B996" t="s">
        <v>379</v>
      </c>
      <c r="C996" s="84" t="s">
        <v>5061</v>
      </c>
      <c r="D996" t="s">
        <v>4039</v>
      </c>
    </row>
    <row r="997" spans="1:5" ht="20" customHeight="1">
      <c r="A997" t="s">
        <v>2234</v>
      </c>
      <c r="B997" t="s">
        <v>579</v>
      </c>
      <c r="C997" s="84" t="s">
        <v>4319</v>
      </c>
      <c r="D997" t="s">
        <v>4320</v>
      </c>
    </row>
    <row r="998" spans="1:5" ht="20" customHeight="1">
      <c r="A998" t="s">
        <v>1033</v>
      </c>
      <c r="B998" t="s">
        <v>535</v>
      </c>
      <c r="C998" s="84" t="s">
        <v>5062</v>
      </c>
      <c r="D998" t="s">
        <v>3320</v>
      </c>
    </row>
    <row r="999" spans="1:5" ht="20" customHeight="1">
      <c r="A999" t="s">
        <v>900</v>
      </c>
      <c r="B999" t="s">
        <v>381</v>
      </c>
      <c r="C999" s="84" t="s">
        <v>3119</v>
      </c>
      <c r="D999" t="s">
        <v>3120</v>
      </c>
    </row>
    <row r="1000" spans="1:5" ht="20" customHeight="1">
      <c r="A1000" t="s">
        <v>1338</v>
      </c>
      <c r="B1000" t="s">
        <v>448</v>
      </c>
      <c r="C1000" s="84" t="s">
        <v>3764</v>
      </c>
      <c r="D1000" t="s">
        <v>2921</v>
      </c>
    </row>
    <row r="1001" spans="1:5" ht="20" customHeight="1">
      <c r="A1001" t="s">
        <v>2252</v>
      </c>
      <c r="B1001" t="s">
        <v>713</v>
      </c>
      <c r="C1001" s="84" t="s">
        <v>4346</v>
      </c>
      <c r="D1001" t="s">
        <v>4347</v>
      </c>
    </row>
    <row r="1002" spans="1:5" ht="20" customHeight="1">
      <c r="A1002" t="s">
        <v>2050</v>
      </c>
      <c r="B1002" t="s">
        <v>1425</v>
      </c>
      <c r="C1002" s="84" t="s">
        <v>5063</v>
      </c>
      <c r="D1002" t="s">
        <v>4219</v>
      </c>
    </row>
    <row r="1003" spans="1:5" ht="20" customHeight="1">
      <c r="A1003" t="s">
        <v>1573</v>
      </c>
      <c r="B1003" t="s">
        <v>379</v>
      </c>
      <c r="C1003" s="84" t="s">
        <v>5064</v>
      </c>
      <c r="D1003" t="s">
        <v>3931</v>
      </c>
      <c r="E1003" t="s">
        <v>3932</v>
      </c>
    </row>
    <row r="1004" spans="1:5" ht="20" customHeight="1">
      <c r="A1004" t="s">
        <v>1579</v>
      </c>
      <c r="B1004" t="s">
        <v>448</v>
      </c>
      <c r="C1004" s="84" t="s">
        <v>5065</v>
      </c>
      <c r="D1004" t="s">
        <v>2752</v>
      </c>
    </row>
    <row r="1005" spans="1:5" ht="20" customHeight="1">
      <c r="A1005" t="s">
        <v>584</v>
      </c>
      <c r="B1005" t="s">
        <v>377</v>
      </c>
      <c r="C1005" s="411">
        <v>34639</v>
      </c>
      <c r="D1005" t="s">
        <v>2657</v>
      </c>
    </row>
    <row r="1006" spans="1:5" ht="20" customHeight="1">
      <c r="A1006" t="s">
        <v>2149</v>
      </c>
      <c r="B1006" t="s">
        <v>1120</v>
      </c>
      <c r="C1006" s="84" t="s">
        <v>5066</v>
      </c>
      <c r="D1006" t="s">
        <v>3427</v>
      </c>
    </row>
    <row r="1007" spans="1:5" ht="20" customHeight="1">
      <c r="A1007" t="s">
        <v>1092</v>
      </c>
      <c r="B1007" t="s">
        <v>561</v>
      </c>
      <c r="C1007" s="84" t="s">
        <v>4579</v>
      </c>
      <c r="D1007" t="s">
        <v>2449</v>
      </c>
    </row>
    <row r="1008" spans="1:5" ht="20" customHeight="1">
      <c r="A1008" t="s">
        <v>1014</v>
      </c>
      <c r="B1008" t="s">
        <v>582</v>
      </c>
      <c r="C1008" s="84" t="s">
        <v>3296</v>
      </c>
      <c r="D1008" t="s">
        <v>3297</v>
      </c>
    </row>
    <row r="1009" spans="1:5" ht="20" customHeight="1">
      <c r="A1009" t="s">
        <v>1882</v>
      </c>
      <c r="B1009" t="s">
        <v>379</v>
      </c>
      <c r="C1009" s="84" t="s">
        <v>5067</v>
      </c>
      <c r="D1009" t="s">
        <v>2925</v>
      </c>
    </row>
    <row r="1010" spans="1:5" ht="20" customHeight="1">
      <c r="A1010" t="s">
        <v>780</v>
      </c>
      <c r="B1010" t="s">
        <v>379</v>
      </c>
      <c r="C1010" s="84" t="s">
        <v>2924</v>
      </c>
      <c r="D1010" t="s">
        <v>2925</v>
      </c>
    </row>
    <row r="1011" spans="1:5" ht="20" customHeight="1">
      <c r="A1011" t="s">
        <v>959</v>
      </c>
      <c r="B1011" t="s">
        <v>484</v>
      </c>
      <c r="C1011" s="84" t="s">
        <v>3206</v>
      </c>
      <c r="D1011" t="s">
        <v>3207</v>
      </c>
    </row>
    <row r="1012" spans="1:5" ht="20" customHeight="1">
      <c r="A1012" t="s">
        <v>451</v>
      </c>
      <c r="B1012" t="s">
        <v>377</v>
      </c>
      <c r="C1012" s="84" t="s">
        <v>5068</v>
      </c>
      <c r="D1012" t="s">
        <v>2540</v>
      </c>
    </row>
    <row r="1013" spans="1:5" ht="20" customHeight="1">
      <c r="A1013" t="s">
        <v>1680</v>
      </c>
      <c r="B1013" t="s">
        <v>379</v>
      </c>
      <c r="C1013" s="84" t="s">
        <v>5069</v>
      </c>
      <c r="D1013" t="s">
        <v>3999</v>
      </c>
    </row>
    <row r="1014" spans="1:5" ht="20" customHeight="1">
      <c r="A1014" t="s">
        <v>2060</v>
      </c>
      <c r="B1014" t="s">
        <v>77</v>
      </c>
      <c r="C1014" s="84" t="s">
        <v>5070</v>
      </c>
      <c r="D1014" t="s">
        <v>3902</v>
      </c>
    </row>
    <row r="1015" spans="1:5" ht="20" customHeight="1">
      <c r="A1015" t="s">
        <v>2036</v>
      </c>
      <c r="B1015" t="s">
        <v>379</v>
      </c>
      <c r="C1015" s="84" t="s">
        <v>5071</v>
      </c>
      <c r="D1015" t="s">
        <v>4211</v>
      </c>
      <c r="E1015" t="s">
        <v>4212</v>
      </c>
    </row>
    <row r="1016" spans="1:5" ht="20" customHeight="1">
      <c r="A1016" t="s">
        <v>465</v>
      </c>
      <c r="B1016" t="s">
        <v>429</v>
      </c>
      <c r="C1016" s="84" t="s">
        <v>5072</v>
      </c>
      <c r="D1016" t="s">
        <v>2554</v>
      </c>
    </row>
    <row r="1017" spans="1:5" ht="20" customHeight="1">
      <c r="A1017" t="s">
        <v>1300</v>
      </c>
      <c r="B1017" t="s">
        <v>379</v>
      </c>
      <c r="C1017" s="84" t="s">
        <v>3701</v>
      </c>
      <c r="D1017" t="s">
        <v>3553</v>
      </c>
      <c r="E1017" t="s">
        <v>3702</v>
      </c>
    </row>
    <row r="1018" spans="1:5" ht="20" customHeight="1">
      <c r="A1018" t="s">
        <v>385</v>
      </c>
      <c r="B1018" t="s">
        <v>384</v>
      </c>
      <c r="C1018" s="84" t="s">
        <v>5073</v>
      </c>
    </row>
    <row r="1019" spans="1:5" ht="20" customHeight="1">
      <c r="A1019" t="s">
        <v>1597</v>
      </c>
      <c r="B1019" t="s">
        <v>77</v>
      </c>
      <c r="C1019" s="84" t="s">
        <v>5074</v>
      </c>
      <c r="D1019" t="s">
        <v>3948</v>
      </c>
    </row>
    <row r="1020" spans="1:5" ht="20" customHeight="1">
      <c r="A1020" t="s">
        <v>2100</v>
      </c>
      <c r="B1020" t="s">
        <v>770</v>
      </c>
      <c r="C1020" s="84" t="s">
        <v>5075</v>
      </c>
      <c r="D1020" t="s">
        <v>4236</v>
      </c>
    </row>
    <row r="1021" spans="1:5" ht="20" customHeight="1">
      <c r="A1021" t="s">
        <v>1082</v>
      </c>
      <c r="B1021" t="s">
        <v>379</v>
      </c>
      <c r="C1021" s="84" t="s">
        <v>3371</v>
      </c>
      <c r="D1021" t="s">
        <v>3372</v>
      </c>
    </row>
    <row r="1022" spans="1:5" ht="20" customHeight="1">
      <c r="A1022" t="s">
        <v>1940</v>
      </c>
      <c r="B1022" t="s">
        <v>600</v>
      </c>
      <c r="C1022" s="84" t="s">
        <v>4872</v>
      </c>
    </row>
    <row r="1023" spans="1:5" ht="20" customHeight="1">
      <c r="A1023" t="s">
        <v>696</v>
      </c>
      <c r="B1023" t="s">
        <v>429</v>
      </c>
      <c r="C1023" s="84" t="s">
        <v>2798</v>
      </c>
      <c r="D1023" t="s">
        <v>2799</v>
      </c>
    </row>
    <row r="1024" spans="1:5" ht="20" customHeight="1">
      <c r="A1024" t="s">
        <v>428</v>
      </c>
      <c r="B1024" t="s">
        <v>377</v>
      </c>
      <c r="C1024" s="84" t="s">
        <v>5076</v>
      </c>
      <c r="D1024" t="s">
        <v>2517</v>
      </c>
    </row>
    <row r="1025" spans="1:5" ht="20" customHeight="1">
      <c r="A1025" t="s">
        <v>416</v>
      </c>
      <c r="B1025" t="s">
        <v>379</v>
      </c>
      <c r="C1025" s="84" t="s">
        <v>5077</v>
      </c>
      <c r="D1025" t="s">
        <v>2502</v>
      </c>
    </row>
    <row r="1026" spans="1:5" ht="20" customHeight="1">
      <c r="A1026" t="s">
        <v>961</v>
      </c>
      <c r="B1026" t="s">
        <v>459</v>
      </c>
      <c r="C1026" s="84" t="s">
        <v>3211</v>
      </c>
      <c r="D1026" t="s">
        <v>3212</v>
      </c>
    </row>
    <row r="1027" spans="1:5" ht="20" customHeight="1">
      <c r="A1027" t="s">
        <v>1107</v>
      </c>
      <c r="B1027" t="s">
        <v>484</v>
      </c>
      <c r="C1027" s="84" t="s">
        <v>3404</v>
      </c>
      <c r="D1027" t="s">
        <v>3405</v>
      </c>
    </row>
    <row r="1028" spans="1:5" ht="20" customHeight="1">
      <c r="A1028" t="s">
        <v>1592</v>
      </c>
      <c r="B1028" t="s">
        <v>377</v>
      </c>
      <c r="C1028" s="84" t="s">
        <v>5078</v>
      </c>
      <c r="D1028" t="s">
        <v>3945</v>
      </c>
    </row>
    <row r="1029" spans="1:5" ht="20" customHeight="1">
      <c r="A1029" t="s">
        <v>1965</v>
      </c>
      <c r="B1029" t="s">
        <v>600</v>
      </c>
      <c r="C1029" s="84" t="s">
        <v>5079</v>
      </c>
    </row>
    <row r="1030" spans="1:5" ht="20" customHeight="1">
      <c r="A1030" t="s">
        <v>1763</v>
      </c>
      <c r="B1030" t="s">
        <v>379</v>
      </c>
      <c r="C1030" s="84" t="s">
        <v>5080</v>
      </c>
      <c r="D1030" t="s">
        <v>4050</v>
      </c>
      <c r="E1030" t="s">
        <v>4051</v>
      </c>
    </row>
    <row r="1031" spans="1:5" ht="20" customHeight="1">
      <c r="A1031" t="s">
        <v>1907</v>
      </c>
      <c r="B1031" t="s">
        <v>658</v>
      </c>
      <c r="C1031" s="84" t="s">
        <v>5081</v>
      </c>
      <c r="D1031" t="s">
        <v>4140</v>
      </c>
    </row>
    <row r="1032" spans="1:5" ht="20" customHeight="1">
      <c r="A1032" t="s">
        <v>2284</v>
      </c>
      <c r="B1032" t="s">
        <v>1085</v>
      </c>
      <c r="C1032" s="84"/>
    </row>
    <row r="1033" spans="1:5" ht="20" customHeight="1">
      <c r="A1033" t="s">
        <v>2227</v>
      </c>
      <c r="B1033" t="s">
        <v>1085</v>
      </c>
      <c r="C1033" s="84" t="s">
        <v>4309</v>
      </c>
      <c r="D1033" t="s">
        <v>4310</v>
      </c>
    </row>
    <row r="1034" spans="1:5" ht="20" customHeight="1">
      <c r="A1034" t="s">
        <v>2226</v>
      </c>
      <c r="B1034" t="s">
        <v>377</v>
      </c>
      <c r="C1034" s="84" t="s">
        <v>4307</v>
      </c>
      <c r="D1034" t="s">
        <v>4308</v>
      </c>
    </row>
    <row r="1035" spans="1:5" ht="20" customHeight="1">
      <c r="A1035" t="s">
        <v>733</v>
      </c>
      <c r="B1035" t="s">
        <v>503</v>
      </c>
      <c r="C1035" s="84" t="s">
        <v>2853</v>
      </c>
      <c r="D1035" t="s">
        <v>2854</v>
      </c>
    </row>
    <row r="1036" spans="1:5" ht="20" customHeight="1">
      <c r="A1036" t="s">
        <v>1770</v>
      </c>
      <c r="B1036" t="s">
        <v>561</v>
      </c>
      <c r="C1036" s="84" t="s">
        <v>5082</v>
      </c>
      <c r="D1036" t="s">
        <v>2450</v>
      </c>
    </row>
    <row r="1037" spans="1:5" ht="20" customHeight="1">
      <c r="A1037" t="s">
        <v>1962</v>
      </c>
      <c r="B1037" t="s">
        <v>379</v>
      </c>
      <c r="C1037" s="84" t="s">
        <v>5083</v>
      </c>
      <c r="D1037" t="s">
        <v>4168</v>
      </c>
    </row>
    <row r="1038" spans="1:5" ht="20" customHeight="1">
      <c r="A1038" t="s">
        <v>442</v>
      </c>
      <c r="B1038" t="s">
        <v>441</v>
      </c>
      <c r="C1038" s="84" t="s">
        <v>5084</v>
      </c>
      <c r="D1038" t="s">
        <v>2531</v>
      </c>
    </row>
    <row r="1039" spans="1:5" ht="20" customHeight="1">
      <c r="A1039" t="s">
        <v>1651</v>
      </c>
      <c r="B1039" t="s">
        <v>77</v>
      </c>
      <c r="C1039" s="84" t="s">
        <v>5085</v>
      </c>
      <c r="D1039" t="s">
        <v>3988</v>
      </c>
    </row>
    <row r="1040" spans="1:5" ht="20" customHeight="1">
      <c r="A1040" t="s">
        <v>1063</v>
      </c>
      <c r="B1040" t="s">
        <v>579</v>
      </c>
      <c r="C1040" s="84" t="s">
        <v>5086</v>
      </c>
      <c r="D1040" t="s">
        <v>3340</v>
      </c>
    </row>
    <row r="1041" spans="1:5" ht="20" customHeight="1">
      <c r="A1041" t="s">
        <v>1692</v>
      </c>
      <c r="B1041" t="s">
        <v>579</v>
      </c>
      <c r="C1041" s="84" t="s">
        <v>5087</v>
      </c>
      <c r="D1041" t="s">
        <v>4008</v>
      </c>
    </row>
    <row r="1042" spans="1:5" ht="20" customHeight="1">
      <c r="A1042" t="s">
        <v>2186</v>
      </c>
      <c r="B1042" t="s">
        <v>1574</v>
      </c>
      <c r="C1042" s="84" t="s">
        <v>5088</v>
      </c>
      <c r="D1042" t="s">
        <v>4116</v>
      </c>
    </row>
    <row r="1043" spans="1:5" ht="20" customHeight="1">
      <c r="A1043" t="s">
        <v>1236</v>
      </c>
      <c r="B1043" t="s">
        <v>484</v>
      </c>
      <c r="C1043" s="84" t="s">
        <v>3612</v>
      </c>
      <c r="D1043" t="s">
        <v>3613</v>
      </c>
    </row>
    <row r="1044" spans="1:5" ht="20" customHeight="1">
      <c r="A1044" t="s">
        <v>1476</v>
      </c>
      <c r="B1044" t="s">
        <v>484</v>
      </c>
      <c r="C1044" s="84" t="s">
        <v>5089</v>
      </c>
      <c r="D1044" t="s">
        <v>3480</v>
      </c>
    </row>
    <row r="1045" spans="1:5" ht="20" customHeight="1">
      <c r="A1045" t="s">
        <v>1565</v>
      </c>
      <c r="B1045" t="s">
        <v>77</v>
      </c>
      <c r="C1045" s="84" t="s">
        <v>5090</v>
      </c>
      <c r="D1045" t="s">
        <v>3872</v>
      </c>
    </row>
    <row r="1046" spans="1:5" ht="20" customHeight="1">
      <c r="A1046" t="s">
        <v>1070</v>
      </c>
      <c r="B1046" t="s">
        <v>379</v>
      </c>
      <c r="C1046" s="84" t="s">
        <v>3349</v>
      </c>
      <c r="D1046" t="s">
        <v>3350</v>
      </c>
    </row>
    <row r="1047" spans="1:5" ht="20" customHeight="1">
      <c r="A1047" t="s">
        <v>422</v>
      </c>
      <c r="B1047" t="s">
        <v>379</v>
      </c>
      <c r="C1047" s="411">
        <v>33756</v>
      </c>
      <c r="D1047" t="s">
        <v>2509</v>
      </c>
    </row>
    <row r="1048" spans="1:5" ht="20" customHeight="1">
      <c r="A1048" t="s">
        <v>829</v>
      </c>
      <c r="B1048" t="s">
        <v>377</v>
      </c>
      <c r="C1048" s="84" t="s">
        <v>3007</v>
      </c>
      <c r="D1048" t="s">
        <v>3008</v>
      </c>
    </row>
    <row r="1049" spans="1:5" ht="20" customHeight="1">
      <c r="A1049" t="s">
        <v>2205</v>
      </c>
      <c r="B1049" t="s">
        <v>388</v>
      </c>
      <c r="C1049" s="84" t="s">
        <v>5091</v>
      </c>
    </row>
    <row r="1050" spans="1:5" ht="20" customHeight="1">
      <c r="A1050" t="s">
        <v>650</v>
      </c>
      <c r="B1050" t="s">
        <v>377</v>
      </c>
      <c r="C1050" s="84" t="s">
        <v>2717</v>
      </c>
      <c r="D1050" t="s">
        <v>2718</v>
      </c>
    </row>
    <row r="1051" spans="1:5" ht="20" customHeight="1">
      <c r="A1051" t="s">
        <v>711</v>
      </c>
      <c r="B1051" t="s">
        <v>377</v>
      </c>
      <c r="C1051" s="84" t="s">
        <v>5092</v>
      </c>
      <c r="D1051" t="s">
        <v>2821</v>
      </c>
    </row>
    <row r="1052" spans="1:5" ht="20" customHeight="1">
      <c r="A1052" t="s">
        <v>1414</v>
      </c>
      <c r="B1052" t="s">
        <v>448</v>
      </c>
      <c r="C1052" s="84" t="s">
        <v>5093</v>
      </c>
    </row>
    <row r="1053" spans="1:5" ht="20" customHeight="1">
      <c r="A1053" t="s">
        <v>591</v>
      </c>
      <c r="B1053" t="s">
        <v>377</v>
      </c>
      <c r="C1053" s="84" t="s">
        <v>5094</v>
      </c>
      <c r="D1053" t="s">
        <v>2664</v>
      </c>
    </row>
    <row r="1054" spans="1:5" ht="20" customHeight="1">
      <c r="A1054" t="s">
        <v>2108</v>
      </c>
      <c r="B1054" t="s">
        <v>635</v>
      </c>
      <c r="C1054" s="84" t="s">
        <v>5095</v>
      </c>
      <c r="D1054" t="s">
        <v>2699</v>
      </c>
    </row>
    <row r="1055" spans="1:5" ht="20" customHeight="1">
      <c r="A1055" t="s">
        <v>1760</v>
      </c>
      <c r="B1055" t="s">
        <v>379</v>
      </c>
      <c r="C1055" s="84" t="s">
        <v>5096</v>
      </c>
      <c r="D1055" t="s">
        <v>4046</v>
      </c>
      <c r="E1055" t="s">
        <v>4047</v>
      </c>
    </row>
    <row r="1056" spans="1:5" ht="20" customHeight="1">
      <c r="A1056" t="s">
        <v>1183</v>
      </c>
      <c r="B1056" t="s">
        <v>432</v>
      </c>
      <c r="C1056" s="84" t="s">
        <v>3524</v>
      </c>
      <c r="D1056" t="s">
        <v>2873</v>
      </c>
    </row>
    <row r="1057" spans="1:5" ht="20" customHeight="1">
      <c r="A1057" t="s">
        <v>1860</v>
      </c>
      <c r="B1057" t="s">
        <v>484</v>
      </c>
      <c r="C1057" s="84" t="s">
        <v>5097</v>
      </c>
      <c r="D1057" t="s">
        <v>4110</v>
      </c>
    </row>
    <row r="1058" spans="1:5" ht="20" customHeight="1">
      <c r="A1058" t="s">
        <v>1229</v>
      </c>
      <c r="B1058" t="s">
        <v>867</v>
      </c>
      <c r="C1058" s="84" t="s">
        <v>3605</v>
      </c>
      <c r="D1058" t="s">
        <v>3606</v>
      </c>
    </row>
    <row r="1059" spans="1:5" ht="20" customHeight="1">
      <c r="A1059" t="s">
        <v>985</v>
      </c>
      <c r="B1059" t="s">
        <v>600</v>
      </c>
      <c r="C1059" s="84" t="s">
        <v>3247</v>
      </c>
      <c r="D1059" t="s">
        <v>3248</v>
      </c>
    </row>
    <row r="1060" spans="1:5" ht="20" customHeight="1">
      <c r="A1060" t="s">
        <v>1501</v>
      </c>
      <c r="B1060" t="s">
        <v>563</v>
      </c>
      <c r="C1060" s="84" t="s">
        <v>5098</v>
      </c>
      <c r="D1060" t="s">
        <v>2670</v>
      </c>
    </row>
    <row r="1061" spans="1:5" ht="20" customHeight="1">
      <c r="A1061" t="s">
        <v>1057</v>
      </c>
      <c r="B1061" t="s">
        <v>77</v>
      </c>
      <c r="C1061" s="84" t="s">
        <v>5099</v>
      </c>
      <c r="D1061" t="s">
        <v>3335</v>
      </c>
    </row>
    <row r="1062" spans="1:5" ht="20" customHeight="1">
      <c r="A1062" t="s">
        <v>1495</v>
      </c>
      <c r="B1062" t="s">
        <v>600</v>
      </c>
      <c r="C1062" s="84" t="s">
        <v>5100</v>
      </c>
      <c r="D1062" t="s">
        <v>2672</v>
      </c>
    </row>
    <row r="1063" spans="1:5" ht="20" customHeight="1">
      <c r="A1063" t="s">
        <v>742</v>
      </c>
      <c r="B1063" t="s">
        <v>377</v>
      </c>
      <c r="C1063" s="84" t="s">
        <v>5101</v>
      </c>
      <c r="D1063" t="s">
        <v>2872</v>
      </c>
    </row>
    <row r="1064" spans="1:5" ht="20" customHeight="1">
      <c r="A1064" t="s">
        <v>890</v>
      </c>
      <c r="B1064" t="s">
        <v>579</v>
      </c>
      <c r="C1064" s="84" t="s">
        <v>3103</v>
      </c>
      <c r="D1064" t="s">
        <v>3104</v>
      </c>
    </row>
    <row r="1065" spans="1:5" ht="20" customHeight="1">
      <c r="A1065" t="s">
        <v>1480</v>
      </c>
      <c r="B1065" t="s">
        <v>77</v>
      </c>
      <c r="C1065" s="84" t="s">
        <v>5102</v>
      </c>
      <c r="D1065" t="s">
        <v>3869</v>
      </c>
    </row>
    <row r="1066" spans="1:5" ht="20" customHeight="1">
      <c r="A1066" t="s">
        <v>590</v>
      </c>
      <c r="B1066" t="s">
        <v>379</v>
      </c>
      <c r="C1066" s="84" t="s">
        <v>5103</v>
      </c>
      <c r="D1066" t="s">
        <v>2662</v>
      </c>
      <c r="E1066" t="s">
        <v>2663</v>
      </c>
    </row>
    <row r="1067" spans="1:5" ht="20" customHeight="1">
      <c r="A1067" t="s">
        <v>1755</v>
      </c>
      <c r="B1067" t="s">
        <v>388</v>
      </c>
      <c r="C1067" s="84" t="s">
        <v>5104</v>
      </c>
      <c r="D1067" t="s">
        <v>4044</v>
      </c>
    </row>
    <row r="1068" spans="1:5" ht="20" customHeight="1">
      <c r="A1068" t="s">
        <v>677</v>
      </c>
      <c r="B1068" t="s">
        <v>459</v>
      </c>
      <c r="C1068" s="84" t="s">
        <v>2768</v>
      </c>
      <c r="D1068" t="s">
        <v>2769</v>
      </c>
    </row>
    <row r="1069" spans="1:5" ht="20" customHeight="1">
      <c r="A1069" t="s">
        <v>1523</v>
      </c>
      <c r="B1069" t="s">
        <v>448</v>
      </c>
      <c r="C1069" s="84" t="s">
        <v>5105</v>
      </c>
      <c r="D1069" t="s">
        <v>3899</v>
      </c>
    </row>
    <row r="1070" spans="1:5" ht="20" customHeight="1">
      <c r="A1070" t="s">
        <v>598</v>
      </c>
      <c r="B1070" t="s">
        <v>561</v>
      </c>
      <c r="C1070" s="84" t="s">
        <v>5106</v>
      </c>
    </row>
    <row r="1071" spans="1:5" ht="20" customHeight="1">
      <c r="A1071" t="s">
        <v>1246</v>
      </c>
      <c r="B1071" t="s">
        <v>77</v>
      </c>
      <c r="C1071" s="84" t="s">
        <v>3624</v>
      </c>
      <c r="D1071" t="s">
        <v>3625</v>
      </c>
    </row>
    <row r="1072" spans="1:5" ht="20" customHeight="1">
      <c r="A1072" t="s">
        <v>1081</v>
      </c>
      <c r="B1072" t="s">
        <v>379</v>
      </c>
      <c r="C1072" s="84" t="s">
        <v>3369</v>
      </c>
      <c r="D1072" t="s">
        <v>3370</v>
      </c>
    </row>
    <row r="1073" spans="1:5" ht="20" customHeight="1">
      <c r="A1073" t="s">
        <v>1279</v>
      </c>
      <c r="B1073" t="s">
        <v>77</v>
      </c>
      <c r="C1073" s="84" t="s">
        <v>5107</v>
      </c>
      <c r="D1073" t="s">
        <v>2814</v>
      </c>
    </row>
    <row r="1074" spans="1:5" ht="20" customHeight="1">
      <c r="A1074" t="s">
        <v>1582</v>
      </c>
      <c r="B1074" t="s">
        <v>377</v>
      </c>
      <c r="C1074" s="84" t="s">
        <v>5108</v>
      </c>
      <c r="D1074" t="s">
        <v>3936</v>
      </c>
    </row>
    <row r="1075" spans="1:5" ht="20" customHeight="1">
      <c r="A1075" t="s">
        <v>819</v>
      </c>
      <c r="B1075" t="s">
        <v>503</v>
      </c>
      <c r="C1075" s="84" t="s">
        <v>2990</v>
      </c>
      <c r="D1075" t="s">
        <v>2686</v>
      </c>
    </row>
    <row r="1076" spans="1:5" ht="20" customHeight="1">
      <c r="A1076" t="s">
        <v>446</v>
      </c>
      <c r="B1076" t="s">
        <v>379</v>
      </c>
      <c r="C1076" s="84" t="s">
        <v>5109</v>
      </c>
      <c r="D1076" t="s">
        <v>2510</v>
      </c>
      <c r="E1076" t="s">
        <v>2535</v>
      </c>
    </row>
    <row r="1077" spans="1:5" ht="20" customHeight="1">
      <c r="A1077" t="s">
        <v>574</v>
      </c>
      <c r="B1077" t="s">
        <v>489</v>
      </c>
      <c r="C1077" s="411">
        <v>34335</v>
      </c>
      <c r="D1077" t="s">
        <v>2648</v>
      </c>
    </row>
    <row r="1078" spans="1:5" ht="20" customHeight="1">
      <c r="A1078" t="s">
        <v>1383</v>
      </c>
      <c r="B1078" t="s">
        <v>379</v>
      </c>
      <c r="C1078" s="84" t="s">
        <v>5110</v>
      </c>
      <c r="D1078" t="s">
        <v>3803</v>
      </c>
      <c r="E1078" t="s">
        <v>3804</v>
      </c>
    </row>
    <row r="1079" spans="1:5" ht="20" customHeight="1">
      <c r="A1079" t="s">
        <v>2057</v>
      </c>
      <c r="B1079" t="s">
        <v>379</v>
      </c>
      <c r="C1079" s="84" t="s">
        <v>5111</v>
      </c>
      <c r="D1079" t="s">
        <v>4222</v>
      </c>
      <c r="E1079" t="s">
        <v>4223</v>
      </c>
    </row>
    <row r="1080" spans="1:5" ht="20" customHeight="1">
      <c r="A1080" t="s">
        <v>1612</v>
      </c>
      <c r="B1080" t="s">
        <v>379</v>
      </c>
      <c r="C1080" s="84" t="s">
        <v>5112</v>
      </c>
      <c r="D1080" t="s">
        <v>3960</v>
      </c>
      <c r="E1080" t="s">
        <v>3961</v>
      </c>
    </row>
    <row r="1081" spans="1:5" ht="20" customHeight="1">
      <c r="A1081" t="s">
        <v>626</v>
      </c>
      <c r="B1081" t="s">
        <v>535</v>
      </c>
      <c r="C1081" s="412">
        <v>44426</v>
      </c>
    </row>
    <row r="1082" spans="1:5" ht="20" customHeight="1">
      <c r="A1082" t="s">
        <v>2264</v>
      </c>
      <c r="B1082" t="s">
        <v>579</v>
      </c>
      <c r="C1082" s="84" t="s">
        <v>4366</v>
      </c>
      <c r="D1082" t="s">
        <v>4367</v>
      </c>
    </row>
    <row r="1083" spans="1:5" ht="20" customHeight="1">
      <c r="A1083" t="s">
        <v>1438</v>
      </c>
      <c r="B1083" t="s">
        <v>377</v>
      </c>
      <c r="C1083" s="84" t="s">
        <v>5113</v>
      </c>
      <c r="D1083" t="s">
        <v>3845</v>
      </c>
    </row>
    <row r="1084" spans="1:5" ht="20" customHeight="1">
      <c r="A1084" t="s">
        <v>414</v>
      </c>
      <c r="B1084" t="s">
        <v>388</v>
      </c>
      <c r="C1084" s="84" t="s">
        <v>5114</v>
      </c>
      <c r="D1084" t="s">
        <v>2499</v>
      </c>
    </row>
    <row r="1085" spans="1:5" ht="20" customHeight="1">
      <c r="A1085" t="s">
        <v>1499</v>
      </c>
      <c r="B1085" t="s">
        <v>448</v>
      </c>
      <c r="C1085" s="84" t="s">
        <v>5115</v>
      </c>
      <c r="D1085" t="s">
        <v>3883</v>
      </c>
    </row>
    <row r="1086" spans="1:5" ht="20" customHeight="1">
      <c r="A1086" t="s">
        <v>1791</v>
      </c>
      <c r="B1086" t="s">
        <v>549</v>
      </c>
      <c r="C1086" s="84" t="s">
        <v>5116</v>
      </c>
      <c r="D1086" t="s">
        <v>4004</v>
      </c>
    </row>
    <row r="1087" spans="1:5" ht="20" customHeight="1">
      <c r="A1087" t="s">
        <v>2141</v>
      </c>
      <c r="B1087" t="s">
        <v>503</v>
      </c>
      <c r="C1087" s="84" t="s">
        <v>5117</v>
      </c>
      <c r="D1087" t="s">
        <v>4255</v>
      </c>
    </row>
    <row r="1088" spans="1:5" ht="20" customHeight="1">
      <c r="A1088" t="s">
        <v>1529</v>
      </c>
      <c r="B1088" t="s">
        <v>77</v>
      </c>
      <c r="C1088" s="84" t="s">
        <v>5118</v>
      </c>
      <c r="D1088" t="s">
        <v>3903</v>
      </c>
    </row>
    <row r="1089" spans="1:5" ht="20" customHeight="1">
      <c r="A1089" t="s">
        <v>1291</v>
      </c>
      <c r="B1089" t="s">
        <v>561</v>
      </c>
      <c r="C1089" s="84" t="s">
        <v>2451</v>
      </c>
      <c r="D1089" t="s">
        <v>2438</v>
      </c>
    </row>
    <row r="1090" spans="1:5" ht="20" customHeight="1">
      <c r="A1090" t="s">
        <v>893</v>
      </c>
      <c r="B1090" t="s">
        <v>561</v>
      </c>
      <c r="C1090" s="84" t="s">
        <v>2452</v>
      </c>
      <c r="D1090" t="s">
        <v>2453</v>
      </c>
    </row>
    <row r="1091" spans="1:5" ht="20" customHeight="1">
      <c r="A1091" t="s">
        <v>1831</v>
      </c>
      <c r="B1091" t="s">
        <v>432</v>
      </c>
      <c r="C1091" s="84" t="s">
        <v>5119</v>
      </c>
    </row>
    <row r="1092" spans="1:5" ht="20" customHeight="1">
      <c r="A1092" t="s">
        <v>1134</v>
      </c>
      <c r="B1092" t="s">
        <v>432</v>
      </c>
      <c r="C1092" s="84" t="s">
        <v>5120</v>
      </c>
      <c r="D1092" t="s">
        <v>2539</v>
      </c>
    </row>
    <row r="1093" spans="1:5" ht="20" customHeight="1">
      <c r="A1093" t="s">
        <v>1103</v>
      </c>
      <c r="B1093" t="s">
        <v>775</v>
      </c>
      <c r="C1093" s="84" t="s">
        <v>3400</v>
      </c>
      <c r="D1093" t="s">
        <v>2929</v>
      </c>
    </row>
    <row r="1094" spans="1:5" ht="20" customHeight="1">
      <c r="A1094" t="s">
        <v>1840</v>
      </c>
      <c r="B1094" t="s">
        <v>561</v>
      </c>
      <c r="C1094" s="84" t="s">
        <v>5121</v>
      </c>
      <c r="D1094" t="s">
        <v>2429</v>
      </c>
    </row>
    <row r="1095" spans="1:5" ht="20" customHeight="1">
      <c r="A1095" t="s">
        <v>1282</v>
      </c>
      <c r="B1095" t="s">
        <v>377</v>
      </c>
      <c r="C1095" s="84" t="s">
        <v>3672</v>
      </c>
      <c r="D1095" t="s">
        <v>3673</v>
      </c>
    </row>
    <row r="1096" spans="1:5" ht="20" customHeight="1">
      <c r="A1096" t="s">
        <v>1404</v>
      </c>
      <c r="B1096" t="s">
        <v>489</v>
      </c>
      <c r="C1096" s="84" t="s">
        <v>5122</v>
      </c>
      <c r="D1096" t="s">
        <v>3823</v>
      </c>
    </row>
    <row r="1097" spans="1:5" ht="20" customHeight="1">
      <c r="A1097" t="s">
        <v>1255</v>
      </c>
      <c r="B1097" t="s">
        <v>489</v>
      </c>
      <c r="C1097" s="84" t="s">
        <v>3638</v>
      </c>
      <c r="D1097" t="s">
        <v>3639</v>
      </c>
    </row>
    <row r="1098" spans="1:5" ht="20" customHeight="1">
      <c r="A1098" t="s">
        <v>2014</v>
      </c>
      <c r="B1098" t="s">
        <v>377</v>
      </c>
      <c r="C1098" s="84" t="s">
        <v>5123</v>
      </c>
      <c r="D1098" t="s">
        <v>4203</v>
      </c>
    </row>
    <row r="1099" spans="1:5" ht="20" customHeight="1">
      <c r="A1099" t="s">
        <v>2161</v>
      </c>
      <c r="B1099" t="s">
        <v>600</v>
      </c>
      <c r="C1099" s="84" t="s">
        <v>5124</v>
      </c>
    </row>
    <row r="1100" spans="1:5" ht="20" customHeight="1">
      <c r="A1100" t="s">
        <v>637</v>
      </c>
      <c r="B1100" t="s">
        <v>379</v>
      </c>
      <c r="C1100" s="84" t="s">
        <v>5125</v>
      </c>
      <c r="D1100" t="s">
        <v>2700</v>
      </c>
      <c r="E1100" t="s">
        <v>2701</v>
      </c>
    </row>
    <row r="1101" spans="1:5" ht="20" customHeight="1">
      <c r="A1101" t="s">
        <v>2142</v>
      </c>
      <c r="B1101" t="s">
        <v>953</v>
      </c>
      <c r="C1101" s="84" t="s">
        <v>5126</v>
      </c>
      <c r="D1101" t="s">
        <v>4256</v>
      </c>
    </row>
    <row r="1102" spans="1:5" ht="20" customHeight="1">
      <c r="A1102" t="s">
        <v>1672</v>
      </c>
      <c r="B1102" t="s">
        <v>377</v>
      </c>
      <c r="C1102" s="84" t="s">
        <v>5127</v>
      </c>
      <c r="D1102" t="s">
        <v>3996</v>
      </c>
    </row>
    <row r="1103" spans="1:5" ht="20" customHeight="1">
      <c r="A1103" t="s">
        <v>787</v>
      </c>
      <c r="B1103" t="s">
        <v>503</v>
      </c>
      <c r="C1103" s="84" t="s">
        <v>2937</v>
      </c>
      <c r="D1103" t="s">
        <v>2854</v>
      </c>
    </row>
    <row r="1104" spans="1:5" ht="20" customHeight="1">
      <c r="A1104" t="s">
        <v>806</v>
      </c>
      <c r="B1104" t="s">
        <v>379</v>
      </c>
      <c r="C1104" s="84" t="s">
        <v>2969</v>
      </c>
      <c r="D1104" t="s">
        <v>2970</v>
      </c>
    </row>
    <row r="1105" spans="1:5" ht="20" customHeight="1">
      <c r="A1105" t="s">
        <v>1713</v>
      </c>
      <c r="B1105" t="s">
        <v>429</v>
      </c>
      <c r="C1105" s="84" t="s">
        <v>5128</v>
      </c>
      <c r="D1105" t="s">
        <v>4015</v>
      </c>
    </row>
    <row r="1106" spans="1:5" ht="20" customHeight="1">
      <c r="A1106" t="s">
        <v>2233</v>
      </c>
      <c r="B1106" t="s">
        <v>448</v>
      </c>
      <c r="C1106" s="84" t="s">
        <v>4318</v>
      </c>
    </row>
    <row r="1107" spans="1:5" ht="20" customHeight="1">
      <c r="A1107" t="s">
        <v>1507</v>
      </c>
      <c r="B1107" t="s">
        <v>1085</v>
      </c>
      <c r="C1107" s="84" t="s">
        <v>5129</v>
      </c>
      <c r="D1107" t="s">
        <v>3886</v>
      </c>
    </row>
    <row r="1108" spans="1:5" ht="20" customHeight="1">
      <c r="A1108" t="s">
        <v>2188</v>
      </c>
      <c r="B1108" t="s">
        <v>1085</v>
      </c>
      <c r="C1108" s="84" t="s">
        <v>5130</v>
      </c>
      <c r="D1108" t="s">
        <v>3724</v>
      </c>
    </row>
    <row r="1109" spans="1:5" ht="20" customHeight="1">
      <c r="A1109" t="s">
        <v>1276</v>
      </c>
      <c r="B1109" t="s">
        <v>448</v>
      </c>
      <c r="C1109" s="84" t="s">
        <v>5131</v>
      </c>
      <c r="D1109" t="s">
        <v>2752</v>
      </c>
    </row>
    <row r="1110" spans="1:5" ht="20" customHeight="1">
      <c r="A1110" t="s">
        <v>1454</v>
      </c>
      <c r="B1110" t="s">
        <v>77</v>
      </c>
      <c r="C1110" s="84" t="s">
        <v>5132</v>
      </c>
      <c r="D1110" t="s">
        <v>3006</v>
      </c>
    </row>
    <row r="1111" spans="1:5" ht="20" customHeight="1">
      <c r="A1111" t="s">
        <v>1913</v>
      </c>
      <c r="B1111" t="s">
        <v>600</v>
      </c>
      <c r="C1111" s="84" t="s">
        <v>5133</v>
      </c>
    </row>
    <row r="1112" spans="1:5" ht="20" customHeight="1">
      <c r="A1112" t="s">
        <v>2206</v>
      </c>
      <c r="B1112" t="s">
        <v>453</v>
      </c>
      <c r="C1112" s="84" t="s">
        <v>5134</v>
      </c>
      <c r="D1112" t="s">
        <v>4277</v>
      </c>
      <c r="E1112" t="s">
        <v>4278</v>
      </c>
    </row>
    <row r="1113" spans="1:5" ht="20" customHeight="1">
      <c r="A1113" t="s">
        <v>464</v>
      </c>
      <c r="B1113" t="s">
        <v>463</v>
      </c>
      <c r="C1113" s="84" t="s">
        <v>5135</v>
      </c>
      <c r="D1113" t="s">
        <v>2553</v>
      </c>
    </row>
    <row r="1114" spans="1:5" ht="20" customHeight="1">
      <c r="A1114" t="s">
        <v>2132</v>
      </c>
      <c r="B1114" t="s">
        <v>2131</v>
      </c>
      <c r="C1114" s="84" t="s">
        <v>5136</v>
      </c>
      <c r="D1114" t="s">
        <v>4252</v>
      </c>
    </row>
    <row r="1115" spans="1:5" ht="20" customHeight="1">
      <c r="A1115" t="s">
        <v>941</v>
      </c>
      <c r="B1115" t="s">
        <v>940</v>
      </c>
      <c r="C1115" s="84" t="s">
        <v>3185</v>
      </c>
      <c r="D1115" t="s">
        <v>3186</v>
      </c>
    </row>
    <row r="1116" spans="1:5" ht="20" customHeight="1">
      <c r="A1116" t="s">
        <v>1492</v>
      </c>
      <c r="B1116" t="s">
        <v>448</v>
      </c>
      <c r="C1116" s="84" t="s">
        <v>5137</v>
      </c>
      <c r="D1116" t="s">
        <v>2921</v>
      </c>
    </row>
    <row r="1117" spans="1:5" ht="20" customHeight="1">
      <c r="A1117" t="s">
        <v>1392</v>
      </c>
      <c r="B1117" t="s">
        <v>77</v>
      </c>
      <c r="C1117" s="84" t="s">
        <v>5138</v>
      </c>
      <c r="D1117" t="s">
        <v>3815</v>
      </c>
    </row>
    <row r="1118" spans="1:5" ht="20" customHeight="1">
      <c r="A1118" t="s">
        <v>718</v>
      </c>
      <c r="B1118" t="s">
        <v>717</v>
      </c>
      <c r="C1118" s="84" t="s">
        <v>5139</v>
      </c>
      <c r="D1118" t="s">
        <v>2828</v>
      </c>
    </row>
    <row r="1119" spans="1:5" ht="20" customHeight="1">
      <c r="A1119" t="s">
        <v>1158</v>
      </c>
      <c r="B1119" t="s">
        <v>582</v>
      </c>
      <c r="C1119" s="84" t="s">
        <v>3487</v>
      </c>
      <c r="D1119" t="s">
        <v>3488</v>
      </c>
    </row>
    <row r="1120" spans="1:5" ht="20" customHeight="1">
      <c r="A1120" t="s">
        <v>1408</v>
      </c>
      <c r="B1120" t="s">
        <v>379</v>
      </c>
      <c r="C1120" s="84" t="s">
        <v>5140</v>
      </c>
      <c r="D1120" t="s">
        <v>3826</v>
      </c>
    </row>
    <row r="1121" spans="1:4" ht="20" customHeight="1">
      <c r="A1121" t="s">
        <v>2276</v>
      </c>
      <c r="B1121" t="s">
        <v>553</v>
      </c>
      <c r="C1121" s="84" t="s">
        <v>4383</v>
      </c>
      <c r="D1121" t="s">
        <v>4384</v>
      </c>
    </row>
    <row r="1122" spans="1:4" ht="20" customHeight="1">
      <c r="A1122" t="s">
        <v>1705</v>
      </c>
      <c r="B1122" t="s">
        <v>802</v>
      </c>
      <c r="C1122" s="84" t="s">
        <v>5141</v>
      </c>
      <c r="D1122" t="s">
        <v>4013</v>
      </c>
    </row>
    <row r="1123" spans="1:4" ht="20" customHeight="1">
      <c r="A1123" t="s">
        <v>1122</v>
      </c>
      <c r="B1123" t="s">
        <v>988</v>
      </c>
      <c r="C1123" s="84" t="s">
        <v>3428</v>
      </c>
      <c r="D1123" t="s">
        <v>3429</v>
      </c>
    </row>
    <row r="1124" spans="1:4" ht="20" customHeight="1">
      <c r="A1124" t="s">
        <v>2019</v>
      </c>
      <c r="B1124" t="s">
        <v>658</v>
      </c>
      <c r="C1124" s="84" t="s">
        <v>5142</v>
      </c>
      <c r="D1124" t="s">
        <v>4140</v>
      </c>
    </row>
    <row r="1125" spans="1:4" ht="20" customHeight="1">
      <c r="A1125" t="s">
        <v>2218</v>
      </c>
      <c r="B1125" t="s">
        <v>621</v>
      </c>
      <c r="C1125" s="84" t="s">
        <v>5143</v>
      </c>
      <c r="D1125" t="s">
        <v>4292</v>
      </c>
    </row>
    <row r="1126" spans="1:4" ht="20" customHeight="1">
      <c r="A1126" t="s">
        <v>2181</v>
      </c>
      <c r="B1126" t="s">
        <v>542</v>
      </c>
      <c r="C1126" s="84" t="s">
        <v>5144</v>
      </c>
    </row>
    <row r="1127" spans="1:4" ht="20" customHeight="1">
      <c r="A1127" t="s">
        <v>2182</v>
      </c>
      <c r="B1127" t="s">
        <v>621</v>
      </c>
      <c r="C1127" s="84" t="s">
        <v>5145</v>
      </c>
      <c r="D1127" t="s">
        <v>4167</v>
      </c>
    </row>
    <row r="1128" spans="1:4" ht="20" customHeight="1">
      <c r="A1128" t="s">
        <v>823</v>
      </c>
      <c r="B1128" t="s">
        <v>542</v>
      </c>
      <c r="C1128" s="84" t="s">
        <v>2997</v>
      </c>
      <c r="D1128" t="s">
        <v>2998</v>
      </c>
    </row>
    <row r="1129" spans="1:4" ht="20" customHeight="1">
      <c r="A1129" t="s">
        <v>2198</v>
      </c>
      <c r="B1129" t="s">
        <v>379</v>
      </c>
      <c r="C1129" s="84" t="s">
        <v>5146</v>
      </c>
      <c r="D1129" t="s">
        <v>2740</v>
      </c>
    </row>
    <row r="1130" spans="1:4" ht="20" customHeight="1">
      <c r="A1130" t="s">
        <v>1316</v>
      </c>
      <c r="B1130" t="s">
        <v>600</v>
      </c>
      <c r="C1130" s="84" t="s">
        <v>3727</v>
      </c>
      <c r="D1130" t="s">
        <v>3728</v>
      </c>
    </row>
    <row r="1131" spans="1:4" ht="20" customHeight="1">
      <c r="A1131" t="s">
        <v>1004</v>
      </c>
      <c r="B1131" t="s">
        <v>579</v>
      </c>
      <c r="C1131" s="84" t="s">
        <v>3276</v>
      </c>
      <c r="D1131" t="s">
        <v>3277</v>
      </c>
    </row>
    <row r="1132" spans="1:4" ht="20" customHeight="1">
      <c r="A1132" t="s">
        <v>1877</v>
      </c>
      <c r="B1132" t="s">
        <v>1162</v>
      </c>
      <c r="C1132" s="84" t="s">
        <v>5147</v>
      </c>
    </row>
    <row r="1133" spans="1:4" ht="20" customHeight="1">
      <c r="A1133" t="s">
        <v>2017</v>
      </c>
      <c r="B1133" t="s">
        <v>379</v>
      </c>
      <c r="C1133" s="84" t="s">
        <v>5148</v>
      </c>
      <c r="D1133" t="s">
        <v>4204</v>
      </c>
    </row>
    <row r="1134" spans="1:4" ht="20" customHeight="1">
      <c r="A1134" t="s">
        <v>1761</v>
      </c>
      <c r="B1134" t="s">
        <v>377</v>
      </c>
      <c r="C1134" s="84" t="s">
        <v>5149</v>
      </c>
      <c r="D1134" t="s">
        <v>4048</v>
      </c>
    </row>
    <row r="1135" spans="1:4" ht="20" customHeight="1">
      <c r="A1135" t="s">
        <v>2082</v>
      </c>
      <c r="B1135" t="s">
        <v>503</v>
      </c>
      <c r="C1135" s="84" t="s">
        <v>4708</v>
      </c>
      <c r="D1135" t="s">
        <v>4208</v>
      </c>
    </row>
    <row r="1136" spans="1:4" ht="20" customHeight="1">
      <c r="A1136" t="s">
        <v>2032</v>
      </c>
      <c r="B1136" t="s">
        <v>503</v>
      </c>
      <c r="C1136" s="84" t="s">
        <v>5150</v>
      </c>
      <c r="D1136" t="s">
        <v>4208</v>
      </c>
    </row>
    <row r="1137" spans="1:5" ht="20" customHeight="1">
      <c r="A1137" t="s">
        <v>638</v>
      </c>
      <c r="B1137" t="s">
        <v>379</v>
      </c>
      <c r="C1137" s="84" t="s">
        <v>5151</v>
      </c>
      <c r="D1137" t="s">
        <v>2702</v>
      </c>
      <c r="E1137" t="s">
        <v>2703</v>
      </c>
    </row>
    <row r="1138" spans="1:5" ht="20" customHeight="1">
      <c r="A1138" t="s">
        <v>1839</v>
      </c>
      <c r="B1138" t="s">
        <v>867</v>
      </c>
      <c r="C1138" s="84" t="s">
        <v>5152</v>
      </c>
      <c r="D1138" t="s">
        <v>3606</v>
      </c>
    </row>
    <row r="1139" spans="1:5" ht="20" customHeight="1">
      <c r="A1139" t="s">
        <v>745</v>
      </c>
      <c r="B1139" t="s">
        <v>459</v>
      </c>
      <c r="C1139" s="84" t="s">
        <v>4616</v>
      </c>
      <c r="D1139" t="s">
        <v>2874</v>
      </c>
    </row>
    <row r="1140" spans="1:5" ht="20" customHeight="1">
      <c r="A1140" t="s">
        <v>1173</v>
      </c>
      <c r="B1140" t="s">
        <v>484</v>
      </c>
      <c r="C1140" s="84" t="s">
        <v>3507</v>
      </c>
      <c r="D1140" t="s">
        <v>3508</v>
      </c>
    </row>
    <row r="1141" spans="1:5" ht="20" customHeight="1">
      <c r="A1141" t="s">
        <v>1468</v>
      </c>
      <c r="B1141" t="s">
        <v>582</v>
      </c>
      <c r="C1141" s="84" t="s">
        <v>5153</v>
      </c>
      <c r="D1141" t="s">
        <v>3862</v>
      </c>
    </row>
    <row r="1142" spans="1:5" ht="20" customHeight="1">
      <c r="A1142" t="s">
        <v>537</v>
      </c>
      <c r="B1142" t="s">
        <v>390</v>
      </c>
      <c r="C1142" s="84" t="s">
        <v>5154</v>
      </c>
      <c r="D1142" t="s">
        <v>2597</v>
      </c>
    </row>
    <row r="1143" spans="1:5" ht="20" customHeight="1">
      <c r="A1143" t="s">
        <v>768</v>
      </c>
      <c r="B1143" t="s">
        <v>379</v>
      </c>
      <c r="C1143" s="84" t="s">
        <v>2905</v>
      </c>
      <c r="D1143" t="s">
        <v>2906</v>
      </c>
      <c r="E1143" t="s">
        <v>2907</v>
      </c>
    </row>
    <row r="1144" spans="1:5" ht="20" customHeight="1">
      <c r="A1144" t="s">
        <v>5155</v>
      </c>
      <c r="B1144" t="s">
        <v>379</v>
      </c>
      <c r="C1144" s="84" t="s">
        <v>4302</v>
      </c>
      <c r="D1144" t="s">
        <v>4303</v>
      </c>
    </row>
    <row r="1145" spans="1:5" ht="20" customHeight="1">
      <c r="A1145" t="s">
        <v>876</v>
      </c>
      <c r="B1145" t="s">
        <v>713</v>
      </c>
      <c r="C1145" s="84" t="s">
        <v>3081</v>
      </c>
      <c r="D1145" t="s">
        <v>3082</v>
      </c>
    </row>
    <row r="1146" spans="1:5" ht="20" customHeight="1">
      <c r="A1146" t="s">
        <v>2104</v>
      </c>
      <c r="B1146" t="s">
        <v>549</v>
      </c>
      <c r="C1146" s="84" t="s">
        <v>5156</v>
      </c>
      <c r="D1146" t="s">
        <v>4238</v>
      </c>
    </row>
    <row r="1147" spans="1:5" ht="20" customHeight="1">
      <c r="A1147" t="s">
        <v>837</v>
      </c>
      <c r="B1147" t="s">
        <v>475</v>
      </c>
      <c r="C1147" s="84" t="s">
        <v>3023</v>
      </c>
      <c r="D1147" t="s">
        <v>3024</v>
      </c>
    </row>
    <row r="1148" spans="1:5" ht="20" customHeight="1">
      <c r="A1148" t="s">
        <v>1208</v>
      </c>
      <c r="B1148" t="s">
        <v>388</v>
      </c>
      <c r="C1148" s="84" t="s">
        <v>3565</v>
      </c>
      <c r="D1148" t="s">
        <v>3566</v>
      </c>
    </row>
    <row r="1149" spans="1:5" ht="20" customHeight="1">
      <c r="A1149" t="s">
        <v>1702</v>
      </c>
      <c r="B1149" t="s">
        <v>658</v>
      </c>
      <c r="C1149" s="84" t="s">
        <v>5157</v>
      </c>
    </row>
    <row r="1150" spans="1:5" ht="20" customHeight="1">
      <c r="A1150" t="s">
        <v>2001</v>
      </c>
      <c r="B1150" t="s">
        <v>379</v>
      </c>
      <c r="C1150" s="84" t="s">
        <v>5158</v>
      </c>
      <c r="D1150" t="s">
        <v>4194</v>
      </c>
      <c r="E1150" t="s">
        <v>4195</v>
      </c>
    </row>
    <row r="1151" spans="1:5" ht="20" customHeight="1">
      <c r="A1151" t="s">
        <v>1751</v>
      </c>
      <c r="B1151" t="s">
        <v>561</v>
      </c>
      <c r="C1151" s="84" t="s">
        <v>5159</v>
      </c>
      <c r="D1151" t="s">
        <v>2429</v>
      </c>
    </row>
    <row r="1152" spans="1:5" ht="20" customHeight="1">
      <c r="A1152" t="s">
        <v>1010</v>
      </c>
      <c r="B1152" t="s">
        <v>484</v>
      </c>
      <c r="C1152" s="84" t="s">
        <v>3287</v>
      </c>
      <c r="D1152" t="s">
        <v>3288</v>
      </c>
    </row>
    <row r="1153" spans="1:4" ht="20" customHeight="1">
      <c r="A1153" t="s">
        <v>1856</v>
      </c>
      <c r="B1153" t="s">
        <v>561</v>
      </c>
      <c r="C1153" s="84" t="s">
        <v>5160</v>
      </c>
      <c r="D1153" t="s">
        <v>2429</v>
      </c>
    </row>
    <row r="1154" spans="1:4" ht="20" customHeight="1">
      <c r="A1154" t="s">
        <v>944</v>
      </c>
      <c r="B1154" t="s">
        <v>561</v>
      </c>
      <c r="C1154" s="84" t="s">
        <v>2454</v>
      </c>
      <c r="D1154" t="s">
        <v>2455</v>
      </c>
    </row>
    <row r="1155" spans="1:4" ht="20" customHeight="1">
      <c r="A1155" t="s">
        <v>1191</v>
      </c>
      <c r="B1155" t="s">
        <v>1190</v>
      </c>
      <c r="C1155" s="84" t="s">
        <v>3534</v>
      </c>
      <c r="D1155" t="s">
        <v>3535</v>
      </c>
    </row>
    <row r="1156" spans="1:4" ht="20" customHeight="1">
      <c r="A1156" t="s">
        <v>2003</v>
      </c>
      <c r="B1156" t="s">
        <v>448</v>
      </c>
      <c r="C1156" s="84" t="s">
        <v>5161</v>
      </c>
      <c r="D1156" t="s">
        <v>4197</v>
      </c>
    </row>
    <row r="1157" spans="1:4" ht="20" customHeight="1">
      <c r="A1157" t="s">
        <v>1999</v>
      </c>
      <c r="B1157" t="s">
        <v>448</v>
      </c>
      <c r="C1157" s="84" t="s">
        <v>5162</v>
      </c>
      <c r="D1157" t="s">
        <v>2538</v>
      </c>
    </row>
    <row r="1158" spans="1:4" ht="20" customHeight="1">
      <c r="A1158" t="s">
        <v>1548</v>
      </c>
      <c r="B1158" t="s">
        <v>448</v>
      </c>
      <c r="C1158" s="84" t="s">
        <v>5163</v>
      </c>
      <c r="D1158" t="s">
        <v>3917</v>
      </c>
    </row>
    <row r="1159" spans="1:4" ht="20" customHeight="1">
      <c r="A1159" t="s">
        <v>1156</v>
      </c>
      <c r="B1159" t="s">
        <v>563</v>
      </c>
      <c r="C1159" s="84" t="s">
        <v>3483</v>
      </c>
      <c r="D1159" t="s">
        <v>3484</v>
      </c>
    </row>
    <row r="1160" spans="1:4" ht="20" customHeight="1">
      <c r="A1160" t="s">
        <v>1388</v>
      </c>
      <c r="B1160" t="s">
        <v>379</v>
      </c>
      <c r="C1160" s="84" t="s">
        <v>5164</v>
      </c>
      <c r="D1160" t="s">
        <v>3809</v>
      </c>
    </row>
    <row r="1161" spans="1:4" ht="20" customHeight="1">
      <c r="A1161" t="s">
        <v>488</v>
      </c>
      <c r="B1161" t="s">
        <v>487</v>
      </c>
      <c r="C1161" s="84" t="s">
        <v>5165</v>
      </c>
      <c r="D1161" t="s">
        <v>2573</v>
      </c>
    </row>
    <row r="1162" spans="1:4" ht="20" customHeight="1">
      <c r="A1162" t="s">
        <v>1396</v>
      </c>
      <c r="B1162" t="s">
        <v>600</v>
      </c>
      <c r="C1162" s="84" t="s">
        <v>5166</v>
      </c>
      <c r="D1162" t="s">
        <v>3818</v>
      </c>
    </row>
    <row r="1163" spans="1:4" ht="20" customHeight="1">
      <c r="A1163" t="s">
        <v>1674</v>
      </c>
      <c r="B1163" t="s">
        <v>1085</v>
      </c>
      <c r="C1163" s="84" t="s">
        <v>5167</v>
      </c>
    </row>
    <row r="1164" spans="1:4" ht="20" customHeight="1">
      <c r="A1164" t="s">
        <v>644</v>
      </c>
      <c r="B1164" t="s">
        <v>377</v>
      </c>
      <c r="C1164" s="84" t="s">
        <v>2707</v>
      </c>
      <c r="D1164" t="s">
        <v>2708</v>
      </c>
    </row>
    <row r="1165" spans="1:4" ht="20" customHeight="1">
      <c r="A1165" t="s">
        <v>1164</v>
      </c>
      <c r="B1165" t="s">
        <v>77</v>
      </c>
      <c r="C1165" s="84" t="s">
        <v>5120</v>
      </c>
      <c r="D1165" t="s">
        <v>3497</v>
      </c>
    </row>
    <row r="1166" spans="1:4" ht="20" customHeight="1">
      <c r="A1166" t="s">
        <v>1009</v>
      </c>
      <c r="B1166" t="s">
        <v>600</v>
      </c>
      <c r="C1166" s="84" t="s">
        <v>3285</v>
      </c>
      <c r="D1166" t="s">
        <v>3286</v>
      </c>
    </row>
    <row r="1167" spans="1:4" ht="20" customHeight="1">
      <c r="A1167" t="s">
        <v>1519</v>
      </c>
      <c r="B1167" t="s">
        <v>600</v>
      </c>
      <c r="C1167" s="84" t="s">
        <v>4575</v>
      </c>
      <c r="D1167" t="s">
        <v>3897</v>
      </c>
    </row>
    <row r="1168" spans="1:4" ht="20" customHeight="1">
      <c r="A1168" t="s">
        <v>1137</v>
      </c>
      <c r="B1168" t="s">
        <v>988</v>
      </c>
      <c r="C1168" s="84" t="s">
        <v>3447</v>
      </c>
      <c r="D1168" t="s">
        <v>3448</v>
      </c>
    </row>
    <row r="1169" spans="1:5" ht="20" customHeight="1">
      <c r="A1169" t="s">
        <v>1543</v>
      </c>
      <c r="B1169" t="s">
        <v>579</v>
      </c>
      <c r="C1169" s="84" t="s">
        <v>5168</v>
      </c>
      <c r="D1169" t="s">
        <v>3913</v>
      </c>
    </row>
    <row r="1170" spans="1:5" ht="20" customHeight="1">
      <c r="A1170" t="s">
        <v>1757</v>
      </c>
      <c r="B1170" t="s">
        <v>484</v>
      </c>
      <c r="C1170" s="84" t="s">
        <v>5169</v>
      </c>
      <c r="D1170" t="s">
        <v>4045</v>
      </c>
    </row>
    <row r="1171" spans="1:5" ht="20" customHeight="1">
      <c r="A1171" t="s">
        <v>431</v>
      </c>
      <c r="B1171" t="s">
        <v>379</v>
      </c>
      <c r="C1171" s="84" t="s">
        <v>5170</v>
      </c>
      <c r="D1171" t="s">
        <v>2519</v>
      </c>
      <c r="E1171" t="s">
        <v>2520</v>
      </c>
    </row>
    <row r="1172" spans="1:5" ht="20" customHeight="1">
      <c r="A1172" t="s">
        <v>678</v>
      </c>
      <c r="B1172" t="s">
        <v>379</v>
      </c>
      <c r="C1172" s="84" t="s">
        <v>5171</v>
      </c>
      <c r="D1172" t="s">
        <v>2747</v>
      </c>
    </row>
    <row r="1173" spans="1:5" ht="20" customHeight="1">
      <c r="A1173" t="s">
        <v>880</v>
      </c>
      <c r="B1173" t="s">
        <v>77</v>
      </c>
      <c r="C1173" s="84" t="s">
        <v>3088</v>
      </c>
      <c r="D1173" t="s">
        <v>3089</v>
      </c>
    </row>
    <row r="1174" spans="1:5" ht="20" customHeight="1">
      <c r="A1174" t="s">
        <v>2180</v>
      </c>
      <c r="B1174" t="s">
        <v>1905</v>
      </c>
      <c r="C1174" s="84" t="s">
        <v>5172</v>
      </c>
      <c r="D1174" t="s">
        <v>4226</v>
      </c>
    </row>
    <row r="1175" spans="1:5" ht="20" customHeight="1">
      <c r="A1175" t="s">
        <v>2022</v>
      </c>
      <c r="B1175" t="s">
        <v>988</v>
      </c>
      <c r="C1175" s="84" t="s">
        <v>5173</v>
      </c>
      <c r="D1175" t="s">
        <v>3889</v>
      </c>
    </row>
    <row r="1176" spans="1:5" ht="20" customHeight="1">
      <c r="A1176" t="s">
        <v>403</v>
      </c>
      <c r="B1176" t="s">
        <v>379</v>
      </c>
      <c r="C1176" s="84" t="s">
        <v>5174</v>
      </c>
      <c r="D1176" t="s">
        <v>2489</v>
      </c>
    </row>
    <row r="1177" spans="1:5" ht="20" customHeight="1">
      <c r="A1177" t="s">
        <v>1393</v>
      </c>
      <c r="B1177" t="s">
        <v>600</v>
      </c>
      <c r="C1177" s="84" t="s">
        <v>5175</v>
      </c>
      <c r="D1177" t="s">
        <v>2672</v>
      </c>
    </row>
    <row r="1178" spans="1:5" ht="20" customHeight="1">
      <c r="A1178" t="s">
        <v>1880</v>
      </c>
      <c r="B1178" t="s">
        <v>1574</v>
      </c>
      <c r="C1178" s="84" t="s">
        <v>5176</v>
      </c>
    </row>
    <row r="1179" spans="1:5" ht="20" customHeight="1">
      <c r="A1179" t="s">
        <v>1730</v>
      </c>
      <c r="B1179" t="s">
        <v>453</v>
      </c>
      <c r="C1179" s="84" t="s">
        <v>5177</v>
      </c>
      <c r="D1179" t="s">
        <v>4028</v>
      </c>
    </row>
    <row r="1180" spans="1:5" ht="20" customHeight="1">
      <c r="A1180" t="s">
        <v>1011</v>
      </c>
      <c r="B1180" t="s">
        <v>453</v>
      </c>
      <c r="C1180" s="84" t="s">
        <v>3289</v>
      </c>
      <c r="D1180" t="s">
        <v>3290</v>
      </c>
    </row>
    <row r="1181" spans="1:5" ht="20" customHeight="1">
      <c r="A1181" t="s">
        <v>2241</v>
      </c>
      <c r="B1181" t="s">
        <v>377</v>
      </c>
      <c r="C1181" s="84" t="s">
        <v>4331</v>
      </c>
      <c r="D1181" t="s">
        <v>4332</v>
      </c>
    </row>
    <row r="1182" spans="1:5" ht="20" customHeight="1">
      <c r="A1182" t="s">
        <v>1974</v>
      </c>
      <c r="B1182" t="s">
        <v>561</v>
      </c>
      <c r="C1182" s="84" t="s">
        <v>5178</v>
      </c>
      <c r="D1182" t="s">
        <v>2429</v>
      </c>
    </row>
    <row r="1183" spans="1:5" ht="20" customHeight="1">
      <c r="A1183" t="s">
        <v>1331</v>
      </c>
      <c r="B1183" t="s">
        <v>494</v>
      </c>
      <c r="C1183" s="84" t="s">
        <v>3752</v>
      </c>
      <c r="D1183" t="s">
        <v>3753</v>
      </c>
    </row>
    <row r="1184" spans="1:5" ht="20" customHeight="1">
      <c r="A1184" t="s">
        <v>1304</v>
      </c>
      <c r="B1184" t="s">
        <v>77</v>
      </c>
      <c r="C1184" s="84" t="s">
        <v>3710</v>
      </c>
    </row>
    <row r="1185" spans="1:5" ht="20" customHeight="1">
      <c r="A1185" t="s">
        <v>505</v>
      </c>
      <c r="B1185" t="s">
        <v>379</v>
      </c>
      <c r="C1185" s="84" t="s">
        <v>5179</v>
      </c>
      <c r="D1185" t="s">
        <v>2590</v>
      </c>
      <c r="E1185" t="s">
        <v>2591</v>
      </c>
    </row>
    <row r="1186" spans="1:5" ht="20" customHeight="1">
      <c r="A1186" t="s">
        <v>407</v>
      </c>
      <c r="B1186" t="s">
        <v>377</v>
      </c>
      <c r="C1186" s="84" t="s">
        <v>5180</v>
      </c>
      <c r="D1186" t="s">
        <v>2493</v>
      </c>
    </row>
    <row r="1187" spans="1:5" ht="20" customHeight="1">
      <c r="A1187" t="s">
        <v>1068</v>
      </c>
      <c r="B1187" t="s">
        <v>377</v>
      </c>
      <c r="C1187" s="84" t="s">
        <v>3345</v>
      </c>
      <c r="D1187" t="s">
        <v>3346</v>
      </c>
    </row>
    <row r="1188" spans="1:5" ht="20" customHeight="1">
      <c r="A1188" t="s">
        <v>1195</v>
      </c>
      <c r="B1188" t="s">
        <v>379</v>
      </c>
      <c r="C1188" s="84" t="s">
        <v>3542</v>
      </c>
      <c r="D1188" t="s">
        <v>3543</v>
      </c>
    </row>
    <row r="1189" spans="1:5" ht="20" customHeight="1">
      <c r="A1189" t="s">
        <v>982</v>
      </c>
      <c r="B1189" t="s">
        <v>379</v>
      </c>
      <c r="C1189" s="84" t="s">
        <v>3241</v>
      </c>
      <c r="D1189" t="s">
        <v>3242</v>
      </c>
      <c r="E1189" t="s">
        <v>3243</v>
      </c>
    </row>
    <row r="1190" spans="1:5" ht="20" customHeight="1">
      <c r="A1190" t="s">
        <v>1844</v>
      </c>
      <c r="B1190" t="s">
        <v>379</v>
      </c>
      <c r="C1190" s="84" t="s">
        <v>5181</v>
      </c>
      <c r="D1190" t="s">
        <v>4103</v>
      </c>
    </row>
    <row r="1191" spans="1:5" ht="20" customHeight="1">
      <c r="A1191" t="s">
        <v>1889</v>
      </c>
      <c r="B1191" t="s">
        <v>379</v>
      </c>
      <c r="C1191" s="84" t="s">
        <v>5182</v>
      </c>
      <c r="D1191" t="s">
        <v>4130</v>
      </c>
      <c r="E1191" t="s">
        <v>4131</v>
      </c>
    </row>
    <row r="1192" spans="1:5" ht="20" customHeight="1">
      <c r="A1192" t="s">
        <v>960</v>
      </c>
      <c r="B1192" t="s">
        <v>379</v>
      </c>
      <c r="C1192" s="84" t="s">
        <v>3208</v>
      </c>
      <c r="D1192" t="s">
        <v>3209</v>
      </c>
      <c r="E1192" t="s">
        <v>3210</v>
      </c>
    </row>
    <row r="1193" spans="1:5" ht="20" customHeight="1">
      <c r="A1193" t="s">
        <v>709</v>
      </c>
      <c r="B1193" t="s">
        <v>377</v>
      </c>
      <c r="C1193" s="84" t="s">
        <v>2817</v>
      </c>
      <c r="D1193" t="s">
        <v>2818</v>
      </c>
    </row>
    <row r="1194" spans="1:5" ht="20" customHeight="1">
      <c r="A1194" t="s">
        <v>712</v>
      </c>
      <c r="B1194" t="s">
        <v>377</v>
      </c>
      <c r="C1194" s="84" t="s">
        <v>2822</v>
      </c>
      <c r="D1194" t="s">
        <v>2823</v>
      </c>
    </row>
    <row r="1195" spans="1:5" ht="20" customHeight="1">
      <c r="A1195" t="s">
        <v>616</v>
      </c>
      <c r="B1195" t="s">
        <v>379</v>
      </c>
      <c r="C1195" s="84" t="s">
        <v>5183</v>
      </c>
      <c r="D1195" t="s">
        <v>2504</v>
      </c>
    </row>
    <row r="1196" spans="1:5" ht="20" customHeight="1">
      <c r="A1196" t="s">
        <v>1756</v>
      </c>
      <c r="B1196" t="s">
        <v>557</v>
      </c>
      <c r="C1196" s="84" t="s">
        <v>5184</v>
      </c>
      <c r="D1196" t="s">
        <v>3328</v>
      </c>
    </row>
    <row r="1197" spans="1:5" ht="20" customHeight="1">
      <c r="A1197" t="s">
        <v>1240</v>
      </c>
      <c r="B1197" t="s">
        <v>557</v>
      </c>
      <c r="C1197" s="84" t="s">
        <v>3617</v>
      </c>
      <c r="D1197" t="s">
        <v>3328</v>
      </c>
    </row>
    <row r="1198" spans="1:5" ht="20" customHeight="1">
      <c r="A1198" t="s">
        <v>1527</v>
      </c>
      <c r="B1198" t="s">
        <v>377</v>
      </c>
      <c r="C1198" s="84" t="s">
        <v>5185</v>
      </c>
      <c r="D1198" t="s">
        <v>3901</v>
      </c>
    </row>
    <row r="1199" spans="1:5" ht="20" customHeight="1">
      <c r="A1199" t="s">
        <v>1591</v>
      </c>
      <c r="B1199" t="s">
        <v>600</v>
      </c>
      <c r="C1199" s="84" t="s">
        <v>5186</v>
      </c>
    </row>
    <row r="1200" spans="1:5" ht="20" customHeight="1">
      <c r="A1200" t="s">
        <v>2096</v>
      </c>
      <c r="B1200" t="s">
        <v>1038</v>
      </c>
      <c r="C1200" s="84" t="s">
        <v>5187</v>
      </c>
      <c r="D1200" t="s">
        <v>4164</v>
      </c>
    </row>
    <row r="1201" spans="1:5" ht="20" customHeight="1">
      <c r="A1201" t="s">
        <v>1610</v>
      </c>
      <c r="B1201" t="s">
        <v>713</v>
      </c>
      <c r="C1201" s="84" t="s">
        <v>5188</v>
      </c>
      <c r="D1201" t="s">
        <v>3958</v>
      </c>
    </row>
    <row r="1202" spans="1:5" ht="20" customHeight="1">
      <c r="A1202" t="s">
        <v>746</v>
      </c>
      <c r="B1202" t="s">
        <v>432</v>
      </c>
      <c r="C1202" s="84" t="s">
        <v>5189</v>
      </c>
      <c r="D1202" t="s">
        <v>2628</v>
      </c>
    </row>
    <row r="1203" spans="1:5" ht="20" customHeight="1">
      <c r="A1203" t="s">
        <v>1823</v>
      </c>
      <c r="B1203" t="s">
        <v>377</v>
      </c>
      <c r="C1203" s="84" t="s">
        <v>5190</v>
      </c>
      <c r="D1203" t="s">
        <v>4096</v>
      </c>
    </row>
    <row r="1204" spans="1:5" ht="20" customHeight="1">
      <c r="A1204" t="s">
        <v>720</v>
      </c>
      <c r="B1204" t="s">
        <v>459</v>
      </c>
      <c r="C1204" s="84" t="s">
        <v>2830</v>
      </c>
      <c r="D1204" t="s">
        <v>2831</v>
      </c>
    </row>
    <row r="1205" spans="1:5" ht="20" customHeight="1">
      <c r="A1205" t="s">
        <v>2020</v>
      </c>
      <c r="B1205" t="s">
        <v>484</v>
      </c>
      <c r="C1205" s="84" t="s">
        <v>5191</v>
      </c>
      <c r="D1205" t="s">
        <v>4205</v>
      </c>
    </row>
    <row r="1206" spans="1:5" ht="20" customHeight="1">
      <c r="A1206" t="s">
        <v>430</v>
      </c>
      <c r="B1206" t="s">
        <v>429</v>
      </c>
      <c r="C1206" s="84" t="s">
        <v>5192</v>
      </c>
      <c r="D1206" t="s">
        <v>2518</v>
      </c>
    </row>
    <row r="1207" spans="1:5" ht="20" customHeight="1">
      <c r="A1207" t="s">
        <v>2118</v>
      </c>
      <c r="B1207" t="s">
        <v>379</v>
      </c>
      <c r="C1207" s="84" t="s">
        <v>5193</v>
      </c>
      <c r="D1207" t="s">
        <v>2519</v>
      </c>
    </row>
    <row r="1208" spans="1:5" ht="20" customHeight="1">
      <c r="A1208" t="s">
        <v>1945</v>
      </c>
      <c r="B1208" t="s">
        <v>377</v>
      </c>
      <c r="C1208" s="84" t="s">
        <v>5194</v>
      </c>
      <c r="D1208" t="s">
        <v>4158</v>
      </c>
    </row>
    <row r="1209" spans="1:5" ht="20" customHeight="1">
      <c r="A1209" t="s">
        <v>2048</v>
      </c>
      <c r="B1209" t="s">
        <v>2047</v>
      </c>
      <c r="C1209" s="84" t="s">
        <v>5195</v>
      </c>
      <c r="D1209" t="s">
        <v>4217</v>
      </c>
    </row>
    <row r="1210" spans="1:5" ht="20" customHeight="1">
      <c r="A1210" t="s">
        <v>2107</v>
      </c>
      <c r="B1210" t="s">
        <v>2047</v>
      </c>
      <c r="C1210" s="84" t="s">
        <v>5196</v>
      </c>
      <c r="D1210" t="s">
        <v>4240</v>
      </c>
    </row>
    <row r="1211" spans="1:5" ht="20" customHeight="1">
      <c r="A1211" t="s">
        <v>1265</v>
      </c>
      <c r="B1211" t="s">
        <v>1126</v>
      </c>
      <c r="C1211" s="84" t="s">
        <v>3654</v>
      </c>
      <c r="D1211" t="s">
        <v>3655</v>
      </c>
    </row>
    <row r="1212" spans="1:5" ht="20" customHeight="1">
      <c r="A1212" t="s">
        <v>686</v>
      </c>
      <c r="B1212" t="s">
        <v>377</v>
      </c>
      <c r="C1212" s="84" t="s">
        <v>2784</v>
      </c>
      <c r="D1212" t="s">
        <v>2785</v>
      </c>
    </row>
    <row r="1213" spans="1:5" ht="20" customHeight="1">
      <c r="A1213" t="s">
        <v>571</v>
      </c>
      <c r="B1213" t="s">
        <v>484</v>
      </c>
      <c r="C1213" s="84" t="s">
        <v>5197</v>
      </c>
      <c r="D1213" t="s">
        <v>2647</v>
      </c>
    </row>
    <row r="1214" spans="1:5" ht="20" customHeight="1">
      <c r="A1214" t="s">
        <v>854</v>
      </c>
      <c r="B1214" t="s">
        <v>379</v>
      </c>
      <c r="C1214" s="84" t="s">
        <v>3052</v>
      </c>
      <c r="D1214" t="s">
        <v>3053</v>
      </c>
      <c r="E1214" t="s">
        <v>3054</v>
      </c>
    </row>
    <row r="1215" spans="1:5" ht="20" customHeight="1">
      <c r="A1215" t="s">
        <v>1260</v>
      </c>
      <c r="B1215" t="s">
        <v>553</v>
      </c>
      <c r="C1215" s="84" t="s">
        <v>5198</v>
      </c>
      <c r="D1215" t="s">
        <v>3615</v>
      </c>
    </row>
    <row r="1216" spans="1:5" ht="20" customHeight="1">
      <c r="A1216" t="s">
        <v>1608</v>
      </c>
      <c r="B1216" t="s">
        <v>1096</v>
      </c>
      <c r="C1216" s="84" t="s">
        <v>4889</v>
      </c>
      <c r="D1216" t="s">
        <v>3390</v>
      </c>
    </row>
    <row r="1217" spans="1:4" ht="20" customHeight="1">
      <c r="A1217" t="s">
        <v>986</v>
      </c>
      <c r="B1217" t="s">
        <v>377</v>
      </c>
      <c r="C1217" s="84" t="s">
        <v>5199</v>
      </c>
      <c r="D1217" t="s">
        <v>3249</v>
      </c>
    </row>
    <row r="1218" spans="1:4" ht="20" customHeight="1">
      <c r="A1218" t="s">
        <v>1416</v>
      </c>
      <c r="B1218" t="s">
        <v>635</v>
      </c>
      <c r="C1218" s="84" t="s">
        <v>5200</v>
      </c>
      <c r="D1218" t="s">
        <v>3832</v>
      </c>
    </row>
    <row r="1219" spans="1:4" ht="20" customHeight="1">
      <c r="A1219" t="s">
        <v>1649</v>
      </c>
      <c r="B1219" t="s">
        <v>379</v>
      </c>
      <c r="C1219" s="84" t="s">
        <v>5201</v>
      </c>
      <c r="D1219" t="s">
        <v>3986</v>
      </c>
    </row>
    <row r="1220" spans="1:4" ht="20" customHeight="1">
      <c r="A1220" t="s">
        <v>805</v>
      </c>
      <c r="B1220" t="s">
        <v>377</v>
      </c>
      <c r="C1220" s="84" t="s">
        <v>2967</v>
      </c>
      <c r="D1220" t="s">
        <v>2968</v>
      </c>
    </row>
    <row r="1221" spans="1:4" ht="20" customHeight="1">
      <c r="A1221" t="s">
        <v>973</v>
      </c>
      <c r="B1221" t="s">
        <v>972</v>
      </c>
      <c r="C1221" s="84" t="s">
        <v>3229</v>
      </c>
      <c r="D1221" t="s">
        <v>2752</v>
      </c>
    </row>
    <row r="1222" spans="1:4" ht="20" customHeight="1">
      <c r="A1222" t="s">
        <v>879</v>
      </c>
      <c r="B1222" t="s">
        <v>579</v>
      </c>
      <c r="C1222" s="84" t="s">
        <v>3086</v>
      </c>
      <c r="D1222" t="s">
        <v>3087</v>
      </c>
    </row>
    <row r="1223" spans="1:4" ht="20" customHeight="1">
      <c r="A1223" t="s">
        <v>1328</v>
      </c>
      <c r="B1223" t="s">
        <v>600</v>
      </c>
      <c r="C1223" s="84" t="s">
        <v>3747</v>
      </c>
      <c r="D1223" t="s">
        <v>3748</v>
      </c>
    </row>
    <row r="1224" spans="1:4" ht="20" customHeight="1">
      <c r="A1224" t="s">
        <v>877</v>
      </c>
      <c r="B1224" t="s">
        <v>563</v>
      </c>
      <c r="C1224" s="84" t="s">
        <v>3083</v>
      </c>
      <c r="D1224" t="s">
        <v>3084</v>
      </c>
    </row>
    <row r="1225" spans="1:4" ht="20" customHeight="1">
      <c r="A1225" t="s">
        <v>1259</v>
      </c>
      <c r="B1225" t="s">
        <v>563</v>
      </c>
      <c r="C1225" s="84" t="s">
        <v>3644</v>
      </c>
      <c r="D1225" t="s">
        <v>3645</v>
      </c>
    </row>
    <row r="1226" spans="1:4" ht="20" customHeight="1">
      <c r="A1226" t="s">
        <v>1311</v>
      </c>
      <c r="B1226" t="s">
        <v>563</v>
      </c>
      <c r="C1226" s="84" t="s">
        <v>4821</v>
      </c>
      <c r="D1226" t="s">
        <v>3720</v>
      </c>
    </row>
    <row r="1227" spans="1:4" ht="20" customHeight="1">
      <c r="A1227" t="s">
        <v>2267</v>
      </c>
      <c r="B1227" t="s">
        <v>377</v>
      </c>
      <c r="C1227" s="84" t="s">
        <v>4370</v>
      </c>
      <c r="D1227" t="s">
        <v>4371</v>
      </c>
    </row>
    <row r="1228" spans="1:4" ht="20" customHeight="1">
      <c r="A1228" t="s">
        <v>5202</v>
      </c>
      <c r="B1228" t="s">
        <v>535</v>
      </c>
      <c r="C1228" s="84" t="s">
        <v>5203</v>
      </c>
    </row>
    <row r="1229" spans="1:4" ht="20" customHeight="1">
      <c r="A1229" t="s">
        <v>1709</v>
      </c>
      <c r="B1229" t="s">
        <v>549</v>
      </c>
      <c r="C1229" s="84" t="s">
        <v>5204</v>
      </c>
    </row>
    <row r="1230" spans="1:4" ht="20" customHeight="1">
      <c r="A1230" t="s">
        <v>831</v>
      </c>
      <c r="B1230" t="s">
        <v>377</v>
      </c>
      <c r="C1230" s="84" t="s">
        <v>3011</v>
      </c>
      <c r="D1230" t="s">
        <v>3012</v>
      </c>
    </row>
    <row r="1231" spans="1:4" ht="20" customHeight="1">
      <c r="A1231" t="s">
        <v>2031</v>
      </c>
      <c r="B1231" t="s">
        <v>549</v>
      </c>
      <c r="C1231" s="84" t="s">
        <v>5205</v>
      </c>
      <c r="D1231" t="s">
        <v>4004</v>
      </c>
    </row>
    <row r="1232" spans="1:4" ht="20" customHeight="1">
      <c r="A1232" t="s">
        <v>1720</v>
      </c>
      <c r="B1232" t="s">
        <v>1126</v>
      </c>
      <c r="C1232" s="84" t="s">
        <v>5206</v>
      </c>
      <c r="D1232" t="s">
        <v>3590</v>
      </c>
    </row>
    <row r="1233" spans="1:5" ht="20" customHeight="1">
      <c r="A1233" t="s">
        <v>1020</v>
      </c>
      <c r="B1233" t="s">
        <v>972</v>
      </c>
      <c r="C1233" s="84" t="s">
        <v>3306</v>
      </c>
      <c r="D1233" t="s">
        <v>2752</v>
      </c>
    </row>
    <row r="1234" spans="1:5" ht="20" customHeight="1">
      <c r="A1234" t="s">
        <v>1303</v>
      </c>
      <c r="B1234" t="s">
        <v>533</v>
      </c>
      <c r="C1234" s="84" t="s">
        <v>3708</v>
      </c>
      <c r="D1234" t="s">
        <v>3709</v>
      </c>
    </row>
    <row r="1235" spans="1:5" ht="20" customHeight="1">
      <c r="A1235" t="s">
        <v>1297</v>
      </c>
      <c r="B1235" t="s">
        <v>432</v>
      </c>
      <c r="C1235" s="84" t="s">
        <v>5207</v>
      </c>
      <c r="D1235" t="s">
        <v>2628</v>
      </c>
    </row>
    <row r="1236" spans="1:5" ht="20" customHeight="1">
      <c r="A1236" t="s">
        <v>1298</v>
      </c>
      <c r="B1236" t="s">
        <v>432</v>
      </c>
      <c r="C1236" s="84" t="s">
        <v>3698</v>
      </c>
      <c r="D1236" t="s">
        <v>3314</v>
      </c>
    </row>
    <row r="1237" spans="1:5" ht="20" customHeight="1">
      <c r="A1237" t="s">
        <v>1699</v>
      </c>
      <c r="B1237" t="s">
        <v>448</v>
      </c>
      <c r="C1237" s="84" t="s">
        <v>5208</v>
      </c>
      <c r="D1237" t="s">
        <v>2538</v>
      </c>
    </row>
    <row r="1238" spans="1:5" ht="20" customHeight="1">
      <c r="A1238" t="s">
        <v>577</v>
      </c>
      <c r="B1238" t="s">
        <v>432</v>
      </c>
      <c r="C1238" s="84" t="s">
        <v>5209</v>
      </c>
      <c r="D1238" t="s">
        <v>2652</v>
      </c>
    </row>
    <row r="1239" spans="1:5" ht="20" customHeight="1">
      <c r="A1239" t="s">
        <v>969</v>
      </c>
      <c r="B1239" t="s">
        <v>381</v>
      </c>
      <c r="C1239" s="84" t="s">
        <v>3224</v>
      </c>
      <c r="D1239" t="s">
        <v>2636</v>
      </c>
    </row>
    <row r="1240" spans="1:5" ht="20" customHeight="1">
      <c r="A1240" t="s">
        <v>1553</v>
      </c>
      <c r="B1240" t="s">
        <v>770</v>
      </c>
      <c r="C1240" s="84" t="s">
        <v>5210</v>
      </c>
      <c r="D1240" t="s">
        <v>3450</v>
      </c>
    </row>
    <row r="1241" spans="1:5" ht="20" customHeight="1">
      <c r="A1241" t="s">
        <v>2008</v>
      </c>
      <c r="B1241" t="s">
        <v>379</v>
      </c>
      <c r="C1241" s="84" t="s">
        <v>5211</v>
      </c>
      <c r="D1241" t="s">
        <v>4199</v>
      </c>
      <c r="E1241" t="s">
        <v>4200</v>
      </c>
    </row>
    <row r="1242" spans="1:5" ht="20" customHeight="1">
      <c r="A1242" t="s">
        <v>396</v>
      </c>
      <c r="B1242" t="s">
        <v>379</v>
      </c>
      <c r="C1242" s="84" t="s">
        <v>5212</v>
      </c>
      <c r="D1242" t="s">
        <v>2481</v>
      </c>
    </row>
    <row r="1243" spans="1:5" ht="20" customHeight="1">
      <c r="A1243" t="s">
        <v>460</v>
      </c>
      <c r="B1243" t="s">
        <v>459</v>
      </c>
      <c r="C1243" s="84" t="s">
        <v>5213</v>
      </c>
      <c r="D1243" t="s">
        <v>2550</v>
      </c>
    </row>
    <row r="1244" spans="1:5" ht="20" customHeight="1">
      <c r="A1244" t="s">
        <v>1646</v>
      </c>
      <c r="B1244" t="s">
        <v>953</v>
      </c>
      <c r="C1244" s="84" t="s">
        <v>5214</v>
      </c>
      <c r="D1244" t="s">
        <v>3984</v>
      </c>
    </row>
    <row r="1245" spans="1:5" ht="20" customHeight="1">
      <c r="A1245" t="s">
        <v>1481</v>
      </c>
      <c r="B1245" t="s">
        <v>377</v>
      </c>
      <c r="C1245" s="84" t="s">
        <v>5215</v>
      </c>
      <c r="D1245" t="s">
        <v>3870</v>
      </c>
    </row>
    <row r="1246" spans="1:5" ht="20" customHeight="1">
      <c r="A1246" t="s">
        <v>2086</v>
      </c>
      <c r="B1246" t="s">
        <v>484</v>
      </c>
      <c r="C1246" s="84" t="s">
        <v>5216</v>
      </c>
      <c r="D1246" t="s">
        <v>4230</v>
      </c>
    </row>
    <row r="1247" spans="1:5" ht="20" customHeight="1">
      <c r="A1247" t="s">
        <v>737</v>
      </c>
      <c r="B1247" t="s">
        <v>489</v>
      </c>
      <c r="C1247" s="84" t="s">
        <v>2861</v>
      </c>
      <c r="D1247" t="s">
        <v>2862</v>
      </c>
    </row>
    <row r="1248" spans="1:5" ht="20" customHeight="1">
      <c r="A1248" t="s">
        <v>551</v>
      </c>
      <c r="B1248" t="s">
        <v>379</v>
      </c>
      <c r="C1248" s="84" t="s">
        <v>5217</v>
      </c>
      <c r="D1248" t="s">
        <v>2633</v>
      </c>
    </row>
    <row r="1249" spans="1:5" ht="20" customHeight="1">
      <c r="A1249" t="s">
        <v>1701</v>
      </c>
      <c r="B1249" t="s">
        <v>600</v>
      </c>
      <c r="C1249" s="84" t="s">
        <v>4992</v>
      </c>
    </row>
    <row r="1250" spans="1:5" ht="20" customHeight="1">
      <c r="A1250" t="s">
        <v>1982</v>
      </c>
      <c r="B1250" t="s">
        <v>848</v>
      </c>
      <c r="C1250" s="84" t="s">
        <v>5218</v>
      </c>
      <c r="D1250" t="s">
        <v>4018</v>
      </c>
    </row>
    <row r="1251" spans="1:5" ht="20" customHeight="1">
      <c r="A1251" t="s">
        <v>1789</v>
      </c>
      <c r="B1251" t="s">
        <v>448</v>
      </c>
      <c r="C1251" s="84" t="s">
        <v>5219</v>
      </c>
    </row>
    <row r="1252" spans="1:5" ht="20" customHeight="1">
      <c r="A1252" t="s">
        <v>1360</v>
      </c>
      <c r="B1252" t="s">
        <v>484</v>
      </c>
      <c r="C1252" s="84" t="s">
        <v>5220</v>
      </c>
      <c r="D1252" t="s">
        <v>3584</v>
      </c>
    </row>
    <row r="1253" spans="1:5" ht="20" customHeight="1">
      <c r="A1253" t="s">
        <v>1922</v>
      </c>
      <c r="B1253" t="s">
        <v>561</v>
      </c>
      <c r="C1253" s="84" t="s">
        <v>5221</v>
      </c>
      <c r="D1253" t="s">
        <v>2429</v>
      </c>
    </row>
    <row r="1254" spans="1:5" ht="20" customHeight="1">
      <c r="A1254" t="s">
        <v>1920</v>
      </c>
      <c r="B1254" t="s">
        <v>561</v>
      </c>
      <c r="C1254" s="84" t="s">
        <v>5222</v>
      </c>
      <c r="D1254" t="s">
        <v>2429</v>
      </c>
    </row>
    <row r="1255" spans="1:5" ht="20" customHeight="1">
      <c r="A1255" t="s">
        <v>1921</v>
      </c>
      <c r="B1255" t="s">
        <v>561</v>
      </c>
      <c r="C1255" s="84" t="s">
        <v>5223</v>
      </c>
      <c r="D1255" t="s">
        <v>2429</v>
      </c>
    </row>
    <row r="1256" spans="1:5" ht="20" customHeight="1">
      <c r="A1256" t="s">
        <v>1462</v>
      </c>
      <c r="B1256" t="s">
        <v>484</v>
      </c>
      <c r="C1256" s="84" t="s">
        <v>5224</v>
      </c>
      <c r="D1256" t="s">
        <v>3859</v>
      </c>
    </row>
    <row r="1257" spans="1:5" ht="20" customHeight="1">
      <c r="A1257" t="s">
        <v>1100</v>
      </c>
      <c r="B1257" t="s">
        <v>525</v>
      </c>
      <c r="C1257" s="84" t="s">
        <v>3394</v>
      </c>
      <c r="D1257" t="s">
        <v>3395</v>
      </c>
    </row>
    <row r="1258" spans="1:5" ht="20" customHeight="1">
      <c r="A1258" t="s">
        <v>506</v>
      </c>
      <c r="B1258" t="s">
        <v>448</v>
      </c>
      <c r="C1258" s="84" t="s">
        <v>5225</v>
      </c>
      <c r="D1258" t="s">
        <v>2592</v>
      </c>
    </row>
    <row r="1259" spans="1:5" ht="20" customHeight="1">
      <c r="A1259" t="s">
        <v>1222</v>
      </c>
      <c r="B1259" t="s">
        <v>1126</v>
      </c>
      <c r="C1259" s="84" t="s">
        <v>5226</v>
      </c>
      <c r="D1259" t="s">
        <v>3590</v>
      </c>
    </row>
    <row r="1260" spans="1:5" ht="20" customHeight="1">
      <c r="A1260" t="s">
        <v>2246</v>
      </c>
      <c r="B1260" t="s">
        <v>448</v>
      </c>
      <c r="C1260" s="84" t="s">
        <v>4336</v>
      </c>
      <c r="D1260" t="s">
        <v>2752</v>
      </c>
    </row>
    <row r="1261" spans="1:5" ht="20" customHeight="1">
      <c r="A1261" t="s">
        <v>1349</v>
      </c>
      <c r="B1261" t="s">
        <v>377</v>
      </c>
      <c r="C1261" s="84" t="s">
        <v>5227</v>
      </c>
      <c r="D1261" t="s">
        <v>3775</v>
      </c>
    </row>
    <row r="1262" spans="1:5" ht="20" customHeight="1">
      <c r="A1262" t="s">
        <v>447</v>
      </c>
      <c r="B1262" t="s">
        <v>379</v>
      </c>
      <c r="C1262" s="84" t="s">
        <v>5228</v>
      </c>
      <c r="D1262" t="s">
        <v>2536</v>
      </c>
      <c r="E1262" t="s">
        <v>2537</v>
      </c>
    </row>
    <row r="1263" spans="1:5" ht="20" customHeight="1">
      <c r="A1263" t="s">
        <v>420</v>
      </c>
      <c r="B1263" t="s">
        <v>379</v>
      </c>
      <c r="C1263" s="84" t="s">
        <v>5229</v>
      </c>
      <c r="D1263" t="s">
        <v>2507</v>
      </c>
    </row>
    <row r="1264" spans="1:5" ht="20" customHeight="1">
      <c r="A1264" t="s">
        <v>1820</v>
      </c>
      <c r="B1264" t="s">
        <v>484</v>
      </c>
      <c r="C1264" s="84" t="s">
        <v>5230</v>
      </c>
      <c r="D1264" t="s">
        <v>4093</v>
      </c>
    </row>
    <row r="1265" spans="1:5" ht="20" customHeight="1">
      <c r="A1265" t="s">
        <v>1622</v>
      </c>
      <c r="B1265" t="s">
        <v>484</v>
      </c>
      <c r="C1265" s="84" t="s">
        <v>5231</v>
      </c>
      <c r="D1265" t="s">
        <v>3968</v>
      </c>
    </row>
    <row r="1266" spans="1:5" ht="20" customHeight="1">
      <c r="A1266" t="s">
        <v>1293</v>
      </c>
      <c r="B1266" t="s">
        <v>484</v>
      </c>
      <c r="C1266" s="84" t="s">
        <v>3691</v>
      </c>
      <c r="D1266" t="s">
        <v>3692</v>
      </c>
    </row>
    <row r="1267" spans="1:5" ht="20" customHeight="1">
      <c r="A1267" t="s">
        <v>1859</v>
      </c>
      <c r="B1267" t="s">
        <v>484</v>
      </c>
      <c r="C1267" s="84" t="s">
        <v>5232</v>
      </c>
      <c r="D1267" t="s">
        <v>4110</v>
      </c>
    </row>
    <row r="1268" spans="1:5" ht="20" customHeight="1">
      <c r="A1268" t="s">
        <v>1566</v>
      </c>
      <c r="B1268" t="s">
        <v>563</v>
      </c>
      <c r="C1268" s="84" t="s">
        <v>5233</v>
      </c>
      <c r="D1268" t="s">
        <v>3928</v>
      </c>
    </row>
    <row r="1269" spans="1:5" ht="20" customHeight="1">
      <c r="A1269" t="s">
        <v>1899</v>
      </c>
      <c r="B1269" t="s">
        <v>563</v>
      </c>
      <c r="C1269" s="84" t="s">
        <v>5234</v>
      </c>
      <c r="D1269" t="s">
        <v>4137</v>
      </c>
    </row>
    <row r="1270" spans="1:5" ht="20" customHeight="1">
      <c r="A1270" t="s">
        <v>1249</v>
      </c>
      <c r="B1270" t="s">
        <v>1248</v>
      </c>
      <c r="C1270" s="84" t="s">
        <v>3628</v>
      </c>
      <c r="D1270" t="s">
        <v>3629</v>
      </c>
    </row>
    <row r="1271" spans="1:5" ht="20" customHeight="1">
      <c r="A1271" t="s">
        <v>913</v>
      </c>
      <c r="B1271" t="s">
        <v>475</v>
      </c>
      <c r="C1271" s="84" t="s">
        <v>3136</v>
      </c>
      <c r="D1271" t="s">
        <v>3137</v>
      </c>
    </row>
    <row r="1272" spans="1:5" ht="20" customHeight="1">
      <c r="A1272" t="s">
        <v>1142</v>
      </c>
      <c r="B1272" t="s">
        <v>600</v>
      </c>
      <c r="C1272" s="84" t="s">
        <v>3457</v>
      </c>
      <c r="D1272" t="s">
        <v>3458</v>
      </c>
    </row>
    <row r="1273" spans="1:5" ht="20" customHeight="1">
      <c r="A1273" t="s">
        <v>2225</v>
      </c>
      <c r="B1273" t="s">
        <v>448</v>
      </c>
      <c r="C1273" s="84" t="s">
        <v>4305</v>
      </c>
      <c r="D1273" t="s">
        <v>4306</v>
      </c>
    </row>
    <row r="1274" spans="1:5" ht="20" customHeight="1">
      <c r="A1274" t="s">
        <v>575</v>
      </c>
      <c r="B1274" t="s">
        <v>379</v>
      </c>
      <c r="C1274" s="411">
        <v>34669</v>
      </c>
      <c r="D1274" t="s">
        <v>2649</v>
      </c>
      <c r="E1274" t="s">
        <v>2650</v>
      </c>
    </row>
    <row r="1275" spans="1:5" ht="20" customHeight="1">
      <c r="A1275" t="s">
        <v>1609</v>
      </c>
      <c r="B1275" t="s">
        <v>600</v>
      </c>
      <c r="C1275" s="84" t="s">
        <v>5235</v>
      </c>
      <c r="D1275" t="s">
        <v>3957</v>
      </c>
    </row>
    <row r="1276" spans="1:5" ht="20" customHeight="1">
      <c r="A1276" t="s">
        <v>1212</v>
      </c>
      <c r="B1276" t="s">
        <v>379</v>
      </c>
      <c r="C1276" s="84" t="s">
        <v>3572</v>
      </c>
      <c r="D1276" t="s">
        <v>3573</v>
      </c>
    </row>
    <row r="1277" spans="1:5" ht="20" customHeight="1">
      <c r="A1277" t="s">
        <v>2015</v>
      </c>
      <c r="B1277" t="s">
        <v>1794</v>
      </c>
      <c r="C1277" s="84" t="s">
        <v>5236</v>
      </c>
      <c r="D1277" t="s">
        <v>4073</v>
      </c>
    </row>
    <row r="1278" spans="1:5" ht="20" customHeight="1">
      <c r="A1278" t="s">
        <v>1978</v>
      </c>
      <c r="B1278" t="s">
        <v>953</v>
      </c>
      <c r="C1278" s="84" t="s">
        <v>5237</v>
      </c>
    </row>
    <row r="1279" spans="1:5" ht="20" customHeight="1">
      <c r="A1279" t="s">
        <v>633</v>
      </c>
      <c r="B1279" t="s">
        <v>379</v>
      </c>
      <c r="C1279" s="84" t="s">
        <v>5238</v>
      </c>
      <c r="D1279" t="s">
        <v>2471</v>
      </c>
    </row>
    <row r="1280" spans="1:5" ht="20" customHeight="1">
      <c r="A1280" t="s">
        <v>632</v>
      </c>
      <c r="B1280" t="s">
        <v>631</v>
      </c>
      <c r="C1280" s="84" t="s">
        <v>5238</v>
      </c>
      <c r="D1280" t="s">
        <v>2697</v>
      </c>
    </row>
    <row r="1281" spans="1:5" ht="20" customHeight="1">
      <c r="A1281" t="s">
        <v>963</v>
      </c>
      <c r="B1281" t="s">
        <v>962</v>
      </c>
      <c r="C1281" s="84" t="s">
        <v>3213</v>
      </c>
      <c r="D1281" t="s">
        <v>3214</v>
      </c>
    </row>
    <row r="1282" spans="1:5" ht="20" customHeight="1">
      <c r="A1282" t="s">
        <v>1533</v>
      </c>
      <c r="B1282" t="s">
        <v>561</v>
      </c>
      <c r="C1282" s="84" t="s">
        <v>5239</v>
      </c>
      <c r="D1282" t="s">
        <v>2456</v>
      </c>
    </row>
    <row r="1283" spans="1:5" ht="20" customHeight="1">
      <c r="A1283" t="s">
        <v>1152</v>
      </c>
      <c r="B1283" t="s">
        <v>484</v>
      </c>
      <c r="C1283" s="84" t="s">
        <v>3476</v>
      </c>
      <c r="D1283" t="s">
        <v>3477</v>
      </c>
    </row>
    <row r="1284" spans="1:5" ht="20" customHeight="1">
      <c r="A1284" t="s">
        <v>2169</v>
      </c>
      <c r="B1284" t="s">
        <v>484</v>
      </c>
      <c r="C1284" s="84" t="s">
        <v>5240</v>
      </c>
      <c r="D1284" t="s">
        <v>4041</v>
      </c>
    </row>
    <row r="1285" spans="1:5" ht="20" customHeight="1">
      <c r="A1285" t="s">
        <v>1318</v>
      </c>
      <c r="B1285" t="s">
        <v>379</v>
      </c>
      <c r="C1285" s="84" t="s">
        <v>3730</v>
      </c>
      <c r="D1285" t="s">
        <v>3731</v>
      </c>
      <c r="E1285" t="s">
        <v>3732</v>
      </c>
    </row>
    <row r="1286" spans="1:5" ht="20" customHeight="1">
      <c r="A1286" t="s">
        <v>1927</v>
      </c>
      <c r="B1286" t="s">
        <v>1794</v>
      </c>
      <c r="C1286" s="84" t="s">
        <v>5241</v>
      </c>
      <c r="D1286" t="s">
        <v>4073</v>
      </c>
    </row>
    <row r="1287" spans="1:5" ht="20" customHeight="1">
      <c r="A1287" t="s">
        <v>1295</v>
      </c>
      <c r="B1287" t="s">
        <v>379</v>
      </c>
      <c r="C1287" s="84" t="s">
        <v>3695</v>
      </c>
      <c r="D1287" t="s">
        <v>2515</v>
      </c>
      <c r="E1287" t="s">
        <v>3696</v>
      </c>
    </row>
    <row r="1288" spans="1:5" ht="20" customHeight="1">
      <c r="A1288" t="s">
        <v>2075</v>
      </c>
      <c r="B1288" t="s">
        <v>525</v>
      </c>
      <c r="C1288" s="84" t="s">
        <v>5242</v>
      </c>
      <c r="D1288" t="s">
        <v>3395</v>
      </c>
    </row>
    <row r="1289" spans="1:5" ht="20" customHeight="1">
      <c r="A1289" t="s">
        <v>2037</v>
      </c>
      <c r="B1289" t="s">
        <v>432</v>
      </c>
      <c r="C1289" s="84" t="s">
        <v>5243</v>
      </c>
      <c r="D1289" t="s">
        <v>2873</v>
      </c>
    </row>
    <row r="1290" spans="1:5" ht="20" customHeight="1">
      <c r="A1290" t="s">
        <v>1135</v>
      </c>
      <c r="B1290" t="s">
        <v>953</v>
      </c>
      <c r="C1290" s="84" t="s">
        <v>3443</v>
      </c>
      <c r="D1290" t="s">
        <v>3444</v>
      </c>
    </row>
    <row r="1291" spans="1:5" ht="20" customHeight="1">
      <c r="A1291" t="s">
        <v>1768</v>
      </c>
      <c r="B1291" t="s">
        <v>561</v>
      </c>
      <c r="C1291" s="84" t="s">
        <v>5244</v>
      </c>
      <c r="D1291" t="s">
        <v>2457</v>
      </c>
    </row>
    <row r="1292" spans="1:5" ht="20" customHeight="1">
      <c r="A1292" t="s">
        <v>905</v>
      </c>
      <c r="B1292" t="s">
        <v>904</v>
      </c>
      <c r="C1292" s="84" t="s">
        <v>3124</v>
      </c>
      <c r="D1292" t="s">
        <v>3125</v>
      </c>
    </row>
    <row r="1293" spans="1:5" ht="20" customHeight="1">
      <c r="A1293" t="s">
        <v>1741</v>
      </c>
      <c r="B1293" t="s">
        <v>432</v>
      </c>
      <c r="C1293" s="84" t="s">
        <v>5245</v>
      </c>
      <c r="D1293" t="s">
        <v>4036</v>
      </c>
    </row>
    <row r="1294" spans="1:5" ht="20" customHeight="1">
      <c r="A1294" t="s">
        <v>1512</v>
      </c>
      <c r="B1294" t="s">
        <v>484</v>
      </c>
      <c r="C1294" s="84" t="s">
        <v>5246</v>
      </c>
      <c r="D1294" t="s">
        <v>3890</v>
      </c>
    </row>
    <row r="1295" spans="1:5" ht="20" customHeight="1">
      <c r="A1295" t="s">
        <v>1654</v>
      </c>
      <c r="B1295" t="s">
        <v>484</v>
      </c>
      <c r="C1295" s="84" t="s">
        <v>5247</v>
      </c>
      <c r="D1295" t="s">
        <v>3947</v>
      </c>
    </row>
    <row r="1296" spans="1:5" ht="20" customHeight="1">
      <c r="A1296" t="s">
        <v>615</v>
      </c>
      <c r="B1296" t="s">
        <v>409</v>
      </c>
      <c r="C1296" s="84" t="s">
        <v>5248</v>
      </c>
      <c r="D1296" t="s">
        <v>2682</v>
      </c>
    </row>
    <row r="1297" spans="1:5" ht="20" customHeight="1">
      <c r="A1297" t="s">
        <v>1334</v>
      </c>
      <c r="B1297" t="s">
        <v>1243</v>
      </c>
      <c r="C1297" s="84" t="s">
        <v>3757</v>
      </c>
      <c r="D1297" t="s">
        <v>3758</v>
      </c>
    </row>
    <row r="1298" spans="1:5" ht="20" customHeight="1">
      <c r="A1298" t="s">
        <v>1244</v>
      </c>
      <c r="B1298" t="s">
        <v>1243</v>
      </c>
      <c r="C1298" s="84" t="s">
        <v>3622</v>
      </c>
      <c r="D1298" t="s">
        <v>3623</v>
      </c>
    </row>
    <row r="1299" spans="1:5" ht="20" customHeight="1">
      <c r="A1299" t="s">
        <v>1215</v>
      </c>
      <c r="B1299" t="s">
        <v>484</v>
      </c>
      <c r="C1299" s="84" t="s">
        <v>3577</v>
      </c>
      <c r="D1299" t="s">
        <v>3578</v>
      </c>
    </row>
    <row r="1300" spans="1:5" ht="20" customHeight="1">
      <c r="A1300" t="s">
        <v>975</v>
      </c>
      <c r="B1300" t="s">
        <v>381</v>
      </c>
      <c r="C1300" s="84" t="s">
        <v>4609</v>
      </c>
      <c r="D1300" t="s">
        <v>2845</v>
      </c>
    </row>
    <row r="1301" spans="1:5" ht="20" customHeight="1">
      <c r="A1301" t="s">
        <v>547</v>
      </c>
      <c r="B1301" t="s">
        <v>381</v>
      </c>
      <c r="C1301" s="84" t="s">
        <v>5249</v>
      </c>
      <c r="D1301" t="s">
        <v>2629</v>
      </c>
    </row>
    <row r="1302" spans="1:5" ht="20" customHeight="1">
      <c r="A1302" t="s">
        <v>680</v>
      </c>
      <c r="B1302" t="s">
        <v>475</v>
      </c>
      <c r="C1302" s="84" t="s">
        <v>2772</v>
      </c>
      <c r="D1302" t="s">
        <v>2773</v>
      </c>
    </row>
    <row r="1303" spans="1:5" ht="20" customHeight="1">
      <c r="A1303" t="s">
        <v>1752</v>
      </c>
      <c r="B1303" t="s">
        <v>988</v>
      </c>
      <c r="C1303" s="84" t="s">
        <v>5250</v>
      </c>
      <c r="D1303" t="s">
        <v>3889</v>
      </c>
    </row>
    <row r="1304" spans="1:5" ht="20" customHeight="1">
      <c r="A1304" t="s">
        <v>2109</v>
      </c>
      <c r="B1304" t="s">
        <v>635</v>
      </c>
      <c r="C1304" s="84" t="s">
        <v>5251</v>
      </c>
      <c r="D1304" t="s">
        <v>2699</v>
      </c>
    </row>
    <row r="1305" spans="1:5" ht="20" customHeight="1">
      <c r="A1305" t="s">
        <v>1483</v>
      </c>
      <c r="B1305" t="s">
        <v>448</v>
      </c>
      <c r="C1305" s="84" t="s">
        <v>5252</v>
      </c>
      <c r="D1305" t="s">
        <v>3254</v>
      </c>
    </row>
    <row r="1306" spans="1:5" ht="20" customHeight="1">
      <c r="A1306" t="s">
        <v>1491</v>
      </c>
      <c r="B1306" t="s">
        <v>563</v>
      </c>
      <c r="C1306" s="84" t="s">
        <v>5253</v>
      </c>
      <c r="D1306" t="s">
        <v>2640</v>
      </c>
    </row>
    <row r="1307" spans="1:5" ht="20" customHeight="1">
      <c r="A1307" t="s">
        <v>2080</v>
      </c>
      <c r="B1307" t="s">
        <v>2079</v>
      </c>
      <c r="C1307" s="84" t="s">
        <v>5254</v>
      </c>
      <c r="D1307" t="s">
        <v>4229</v>
      </c>
    </row>
    <row r="1308" spans="1:5" ht="20" customHeight="1">
      <c r="A1308" t="s">
        <v>2166</v>
      </c>
      <c r="B1308" t="s">
        <v>561</v>
      </c>
      <c r="C1308" s="84" t="s">
        <v>5255</v>
      </c>
      <c r="D1308" t="s">
        <v>2434</v>
      </c>
    </row>
    <row r="1309" spans="1:5" ht="20" customHeight="1">
      <c r="A1309" t="s">
        <v>2105</v>
      </c>
      <c r="B1309" t="s">
        <v>489</v>
      </c>
      <c r="C1309" s="84" t="s">
        <v>5256</v>
      </c>
      <c r="D1309" t="s">
        <v>4746</v>
      </c>
    </row>
    <row r="1310" spans="1:5" ht="20" customHeight="1">
      <c r="A1310" t="s">
        <v>726</v>
      </c>
      <c r="B1310" t="s">
        <v>725</v>
      </c>
      <c r="C1310" s="84" t="s">
        <v>2839</v>
      </c>
      <c r="D1310" t="s">
        <v>2840</v>
      </c>
    </row>
    <row r="1311" spans="1:5" ht="20" customHeight="1">
      <c r="A1311" t="s">
        <v>425</v>
      </c>
      <c r="B1311" t="s">
        <v>379</v>
      </c>
      <c r="C1311" s="84" t="s">
        <v>5257</v>
      </c>
      <c r="D1311" t="s">
        <v>2513</v>
      </c>
    </row>
    <row r="1312" spans="1:5" ht="20" customHeight="1">
      <c r="A1312" t="s">
        <v>1764</v>
      </c>
      <c r="B1312" t="s">
        <v>379</v>
      </c>
      <c r="C1312" s="84" t="s">
        <v>5258</v>
      </c>
      <c r="D1312" t="s">
        <v>2513</v>
      </c>
      <c r="E1312" t="s">
        <v>4052</v>
      </c>
    </row>
    <row r="1313" spans="1:4" ht="20" customHeight="1">
      <c r="A1313" t="s">
        <v>1942</v>
      </c>
      <c r="B1313" t="s">
        <v>1941</v>
      </c>
      <c r="C1313" s="84" t="s">
        <v>5259</v>
      </c>
      <c r="D1313" t="s">
        <v>4154</v>
      </c>
    </row>
    <row r="1314" spans="1:4" ht="20" customHeight="1">
      <c r="A1314" t="s">
        <v>417</v>
      </c>
      <c r="B1314" t="s">
        <v>388</v>
      </c>
      <c r="C1314" s="84" t="s">
        <v>5260</v>
      </c>
      <c r="D1314" t="s">
        <v>2503</v>
      </c>
    </row>
    <row r="1315" spans="1:4" ht="20" customHeight="1">
      <c r="A1315" t="s">
        <v>1448</v>
      </c>
      <c r="B1315" t="s">
        <v>448</v>
      </c>
      <c r="C1315" s="84" t="s">
        <v>5261</v>
      </c>
      <c r="D1315" t="s">
        <v>3851</v>
      </c>
    </row>
    <row r="1316" spans="1:4" ht="20" customHeight="1">
      <c r="A1316" t="s">
        <v>1686</v>
      </c>
      <c r="B1316" t="s">
        <v>525</v>
      </c>
      <c r="C1316" s="84" t="s">
        <v>5262</v>
      </c>
    </row>
    <row r="1317" spans="1:4" ht="20" customHeight="1">
      <c r="A1317" t="s">
        <v>1194</v>
      </c>
      <c r="B1317" t="s">
        <v>525</v>
      </c>
      <c r="C1317" s="84" t="s">
        <v>3540</v>
      </c>
      <c r="D1317" t="s">
        <v>3541</v>
      </c>
    </row>
    <row r="1318" spans="1:4" ht="20" customHeight="1">
      <c r="A1318" t="s">
        <v>1326</v>
      </c>
      <c r="B1318" t="s">
        <v>489</v>
      </c>
      <c r="C1318" s="84" t="s">
        <v>3743</v>
      </c>
      <c r="D1318" t="s">
        <v>3744</v>
      </c>
    </row>
    <row r="1319" spans="1:4" ht="20" customHeight="1">
      <c r="A1319" t="s">
        <v>1956</v>
      </c>
      <c r="B1319" t="s">
        <v>579</v>
      </c>
      <c r="C1319" s="84" t="s">
        <v>5263</v>
      </c>
      <c r="D1319" t="s">
        <v>4163</v>
      </c>
    </row>
    <row r="1320" spans="1:4" ht="20" customHeight="1">
      <c r="A1320" t="s">
        <v>623</v>
      </c>
      <c r="B1320" t="s">
        <v>484</v>
      </c>
      <c r="C1320" s="84" t="s">
        <v>5264</v>
      </c>
      <c r="D1320" t="s">
        <v>2689</v>
      </c>
    </row>
    <row r="1321" spans="1:4" ht="20" customHeight="1">
      <c r="A1321" t="s">
        <v>1873</v>
      </c>
      <c r="B1321" t="s">
        <v>432</v>
      </c>
      <c r="C1321" s="84" t="s">
        <v>5265</v>
      </c>
      <c r="D1321" t="s">
        <v>3314</v>
      </c>
    </row>
    <row r="1322" spans="1:4" ht="20" customHeight="1">
      <c r="A1322" t="s">
        <v>1904</v>
      </c>
      <c r="B1322" t="s">
        <v>432</v>
      </c>
      <c r="C1322" s="84" t="s">
        <v>5266</v>
      </c>
      <c r="D1322" t="s">
        <v>3314</v>
      </c>
    </row>
    <row r="1323" spans="1:4" ht="20" customHeight="1">
      <c r="A1323" t="s">
        <v>1348</v>
      </c>
      <c r="B1323" t="s">
        <v>377</v>
      </c>
      <c r="C1323" s="84" t="s">
        <v>5267</v>
      </c>
      <c r="D1323" t="s">
        <v>3774</v>
      </c>
    </row>
    <row r="1324" spans="1:4" ht="20" customHeight="1">
      <c r="A1324" t="s">
        <v>2247</v>
      </c>
      <c r="B1324" t="s">
        <v>377</v>
      </c>
      <c r="C1324" s="84" t="s">
        <v>4337</v>
      </c>
      <c r="D1324" t="s">
        <v>4338</v>
      </c>
    </row>
    <row r="1325" spans="1:4" ht="20" customHeight="1">
      <c r="A1325" t="s">
        <v>1772</v>
      </c>
      <c r="B1325" t="s">
        <v>561</v>
      </c>
      <c r="C1325" s="84" t="s">
        <v>5268</v>
      </c>
      <c r="D1325" t="s">
        <v>2458</v>
      </c>
    </row>
    <row r="1326" spans="1:4" ht="20" customHeight="1">
      <c r="A1326" t="s">
        <v>476</v>
      </c>
      <c r="B1326" t="s">
        <v>475</v>
      </c>
      <c r="C1326" s="84" t="s">
        <v>5269</v>
      </c>
      <c r="D1326" t="s">
        <v>2563</v>
      </c>
    </row>
    <row r="1327" spans="1:4" ht="20" customHeight="1">
      <c r="A1327" t="s">
        <v>2044</v>
      </c>
      <c r="B1327" t="s">
        <v>988</v>
      </c>
      <c r="C1327" s="84" t="s">
        <v>5270</v>
      </c>
      <c r="D1327" t="s">
        <v>3889</v>
      </c>
    </row>
    <row r="1328" spans="1:4" ht="20" customHeight="1">
      <c r="A1328" t="s">
        <v>1628</v>
      </c>
      <c r="B1328" t="s">
        <v>484</v>
      </c>
      <c r="C1328" s="84" t="s">
        <v>5271</v>
      </c>
      <c r="D1328" t="s">
        <v>3972</v>
      </c>
    </row>
    <row r="1329" spans="1:5" ht="20" customHeight="1">
      <c r="A1329" t="s">
        <v>1801</v>
      </c>
      <c r="B1329" t="s">
        <v>379</v>
      </c>
      <c r="C1329" s="84" t="s">
        <v>5272</v>
      </c>
      <c r="D1329" t="s">
        <v>4077</v>
      </c>
      <c r="E1329" t="s">
        <v>4078</v>
      </c>
    </row>
    <row r="1330" spans="1:5" ht="20" customHeight="1">
      <c r="A1330" t="s">
        <v>1664</v>
      </c>
      <c r="B1330" t="s">
        <v>448</v>
      </c>
      <c r="C1330" s="84" t="s">
        <v>5273</v>
      </c>
      <c r="D1330" t="s">
        <v>2538</v>
      </c>
    </row>
    <row r="1331" spans="1:5" ht="20" customHeight="1">
      <c r="A1331" t="s">
        <v>1535</v>
      </c>
      <c r="B1331" t="s">
        <v>579</v>
      </c>
      <c r="C1331" s="84" t="s">
        <v>5274</v>
      </c>
      <c r="D1331" t="s">
        <v>3906</v>
      </c>
    </row>
    <row r="1332" spans="1:5" ht="20" customHeight="1">
      <c r="A1332" t="s">
        <v>738</v>
      </c>
      <c r="B1332" t="s">
        <v>579</v>
      </c>
      <c r="C1332" s="84" t="s">
        <v>2863</v>
      </c>
      <c r="D1332" t="s">
        <v>2864</v>
      </c>
    </row>
    <row r="1333" spans="1:5" ht="20" customHeight="1">
      <c r="A1333" t="s">
        <v>2261</v>
      </c>
      <c r="B1333" t="s">
        <v>579</v>
      </c>
      <c r="C1333" s="84" t="s">
        <v>4360</v>
      </c>
      <c r="D1333" t="s">
        <v>4361</v>
      </c>
    </row>
    <row r="1334" spans="1:5" ht="20" customHeight="1">
      <c r="A1334" t="s">
        <v>1170</v>
      </c>
      <c r="B1334" t="s">
        <v>475</v>
      </c>
      <c r="C1334" s="84" t="s">
        <v>4591</v>
      </c>
      <c r="D1334" t="s">
        <v>3503</v>
      </c>
    </row>
    <row r="1335" spans="1:5" ht="20" customHeight="1">
      <c r="A1335" t="s">
        <v>1682</v>
      </c>
      <c r="B1335" t="s">
        <v>621</v>
      </c>
      <c r="C1335" s="84" t="s">
        <v>5275</v>
      </c>
      <c r="D1335" t="s">
        <v>4001</v>
      </c>
    </row>
    <row r="1336" spans="1:5" ht="20" customHeight="1">
      <c r="A1336" t="s">
        <v>1838</v>
      </c>
      <c r="B1336" t="s">
        <v>388</v>
      </c>
      <c r="C1336" s="84" t="s">
        <v>5276</v>
      </c>
      <c r="D1336" t="s">
        <v>4049</v>
      </c>
    </row>
    <row r="1337" spans="1:5" ht="20" customHeight="1">
      <c r="A1337" t="s">
        <v>1233</v>
      </c>
      <c r="B1337" t="s">
        <v>459</v>
      </c>
      <c r="C1337" s="84" t="s">
        <v>5277</v>
      </c>
      <c r="D1337" t="s">
        <v>2769</v>
      </c>
    </row>
    <row r="1338" spans="1:5" ht="20" customHeight="1">
      <c r="A1338" t="s">
        <v>1405</v>
      </c>
      <c r="B1338" t="s">
        <v>429</v>
      </c>
      <c r="C1338" s="84" t="s">
        <v>5278</v>
      </c>
      <c r="D1338" t="s">
        <v>3824</v>
      </c>
    </row>
    <row r="1339" spans="1:5" ht="20" customHeight="1">
      <c r="A1339" t="s">
        <v>2038</v>
      </c>
      <c r="B1339" t="s">
        <v>484</v>
      </c>
      <c r="C1339" s="84" t="s">
        <v>5279</v>
      </c>
      <c r="D1339" t="s">
        <v>4213</v>
      </c>
    </row>
    <row r="1340" spans="1:5" ht="20" customHeight="1">
      <c r="A1340" t="s">
        <v>701</v>
      </c>
      <c r="B1340" t="s">
        <v>379</v>
      </c>
      <c r="C1340" s="84" t="s">
        <v>2806</v>
      </c>
      <c r="D1340" t="s">
        <v>2807</v>
      </c>
      <c r="E1340" t="s">
        <v>2808</v>
      </c>
    </row>
    <row r="1341" spans="1:5" ht="20" customHeight="1">
      <c r="A1341" t="s">
        <v>1079</v>
      </c>
      <c r="B1341" t="s">
        <v>77</v>
      </c>
      <c r="C1341" s="84" t="s">
        <v>3365</v>
      </c>
      <c r="D1341" t="s">
        <v>3366</v>
      </c>
    </row>
    <row r="1342" spans="1:5" ht="20" customHeight="1">
      <c r="A1342" t="s">
        <v>789</v>
      </c>
      <c r="B1342" t="s">
        <v>381</v>
      </c>
      <c r="C1342" s="84" t="s">
        <v>5280</v>
      </c>
      <c r="D1342" t="s">
        <v>2938</v>
      </c>
    </row>
    <row r="1343" spans="1:5" ht="20" customHeight="1">
      <c r="A1343" t="s">
        <v>1758</v>
      </c>
      <c r="B1343" t="s">
        <v>549</v>
      </c>
      <c r="C1343" s="84" t="s">
        <v>5281</v>
      </c>
      <c r="D1343" t="s">
        <v>4004</v>
      </c>
    </row>
    <row r="1344" spans="1:5" ht="20" customHeight="1">
      <c r="A1344" t="s">
        <v>1850</v>
      </c>
      <c r="B1344" t="s">
        <v>953</v>
      </c>
      <c r="C1344" s="84" t="s">
        <v>5282</v>
      </c>
      <c r="D1344" t="s">
        <v>4106</v>
      </c>
    </row>
    <row r="1345" spans="1:5" ht="20" customHeight="1">
      <c r="A1345" t="s">
        <v>1105</v>
      </c>
      <c r="B1345" t="s">
        <v>448</v>
      </c>
      <c r="C1345" s="84" t="s">
        <v>4936</v>
      </c>
      <c r="D1345" t="s">
        <v>2921</v>
      </c>
    </row>
    <row r="1346" spans="1:5" ht="20" customHeight="1">
      <c r="A1346" t="s">
        <v>1596</v>
      </c>
      <c r="B1346" t="s">
        <v>448</v>
      </c>
      <c r="C1346" s="84" t="s">
        <v>5283</v>
      </c>
    </row>
    <row r="1347" spans="1:5" ht="20" customHeight="1">
      <c r="A1347" t="s">
        <v>730</v>
      </c>
      <c r="B1347" t="s">
        <v>379</v>
      </c>
      <c r="C1347" s="84" t="s">
        <v>2847</v>
      </c>
      <c r="D1347" t="s">
        <v>2848</v>
      </c>
      <c r="E1347" t="s">
        <v>2849</v>
      </c>
    </row>
    <row r="1348" spans="1:5" ht="20" customHeight="1">
      <c r="A1348" t="s">
        <v>894</v>
      </c>
      <c r="B1348" t="s">
        <v>379</v>
      </c>
      <c r="C1348" s="84" t="s">
        <v>3108</v>
      </c>
      <c r="D1348" t="s">
        <v>3109</v>
      </c>
      <c r="E1348" t="s">
        <v>3110</v>
      </c>
    </row>
    <row r="1349" spans="1:5" ht="20" customHeight="1">
      <c r="A1349" t="s">
        <v>1452</v>
      </c>
      <c r="B1349" t="s">
        <v>379</v>
      </c>
      <c r="C1349" s="84" t="s">
        <v>5284</v>
      </c>
      <c r="D1349" t="s">
        <v>3070</v>
      </c>
      <c r="E1349" t="s">
        <v>3853</v>
      </c>
    </row>
    <row r="1350" spans="1:5" ht="20" customHeight="1">
      <c r="A1350" t="s">
        <v>2277</v>
      </c>
      <c r="B1350" t="s">
        <v>388</v>
      </c>
      <c r="C1350" s="84" t="s">
        <v>4385</v>
      </c>
      <c r="D1350" t="s">
        <v>4386</v>
      </c>
    </row>
    <row r="1351" spans="1:5" ht="20" customHeight="1">
      <c r="A1351" t="s">
        <v>1108</v>
      </c>
      <c r="B1351" t="s">
        <v>377</v>
      </c>
      <c r="C1351" s="84" t="s">
        <v>3406</v>
      </c>
      <c r="D1351" t="s">
        <v>3407</v>
      </c>
    </row>
    <row r="1352" spans="1:5" ht="20" customHeight="1">
      <c r="A1352" t="s">
        <v>2152</v>
      </c>
      <c r="B1352" t="s">
        <v>1050</v>
      </c>
      <c r="C1352" s="84" t="s">
        <v>5285</v>
      </c>
      <c r="D1352" t="s">
        <v>3331</v>
      </c>
    </row>
    <row r="1353" spans="1:5" ht="20" customHeight="1">
      <c r="A1353" t="s">
        <v>618</v>
      </c>
      <c r="B1353" t="s">
        <v>377</v>
      </c>
      <c r="C1353" s="84" t="s">
        <v>5286</v>
      </c>
      <c r="D1353" t="s">
        <v>2685</v>
      </c>
    </row>
    <row r="1354" spans="1:5" ht="20" customHeight="1">
      <c r="A1354" t="s">
        <v>1586</v>
      </c>
      <c r="B1354" t="s">
        <v>77</v>
      </c>
      <c r="C1354" s="84" t="s">
        <v>5287</v>
      </c>
      <c r="D1354" t="s">
        <v>3941</v>
      </c>
    </row>
    <row r="1355" spans="1:5" ht="20" customHeight="1">
      <c r="A1355" t="s">
        <v>483</v>
      </c>
      <c r="B1355" t="s">
        <v>377</v>
      </c>
      <c r="C1355" s="84" t="s">
        <v>5288</v>
      </c>
      <c r="D1355" t="s">
        <v>2570</v>
      </c>
    </row>
    <row r="1356" spans="1:5" ht="20" customHeight="1">
      <c r="A1356" t="s">
        <v>612</v>
      </c>
      <c r="B1356" t="s">
        <v>388</v>
      </c>
      <c r="C1356" s="84" t="s">
        <v>5289</v>
      </c>
      <c r="D1356" t="s">
        <v>2679</v>
      </c>
    </row>
    <row r="1357" spans="1:5" ht="20" customHeight="1">
      <c r="A1357" t="s">
        <v>1687</v>
      </c>
      <c r="B1357" t="s">
        <v>1675</v>
      </c>
      <c r="C1357" s="84" t="s">
        <v>5290</v>
      </c>
    </row>
    <row r="1358" spans="1:5" ht="20" customHeight="1">
      <c r="A1358" t="s">
        <v>1319</v>
      </c>
      <c r="B1358" t="s">
        <v>411</v>
      </c>
      <c r="C1358" s="84" t="s">
        <v>3733</v>
      </c>
      <c r="D1358" t="s">
        <v>3734</v>
      </c>
    </row>
    <row r="1359" spans="1:5" ht="20" customHeight="1">
      <c r="A1359" t="s">
        <v>947</v>
      </c>
      <c r="B1359" t="s">
        <v>388</v>
      </c>
      <c r="C1359" s="84" t="s">
        <v>5291</v>
      </c>
      <c r="D1359" t="s">
        <v>3190</v>
      </c>
    </row>
    <row r="1360" spans="1:5" ht="20" customHeight="1">
      <c r="A1360" t="s">
        <v>1151</v>
      </c>
      <c r="B1360" t="s">
        <v>379</v>
      </c>
      <c r="C1360" s="84" t="s">
        <v>3473</v>
      </c>
      <c r="D1360" t="s">
        <v>3474</v>
      </c>
      <c r="E1360" t="s">
        <v>3475</v>
      </c>
    </row>
    <row r="1361" spans="1:4" ht="20" customHeight="1">
      <c r="A1361" t="s">
        <v>1165</v>
      </c>
      <c r="B1361" t="s">
        <v>377</v>
      </c>
      <c r="C1361" s="84" t="s">
        <v>3498</v>
      </c>
      <c r="D1361" t="s">
        <v>3499</v>
      </c>
    </row>
    <row r="1362" spans="1:4" ht="20" customHeight="1">
      <c r="A1362" t="s">
        <v>1144</v>
      </c>
      <c r="B1362" t="s">
        <v>448</v>
      </c>
      <c r="C1362" s="84" t="s">
        <v>3461</v>
      </c>
      <c r="D1362" t="s">
        <v>2538</v>
      </c>
    </row>
    <row r="1363" spans="1:4" ht="20" customHeight="1">
      <c r="A1363" t="s">
        <v>423</v>
      </c>
      <c r="B1363" t="s">
        <v>379</v>
      </c>
      <c r="C1363" s="84" t="s">
        <v>5292</v>
      </c>
      <c r="D1363" t="s">
        <v>2510</v>
      </c>
    </row>
    <row r="1364" spans="1:4" ht="20" customHeight="1">
      <c r="A1364" t="s">
        <v>2093</v>
      </c>
      <c r="B1364" t="s">
        <v>379</v>
      </c>
      <c r="C1364" s="84" t="s">
        <v>5293</v>
      </c>
      <c r="D1364" t="s">
        <v>3971</v>
      </c>
    </row>
    <row r="1365" spans="1:4" ht="20" customHeight="1">
      <c r="A1365" t="s">
        <v>735</v>
      </c>
      <c r="B1365" t="s">
        <v>377</v>
      </c>
      <c r="C1365" s="84" t="s">
        <v>2857</v>
      </c>
      <c r="D1365" t="s">
        <v>2858</v>
      </c>
    </row>
    <row r="1366" spans="1:4" ht="20" customHeight="1">
      <c r="A1366" t="s">
        <v>1346</v>
      </c>
      <c r="B1366" t="s">
        <v>77</v>
      </c>
      <c r="C1366" s="84" t="s">
        <v>5294</v>
      </c>
      <c r="D1366" t="s">
        <v>3773</v>
      </c>
    </row>
    <row r="1367" spans="1:4" ht="20" customHeight="1">
      <c r="A1367" t="s">
        <v>855</v>
      </c>
      <c r="B1367" t="s">
        <v>77</v>
      </c>
      <c r="C1367" s="84" t="s">
        <v>3055</v>
      </c>
      <c r="D1367" t="s">
        <v>3056</v>
      </c>
    </row>
    <row r="1368" spans="1:4" ht="20" customHeight="1">
      <c r="A1368" t="s">
        <v>675</v>
      </c>
      <c r="B1368" t="s">
        <v>77</v>
      </c>
      <c r="C1368" s="84" t="s">
        <v>2764</v>
      </c>
      <c r="D1368" t="s">
        <v>2765</v>
      </c>
    </row>
    <row r="1369" spans="1:4" ht="20" customHeight="1">
      <c r="A1369" t="s">
        <v>676</v>
      </c>
      <c r="B1369" t="s">
        <v>77</v>
      </c>
      <c r="C1369" s="84" t="s">
        <v>2766</v>
      </c>
      <c r="D1369" t="s">
        <v>2767</v>
      </c>
    </row>
    <row r="1370" spans="1:4" ht="20" customHeight="1">
      <c r="A1370" t="s">
        <v>1537</v>
      </c>
      <c r="B1370" t="s">
        <v>77</v>
      </c>
      <c r="C1370" s="84" t="s">
        <v>5295</v>
      </c>
      <c r="D1370" t="s">
        <v>3908</v>
      </c>
    </row>
    <row r="1371" spans="1:4" ht="20" customHeight="1">
      <c r="A1371" t="s">
        <v>1498</v>
      </c>
      <c r="B1371" t="s">
        <v>77</v>
      </c>
      <c r="C1371" s="84" t="s">
        <v>5296</v>
      </c>
      <c r="D1371" t="s">
        <v>3882</v>
      </c>
    </row>
    <row r="1372" spans="1:4" ht="20" customHeight="1">
      <c r="A1372" t="s">
        <v>1581</v>
      </c>
      <c r="B1372" t="s">
        <v>77</v>
      </c>
      <c r="C1372" s="84" t="s">
        <v>5297</v>
      </c>
      <c r="D1372" t="s">
        <v>3935</v>
      </c>
    </row>
    <row r="1373" spans="1:4" ht="20" customHeight="1">
      <c r="A1373" t="s">
        <v>1997</v>
      </c>
      <c r="B1373" t="s">
        <v>77</v>
      </c>
      <c r="C1373" s="84" t="s">
        <v>5298</v>
      </c>
      <c r="D1373" t="s">
        <v>4190</v>
      </c>
    </row>
    <row r="1374" spans="1:4" ht="20" customHeight="1">
      <c r="A1374" t="s">
        <v>628</v>
      </c>
      <c r="B1374" t="s">
        <v>77</v>
      </c>
      <c r="C1374" s="84" t="s">
        <v>5299</v>
      </c>
      <c r="D1374" t="s">
        <v>2694</v>
      </c>
    </row>
    <row r="1375" spans="1:4" ht="20" customHeight="1">
      <c r="A1375" t="s">
        <v>1557</v>
      </c>
      <c r="B1375" t="s">
        <v>77</v>
      </c>
      <c r="C1375" s="84" t="s">
        <v>5300</v>
      </c>
      <c r="D1375" t="s">
        <v>3922</v>
      </c>
    </row>
    <row r="1376" spans="1:4" ht="20" customHeight="1">
      <c r="A1376" t="s">
        <v>2074</v>
      </c>
      <c r="B1376" t="s">
        <v>77</v>
      </c>
      <c r="C1376" s="84" t="s">
        <v>5301</v>
      </c>
      <c r="D1376" t="s">
        <v>4228</v>
      </c>
    </row>
    <row r="1377" spans="1:4" ht="20" customHeight="1">
      <c r="A1377" t="s">
        <v>899</v>
      </c>
      <c r="B1377" t="s">
        <v>77</v>
      </c>
      <c r="C1377" s="84" t="s">
        <v>3117</v>
      </c>
      <c r="D1377" t="s">
        <v>3118</v>
      </c>
    </row>
    <row r="1378" spans="1:4" ht="20" customHeight="1">
      <c r="A1378" t="s">
        <v>816</v>
      </c>
      <c r="B1378" t="s">
        <v>77</v>
      </c>
      <c r="C1378" s="84" t="s">
        <v>2985</v>
      </c>
      <c r="D1378" t="s">
        <v>2986</v>
      </c>
    </row>
    <row r="1379" spans="1:4" ht="20" customHeight="1">
      <c r="A1379" t="s">
        <v>1485</v>
      </c>
      <c r="B1379" t="s">
        <v>77</v>
      </c>
      <c r="C1379" s="84" t="s">
        <v>5302</v>
      </c>
      <c r="D1379" t="s">
        <v>3873</v>
      </c>
    </row>
    <row r="1380" spans="1:4" ht="20" customHeight="1">
      <c r="A1380" t="s">
        <v>1254</v>
      </c>
      <c r="B1380" t="s">
        <v>77</v>
      </c>
      <c r="C1380" s="84" t="s">
        <v>3636</v>
      </c>
      <c r="D1380" t="s">
        <v>3637</v>
      </c>
    </row>
    <row r="1381" spans="1:4" ht="20" customHeight="1">
      <c r="A1381" t="s">
        <v>845</v>
      </c>
      <c r="B1381" t="s">
        <v>77</v>
      </c>
      <c r="C1381" s="84" t="s">
        <v>3038</v>
      </c>
      <c r="D1381" t="s">
        <v>3039</v>
      </c>
    </row>
    <row r="1382" spans="1:4" ht="20" customHeight="1">
      <c r="A1382" t="s">
        <v>5303</v>
      </c>
      <c r="B1382" t="s">
        <v>77</v>
      </c>
      <c r="C1382" s="84" t="s">
        <v>5304</v>
      </c>
      <c r="D1382" t="s">
        <v>3772</v>
      </c>
    </row>
    <row r="1383" spans="1:4" ht="20" customHeight="1">
      <c r="A1383" t="s">
        <v>1024</v>
      </c>
      <c r="B1383" t="s">
        <v>77</v>
      </c>
      <c r="C1383" s="84" t="s">
        <v>3312</v>
      </c>
      <c r="D1383" t="s">
        <v>2694</v>
      </c>
    </row>
    <row r="1384" spans="1:4" ht="20" customHeight="1">
      <c r="A1384" t="s">
        <v>2089</v>
      </c>
      <c r="B1384" t="s">
        <v>77</v>
      </c>
      <c r="C1384" s="84" t="s">
        <v>5305</v>
      </c>
      <c r="D1384" t="s">
        <v>2986</v>
      </c>
    </row>
    <row r="1385" spans="1:4" ht="20" customHeight="1">
      <c r="A1385" t="s">
        <v>707</v>
      </c>
      <c r="B1385" t="s">
        <v>77</v>
      </c>
      <c r="C1385" s="84" t="s">
        <v>2813</v>
      </c>
      <c r="D1385" t="s">
        <v>2814</v>
      </c>
    </row>
    <row r="1386" spans="1:4" ht="20" customHeight="1">
      <c r="A1386" t="s">
        <v>1734</v>
      </c>
      <c r="B1386" t="s">
        <v>1096</v>
      </c>
      <c r="C1386" s="84" t="s">
        <v>5306</v>
      </c>
      <c r="D1386" t="s">
        <v>3390</v>
      </c>
    </row>
    <row r="1387" spans="1:4" ht="20" customHeight="1">
      <c r="A1387" t="s">
        <v>1733</v>
      </c>
      <c r="B1387" t="s">
        <v>379</v>
      </c>
      <c r="C1387" s="84" t="s">
        <v>5306</v>
      </c>
      <c r="D1387" t="s">
        <v>2630</v>
      </c>
    </row>
    <row r="1388" spans="1:4" ht="20" customHeight="1">
      <c r="A1388" t="s">
        <v>910</v>
      </c>
      <c r="B1388" t="s">
        <v>77</v>
      </c>
      <c r="C1388" s="84" t="s">
        <v>3130</v>
      </c>
      <c r="D1388" t="s">
        <v>3131</v>
      </c>
    </row>
    <row r="1389" spans="1:4" ht="20" customHeight="1">
      <c r="A1389" t="s">
        <v>649</v>
      </c>
      <c r="B1389" t="s">
        <v>448</v>
      </c>
      <c r="C1389" s="84" t="s">
        <v>2715</v>
      </c>
      <c r="D1389" t="s">
        <v>2716</v>
      </c>
    </row>
    <row r="1390" spans="1:4" ht="20" customHeight="1">
      <c r="A1390" t="s">
        <v>2202</v>
      </c>
      <c r="B1390" t="s">
        <v>377</v>
      </c>
      <c r="C1390" s="84" t="s">
        <v>5307</v>
      </c>
      <c r="D1390" t="s">
        <v>4274</v>
      </c>
    </row>
    <row r="1391" spans="1:4" ht="20" customHeight="1">
      <c r="A1391" t="s">
        <v>689</v>
      </c>
      <c r="B1391" t="s">
        <v>77</v>
      </c>
      <c r="C1391" s="84" t="s">
        <v>5092</v>
      </c>
    </row>
    <row r="1392" spans="1:4" ht="20" customHeight="1">
      <c r="A1392" t="s">
        <v>2116</v>
      </c>
      <c r="B1392" t="s">
        <v>411</v>
      </c>
      <c r="C1392" s="84" t="s">
        <v>5308</v>
      </c>
      <c r="D1392" t="s">
        <v>4243</v>
      </c>
    </row>
    <row r="1393" spans="1:4" ht="20" customHeight="1">
      <c r="A1393" t="s">
        <v>554</v>
      </c>
      <c r="B1393" t="s">
        <v>553</v>
      </c>
      <c r="C1393" s="84" t="s">
        <v>5309</v>
      </c>
      <c r="D1393" t="s">
        <v>2635</v>
      </c>
    </row>
    <row r="1394" spans="1:4" ht="20" customHeight="1">
      <c r="A1394" t="s">
        <v>693</v>
      </c>
      <c r="B1394" t="s">
        <v>377</v>
      </c>
      <c r="C1394" s="84" t="s">
        <v>2792</v>
      </c>
      <c r="D1394" t="s">
        <v>2793</v>
      </c>
    </row>
    <row r="1395" spans="1:4" ht="20" customHeight="1">
      <c r="A1395" t="s">
        <v>2195</v>
      </c>
      <c r="B1395" t="s">
        <v>988</v>
      </c>
      <c r="C1395" s="84" t="s">
        <v>5310</v>
      </c>
      <c r="D1395" t="s">
        <v>3889</v>
      </c>
    </row>
    <row r="1396" spans="1:4" ht="20" customHeight="1">
      <c r="A1396" t="s">
        <v>2095</v>
      </c>
      <c r="B1396" t="s">
        <v>1085</v>
      </c>
      <c r="C1396" s="84" t="s">
        <v>4706</v>
      </c>
      <c r="D1396" t="s">
        <v>4235</v>
      </c>
    </row>
    <row r="1397" spans="1:4" ht="20" customHeight="1">
      <c r="A1397" t="s">
        <v>1245</v>
      </c>
      <c r="B1397" t="s">
        <v>600</v>
      </c>
      <c r="C1397" s="84" t="s">
        <v>5006</v>
      </c>
    </row>
    <row r="1398" spans="1:4" ht="20" customHeight="1">
      <c r="A1398" t="s">
        <v>989</v>
      </c>
      <c r="B1398" t="s">
        <v>988</v>
      </c>
      <c r="C1398" s="84" t="s">
        <v>5311</v>
      </c>
      <c r="D1398" t="s">
        <v>3251</v>
      </c>
    </row>
    <row r="1399" spans="1:4" ht="20" customHeight="1">
      <c r="A1399" t="s">
        <v>864</v>
      </c>
      <c r="B1399" t="s">
        <v>379</v>
      </c>
      <c r="C1399" s="84" t="s">
        <v>5312</v>
      </c>
      <c r="D1399" t="s">
        <v>3070</v>
      </c>
    </row>
    <row r="1400" spans="1:4" ht="20" customHeight="1">
      <c r="A1400" t="s">
        <v>1113</v>
      </c>
      <c r="B1400" t="s">
        <v>600</v>
      </c>
      <c r="C1400" s="84" t="s">
        <v>3413</v>
      </c>
      <c r="D1400" t="s">
        <v>3414</v>
      </c>
    </row>
    <row r="1401" spans="1:4" ht="20" customHeight="1">
      <c r="A1401" t="s">
        <v>983</v>
      </c>
      <c r="B1401" t="s">
        <v>77</v>
      </c>
      <c r="C1401" s="84" t="s">
        <v>3244</v>
      </c>
      <c r="D1401" t="s">
        <v>3245</v>
      </c>
    </row>
    <row r="1402" spans="1:4" ht="20" customHeight="1">
      <c r="A1402" t="s">
        <v>1546</v>
      </c>
      <c r="B1402" t="s">
        <v>775</v>
      </c>
      <c r="C1402" s="84" t="s">
        <v>5313</v>
      </c>
      <c r="D1402" t="s">
        <v>3916</v>
      </c>
    </row>
    <row r="1403" spans="1:4" ht="20" customHeight="1">
      <c r="A1403" t="s">
        <v>469</v>
      </c>
      <c r="B1403" t="s">
        <v>377</v>
      </c>
      <c r="C1403" s="84" t="s">
        <v>5314</v>
      </c>
      <c r="D1403" t="s">
        <v>2558</v>
      </c>
    </row>
    <row r="1404" spans="1:4" ht="20" customHeight="1">
      <c r="A1404" t="s">
        <v>1002</v>
      </c>
      <c r="B1404" t="s">
        <v>77</v>
      </c>
      <c r="C1404" s="84" t="s">
        <v>3272</v>
      </c>
      <c r="D1404" t="s">
        <v>3273</v>
      </c>
    </row>
    <row r="1405" spans="1:4" ht="20" customHeight="1">
      <c r="A1405" t="s">
        <v>2211</v>
      </c>
      <c r="B1405" t="s">
        <v>503</v>
      </c>
      <c r="C1405" s="84" t="s">
        <v>5315</v>
      </c>
      <c r="D1405" t="s">
        <v>4284</v>
      </c>
    </row>
    <row r="1406" spans="1:4" ht="20" customHeight="1">
      <c r="A1406" t="s">
        <v>2271</v>
      </c>
      <c r="B1406" t="s">
        <v>379</v>
      </c>
      <c r="C1406" s="84" t="s">
        <v>4375</v>
      </c>
      <c r="D1406" t="s">
        <v>4376</v>
      </c>
    </row>
    <row r="1407" spans="1:4" ht="20" customHeight="1">
      <c r="A1407" t="s">
        <v>1054</v>
      </c>
      <c r="B1407" t="s">
        <v>432</v>
      </c>
      <c r="C1407" s="84" t="s">
        <v>5316</v>
      </c>
      <c r="D1407" t="s">
        <v>2628</v>
      </c>
    </row>
    <row r="1408" spans="1:4" ht="20" customHeight="1">
      <c r="A1408" t="s">
        <v>467</v>
      </c>
      <c r="B1408" t="s">
        <v>381</v>
      </c>
      <c r="C1408" s="84" t="s">
        <v>5317</v>
      </c>
      <c r="D1408" t="s">
        <v>2556</v>
      </c>
    </row>
    <row r="1409" spans="1:5" ht="20" customHeight="1">
      <c r="A1409" t="s">
        <v>1569</v>
      </c>
      <c r="B1409" t="s">
        <v>484</v>
      </c>
      <c r="C1409" s="84" t="s">
        <v>5318</v>
      </c>
      <c r="D1409" t="s">
        <v>3929</v>
      </c>
    </row>
    <row r="1410" spans="1:5" ht="20" customHeight="1">
      <c r="A1410" t="s">
        <v>1400</v>
      </c>
      <c r="B1410" t="s">
        <v>953</v>
      </c>
      <c r="C1410" s="84" t="s">
        <v>5319</v>
      </c>
      <c r="D1410" t="s">
        <v>3821</v>
      </c>
    </row>
    <row r="1411" spans="1:5" ht="20" customHeight="1">
      <c r="A1411" t="s">
        <v>619</v>
      </c>
      <c r="B1411" t="s">
        <v>503</v>
      </c>
      <c r="C1411" s="84" t="s">
        <v>5320</v>
      </c>
      <c r="D1411" t="s">
        <v>2686</v>
      </c>
    </row>
    <row r="1412" spans="1:5" ht="20" customHeight="1">
      <c r="A1412" t="s">
        <v>1296</v>
      </c>
      <c r="B1412" t="s">
        <v>77</v>
      </c>
      <c r="C1412" s="84" t="s">
        <v>3697</v>
      </c>
      <c r="D1412" t="s">
        <v>2931</v>
      </c>
    </row>
    <row r="1413" spans="1:5" ht="20" customHeight="1">
      <c r="A1413" t="s">
        <v>1459</v>
      </c>
      <c r="B1413" t="s">
        <v>77</v>
      </c>
      <c r="C1413" s="84" t="s">
        <v>5321</v>
      </c>
      <c r="D1413" t="s">
        <v>3857</v>
      </c>
    </row>
    <row r="1414" spans="1:5" ht="20" customHeight="1">
      <c r="A1414" t="s">
        <v>1803</v>
      </c>
      <c r="B1414" t="s">
        <v>379</v>
      </c>
      <c r="C1414" s="84" t="s">
        <v>5322</v>
      </c>
      <c r="D1414" t="s">
        <v>4080</v>
      </c>
      <c r="E1414" t="s">
        <v>4081</v>
      </c>
    </row>
    <row r="1415" spans="1:5" ht="20" customHeight="1">
      <c r="A1415" t="s">
        <v>1117</v>
      </c>
      <c r="B1415" t="s">
        <v>1050</v>
      </c>
      <c r="C1415" s="84" t="s">
        <v>3421</v>
      </c>
      <c r="D1415" t="s">
        <v>3331</v>
      </c>
    </row>
    <row r="1416" spans="1:5" ht="20" customHeight="1">
      <c r="A1416" t="s">
        <v>1199</v>
      </c>
      <c r="B1416" t="s">
        <v>600</v>
      </c>
      <c r="C1416" s="84" t="s">
        <v>3550</v>
      </c>
      <c r="D1416" t="s">
        <v>3551</v>
      </c>
    </row>
    <row r="1417" spans="1:5" ht="20" customHeight="1">
      <c r="A1417" t="s">
        <v>740</v>
      </c>
      <c r="B1417" t="s">
        <v>379</v>
      </c>
      <c r="C1417" s="84" t="s">
        <v>2867</v>
      </c>
      <c r="D1417" t="s">
        <v>2868</v>
      </c>
      <c r="E1417" t="s">
        <v>2869</v>
      </c>
    </row>
    <row r="1418" spans="1:5" ht="20" customHeight="1">
      <c r="A1418" t="s">
        <v>971</v>
      </c>
      <c r="B1418" t="s">
        <v>867</v>
      </c>
      <c r="C1418" s="84" t="s">
        <v>3227</v>
      </c>
      <c r="D1418" t="s">
        <v>3228</v>
      </c>
    </row>
    <row r="1419" spans="1:5" ht="20" customHeight="1">
      <c r="A1419" t="s">
        <v>1853</v>
      </c>
      <c r="B1419" t="s">
        <v>77</v>
      </c>
      <c r="C1419" s="84" t="s">
        <v>5323</v>
      </c>
      <c r="D1419" t="s">
        <v>4108</v>
      </c>
    </row>
    <row r="1420" spans="1:5" ht="20" customHeight="1">
      <c r="A1420" t="s">
        <v>1995</v>
      </c>
      <c r="B1420" t="s">
        <v>77</v>
      </c>
      <c r="C1420" s="84" t="s">
        <v>5324</v>
      </c>
    </row>
    <row r="1421" spans="1:5" ht="20" customHeight="1">
      <c r="A1421" t="s">
        <v>2004</v>
      </c>
      <c r="B1421" t="s">
        <v>600</v>
      </c>
      <c r="C1421" s="84" t="s">
        <v>5325</v>
      </c>
    </row>
    <row r="1422" spans="1:5" ht="20" customHeight="1">
      <c r="A1422" t="s">
        <v>1344</v>
      </c>
      <c r="B1422" t="s">
        <v>77</v>
      </c>
      <c r="C1422" s="84" t="s">
        <v>5326</v>
      </c>
      <c r="D1422" t="s">
        <v>3770</v>
      </c>
    </row>
    <row r="1423" spans="1:5" ht="20" customHeight="1">
      <c r="A1423" t="s">
        <v>570</v>
      </c>
      <c r="B1423" t="s">
        <v>77</v>
      </c>
      <c r="C1423" s="84" t="s">
        <v>5327</v>
      </c>
      <c r="D1423" t="s">
        <v>2646</v>
      </c>
    </row>
    <row r="1424" spans="1:5" ht="20" customHeight="1">
      <c r="A1424" t="s">
        <v>844</v>
      </c>
      <c r="B1424" t="s">
        <v>77</v>
      </c>
      <c r="C1424" s="84" t="s">
        <v>3036</v>
      </c>
      <c r="D1424" t="s">
        <v>3037</v>
      </c>
    </row>
    <row r="1425" spans="1:5" ht="20" customHeight="1">
      <c r="A1425" t="s">
        <v>1636</v>
      </c>
      <c r="B1425" t="s">
        <v>77</v>
      </c>
      <c r="C1425" s="84" t="s">
        <v>5328</v>
      </c>
      <c r="D1425" t="s">
        <v>3773</v>
      </c>
    </row>
    <row r="1426" spans="1:5" ht="20" customHeight="1">
      <c r="A1426" t="s">
        <v>1104</v>
      </c>
      <c r="B1426" t="s">
        <v>77</v>
      </c>
      <c r="C1426" s="84" t="s">
        <v>3401</v>
      </c>
      <c r="D1426" t="s">
        <v>3006</v>
      </c>
    </row>
    <row r="1427" spans="1:5" ht="20" customHeight="1">
      <c r="A1427" t="s">
        <v>997</v>
      </c>
      <c r="B1427" t="s">
        <v>77</v>
      </c>
      <c r="C1427" s="84" t="s">
        <v>3264</v>
      </c>
      <c r="D1427" t="s">
        <v>3265</v>
      </c>
    </row>
    <row r="1428" spans="1:5" ht="20" customHeight="1">
      <c r="A1428" t="s">
        <v>5329</v>
      </c>
      <c r="B1428" t="s">
        <v>77</v>
      </c>
      <c r="C1428" s="84" t="s">
        <v>5330</v>
      </c>
      <c r="D1428" t="s">
        <v>3772</v>
      </c>
    </row>
    <row r="1429" spans="1:5" ht="20" customHeight="1">
      <c r="A1429" t="s">
        <v>2278</v>
      </c>
      <c r="B1429" t="s">
        <v>379</v>
      </c>
      <c r="C1429" s="84"/>
      <c r="D1429" t="s">
        <v>4387</v>
      </c>
      <c r="E1429" t="s">
        <v>4388</v>
      </c>
    </row>
    <row r="1430" spans="1:5" ht="20" customHeight="1">
      <c r="A1430" t="s">
        <v>2128</v>
      </c>
      <c r="B1430" t="s">
        <v>379</v>
      </c>
      <c r="C1430" s="84" t="s">
        <v>5331</v>
      </c>
      <c r="D1430" t="s">
        <v>4250</v>
      </c>
    </row>
    <row r="1431" spans="1:5" ht="20" customHeight="1">
      <c r="A1431" t="s">
        <v>395</v>
      </c>
      <c r="B1431" t="s">
        <v>379</v>
      </c>
      <c r="C1431" s="84" t="s">
        <v>5332</v>
      </c>
      <c r="D1431" t="s">
        <v>2479</v>
      </c>
      <c r="E1431" t="s">
        <v>2480</v>
      </c>
    </row>
    <row r="1432" spans="1:5" ht="20" customHeight="1">
      <c r="A1432" t="s">
        <v>1812</v>
      </c>
      <c r="B1432" t="s">
        <v>640</v>
      </c>
      <c r="C1432" s="84" t="s">
        <v>5333</v>
      </c>
      <c r="D1432" t="s">
        <v>3846</v>
      </c>
    </row>
    <row r="1433" spans="1:5" ht="20" customHeight="1">
      <c r="A1433" t="s">
        <v>397</v>
      </c>
      <c r="B1433" t="s">
        <v>379</v>
      </c>
      <c r="C1433" s="84" t="s">
        <v>5334</v>
      </c>
      <c r="D1433" t="s">
        <v>2482</v>
      </c>
      <c r="E1433" t="s">
        <v>2483</v>
      </c>
    </row>
    <row r="1434" spans="1:5" ht="20" customHeight="1">
      <c r="A1434" t="s">
        <v>2024</v>
      </c>
      <c r="B1434" t="s">
        <v>379</v>
      </c>
      <c r="C1434" s="84" t="s">
        <v>4752</v>
      </c>
      <c r="D1434" t="s">
        <v>4207</v>
      </c>
    </row>
    <row r="1435" spans="1:5" ht="20" customHeight="1">
      <c r="A1435" t="s">
        <v>1069</v>
      </c>
      <c r="B1435" t="s">
        <v>489</v>
      </c>
      <c r="C1435" s="84" t="s">
        <v>3347</v>
      </c>
      <c r="D1435" t="s">
        <v>3348</v>
      </c>
    </row>
    <row r="1436" spans="1:5" ht="20" customHeight="1">
      <c r="A1436" t="s">
        <v>1613</v>
      </c>
      <c r="B1436" t="s">
        <v>379</v>
      </c>
      <c r="C1436" s="84" t="s">
        <v>5335</v>
      </c>
      <c r="D1436" t="s">
        <v>3962</v>
      </c>
    </row>
    <row r="1437" spans="1:5" ht="20" customHeight="1">
      <c r="A1437" t="s">
        <v>1102</v>
      </c>
      <c r="B1437" t="s">
        <v>377</v>
      </c>
      <c r="C1437" s="84" t="s">
        <v>3398</v>
      </c>
      <c r="D1437" t="s">
        <v>3399</v>
      </c>
    </row>
    <row r="1438" spans="1:5" ht="20" customHeight="1">
      <c r="A1438" t="s">
        <v>1060</v>
      </c>
      <c r="B1438" t="s">
        <v>388</v>
      </c>
      <c r="C1438" s="84" t="s">
        <v>5336</v>
      </c>
      <c r="D1438" t="s">
        <v>3337</v>
      </c>
    </row>
    <row r="1439" spans="1:5" ht="20" customHeight="1">
      <c r="A1439" t="s">
        <v>389</v>
      </c>
      <c r="B1439" t="s">
        <v>388</v>
      </c>
      <c r="C1439" s="84" t="s">
        <v>5337</v>
      </c>
      <c r="D1439" t="s">
        <v>2474</v>
      </c>
    </row>
    <row r="1440" spans="1:5" ht="20" customHeight="1">
      <c r="A1440" t="s">
        <v>1032</v>
      </c>
      <c r="B1440" t="s">
        <v>377</v>
      </c>
      <c r="C1440" s="84" t="s">
        <v>5338</v>
      </c>
      <c r="D1440" t="s">
        <v>3319</v>
      </c>
    </row>
    <row r="1441" spans="1:5" ht="20" customHeight="1">
      <c r="A1441" t="s">
        <v>2035</v>
      </c>
      <c r="B1441" t="s">
        <v>388</v>
      </c>
      <c r="C1441" s="84" t="s">
        <v>5339</v>
      </c>
    </row>
    <row r="1442" spans="1:5" ht="20" customHeight="1">
      <c r="A1442" t="s">
        <v>2279</v>
      </c>
      <c r="B1442" t="s">
        <v>379</v>
      </c>
      <c r="C1442" s="84"/>
      <c r="D1442" t="s">
        <v>4389</v>
      </c>
      <c r="E1442" t="s">
        <v>4390</v>
      </c>
    </row>
    <row r="1443" spans="1:5" ht="20" customHeight="1">
      <c r="A1443" t="s">
        <v>1343</v>
      </c>
      <c r="B1443" t="s">
        <v>489</v>
      </c>
      <c r="C1443" s="84" t="s">
        <v>5340</v>
      </c>
      <c r="D1443" t="s">
        <v>3769</v>
      </c>
    </row>
    <row r="1444" spans="1:5" ht="20" customHeight="1">
      <c r="A1444" t="s">
        <v>1841</v>
      </c>
      <c r="B1444" t="s">
        <v>1312</v>
      </c>
      <c r="C1444" s="84" t="s">
        <v>5341</v>
      </c>
      <c r="D1444" t="s">
        <v>3782</v>
      </c>
    </row>
    <row r="1445" spans="1:5" ht="20" customHeight="1">
      <c r="A1445" t="s">
        <v>1417</v>
      </c>
      <c r="B1445" t="s">
        <v>377</v>
      </c>
      <c r="C1445" s="84" t="s">
        <v>5342</v>
      </c>
      <c r="D1445" t="s">
        <v>3833</v>
      </c>
    </row>
    <row r="1446" spans="1:5" ht="20" customHeight="1">
      <c r="A1446" t="s">
        <v>2102</v>
      </c>
      <c r="B1446" t="s">
        <v>2101</v>
      </c>
      <c r="C1446" s="84" t="s">
        <v>5343</v>
      </c>
      <c r="D1446" t="s">
        <v>4237</v>
      </c>
    </row>
    <row r="1447" spans="1:5" ht="20" customHeight="1">
      <c r="A1447" t="s">
        <v>2244</v>
      </c>
      <c r="B1447" t="s">
        <v>377</v>
      </c>
      <c r="C1447" s="84" t="s">
        <v>5344</v>
      </c>
      <c r="D1447" t="s">
        <v>4335</v>
      </c>
    </row>
    <row r="1448" spans="1:5" ht="20" customHeight="1">
      <c r="A1448" t="s">
        <v>1018</v>
      </c>
      <c r="B1448" t="s">
        <v>377</v>
      </c>
      <c r="C1448" s="84" t="s">
        <v>3303</v>
      </c>
      <c r="D1448" t="s">
        <v>2912</v>
      </c>
    </row>
    <row r="1449" spans="1:5" ht="20" customHeight="1">
      <c r="A1449" t="s">
        <v>2263</v>
      </c>
      <c r="B1449" t="s">
        <v>377</v>
      </c>
      <c r="C1449" s="84" t="s">
        <v>4364</v>
      </c>
      <c r="D1449" t="s">
        <v>4365</v>
      </c>
    </row>
    <row r="1450" spans="1:5" ht="20" customHeight="1">
      <c r="A1450" t="s">
        <v>1474</v>
      </c>
      <c r="B1450" t="s">
        <v>377</v>
      </c>
      <c r="C1450" s="84" t="s">
        <v>5345</v>
      </c>
      <c r="D1450" t="s">
        <v>3018</v>
      </c>
    </row>
    <row r="1451" spans="1:5" ht="20" customHeight="1">
      <c r="A1451" t="s">
        <v>624</v>
      </c>
      <c r="B1451" t="s">
        <v>377</v>
      </c>
      <c r="C1451" s="84" t="s">
        <v>5346</v>
      </c>
      <c r="D1451" t="s">
        <v>2690</v>
      </c>
    </row>
    <row r="1452" spans="1:5" ht="20" customHeight="1">
      <c r="A1452" t="s">
        <v>1299</v>
      </c>
      <c r="B1452" t="s">
        <v>377</v>
      </c>
      <c r="C1452" s="84" t="s">
        <v>3699</v>
      </c>
      <c r="D1452" t="s">
        <v>3700</v>
      </c>
    </row>
    <row r="1453" spans="1:5" ht="20" customHeight="1">
      <c r="A1453" t="s">
        <v>401</v>
      </c>
      <c r="B1453" t="s">
        <v>377</v>
      </c>
      <c r="C1453" s="84" t="s">
        <v>5347</v>
      </c>
      <c r="D1453" t="s">
        <v>2487</v>
      </c>
    </row>
    <row r="1454" spans="1:5" ht="20" customHeight="1">
      <c r="A1454" t="s">
        <v>1952</v>
      </c>
      <c r="B1454" t="s">
        <v>377</v>
      </c>
      <c r="C1454" s="84" t="s">
        <v>5348</v>
      </c>
      <c r="D1454" t="s">
        <v>4160</v>
      </c>
    </row>
    <row r="1455" spans="1:5" ht="20" customHeight="1">
      <c r="A1455" t="s">
        <v>2208</v>
      </c>
      <c r="B1455" t="s">
        <v>377</v>
      </c>
      <c r="C1455" s="84" t="s">
        <v>5349</v>
      </c>
    </row>
    <row r="1456" spans="1:5" ht="20" customHeight="1">
      <c r="A1456" t="s">
        <v>1321</v>
      </c>
      <c r="B1456" t="s">
        <v>377</v>
      </c>
      <c r="C1456" s="84" t="s">
        <v>3735</v>
      </c>
      <c r="D1456" t="s">
        <v>3736</v>
      </c>
    </row>
    <row r="1457" spans="1:4" ht="20" customHeight="1">
      <c r="A1457" t="s">
        <v>1007</v>
      </c>
      <c r="B1457" t="s">
        <v>377</v>
      </c>
      <c r="C1457" s="84" t="s">
        <v>3281</v>
      </c>
      <c r="D1457" t="s">
        <v>3282</v>
      </c>
    </row>
    <row r="1458" spans="1:4" ht="20" customHeight="1">
      <c r="A1458" t="s">
        <v>772</v>
      </c>
      <c r="B1458" t="s">
        <v>377</v>
      </c>
      <c r="C1458" s="84" t="s">
        <v>2911</v>
      </c>
      <c r="D1458" t="s">
        <v>2912</v>
      </c>
    </row>
    <row r="1459" spans="1:4" ht="20" customHeight="1">
      <c r="A1459" t="s">
        <v>852</v>
      </c>
      <c r="B1459" t="s">
        <v>475</v>
      </c>
      <c r="C1459" s="84" t="s">
        <v>3049</v>
      </c>
      <c r="D1459" t="s">
        <v>3050</v>
      </c>
    </row>
    <row r="1460" spans="1:4" ht="20" customHeight="1">
      <c r="A1460" t="s">
        <v>1116</v>
      </c>
      <c r="B1460" t="s">
        <v>377</v>
      </c>
      <c r="C1460" s="84" t="s">
        <v>3419</v>
      </c>
      <c r="D1460" t="s">
        <v>3420</v>
      </c>
    </row>
    <row r="1461" spans="1:4" ht="20" customHeight="1">
      <c r="A1461" t="s">
        <v>2254</v>
      </c>
      <c r="B1461" t="s">
        <v>377</v>
      </c>
      <c r="C1461" s="84" t="s">
        <v>4350</v>
      </c>
      <c r="D1461" t="s">
        <v>4351</v>
      </c>
    </row>
    <row r="1462" spans="1:4" ht="20" customHeight="1">
      <c r="A1462" t="s">
        <v>474</v>
      </c>
      <c r="B1462" t="s">
        <v>377</v>
      </c>
      <c r="C1462" s="84" t="s">
        <v>5350</v>
      </c>
      <c r="D1462" t="s">
        <v>2562</v>
      </c>
    </row>
    <row r="1463" spans="1:4" ht="20" customHeight="1">
      <c r="A1463" t="s">
        <v>1544</v>
      </c>
      <c r="B1463" t="s">
        <v>377</v>
      </c>
      <c r="C1463" s="84" t="s">
        <v>5351</v>
      </c>
      <c r="D1463" t="s">
        <v>3914</v>
      </c>
    </row>
    <row r="1464" spans="1:4" ht="20" customHeight="1">
      <c r="A1464" t="s">
        <v>1540</v>
      </c>
      <c r="B1464" t="s">
        <v>388</v>
      </c>
      <c r="C1464" s="84" t="s">
        <v>5352</v>
      </c>
      <c r="D1464" t="s">
        <v>3911</v>
      </c>
    </row>
    <row r="1465" spans="1:4" ht="20" customHeight="1">
      <c r="A1465" t="s">
        <v>2260</v>
      </c>
      <c r="B1465" t="s">
        <v>377</v>
      </c>
      <c r="C1465" s="84" t="s">
        <v>4358</v>
      </c>
      <c r="D1465" t="s">
        <v>4359</v>
      </c>
    </row>
    <row r="1466" spans="1:4" ht="20" customHeight="1">
      <c r="A1466" t="s">
        <v>2251</v>
      </c>
      <c r="B1466" t="s">
        <v>377</v>
      </c>
      <c r="C1466" s="84" t="s">
        <v>5353</v>
      </c>
      <c r="D1466" t="s">
        <v>4345</v>
      </c>
    </row>
    <row r="1467" spans="1:4" ht="20" customHeight="1">
      <c r="A1467" t="s">
        <v>1157</v>
      </c>
      <c r="B1467" t="s">
        <v>377</v>
      </c>
      <c r="C1467" s="84" t="s">
        <v>3485</v>
      </c>
      <c r="D1467" t="s">
        <v>3486</v>
      </c>
    </row>
    <row r="1468" spans="1:4" ht="20" customHeight="1">
      <c r="A1468" t="s">
        <v>1625</v>
      </c>
      <c r="B1468" t="s">
        <v>549</v>
      </c>
      <c r="C1468" s="84" t="s">
        <v>5354</v>
      </c>
      <c r="D1468" t="s">
        <v>3970</v>
      </c>
    </row>
    <row r="1469" spans="1:4" ht="20" customHeight="1">
      <c r="A1469" t="s">
        <v>1928</v>
      </c>
      <c r="B1469" t="s">
        <v>377</v>
      </c>
      <c r="C1469" s="84" t="s">
        <v>5355</v>
      </c>
      <c r="D1469" t="s">
        <v>4148</v>
      </c>
    </row>
    <row r="1470" spans="1:4" ht="20" customHeight="1">
      <c r="A1470" t="s">
        <v>1714</v>
      </c>
      <c r="B1470" t="s">
        <v>881</v>
      </c>
      <c r="C1470" s="84" t="s">
        <v>5356</v>
      </c>
      <c r="D1470" t="s">
        <v>4016</v>
      </c>
    </row>
    <row r="1471" spans="1:4" ht="20" customHeight="1">
      <c r="A1471" t="s">
        <v>1361</v>
      </c>
      <c r="B1471" t="s">
        <v>484</v>
      </c>
      <c r="C1471" s="84" t="s">
        <v>5357</v>
      </c>
      <c r="D1471" t="s">
        <v>3783</v>
      </c>
    </row>
    <row r="1472" spans="1:4" ht="20" customHeight="1">
      <c r="A1472" t="s">
        <v>1896</v>
      </c>
      <c r="B1472" t="s">
        <v>453</v>
      </c>
      <c r="C1472" s="84" t="s">
        <v>5358</v>
      </c>
      <c r="D1472" t="s">
        <v>4135</v>
      </c>
    </row>
    <row r="1473" spans="1:5" ht="20" customHeight="1">
      <c r="A1473" t="s">
        <v>1336</v>
      </c>
      <c r="B1473" t="s">
        <v>432</v>
      </c>
      <c r="C1473" s="84" t="s">
        <v>3761</v>
      </c>
      <c r="D1473" t="s">
        <v>2565</v>
      </c>
    </row>
    <row r="1474" spans="1:5" ht="20" customHeight="1">
      <c r="A1474" t="s">
        <v>1263</v>
      </c>
      <c r="B1474" t="s">
        <v>377</v>
      </c>
      <c r="C1474" s="84" t="s">
        <v>3651</v>
      </c>
      <c r="D1474" t="s">
        <v>3652</v>
      </c>
    </row>
    <row r="1475" spans="1:5" ht="20" customHeight="1">
      <c r="A1475" t="s">
        <v>1630</v>
      </c>
      <c r="B1475" t="s">
        <v>453</v>
      </c>
      <c r="C1475" s="84" t="s">
        <v>5359</v>
      </c>
      <c r="D1475" t="s">
        <v>3974</v>
      </c>
    </row>
    <row r="1476" spans="1:5" ht="20" customHeight="1">
      <c r="A1476" t="s">
        <v>2190</v>
      </c>
      <c r="B1476" t="s">
        <v>953</v>
      </c>
      <c r="C1476" s="84" t="s">
        <v>5360</v>
      </c>
      <c r="D1476" t="s">
        <v>4272</v>
      </c>
    </row>
    <row r="1477" spans="1:5" ht="20" customHeight="1">
      <c r="A1477" t="s">
        <v>538</v>
      </c>
      <c r="B1477" t="s">
        <v>379</v>
      </c>
      <c r="C1477" s="84" t="s">
        <v>5361</v>
      </c>
      <c r="D1477" t="s">
        <v>2620</v>
      </c>
      <c r="E1477" t="s">
        <v>2621</v>
      </c>
    </row>
    <row r="1478" spans="1:5" ht="20" customHeight="1">
      <c r="A1478" t="s">
        <v>1223</v>
      </c>
      <c r="B1478" t="s">
        <v>379</v>
      </c>
      <c r="C1478" s="84" t="s">
        <v>3591</v>
      </c>
      <c r="D1478" t="s">
        <v>3592</v>
      </c>
      <c r="E1478" t="s">
        <v>3593</v>
      </c>
    </row>
    <row r="1479" spans="1:5" ht="20" customHeight="1">
      <c r="A1479" t="s">
        <v>1288</v>
      </c>
      <c r="B1479" t="s">
        <v>379</v>
      </c>
      <c r="C1479" s="84" t="s">
        <v>3685</v>
      </c>
      <c r="D1479" t="s">
        <v>3350</v>
      </c>
    </row>
    <row r="1480" spans="1:5" ht="20" customHeight="1">
      <c r="A1480" t="s">
        <v>1200</v>
      </c>
      <c r="B1480" t="s">
        <v>379</v>
      </c>
      <c r="C1480" s="84" t="s">
        <v>3552</v>
      </c>
      <c r="D1480" t="s">
        <v>3553</v>
      </c>
      <c r="E1480" t="s">
        <v>3554</v>
      </c>
    </row>
    <row r="1481" spans="1:5" ht="20" customHeight="1">
      <c r="A1481" t="s">
        <v>1600</v>
      </c>
      <c r="B1481" t="s">
        <v>379</v>
      </c>
      <c r="C1481" s="84" t="s">
        <v>5362</v>
      </c>
      <c r="D1481" t="s">
        <v>3950</v>
      </c>
      <c r="E1481" t="s">
        <v>3951</v>
      </c>
    </row>
    <row r="1482" spans="1:5" ht="20" customHeight="1">
      <c r="A1482" t="s">
        <v>1775</v>
      </c>
      <c r="B1482" t="s">
        <v>379</v>
      </c>
      <c r="C1482" s="84" t="s">
        <v>4057</v>
      </c>
      <c r="D1482" t="s">
        <v>2587</v>
      </c>
      <c r="E1482" t="s">
        <v>4058</v>
      </c>
    </row>
    <row r="1483" spans="1:5" ht="20" customHeight="1">
      <c r="A1483" t="s">
        <v>1044</v>
      </c>
      <c r="B1483" t="s">
        <v>379</v>
      </c>
      <c r="C1483" s="84" t="s">
        <v>5363</v>
      </c>
      <c r="D1483" t="s">
        <v>3326</v>
      </c>
    </row>
    <row r="1484" spans="1:5" ht="20" customHeight="1">
      <c r="A1484" t="s">
        <v>1101</v>
      </c>
      <c r="B1484" t="s">
        <v>377</v>
      </c>
      <c r="C1484" s="84" t="s">
        <v>3396</v>
      </c>
      <c r="D1484" t="s">
        <v>3397</v>
      </c>
    </row>
    <row r="1485" spans="1:5" ht="20" customHeight="1">
      <c r="A1485" t="s">
        <v>1201</v>
      </c>
      <c r="B1485" t="s">
        <v>379</v>
      </c>
      <c r="C1485" s="84" t="s">
        <v>5364</v>
      </c>
      <c r="D1485" t="s">
        <v>2956</v>
      </c>
      <c r="E1485" t="s">
        <v>3555</v>
      </c>
    </row>
    <row r="1486" spans="1:5" ht="20" customHeight="1">
      <c r="A1486" t="s">
        <v>1031</v>
      </c>
      <c r="B1486" t="s">
        <v>770</v>
      </c>
      <c r="C1486" s="84" t="s">
        <v>5086</v>
      </c>
      <c r="D1486" t="s">
        <v>3318</v>
      </c>
    </row>
    <row r="1487" spans="1:5" ht="20" customHeight="1">
      <c r="A1487" t="s">
        <v>859</v>
      </c>
      <c r="B1487" t="s">
        <v>858</v>
      </c>
      <c r="C1487" s="84" t="s">
        <v>3061</v>
      </c>
    </row>
    <row r="1488" spans="1:5" ht="20" customHeight="1">
      <c r="A1488" t="s">
        <v>932</v>
      </c>
      <c r="B1488" t="s">
        <v>381</v>
      </c>
      <c r="C1488" s="84" t="s">
        <v>3172</v>
      </c>
      <c r="D1488" t="s">
        <v>2637</v>
      </c>
    </row>
    <row r="1489" spans="1:4" ht="20" customHeight="1">
      <c r="A1489" t="s">
        <v>1469</v>
      </c>
      <c r="B1489" t="s">
        <v>561</v>
      </c>
      <c r="C1489" s="84" t="s">
        <v>4393</v>
      </c>
      <c r="D1489" t="s">
        <v>2459</v>
      </c>
    </row>
    <row r="1490" spans="1:4" ht="20" customHeight="1">
      <c r="A1490" t="s">
        <v>1493</v>
      </c>
      <c r="B1490" t="s">
        <v>377</v>
      </c>
      <c r="C1490" s="84" t="s">
        <v>5365</v>
      </c>
      <c r="D1490" t="s">
        <v>2818</v>
      </c>
    </row>
    <row r="1491" spans="1:4" ht="20" customHeight="1">
      <c r="A1491" t="s">
        <v>1280</v>
      </c>
      <c r="B1491" t="s">
        <v>429</v>
      </c>
      <c r="C1491" s="84" t="s">
        <v>5366</v>
      </c>
      <c r="D1491" t="s">
        <v>3670</v>
      </c>
    </row>
    <row r="1492" spans="1:4" ht="20" customHeight="1">
      <c r="A1492" t="s">
        <v>2052</v>
      </c>
      <c r="B1492" t="s">
        <v>1038</v>
      </c>
      <c r="C1492" s="84" t="s">
        <v>5367</v>
      </c>
      <c r="D1492" t="s">
        <v>4164</v>
      </c>
    </row>
    <row r="1493" spans="1:4" ht="20" customHeight="1">
      <c r="A1493" t="s">
        <v>1912</v>
      </c>
      <c r="B1493" t="s">
        <v>561</v>
      </c>
      <c r="C1493" s="84" t="s">
        <v>5368</v>
      </c>
      <c r="D1493" t="s">
        <v>2429</v>
      </c>
    </row>
    <row r="1494" spans="1:4" ht="20" customHeight="1">
      <c r="A1494" t="s">
        <v>473</v>
      </c>
      <c r="B1494" t="s">
        <v>472</v>
      </c>
      <c r="C1494" s="84" t="s">
        <v>5369</v>
      </c>
      <c r="D1494" t="s">
        <v>2561</v>
      </c>
    </row>
    <row r="1495" spans="1:4" ht="20" customHeight="1">
      <c r="A1495" t="s">
        <v>1619</v>
      </c>
      <c r="B1495" t="s">
        <v>1618</v>
      </c>
      <c r="C1495" s="84" t="s">
        <v>5370</v>
      </c>
      <c r="D1495" t="s">
        <v>3966</v>
      </c>
    </row>
    <row r="1496" spans="1:4" ht="20" customHeight="1">
      <c r="A1496" t="s">
        <v>1524</v>
      </c>
      <c r="B1496" t="s">
        <v>549</v>
      </c>
      <c r="C1496" s="84" t="s">
        <v>5371</v>
      </c>
      <c r="D1496" t="s">
        <v>3900</v>
      </c>
    </row>
    <row r="1497" spans="1:4" ht="20" customHeight="1">
      <c r="A1497" t="s">
        <v>804</v>
      </c>
      <c r="B1497" t="s">
        <v>381</v>
      </c>
      <c r="C1497" s="84" t="s">
        <v>2965</v>
      </c>
      <c r="D1497" t="s">
        <v>2966</v>
      </c>
    </row>
    <row r="1498" spans="1:4" ht="20" customHeight="1">
      <c r="A1498" t="s">
        <v>729</v>
      </c>
      <c r="B1498" t="s">
        <v>381</v>
      </c>
      <c r="C1498" s="84" t="s">
        <v>2846</v>
      </c>
      <c r="D1498" t="s">
        <v>2637</v>
      </c>
    </row>
    <row r="1499" spans="1:4" ht="20" customHeight="1">
      <c r="A1499" t="s">
        <v>572</v>
      </c>
      <c r="B1499" t="s">
        <v>381</v>
      </c>
      <c r="C1499" s="84" t="s">
        <v>5372</v>
      </c>
      <c r="D1499" t="s">
        <v>2637</v>
      </c>
    </row>
    <row r="1500" spans="1:4" ht="20" customHeight="1">
      <c r="A1500" t="s">
        <v>908</v>
      </c>
      <c r="B1500" t="s">
        <v>381</v>
      </c>
      <c r="C1500" s="84" t="s">
        <v>5373</v>
      </c>
      <c r="D1500" t="s">
        <v>2637</v>
      </c>
    </row>
    <row r="1501" spans="1:4" ht="20" customHeight="1">
      <c r="A1501" t="s">
        <v>818</v>
      </c>
      <c r="B1501" t="s">
        <v>381</v>
      </c>
      <c r="C1501" s="84" t="s">
        <v>2989</v>
      </c>
      <c r="D1501" t="s">
        <v>2674</v>
      </c>
    </row>
    <row r="1502" spans="1:4" ht="20" customHeight="1">
      <c r="A1502" t="s">
        <v>1728</v>
      </c>
      <c r="B1502" t="s">
        <v>1162</v>
      </c>
      <c r="C1502" s="84" t="s">
        <v>5374</v>
      </c>
      <c r="D1502" t="s">
        <v>4027</v>
      </c>
    </row>
    <row r="1503" spans="1:4" ht="20" customHeight="1">
      <c r="A1503" t="s">
        <v>2030</v>
      </c>
      <c r="B1503" t="s">
        <v>1794</v>
      </c>
      <c r="C1503" s="84" t="s">
        <v>5375</v>
      </c>
      <c r="D1503" t="s">
        <v>4073</v>
      </c>
    </row>
    <row r="1504" spans="1:4" ht="20" customHeight="1">
      <c r="A1504" t="s">
        <v>406</v>
      </c>
      <c r="B1504" t="s">
        <v>381</v>
      </c>
      <c r="C1504" s="84" t="s">
        <v>5376</v>
      </c>
      <c r="D1504" t="s">
        <v>2492</v>
      </c>
    </row>
    <row r="1505" spans="1:5" ht="20" customHeight="1">
      <c r="A1505" t="s">
        <v>1642</v>
      </c>
      <c r="B1505" t="s">
        <v>1162</v>
      </c>
      <c r="C1505" s="84" t="s">
        <v>5377</v>
      </c>
      <c r="D1505" t="s">
        <v>3982</v>
      </c>
    </row>
    <row r="1506" spans="1:5" ht="20" customHeight="1">
      <c r="A1506" t="s">
        <v>1718</v>
      </c>
      <c r="B1506" t="s">
        <v>848</v>
      </c>
      <c r="C1506" s="84" t="s">
        <v>5378</v>
      </c>
      <c r="D1506" t="s">
        <v>4018</v>
      </c>
    </row>
    <row r="1507" spans="1:5" ht="20" customHeight="1">
      <c r="A1507" t="s">
        <v>1667</v>
      </c>
      <c r="B1507" t="s">
        <v>448</v>
      </c>
      <c r="C1507" s="84" t="s">
        <v>5379</v>
      </c>
      <c r="D1507" t="s">
        <v>3994</v>
      </c>
    </row>
    <row r="1508" spans="1:5" ht="20" customHeight="1">
      <c r="A1508" t="s">
        <v>1262</v>
      </c>
      <c r="B1508" t="s">
        <v>533</v>
      </c>
      <c r="C1508" s="84" t="s">
        <v>3649</v>
      </c>
      <c r="D1508" t="s">
        <v>3650</v>
      </c>
    </row>
    <row r="1509" spans="1:5" ht="20" customHeight="1">
      <c r="A1509" t="s">
        <v>495</v>
      </c>
      <c r="B1509" t="s">
        <v>494</v>
      </c>
      <c r="C1509" s="84" t="s">
        <v>5380</v>
      </c>
      <c r="D1509" t="s">
        <v>2579</v>
      </c>
    </row>
    <row r="1510" spans="1:5" ht="20" customHeight="1">
      <c r="A1510" t="s">
        <v>1670</v>
      </c>
      <c r="B1510" t="s">
        <v>881</v>
      </c>
      <c r="C1510" s="84" t="s">
        <v>5381</v>
      </c>
    </row>
    <row r="1511" spans="1:5" ht="20" customHeight="1">
      <c r="A1511" t="s">
        <v>1045</v>
      </c>
      <c r="B1511" t="s">
        <v>600</v>
      </c>
      <c r="C1511" s="84" t="s">
        <v>5382</v>
      </c>
      <c r="D1511" t="s">
        <v>3327</v>
      </c>
    </row>
    <row r="1512" spans="1:5" ht="20" customHeight="1">
      <c r="A1512" t="s">
        <v>1241</v>
      </c>
      <c r="B1512" t="s">
        <v>448</v>
      </c>
      <c r="C1512" s="84" t="s">
        <v>3618</v>
      </c>
      <c r="D1512" t="s">
        <v>3619</v>
      </c>
    </row>
    <row r="1513" spans="1:5" ht="20" customHeight="1">
      <c r="A1513" t="s">
        <v>2223</v>
      </c>
      <c r="B1513" t="s">
        <v>448</v>
      </c>
      <c r="C1513" s="84" t="s">
        <v>4300</v>
      </c>
      <c r="D1513" t="s">
        <v>4301</v>
      </c>
    </row>
    <row r="1514" spans="1:5" ht="20" customHeight="1">
      <c r="A1514" t="s">
        <v>1703</v>
      </c>
      <c r="B1514" t="s">
        <v>77</v>
      </c>
      <c r="C1514" s="84" t="s">
        <v>5383</v>
      </c>
      <c r="D1514" t="s">
        <v>2644</v>
      </c>
    </row>
    <row r="1515" spans="1:5" ht="20" customHeight="1">
      <c r="A1515" t="s">
        <v>695</v>
      </c>
      <c r="B1515" t="s">
        <v>381</v>
      </c>
      <c r="C1515" s="84" t="s">
        <v>2796</v>
      </c>
      <c r="D1515" t="s">
        <v>2797</v>
      </c>
    </row>
    <row r="1516" spans="1:5" ht="20" customHeight="1">
      <c r="A1516" t="s">
        <v>443</v>
      </c>
      <c r="B1516" t="s">
        <v>381</v>
      </c>
      <c r="C1516" s="84" t="s">
        <v>5384</v>
      </c>
      <c r="D1516" t="s">
        <v>2532</v>
      </c>
    </row>
    <row r="1517" spans="1:5" ht="20" customHeight="1">
      <c r="A1517" t="s">
        <v>698</v>
      </c>
      <c r="B1517" t="s">
        <v>381</v>
      </c>
      <c r="C1517" s="84" t="s">
        <v>2802</v>
      </c>
      <c r="D1517" t="s">
        <v>2532</v>
      </c>
    </row>
    <row r="1518" spans="1:5" ht="20" customHeight="1">
      <c r="A1518" t="s">
        <v>1358</v>
      </c>
      <c r="B1518" t="s">
        <v>1312</v>
      </c>
      <c r="C1518" s="84" t="s">
        <v>5385</v>
      </c>
      <c r="D1518" t="s">
        <v>3782</v>
      </c>
    </row>
    <row r="1519" spans="1:5" ht="20" customHeight="1">
      <c r="A1519" t="s">
        <v>2158</v>
      </c>
      <c r="B1519" t="s">
        <v>379</v>
      </c>
      <c r="C1519" s="84" t="s">
        <v>5386</v>
      </c>
      <c r="D1519" t="s">
        <v>4264</v>
      </c>
    </row>
    <row r="1520" spans="1:5" ht="20" customHeight="1">
      <c r="A1520" t="s">
        <v>501</v>
      </c>
      <c r="B1520" t="s">
        <v>379</v>
      </c>
      <c r="C1520" s="84" t="s">
        <v>5387</v>
      </c>
      <c r="D1520" t="s">
        <v>2585</v>
      </c>
      <c r="E1520" t="s">
        <v>2586</v>
      </c>
    </row>
    <row r="1521" spans="1:5" ht="20" customHeight="1">
      <c r="A1521" t="s">
        <v>1391</v>
      </c>
      <c r="B1521" t="s">
        <v>377</v>
      </c>
      <c r="C1521" s="84" t="s">
        <v>5388</v>
      </c>
      <c r="D1521" t="s">
        <v>3814</v>
      </c>
    </row>
    <row r="1522" spans="1:5" ht="20" customHeight="1">
      <c r="A1522" t="s">
        <v>1951</v>
      </c>
      <c r="B1522" t="s">
        <v>503</v>
      </c>
      <c r="C1522" s="84" t="s">
        <v>5389</v>
      </c>
      <c r="D1522" t="s">
        <v>4159</v>
      </c>
    </row>
    <row r="1523" spans="1:5" ht="20" customHeight="1">
      <c r="A1523" t="s">
        <v>666</v>
      </c>
      <c r="B1523" t="s">
        <v>379</v>
      </c>
      <c r="C1523" s="84" t="s">
        <v>2748</v>
      </c>
      <c r="D1523" t="s">
        <v>2749</v>
      </c>
      <c r="E1523" t="s">
        <v>2750</v>
      </c>
    </row>
    <row r="1524" spans="1:5" ht="20" customHeight="1">
      <c r="A1524" t="s">
        <v>2135</v>
      </c>
      <c r="B1524" t="s">
        <v>988</v>
      </c>
      <c r="C1524" s="84" t="s">
        <v>5390</v>
      </c>
      <c r="D1524" t="s">
        <v>3889</v>
      </c>
    </row>
    <row r="1525" spans="1:5" ht="20" customHeight="1">
      <c r="A1525" t="s">
        <v>1148</v>
      </c>
      <c r="B1525" t="s">
        <v>77</v>
      </c>
      <c r="C1525" s="84" t="s">
        <v>3466</v>
      </c>
      <c r="D1525" t="s">
        <v>3467</v>
      </c>
    </row>
    <row r="1526" spans="1:5" ht="20" customHeight="1">
      <c r="A1526" t="s">
        <v>2124</v>
      </c>
      <c r="B1526" t="s">
        <v>441</v>
      </c>
      <c r="C1526" s="84" t="s">
        <v>5391</v>
      </c>
      <c r="D1526" t="s">
        <v>4246</v>
      </c>
    </row>
    <row r="1527" spans="1:5" ht="20" customHeight="1">
      <c r="A1527" t="s">
        <v>1239</v>
      </c>
      <c r="B1527" t="s">
        <v>848</v>
      </c>
      <c r="C1527" s="84" t="s">
        <v>5392</v>
      </c>
      <c r="D1527" t="s">
        <v>3616</v>
      </c>
    </row>
    <row r="1528" spans="1:5" ht="20" customHeight="1">
      <c r="A1528" t="s">
        <v>1936</v>
      </c>
      <c r="B1528" t="s">
        <v>988</v>
      </c>
      <c r="C1528" s="84" t="s">
        <v>5393</v>
      </c>
      <c r="D1528" t="s">
        <v>3889</v>
      </c>
    </row>
    <row r="1529" spans="1:5" ht="20" customHeight="1">
      <c r="A1529" t="s">
        <v>601</v>
      </c>
      <c r="B1529" t="s">
        <v>600</v>
      </c>
      <c r="C1529" s="84" t="s">
        <v>5394</v>
      </c>
      <c r="D1529" t="s">
        <v>2672</v>
      </c>
    </row>
    <row r="1530" spans="1:5" ht="20" customHeight="1">
      <c r="A1530" t="s">
        <v>856</v>
      </c>
      <c r="B1530" t="s">
        <v>77</v>
      </c>
      <c r="C1530" s="84" t="s">
        <v>3057</v>
      </c>
      <c r="D1530" t="s">
        <v>3058</v>
      </c>
    </row>
    <row r="1531" spans="1:5" ht="20" customHeight="1">
      <c r="A1531" t="s">
        <v>2273</v>
      </c>
      <c r="B1531" t="s">
        <v>503</v>
      </c>
      <c r="C1531" s="84" t="s">
        <v>4378</v>
      </c>
      <c r="D1531" t="s">
        <v>2854</v>
      </c>
    </row>
    <row r="1532" spans="1:5" ht="20" customHeight="1">
      <c r="A1532" t="s">
        <v>892</v>
      </c>
      <c r="B1532" t="s">
        <v>381</v>
      </c>
      <c r="C1532" s="84" t="s">
        <v>3107</v>
      </c>
      <c r="D1532" t="s">
        <v>2636</v>
      </c>
    </row>
    <row r="1533" spans="1:5" ht="20" customHeight="1">
      <c r="A1533" t="s">
        <v>1748</v>
      </c>
      <c r="B1533" t="s">
        <v>377</v>
      </c>
      <c r="C1533" s="84" t="s">
        <v>5395</v>
      </c>
      <c r="D1533" t="s">
        <v>4040</v>
      </c>
    </row>
    <row r="1534" spans="1:5" ht="20" customHeight="1">
      <c r="A1534" t="s">
        <v>1196</v>
      </c>
      <c r="B1534" t="s">
        <v>379</v>
      </c>
      <c r="C1534" s="84" t="s">
        <v>3542</v>
      </c>
      <c r="D1534" t="s">
        <v>3544</v>
      </c>
      <c r="E1534" t="s">
        <v>3545</v>
      </c>
    </row>
    <row r="1535" spans="1:5" ht="20" customHeight="1">
      <c r="A1535" t="s">
        <v>857</v>
      </c>
      <c r="B1535" t="s">
        <v>533</v>
      </c>
      <c r="C1535" s="84" t="s">
        <v>3059</v>
      </c>
      <c r="D1535" t="s">
        <v>3060</v>
      </c>
    </row>
    <row r="1536" spans="1:5" ht="20" customHeight="1">
      <c r="A1536" t="s">
        <v>2012</v>
      </c>
      <c r="B1536" t="s">
        <v>561</v>
      </c>
      <c r="C1536" s="84" t="s">
        <v>5396</v>
      </c>
      <c r="D1536" t="s">
        <v>2429</v>
      </c>
    </row>
    <row r="1537" spans="1:4" ht="20" customHeight="1">
      <c r="A1537" t="s">
        <v>1473</v>
      </c>
      <c r="B1537" t="s">
        <v>563</v>
      </c>
      <c r="C1537" s="84" t="s">
        <v>5397</v>
      </c>
    </row>
    <row r="1538" spans="1:4" ht="20" customHeight="1">
      <c r="A1538" t="s">
        <v>1653</v>
      </c>
      <c r="B1538" t="s">
        <v>484</v>
      </c>
      <c r="C1538" s="84" t="s">
        <v>5398</v>
      </c>
      <c r="D1538" t="s">
        <v>3990</v>
      </c>
    </row>
    <row r="1539" spans="1:4" ht="20" customHeight="1">
      <c r="A1539" t="s">
        <v>657</v>
      </c>
      <c r="B1539" t="s">
        <v>377</v>
      </c>
      <c r="C1539" s="84" t="s">
        <v>2731</v>
      </c>
      <c r="D1539" t="s">
        <v>2732</v>
      </c>
    </row>
    <row r="1540" spans="1:4" ht="20" customHeight="1">
      <c r="A1540" t="s">
        <v>1177</v>
      </c>
      <c r="B1540" t="s">
        <v>377</v>
      </c>
      <c r="C1540" s="84" t="s">
        <v>3515</v>
      </c>
      <c r="D1540" t="s">
        <v>3516</v>
      </c>
    </row>
    <row r="1541" spans="1:4" ht="20" customHeight="1">
      <c r="A1541" t="s">
        <v>748</v>
      </c>
      <c r="B1541" t="s">
        <v>384</v>
      </c>
      <c r="C1541" s="84" t="s">
        <v>5399</v>
      </c>
      <c r="D1541" t="s">
        <v>2706</v>
      </c>
    </row>
    <row r="1542" spans="1:4" ht="20" customHeight="1">
      <c r="A1542" t="s">
        <v>1694</v>
      </c>
      <c r="B1542" t="s">
        <v>549</v>
      </c>
      <c r="C1542" s="84" t="s">
        <v>5400</v>
      </c>
    </row>
    <row r="1543" spans="1:4" ht="20" customHeight="1">
      <c r="A1543" t="s">
        <v>2265</v>
      </c>
      <c r="B1543" t="s">
        <v>459</v>
      </c>
      <c r="C1543" s="84" t="s">
        <v>5401</v>
      </c>
    </row>
    <row r="1544" spans="1:4" ht="20" customHeight="1">
      <c r="A1544" t="s">
        <v>1426</v>
      </c>
      <c r="B1544" t="s">
        <v>1425</v>
      </c>
      <c r="C1544" s="84" t="s">
        <v>5402</v>
      </c>
      <c r="D1544" t="s">
        <v>3835</v>
      </c>
    </row>
    <row r="1545" spans="1:4" ht="20" customHeight="1">
      <c r="A1545" t="s">
        <v>1545</v>
      </c>
      <c r="B1545" t="s">
        <v>1312</v>
      </c>
      <c r="C1545" s="84" t="s">
        <v>5403</v>
      </c>
      <c r="D1545" t="s">
        <v>3915</v>
      </c>
    </row>
    <row r="1546" spans="1:4" ht="20" customHeight="1">
      <c r="A1546" t="s">
        <v>898</v>
      </c>
      <c r="B1546" t="s">
        <v>377</v>
      </c>
      <c r="C1546" s="84" t="s">
        <v>3115</v>
      </c>
      <c r="D1546" t="s">
        <v>3116</v>
      </c>
    </row>
    <row r="1547" spans="1:4" ht="20" customHeight="1">
      <c r="A1547" t="s">
        <v>743</v>
      </c>
      <c r="B1547" t="s">
        <v>432</v>
      </c>
      <c r="C1547" s="84" t="s">
        <v>5404</v>
      </c>
      <c r="D1547" t="s">
        <v>2873</v>
      </c>
    </row>
    <row r="1548" spans="1:4" ht="20" customHeight="1">
      <c r="A1548" t="s">
        <v>2034</v>
      </c>
      <c r="B1548" t="s">
        <v>377</v>
      </c>
      <c r="C1548" s="84" t="s">
        <v>5405</v>
      </c>
      <c r="D1548" t="s">
        <v>4210</v>
      </c>
    </row>
    <row r="1549" spans="1:4" ht="20" customHeight="1">
      <c r="A1549" t="s">
        <v>2285</v>
      </c>
      <c r="B1549" t="s">
        <v>379</v>
      </c>
      <c r="C1549" s="84"/>
    </row>
    <row r="1550" spans="1:4" ht="20" customHeight="1">
      <c r="A1550" t="s">
        <v>1644</v>
      </c>
      <c r="B1550" t="s">
        <v>448</v>
      </c>
      <c r="C1550" s="84" t="s">
        <v>5406</v>
      </c>
      <c r="D1550" t="s">
        <v>2592</v>
      </c>
    </row>
    <row r="1551" spans="1:4" ht="20" customHeight="1">
      <c r="A1551" t="s">
        <v>1510</v>
      </c>
      <c r="B1551" t="s">
        <v>377</v>
      </c>
      <c r="C1551" s="84" t="s">
        <v>5407</v>
      </c>
      <c r="D1551" t="s">
        <v>2818</v>
      </c>
    </row>
    <row r="1552" spans="1:4" ht="20" customHeight="1">
      <c r="A1552" t="s">
        <v>990</v>
      </c>
      <c r="B1552" t="s">
        <v>448</v>
      </c>
      <c r="C1552" s="84" t="s">
        <v>5408</v>
      </c>
      <c r="D1552" t="s">
        <v>3252</v>
      </c>
    </row>
    <row r="1553" spans="1:5" ht="20" customHeight="1">
      <c r="A1553" t="s">
        <v>747</v>
      </c>
      <c r="B1553" t="s">
        <v>542</v>
      </c>
      <c r="C1553" s="84" t="s">
        <v>5017</v>
      </c>
    </row>
    <row r="1554" spans="1:5" ht="20" customHeight="1">
      <c r="A1554" t="s">
        <v>1051</v>
      </c>
      <c r="B1554" t="s">
        <v>1050</v>
      </c>
      <c r="C1554" s="84" t="s">
        <v>5409</v>
      </c>
      <c r="D1554" t="s">
        <v>3331</v>
      </c>
    </row>
    <row r="1555" spans="1:5" ht="20" customHeight="1">
      <c r="A1555" t="s">
        <v>1445</v>
      </c>
      <c r="B1555" t="s">
        <v>381</v>
      </c>
      <c r="C1555" s="84" t="s">
        <v>5410</v>
      </c>
      <c r="D1555" t="s">
        <v>2674</v>
      </c>
    </row>
    <row r="1556" spans="1:5" ht="20" customHeight="1">
      <c r="A1556" t="s">
        <v>1532</v>
      </c>
      <c r="B1556" t="s">
        <v>542</v>
      </c>
      <c r="C1556" s="84" t="s">
        <v>5411</v>
      </c>
    </row>
    <row r="1557" spans="1:5" ht="20" customHeight="1">
      <c r="A1557" t="s">
        <v>1423</v>
      </c>
      <c r="B1557" t="s">
        <v>561</v>
      </c>
      <c r="C1557" s="84" t="s">
        <v>5412</v>
      </c>
      <c r="D1557" t="s">
        <v>2436</v>
      </c>
    </row>
    <row r="1558" spans="1:5" ht="20" customHeight="1">
      <c r="A1558" t="s">
        <v>716</v>
      </c>
      <c r="B1558" t="s">
        <v>715</v>
      </c>
      <c r="C1558" s="84" t="s">
        <v>2826</v>
      </c>
      <c r="D1558" t="s">
        <v>2827</v>
      </c>
    </row>
    <row r="1559" spans="1:5" ht="20" customHeight="1">
      <c r="A1559" t="s">
        <v>2231</v>
      </c>
      <c r="B1559" t="s">
        <v>579</v>
      </c>
      <c r="C1559" s="84" t="s">
        <v>5413</v>
      </c>
      <c r="D1559" t="s">
        <v>4315</v>
      </c>
    </row>
    <row r="1560" spans="1:5" ht="20" customHeight="1">
      <c r="A1560" t="s">
        <v>602</v>
      </c>
      <c r="B1560" t="s">
        <v>535</v>
      </c>
      <c r="C1560" s="84" t="s">
        <v>5414</v>
      </c>
      <c r="D1560" t="s">
        <v>2673</v>
      </c>
    </row>
    <row r="1561" spans="1:5" ht="20" customHeight="1">
      <c r="A1561" t="s">
        <v>727</v>
      </c>
      <c r="B1561" t="s">
        <v>388</v>
      </c>
      <c r="C1561" s="84" t="s">
        <v>2841</v>
      </c>
      <c r="D1561" t="s">
        <v>2842</v>
      </c>
    </row>
    <row r="1562" spans="1:5" ht="20" customHeight="1">
      <c r="A1562" t="s">
        <v>568</v>
      </c>
      <c r="B1562" t="s">
        <v>77</v>
      </c>
      <c r="C1562" s="84" t="s">
        <v>4462</v>
      </c>
      <c r="D1562" t="s">
        <v>2644</v>
      </c>
    </row>
    <row r="1563" spans="1:5" ht="20" customHeight="1">
      <c r="A1563" t="s">
        <v>1943</v>
      </c>
      <c r="B1563" t="s">
        <v>379</v>
      </c>
      <c r="C1563" s="84" t="s">
        <v>5415</v>
      </c>
      <c r="D1563" t="s">
        <v>3937</v>
      </c>
      <c r="E1563" t="s">
        <v>4155</v>
      </c>
    </row>
    <row r="1564" spans="1:5" ht="20" customHeight="1">
      <c r="A1564" t="s">
        <v>2157</v>
      </c>
      <c r="B1564" t="s">
        <v>377</v>
      </c>
      <c r="C1564" s="84" t="s">
        <v>5416</v>
      </c>
      <c r="D1564" t="s">
        <v>4263</v>
      </c>
    </row>
    <row r="1565" spans="1:5" ht="20" customHeight="1">
      <c r="A1565" t="s">
        <v>485</v>
      </c>
      <c r="B1565" t="s">
        <v>484</v>
      </c>
      <c r="C1565" s="84" t="s">
        <v>5417</v>
      </c>
      <c r="D1565" t="s">
        <v>2571</v>
      </c>
    </row>
    <row r="1566" spans="1:5" ht="20" customHeight="1">
      <c r="A1566" t="s">
        <v>2272</v>
      </c>
      <c r="B1566" t="s">
        <v>484</v>
      </c>
      <c r="C1566" s="84" t="s">
        <v>4377</v>
      </c>
      <c r="D1566" t="s">
        <v>2571</v>
      </c>
    </row>
    <row r="1567" spans="1:5" ht="20" customHeight="1">
      <c r="A1567" t="s">
        <v>1141</v>
      </c>
      <c r="B1567" t="s">
        <v>489</v>
      </c>
      <c r="C1567" s="84" t="s">
        <v>3455</v>
      </c>
      <c r="D1567" t="s">
        <v>3456</v>
      </c>
    </row>
    <row r="1568" spans="1:5" ht="20" customHeight="1">
      <c r="A1568" t="s">
        <v>1779</v>
      </c>
      <c r="B1568" t="s">
        <v>379</v>
      </c>
      <c r="C1568" s="84" t="s">
        <v>5418</v>
      </c>
      <c r="D1568" t="s">
        <v>4061</v>
      </c>
      <c r="E1568" t="s">
        <v>4062</v>
      </c>
    </row>
    <row r="1569" spans="1:5" ht="20" customHeight="1">
      <c r="A1569" t="s">
        <v>1006</v>
      </c>
      <c r="B1569" t="s">
        <v>635</v>
      </c>
      <c r="C1569" s="84" t="s">
        <v>3279</v>
      </c>
      <c r="D1569" t="s">
        <v>3280</v>
      </c>
    </row>
    <row r="1570" spans="1:5" ht="20" customHeight="1">
      <c r="A1570" t="s">
        <v>1563</v>
      </c>
      <c r="B1570" t="s">
        <v>600</v>
      </c>
      <c r="C1570" s="84" t="s">
        <v>5419</v>
      </c>
    </row>
    <row r="1571" spans="1:5" ht="20" customHeight="1">
      <c r="A1571" t="s">
        <v>1477</v>
      </c>
      <c r="B1571" t="s">
        <v>379</v>
      </c>
      <c r="C1571" s="84" t="s">
        <v>5420</v>
      </c>
      <c r="D1571" t="s">
        <v>3866</v>
      </c>
      <c r="E1571" t="s">
        <v>3867</v>
      </c>
    </row>
    <row r="1572" spans="1:5" ht="20" customHeight="1">
      <c r="A1572" t="s">
        <v>1626</v>
      </c>
      <c r="B1572" t="s">
        <v>379</v>
      </c>
      <c r="C1572" s="84" t="s">
        <v>5421</v>
      </c>
      <c r="D1572" t="s">
        <v>3971</v>
      </c>
    </row>
    <row r="1573" spans="1:5" ht="20" customHeight="1">
      <c r="A1573" t="s">
        <v>481</v>
      </c>
      <c r="B1573" t="s">
        <v>411</v>
      </c>
      <c r="C1573" s="84" t="s">
        <v>5422</v>
      </c>
      <c r="D1573" t="s">
        <v>2568</v>
      </c>
    </row>
    <row r="1574" spans="1:5" ht="20" customHeight="1">
      <c r="A1574" t="s">
        <v>874</v>
      </c>
      <c r="B1574" t="s">
        <v>563</v>
      </c>
      <c r="C1574" s="84" t="s">
        <v>4493</v>
      </c>
      <c r="D1574" t="s">
        <v>3077</v>
      </c>
    </row>
    <row r="1575" spans="1:5" ht="20" customHeight="1">
      <c r="A1575" t="s">
        <v>1219</v>
      </c>
      <c r="B1575" t="s">
        <v>953</v>
      </c>
      <c r="C1575" s="84" t="s">
        <v>3585</v>
      </c>
      <c r="D1575" t="s">
        <v>3586</v>
      </c>
    </row>
    <row r="1576" spans="1:5" ht="20" customHeight="1">
      <c r="A1576" t="s">
        <v>2138</v>
      </c>
      <c r="B1576" t="s">
        <v>953</v>
      </c>
      <c r="C1576" s="84" t="s">
        <v>5423</v>
      </c>
      <c r="D1576" t="s">
        <v>3586</v>
      </c>
    </row>
    <row r="1577" spans="1:5" ht="20" customHeight="1">
      <c r="A1577" t="s">
        <v>1401</v>
      </c>
      <c r="B1577" t="s">
        <v>448</v>
      </c>
      <c r="C1577" s="84" t="s">
        <v>5424</v>
      </c>
      <c r="D1577" t="s">
        <v>2752</v>
      </c>
    </row>
    <row r="1578" spans="1:5" ht="20" customHeight="1">
      <c r="A1578" t="s">
        <v>1205</v>
      </c>
      <c r="B1578" t="s">
        <v>1204</v>
      </c>
      <c r="C1578" s="84" t="s">
        <v>3560</v>
      </c>
      <c r="D1578" t="s">
        <v>3561</v>
      </c>
    </row>
    <row r="1579" spans="1:5" ht="20" customHeight="1">
      <c r="A1579" t="s">
        <v>1193</v>
      </c>
      <c r="B1579" t="s">
        <v>1190</v>
      </c>
      <c r="C1579" s="84" t="s">
        <v>3538</v>
      </c>
      <c r="D1579" t="s">
        <v>3539</v>
      </c>
    </row>
    <row r="1580" spans="1:5" ht="20" customHeight="1">
      <c r="A1580" t="s">
        <v>801</v>
      </c>
      <c r="B1580" t="s">
        <v>377</v>
      </c>
      <c r="C1580" s="84" t="s">
        <v>2961</v>
      </c>
      <c r="D1580" t="s">
        <v>2962</v>
      </c>
    </row>
    <row r="1581" spans="1:5" ht="20" customHeight="1">
      <c r="A1581" t="s">
        <v>497</v>
      </c>
      <c r="B1581" t="s">
        <v>377</v>
      </c>
      <c r="C1581" s="84" t="s">
        <v>4727</v>
      </c>
      <c r="D1581" t="s">
        <v>2581</v>
      </c>
    </row>
    <row r="1582" spans="1:5" ht="20" customHeight="1">
      <c r="A1582" t="s">
        <v>2029</v>
      </c>
      <c r="B1582" t="s">
        <v>988</v>
      </c>
      <c r="C1582" s="84" t="s">
        <v>5425</v>
      </c>
      <c r="D1582" t="s">
        <v>3889</v>
      </c>
    </row>
    <row r="1583" spans="1:5" ht="20" customHeight="1">
      <c r="A1583" t="s">
        <v>1987</v>
      </c>
      <c r="B1583" t="s">
        <v>1794</v>
      </c>
      <c r="C1583" s="84" t="s">
        <v>4403</v>
      </c>
      <c r="D1583" t="s">
        <v>4185</v>
      </c>
    </row>
    <row r="1584" spans="1:5" ht="20" customHeight="1">
      <c r="A1584" t="s">
        <v>556</v>
      </c>
      <c r="B1584" t="s">
        <v>381</v>
      </c>
      <c r="C1584" s="84" t="s">
        <v>5426</v>
      </c>
      <c r="D1584" t="s">
        <v>2637</v>
      </c>
    </row>
    <row r="1585" spans="1:5" ht="20" customHeight="1">
      <c r="A1585" t="s">
        <v>1878</v>
      </c>
      <c r="B1585" t="s">
        <v>1574</v>
      </c>
      <c r="C1585" s="84" t="s">
        <v>5427</v>
      </c>
      <c r="D1585" t="s">
        <v>4121</v>
      </c>
    </row>
    <row r="1586" spans="1:5" ht="20" customHeight="1">
      <c r="A1586" t="s">
        <v>889</v>
      </c>
      <c r="B1586" t="s">
        <v>888</v>
      </c>
      <c r="C1586" s="84" t="s">
        <v>3101</v>
      </c>
      <c r="D1586" t="s">
        <v>3102</v>
      </c>
    </row>
    <row r="1587" spans="1:5" ht="20" customHeight="1">
      <c r="A1587" t="s">
        <v>699</v>
      </c>
      <c r="B1587" t="s">
        <v>448</v>
      </c>
      <c r="C1587" s="84" t="s">
        <v>2803</v>
      </c>
      <c r="D1587" t="s">
        <v>2804</v>
      </c>
    </row>
    <row r="1588" spans="1:5" ht="20" customHeight="1">
      <c r="A1588" t="s">
        <v>2076</v>
      </c>
      <c r="B1588" t="s">
        <v>713</v>
      </c>
      <c r="C1588" s="84" t="s">
        <v>5428</v>
      </c>
      <c r="D1588" t="s">
        <v>3374</v>
      </c>
    </row>
    <row r="1589" spans="1:5" ht="20" customHeight="1">
      <c r="A1589" t="s">
        <v>2115</v>
      </c>
      <c r="B1589" t="s">
        <v>713</v>
      </c>
      <c r="C1589" s="84" t="s">
        <v>5429</v>
      </c>
      <c r="D1589" t="s">
        <v>3838</v>
      </c>
    </row>
    <row r="1590" spans="1:5" ht="20" customHeight="1">
      <c r="A1590" t="s">
        <v>1136</v>
      </c>
      <c r="B1590" t="s">
        <v>867</v>
      </c>
      <c r="C1590" s="84" t="s">
        <v>3445</v>
      </c>
      <c r="D1590" t="s">
        <v>3446</v>
      </c>
    </row>
    <row r="1591" spans="1:5" ht="20" customHeight="1">
      <c r="A1591" t="s">
        <v>1090</v>
      </c>
      <c r="B1591" t="s">
        <v>579</v>
      </c>
      <c r="C1591" s="84" t="s">
        <v>5430</v>
      </c>
      <c r="D1591" t="s">
        <v>3385</v>
      </c>
    </row>
    <row r="1592" spans="1:5" ht="20" customHeight="1">
      <c r="A1592" t="s">
        <v>710</v>
      </c>
      <c r="B1592" t="s">
        <v>377</v>
      </c>
      <c r="C1592" s="84" t="s">
        <v>2819</v>
      </c>
      <c r="D1592" t="s">
        <v>2820</v>
      </c>
    </row>
    <row r="1593" spans="1:5" ht="20" customHeight="1">
      <c r="A1593" t="s">
        <v>1066</v>
      </c>
      <c r="B1593" t="s">
        <v>384</v>
      </c>
      <c r="C1593" s="84" t="s">
        <v>3342</v>
      </c>
      <c r="D1593" t="s">
        <v>2706</v>
      </c>
    </row>
    <row r="1594" spans="1:5" ht="20" customHeight="1">
      <c r="A1594" t="s">
        <v>1047</v>
      </c>
      <c r="B1594" t="s">
        <v>557</v>
      </c>
      <c r="C1594" s="84" t="s">
        <v>5431</v>
      </c>
      <c r="D1594" t="s">
        <v>3328</v>
      </c>
    </row>
    <row r="1595" spans="1:5" ht="20" customHeight="1">
      <c r="A1595" t="s">
        <v>1782</v>
      </c>
      <c r="B1595" t="s">
        <v>453</v>
      </c>
      <c r="C1595" s="84" t="s">
        <v>5432</v>
      </c>
      <c r="D1595" t="s">
        <v>4064</v>
      </c>
    </row>
    <row r="1596" spans="1:5" ht="20" customHeight="1">
      <c r="A1596" t="s">
        <v>830</v>
      </c>
      <c r="B1596" t="s">
        <v>379</v>
      </c>
      <c r="C1596" s="84" t="s">
        <v>3009</v>
      </c>
      <c r="D1596" t="s">
        <v>3010</v>
      </c>
    </row>
    <row r="1597" spans="1:5" ht="20" customHeight="1">
      <c r="A1597" t="s">
        <v>1777</v>
      </c>
      <c r="B1597" t="s">
        <v>379</v>
      </c>
      <c r="C1597" s="84" t="s">
        <v>5433</v>
      </c>
      <c r="D1597" t="s">
        <v>4050</v>
      </c>
      <c r="E1597" t="s">
        <v>4060</v>
      </c>
    </row>
    <row r="1598" spans="1:5" ht="20" customHeight="1">
      <c r="A1598" t="s">
        <v>1376</v>
      </c>
      <c r="B1598" t="s">
        <v>953</v>
      </c>
      <c r="C1598" s="84" t="s">
        <v>5434</v>
      </c>
      <c r="D1598" t="s">
        <v>3412</v>
      </c>
    </row>
    <row r="1599" spans="1:5" ht="20" customHeight="1">
      <c r="A1599" t="s">
        <v>1724</v>
      </c>
      <c r="B1599" t="s">
        <v>77</v>
      </c>
      <c r="C1599" s="84" t="s">
        <v>5435</v>
      </c>
      <c r="D1599" t="s">
        <v>3006</v>
      </c>
    </row>
    <row r="1600" spans="1:5" ht="20" customHeight="1">
      <c r="A1600" t="s">
        <v>1661</v>
      </c>
      <c r="B1600" t="s">
        <v>525</v>
      </c>
      <c r="C1600" s="84" t="s">
        <v>5436</v>
      </c>
    </row>
    <row r="1601" spans="1:4" ht="20" customHeight="1">
      <c r="A1601" t="s">
        <v>1710</v>
      </c>
      <c r="B1601" t="s">
        <v>561</v>
      </c>
      <c r="C1601" s="84" t="s">
        <v>5437</v>
      </c>
      <c r="D1601" t="s">
        <v>2460</v>
      </c>
    </row>
    <row r="1602" spans="1:4" ht="20" customHeight="1">
      <c r="A1602" t="s">
        <v>2172</v>
      </c>
      <c r="B1602" t="s">
        <v>525</v>
      </c>
      <c r="C1602" s="84" t="s">
        <v>5438</v>
      </c>
    </row>
    <row r="1603" spans="1:4" ht="20" customHeight="1">
      <c r="A1603" t="s">
        <v>1830</v>
      </c>
      <c r="B1603" t="s">
        <v>561</v>
      </c>
      <c r="C1603" s="84" t="s">
        <v>5439</v>
      </c>
      <c r="D1603" t="s">
        <v>2461</v>
      </c>
    </row>
    <row r="1604" spans="1:4" ht="20" customHeight="1">
      <c r="A1604" t="s">
        <v>708</v>
      </c>
      <c r="B1604" t="s">
        <v>390</v>
      </c>
      <c r="C1604" s="84" t="s">
        <v>2815</v>
      </c>
      <c r="D1604" t="s">
        <v>2816</v>
      </c>
    </row>
    <row r="1605" spans="1:4" ht="20" customHeight="1">
      <c r="A1605" t="s">
        <v>1825</v>
      </c>
      <c r="B1605" t="s">
        <v>582</v>
      </c>
      <c r="C1605" s="84" t="s">
        <v>5440</v>
      </c>
    </row>
    <row r="1606" spans="1:4" ht="20" customHeight="1">
      <c r="A1606" t="s">
        <v>2153</v>
      </c>
      <c r="B1606" t="s">
        <v>549</v>
      </c>
      <c r="C1606" s="84" t="s">
        <v>5441</v>
      </c>
      <c r="D1606" t="s">
        <v>4261</v>
      </c>
    </row>
    <row r="1607" spans="1:4" ht="20" customHeight="1">
      <c r="A1607" t="s">
        <v>1415</v>
      </c>
      <c r="B1607" t="s">
        <v>448</v>
      </c>
      <c r="C1607" s="84" t="s">
        <v>5442</v>
      </c>
      <c r="D1607" t="s">
        <v>3831</v>
      </c>
    </row>
    <row r="1608" spans="1:4" ht="20" customHeight="1">
      <c r="A1608" t="s">
        <v>1871</v>
      </c>
      <c r="B1608" t="s">
        <v>453</v>
      </c>
      <c r="C1608" s="84" t="s">
        <v>5443</v>
      </c>
      <c r="D1608" t="s">
        <v>4119</v>
      </c>
    </row>
    <row r="1609" spans="1:4" ht="20" customHeight="1">
      <c r="A1609" t="s">
        <v>2065</v>
      </c>
      <c r="B1609" t="s">
        <v>453</v>
      </c>
      <c r="C1609" s="84" t="s">
        <v>5444</v>
      </c>
      <c r="D1609" t="s">
        <v>4119</v>
      </c>
    </row>
    <row r="1610" spans="1:4" ht="20" customHeight="1">
      <c r="A1610" t="s">
        <v>1428</v>
      </c>
      <c r="B1610" t="s">
        <v>448</v>
      </c>
      <c r="C1610" s="84" t="s">
        <v>5445</v>
      </c>
      <c r="D1610" t="s">
        <v>3837</v>
      </c>
    </row>
    <row r="1611" spans="1:4" ht="20" customHeight="1">
      <c r="A1611" t="s">
        <v>1179</v>
      </c>
      <c r="B1611" t="s">
        <v>813</v>
      </c>
      <c r="C1611" s="84" t="s">
        <v>3519</v>
      </c>
      <c r="D1611" t="s">
        <v>2982</v>
      </c>
    </row>
    <row r="1612" spans="1:4" ht="20" customHeight="1">
      <c r="A1612" t="s">
        <v>1852</v>
      </c>
      <c r="B1612" t="s">
        <v>379</v>
      </c>
      <c r="C1612" s="84" t="s">
        <v>5446</v>
      </c>
      <c r="D1612" t="s">
        <v>4107</v>
      </c>
    </row>
    <row r="1613" spans="1:4" ht="20" customHeight="1">
      <c r="A1613" t="s">
        <v>1833</v>
      </c>
      <c r="B1613" t="s">
        <v>561</v>
      </c>
      <c r="C1613" s="84" t="s">
        <v>5447</v>
      </c>
      <c r="D1613" t="s">
        <v>2429</v>
      </c>
    </row>
    <row r="1614" spans="1:4" ht="20" customHeight="1">
      <c r="A1614" t="s">
        <v>1926</v>
      </c>
      <c r="B1614" t="s">
        <v>561</v>
      </c>
      <c r="C1614" s="84" t="s">
        <v>5448</v>
      </c>
      <c r="D1614" t="s">
        <v>2429</v>
      </c>
    </row>
    <row r="1615" spans="1:4" ht="20" customHeight="1">
      <c r="A1615" t="s">
        <v>1988</v>
      </c>
      <c r="B1615" t="s">
        <v>561</v>
      </c>
      <c r="C1615" s="84" t="s">
        <v>5449</v>
      </c>
      <c r="D1615" t="s">
        <v>2429</v>
      </c>
    </row>
    <row r="1616" spans="1:4" ht="20" customHeight="1">
      <c r="A1616" t="s">
        <v>2021</v>
      </c>
      <c r="B1616" t="s">
        <v>561</v>
      </c>
      <c r="C1616" s="84" t="s">
        <v>5450</v>
      </c>
      <c r="D1616" t="s">
        <v>2429</v>
      </c>
    </row>
    <row r="1617" spans="1:5" ht="20" customHeight="1">
      <c r="A1617" t="s">
        <v>1994</v>
      </c>
      <c r="B1617" t="s">
        <v>561</v>
      </c>
      <c r="C1617" s="84" t="s">
        <v>5451</v>
      </c>
      <c r="D1617" t="s">
        <v>2429</v>
      </c>
    </row>
    <row r="1618" spans="1:5" ht="20" customHeight="1">
      <c r="A1618" t="s">
        <v>1826</v>
      </c>
      <c r="B1618" t="s">
        <v>561</v>
      </c>
      <c r="C1618" s="84" t="s">
        <v>5452</v>
      </c>
      <c r="D1618" t="s">
        <v>2429</v>
      </c>
    </row>
    <row r="1619" spans="1:5" ht="20" customHeight="1">
      <c r="A1619" t="s">
        <v>526</v>
      </c>
      <c r="B1619" t="s">
        <v>525</v>
      </c>
      <c r="C1619" s="84" t="s">
        <v>4915</v>
      </c>
      <c r="D1619" t="s">
        <v>2608</v>
      </c>
    </row>
    <row r="1620" spans="1:5" ht="20" customHeight="1">
      <c r="A1620" t="s">
        <v>1970</v>
      </c>
      <c r="B1620" t="s">
        <v>379</v>
      </c>
      <c r="C1620" s="84" t="s">
        <v>5453</v>
      </c>
      <c r="D1620" t="s">
        <v>4130</v>
      </c>
      <c r="E1620" t="s">
        <v>4173</v>
      </c>
    </row>
    <row r="1621" spans="1:5" ht="20" customHeight="1">
      <c r="A1621" t="s">
        <v>458</v>
      </c>
      <c r="B1621" t="s">
        <v>379</v>
      </c>
      <c r="C1621" s="84" t="s">
        <v>5454</v>
      </c>
      <c r="D1621" t="s">
        <v>2548</v>
      </c>
      <c r="E1621" t="s">
        <v>2549</v>
      </c>
    </row>
    <row r="1622" spans="1:5" ht="20" customHeight="1">
      <c r="A1622" t="s">
        <v>1309</v>
      </c>
      <c r="B1622" t="s">
        <v>379</v>
      </c>
      <c r="C1622" s="84" t="s">
        <v>5455</v>
      </c>
      <c r="D1622" t="s">
        <v>3718</v>
      </c>
      <c r="E1622" t="s">
        <v>3719</v>
      </c>
    </row>
    <row r="1623" spans="1:5" ht="20" customHeight="1">
      <c r="A1623" t="s">
        <v>1855</v>
      </c>
      <c r="B1623" t="s">
        <v>561</v>
      </c>
      <c r="C1623" s="84" t="s">
        <v>5456</v>
      </c>
      <c r="D1623" t="s">
        <v>2429</v>
      </c>
    </row>
    <row r="1624" spans="1:5" ht="20" customHeight="1">
      <c r="A1624" t="s">
        <v>1163</v>
      </c>
      <c r="B1624" t="s">
        <v>1162</v>
      </c>
      <c r="C1624" s="84" t="s">
        <v>3495</v>
      </c>
      <c r="D1624" t="s">
        <v>3496</v>
      </c>
    </row>
    <row r="1625" spans="1:5" ht="20" customHeight="1">
      <c r="A1625" t="s">
        <v>2083</v>
      </c>
      <c r="B1625" t="s">
        <v>600</v>
      </c>
      <c r="C1625" s="84" t="s">
        <v>5457</v>
      </c>
    </row>
    <row r="1626" spans="1:5" ht="20" customHeight="1">
      <c r="A1626" t="s">
        <v>1749</v>
      </c>
      <c r="B1626" t="s">
        <v>484</v>
      </c>
      <c r="C1626" s="84" t="s">
        <v>5458</v>
      </c>
      <c r="D1626" t="s">
        <v>4041</v>
      </c>
    </row>
    <row r="1627" spans="1:5" ht="20" customHeight="1">
      <c r="A1627" t="s">
        <v>1796</v>
      </c>
      <c r="B1627" t="s">
        <v>379</v>
      </c>
      <c r="C1627" s="84" t="s">
        <v>5459</v>
      </c>
      <c r="D1627" t="s">
        <v>2970</v>
      </c>
    </row>
    <row r="1628" spans="1:5" ht="20" customHeight="1">
      <c r="A1628" t="s">
        <v>1835</v>
      </c>
      <c r="B1628" t="s">
        <v>432</v>
      </c>
      <c r="C1628" s="84" t="s">
        <v>5460</v>
      </c>
    </row>
    <row r="1629" spans="1:5" ht="20" customHeight="1">
      <c r="A1629" t="s">
        <v>1784</v>
      </c>
      <c r="B1629" t="s">
        <v>713</v>
      </c>
      <c r="C1629" s="84" t="s">
        <v>5461</v>
      </c>
      <c r="D1629" t="s">
        <v>3374</v>
      </c>
    </row>
    <row r="1630" spans="1:5" ht="20" customHeight="1">
      <c r="A1630" t="s">
        <v>884</v>
      </c>
      <c r="B1630" t="s">
        <v>77</v>
      </c>
      <c r="C1630" s="84" t="s">
        <v>3094</v>
      </c>
      <c r="D1630" t="s">
        <v>3095</v>
      </c>
    </row>
    <row r="1631" spans="1:5" ht="20" customHeight="1">
      <c r="A1631" t="s">
        <v>550</v>
      </c>
      <c r="B1631" t="s">
        <v>549</v>
      </c>
      <c r="C1631" s="84" t="s">
        <v>5462</v>
      </c>
      <c r="D1631" t="s">
        <v>2632</v>
      </c>
    </row>
    <row r="1632" spans="1:5" ht="20" customHeight="1">
      <c r="A1632" t="s">
        <v>1497</v>
      </c>
      <c r="B1632" t="s">
        <v>881</v>
      </c>
      <c r="C1632" s="84" t="s">
        <v>5463</v>
      </c>
      <c r="D1632" t="s">
        <v>3881</v>
      </c>
    </row>
    <row r="1633" spans="1:4" ht="20" customHeight="1">
      <c r="A1633" t="s">
        <v>603</v>
      </c>
      <c r="B1633" t="s">
        <v>432</v>
      </c>
      <c r="C1633" s="84" t="s">
        <v>5209</v>
      </c>
      <c r="D1633" t="s">
        <v>2539</v>
      </c>
    </row>
    <row r="1634" spans="1:4" ht="20" customHeight="1">
      <c r="A1634" t="s">
        <v>834</v>
      </c>
      <c r="B1634" t="s">
        <v>377</v>
      </c>
      <c r="C1634" s="84" t="s">
        <v>3017</v>
      </c>
      <c r="D1634" t="s">
        <v>3018</v>
      </c>
    </row>
    <row r="1635" spans="1:4" ht="20" customHeight="1">
      <c r="A1635" t="s">
        <v>1740</v>
      </c>
      <c r="B1635" t="s">
        <v>1085</v>
      </c>
      <c r="C1635" s="84" t="s">
        <v>5464</v>
      </c>
      <c r="D1635" t="s">
        <v>3895</v>
      </c>
    </row>
    <row r="1636" spans="1:4" ht="20" customHeight="1">
      <c r="A1636" t="s">
        <v>1277</v>
      </c>
      <c r="B1636" t="s">
        <v>448</v>
      </c>
      <c r="C1636" s="84" t="s">
        <v>5366</v>
      </c>
      <c r="D1636" t="s">
        <v>3668</v>
      </c>
    </row>
    <row r="1637" spans="1:4" ht="20" customHeight="1">
      <c r="A1637" t="s">
        <v>625</v>
      </c>
      <c r="B1637" t="s">
        <v>533</v>
      </c>
      <c r="C1637" s="84" t="s">
        <v>5465</v>
      </c>
      <c r="D1637" t="s">
        <v>2691</v>
      </c>
    </row>
    <row r="1638" spans="1:4" ht="20" customHeight="1">
      <c r="A1638" t="s">
        <v>1585</v>
      </c>
      <c r="B1638" t="s">
        <v>489</v>
      </c>
      <c r="C1638" s="84" t="s">
        <v>5466</v>
      </c>
      <c r="D1638" t="s">
        <v>3940</v>
      </c>
    </row>
    <row r="1639" spans="1:4" ht="20" customHeight="1">
      <c r="A1639" t="s">
        <v>499</v>
      </c>
      <c r="B1639" t="s">
        <v>489</v>
      </c>
      <c r="C1639" s="84" t="s">
        <v>5467</v>
      </c>
      <c r="D1639" t="s">
        <v>2583</v>
      </c>
    </row>
    <row r="1640" spans="1:4" ht="20" customHeight="1">
      <c r="A1640" t="s">
        <v>668</v>
      </c>
      <c r="B1640" t="s">
        <v>411</v>
      </c>
      <c r="C1640" s="84" t="s">
        <v>2753</v>
      </c>
      <c r="D1640" t="s">
        <v>2754</v>
      </c>
    </row>
    <row r="1641" spans="1:4" ht="20" customHeight="1">
      <c r="A1641" t="s">
        <v>1868</v>
      </c>
      <c r="B1641" t="s">
        <v>561</v>
      </c>
      <c r="C1641" s="84" t="s">
        <v>5468</v>
      </c>
      <c r="D1641" t="s">
        <v>2462</v>
      </c>
    </row>
    <row r="1642" spans="1:4" ht="20" customHeight="1">
      <c r="A1642" t="s">
        <v>779</v>
      </c>
      <c r="B1642" t="s">
        <v>381</v>
      </c>
      <c r="C1642" s="84" t="s">
        <v>2922</v>
      </c>
      <c r="D1642" t="s">
        <v>2923</v>
      </c>
    </row>
    <row r="1643" spans="1:4" ht="20" customHeight="1">
      <c r="A1643" t="s">
        <v>860</v>
      </c>
      <c r="B1643" t="s">
        <v>579</v>
      </c>
      <c r="C1643" s="84" t="s">
        <v>3062</v>
      </c>
      <c r="D1643" t="s">
        <v>3063</v>
      </c>
    </row>
    <row r="1644" spans="1:4" ht="20" customHeight="1">
      <c r="A1644" t="s">
        <v>2193</v>
      </c>
      <c r="B1644" t="s">
        <v>377</v>
      </c>
      <c r="C1644" s="84" t="s">
        <v>5469</v>
      </c>
      <c r="D1644" t="s">
        <v>3996</v>
      </c>
    </row>
    <row r="1645" spans="1:4" ht="20" customHeight="1">
      <c r="A1645" t="s">
        <v>639</v>
      </c>
      <c r="B1645" t="s">
        <v>533</v>
      </c>
      <c r="C1645" s="84" t="s">
        <v>5470</v>
      </c>
      <c r="D1645" t="s">
        <v>2704</v>
      </c>
    </row>
    <row r="1646" spans="1:4" ht="20" customHeight="1">
      <c r="A1646" t="s">
        <v>1289</v>
      </c>
      <c r="B1646" t="s">
        <v>489</v>
      </c>
      <c r="C1646" s="84" t="s">
        <v>3686</v>
      </c>
      <c r="D1646" t="s">
        <v>3687</v>
      </c>
    </row>
    <row r="1647" spans="1:4" ht="20" customHeight="1">
      <c r="A1647" t="s">
        <v>2165</v>
      </c>
      <c r="B1647" t="s">
        <v>813</v>
      </c>
      <c r="C1647" s="84" t="s">
        <v>5471</v>
      </c>
      <c r="D1647" t="s">
        <v>2982</v>
      </c>
    </row>
    <row r="1648" spans="1:4" ht="20" customHeight="1">
      <c r="A1648" t="s">
        <v>2185</v>
      </c>
      <c r="B1648" t="s">
        <v>813</v>
      </c>
      <c r="C1648" s="84" t="s">
        <v>5472</v>
      </c>
      <c r="D1648" t="s">
        <v>4270</v>
      </c>
    </row>
    <row r="1649" spans="1:5" ht="20" customHeight="1">
      <c r="A1649" t="s">
        <v>1496</v>
      </c>
      <c r="B1649" t="s">
        <v>725</v>
      </c>
      <c r="C1649" s="84" t="s">
        <v>5473</v>
      </c>
      <c r="D1649" t="s">
        <v>3880</v>
      </c>
    </row>
    <row r="1650" spans="1:5" ht="20" customHeight="1">
      <c r="A1650" t="s">
        <v>1865</v>
      </c>
      <c r="B1650" t="s">
        <v>1574</v>
      </c>
      <c r="C1650" s="84" t="s">
        <v>5474</v>
      </c>
      <c r="D1650" t="s">
        <v>4116</v>
      </c>
    </row>
    <row r="1651" spans="1:5" ht="20" customHeight="1">
      <c r="A1651" t="s">
        <v>1461</v>
      </c>
      <c r="B1651" t="s">
        <v>953</v>
      </c>
      <c r="C1651" s="84" t="s">
        <v>5475</v>
      </c>
    </row>
    <row r="1652" spans="1:5" ht="20" customHeight="1">
      <c r="A1652" t="s">
        <v>1314</v>
      </c>
      <c r="B1652" t="s">
        <v>1085</v>
      </c>
      <c r="C1652" s="84" t="s">
        <v>3723</v>
      </c>
      <c r="D1652" t="s">
        <v>3724</v>
      </c>
    </row>
    <row r="1653" spans="1:5" ht="20" customHeight="1">
      <c r="A1653" t="s">
        <v>543</v>
      </c>
      <c r="B1653" t="s">
        <v>542</v>
      </c>
      <c r="C1653" s="84" t="s">
        <v>5476</v>
      </c>
      <c r="D1653" t="s">
        <v>2625</v>
      </c>
    </row>
    <row r="1654" spans="1:5" ht="20" customHeight="1">
      <c r="A1654" t="s">
        <v>1403</v>
      </c>
      <c r="B1654" t="s">
        <v>563</v>
      </c>
      <c r="C1654" s="84" t="s">
        <v>5477</v>
      </c>
      <c r="D1654" t="s">
        <v>2670</v>
      </c>
    </row>
    <row r="1655" spans="1:5" ht="20" customHeight="1">
      <c r="A1655" t="s">
        <v>1589</v>
      </c>
      <c r="B1655" t="s">
        <v>1574</v>
      </c>
      <c r="C1655" s="84" t="s">
        <v>5478</v>
      </c>
      <c r="D1655" t="s">
        <v>3944</v>
      </c>
    </row>
    <row r="1656" spans="1:5" ht="20" customHeight="1">
      <c r="A1656" t="s">
        <v>836</v>
      </c>
      <c r="B1656" t="s">
        <v>377</v>
      </c>
      <c r="C1656" s="84" t="s">
        <v>3021</v>
      </c>
      <c r="D1656" t="s">
        <v>3022</v>
      </c>
    </row>
    <row r="1657" spans="1:5" ht="20" customHeight="1">
      <c r="A1657" t="s">
        <v>1526</v>
      </c>
      <c r="B1657" t="s">
        <v>621</v>
      </c>
      <c r="C1657" s="84" t="s">
        <v>5479</v>
      </c>
      <c r="D1657" t="s">
        <v>3763</v>
      </c>
    </row>
    <row r="1658" spans="1:5" ht="20" customHeight="1">
      <c r="A1658" t="s">
        <v>853</v>
      </c>
      <c r="B1658" t="s">
        <v>448</v>
      </c>
      <c r="C1658" s="84" t="s">
        <v>5480</v>
      </c>
      <c r="D1658" t="s">
        <v>3051</v>
      </c>
    </row>
    <row r="1659" spans="1:5" ht="20" customHeight="1">
      <c r="A1659" t="s">
        <v>2151</v>
      </c>
      <c r="B1659" t="s">
        <v>377</v>
      </c>
      <c r="C1659" s="84" t="s">
        <v>5481</v>
      </c>
      <c r="D1659" t="s">
        <v>4260</v>
      </c>
    </row>
    <row r="1660" spans="1:5" ht="20" customHeight="1">
      <c r="A1660" t="s">
        <v>763</v>
      </c>
      <c r="B1660" t="s">
        <v>379</v>
      </c>
      <c r="C1660" s="84" t="s">
        <v>2895</v>
      </c>
      <c r="D1660" t="s">
        <v>2896</v>
      </c>
      <c r="E1660" t="s">
        <v>2897</v>
      </c>
    </row>
    <row r="1661" spans="1:5" ht="20" customHeight="1">
      <c r="A1661" t="s">
        <v>851</v>
      </c>
      <c r="B1661" t="s">
        <v>390</v>
      </c>
      <c r="C1661" s="84" t="s">
        <v>3047</v>
      </c>
      <c r="D1661" t="s">
        <v>3048</v>
      </c>
    </row>
    <row r="1662" spans="1:5" ht="20" customHeight="1">
      <c r="A1662" t="s">
        <v>1516</v>
      </c>
      <c r="B1662" t="s">
        <v>379</v>
      </c>
      <c r="C1662" s="84" t="s">
        <v>5482</v>
      </c>
      <c r="D1662" t="s">
        <v>3893</v>
      </c>
      <c r="E1662" t="s">
        <v>3894</v>
      </c>
    </row>
    <row r="1663" spans="1:5" ht="20" customHeight="1">
      <c r="A1663" t="s">
        <v>1977</v>
      </c>
      <c r="B1663" t="s">
        <v>379</v>
      </c>
      <c r="C1663" s="84" t="s">
        <v>5483</v>
      </c>
      <c r="D1663" t="s">
        <v>4179</v>
      </c>
      <c r="E1663" t="s">
        <v>4180</v>
      </c>
    </row>
    <row r="1664" spans="1:5" ht="20" customHeight="1">
      <c r="A1664" t="s">
        <v>1225</v>
      </c>
      <c r="B1664" t="s">
        <v>379</v>
      </c>
      <c r="C1664" s="84" t="s">
        <v>3597</v>
      </c>
      <c r="D1664" t="s">
        <v>3598</v>
      </c>
      <c r="E1664" t="s">
        <v>5484</v>
      </c>
    </row>
    <row r="1665" spans="1:4" ht="20" customHeight="1">
      <c r="A1665" t="s">
        <v>654</v>
      </c>
      <c r="B1665" t="s">
        <v>379</v>
      </c>
      <c r="C1665" s="84" t="s">
        <v>2725</v>
      </c>
      <c r="D1665" t="s">
        <v>2726</v>
      </c>
    </row>
    <row r="1666" spans="1:4" ht="20" customHeight="1">
      <c r="A1666" t="s">
        <v>1479</v>
      </c>
      <c r="B1666" t="s">
        <v>441</v>
      </c>
      <c r="C1666" s="84" t="s">
        <v>5485</v>
      </c>
      <c r="D1666" t="s">
        <v>3171</v>
      </c>
    </row>
    <row r="1667" spans="1:4" ht="20" customHeight="1">
      <c r="A1667" t="s">
        <v>1744</v>
      </c>
      <c r="B1667" t="s">
        <v>441</v>
      </c>
      <c r="C1667" s="84" t="s">
        <v>5486</v>
      </c>
      <c r="D1667" t="s">
        <v>3171</v>
      </c>
    </row>
    <row r="1668" spans="1:4" ht="20" customHeight="1">
      <c r="A1668" t="s">
        <v>760</v>
      </c>
      <c r="B1668" t="s">
        <v>475</v>
      </c>
      <c r="C1668" s="84" t="s">
        <v>2889</v>
      </c>
      <c r="D1668" t="s">
        <v>2890</v>
      </c>
    </row>
    <row r="1669" spans="1:4" ht="20" customHeight="1">
      <c r="A1669" t="s">
        <v>750</v>
      </c>
      <c r="B1669" t="s">
        <v>384</v>
      </c>
      <c r="C1669" s="84" t="s">
        <v>2876</v>
      </c>
      <c r="D1669" t="s">
        <v>2706</v>
      </c>
    </row>
    <row r="1670" spans="1:4" ht="20" customHeight="1">
      <c r="A1670" t="s">
        <v>1446</v>
      </c>
      <c r="B1670" t="s">
        <v>448</v>
      </c>
      <c r="C1670" s="84" t="s">
        <v>5487</v>
      </c>
      <c r="D1670" t="s">
        <v>2592</v>
      </c>
    </row>
    <row r="1671" spans="1:4" ht="20" customHeight="1">
      <c r="A1671" t="s">
        <v>393</v>
      </c>
      <c r="B1671" t="s">
        <v>390</v>
      </c>
      <c r="C1671" s="84" t="s">
        <v>5488</v>
      </c>
      <c r="D1671" t="s">
        <v>2477</v>
      </c>
    </row>
    <row r="1672" spans="1:4" ht="20" customHeight="1">
      <c r="A1672" t="s">
        <v>1218</v>
      </c>
      <c r="B1672" t="s">
        <v>484</v>
      </c>
      <c r="C1672" s="84" t="s">
        <v>3583</v>
      </c>
      <c r="D1672" t="s">
        <v>3584</v>
      </c>
    </row>
    <row r="1673" spans="1:4" ht="20" customHeight="1">
      <c r="A1673" t="s">
        <v>2269</v>
      </c>
      <c r="B1673" t="s">
        <v>379</v>
      </c>
      <c r="C1673" s="84" t="s">
        <v>4372</v>
      </c>
      <c r="D1673" t="s">
        <v>4373</v>
      </c>
    </row>
    <row r="1674" spans="1:4" ht="20" customHeight="1">
      <c r="A1674" t="s">
        <v>1139</v>
      </c>
      <c r="B1674" t="s">
        <v>503</v>
      </c>
      <c r="C1674" s="84" t="s">
        <v>3451</v>
      </c>
      <c r="D1674" t="s">
        <v>3452</v>
      </c>
    </row>
    <row r="1675" spans="1:4" ht="20" customHeight="1">
      <c r="A1675" t="s">
        <v>785</v>
      </c>
      <c r="B1675" t="s">
        <v>503</v>
      </c>
      <c r="C1675" s="84" t="s">
        <v>2933</v>
      </c>
      <c r="D1675" t="s">
        <v>2934</v>
      </c>
    </row>
    <row r="1676" spans="1:4" ht="20" customHeight="1">
      <c r="A1676" t="s">
        <v>1712</v>
      </c>
      <c r="B1676" t="s">
        <v>1248</v>
      </c>
      <c r="C1676" s="84" t="s">
        <v>5489</v>
      </c>
      <c r="D1676" t="s">
        <v>3629</v>
      </c>
    </row>
    <row r="1677" spans="1:4" ht="20" customHeight="1">
      <c r="A1677" t="s">
        <v>1528</v>
      </c>
      <c r="B1677" t="s">
        <v>77</v>
      </c>
      <c r="C1677" s="84" t="s">
        <v>5490</v>
      </c>
      <c r="D1677" t="s">
        <v>3902</v>
      </c>
    </row>
    <row r="1678" spans="1:4" ht="20" customHeight="1">
      <c r="A1678" t="s">
        <v>2201</v>
      </c>
      <c r="B1678" t="s">
        <v>453</v>
      </c>
      <c r="C1678" s="84" t="s">
        <v>4713</v>
      </c>
    </row>
    <row r="1679" spans="1:4" ht="20" customHeight="1">
      <c r="A1679" t="s">
        <v>2106</v>
      </c>
      <c r="B1679" t="s">
        <v>484</v>
      </c>
      <c r="C1679" s="412">
        <v>44352</v>
      </c>
      <c r="D1679" t="s">
        <v>4239</v>
      </c>
    </row>
    <row r="1680" spans="1:4" ht="20" customHeight="1">
      <c r="A1680" t="s">
        <v>1352</v>
      </c>
      <c r="B1680" t="s">
        <v>77</v>
      </c>
      <c r="C1680" s="84" t="s">
        <v>5491</v>
      </c>
      <c r="D1680" t="s">
        <v>3777</v>
      </c>
    </row>
    <row r="1681" spans="1:5" ht="20" customHeight="1">
      <c r="A1681" t="s">
        <v>427</v>
      </c>
      <c r="B1681" t="s">
        <v>379</v>
      </c>
      <c r="C1681" s="84" t="s">
        <v>5492</v>
      </c>
      <c r="D1681" t="s">
        <v>2515</v>
      </c>
      <c r="E1681" t="s">
        <v>2516</v>
      </c>
    </row>
    <row r="1682" spans="1:5" ht="20" customHeight="1">
      <c r="A1682" t="s">
        <v>2212</v>
      </c>
      <c r="B1682" t="s">
        <v>542</v>
      </c>
      <c r="C1682" s="84" t="s">
        <v>5493</v>
      </c>
      <c r="D1682" t="s">
        <v>4162</v>
      </c>
      <c r="E1682" t="s">
        <v>4285</v>
      </c>
    </row>
    <row r="1683" spans="1:5" ht="20" customHeight="1">
      <c r="A1683" t="s">
        <v>1884</v>
      </c>
      <c r="B1683" t="s">
        <v>579</v>
      </c>
      <c r="C1683" s="84" t="s">
        <v>5494</v>
      </c>
      <c r="D1683" t="s">
        <v>4124</v>
      </c>
    </row>
    <row r="1684" spans="1:5" ht="20" customHeight="1">
      <c r="A1684" t="s">
        <v>734</v>
      </c>
      <c r="B1684" t="s">
        <v>448</v>
      </c>
      <c r="C1684" s="84" t="s">
        <v>2855</v>
      </c>
      <c r="D1684" t="s">
        <v>2856</v>
      </c>
    </row>
    <row r="1685" spans="1:5" ht="20" customHeight="1">
      <c r="A1685" t="s">
        <v>769</v>
      </c>
      <c r="B1685" t="s">
        <v>448</v>
      </c>
      <c r="C1685" s="84" t="s">
        <v>2908</v>
      </c>
      <c r="D1685" t="s">
        <v>2856</v>
      </c>
    </row>
    <row r="1686" spans="1:5" ht="20" customHeight="1">
      <c r="A1686" t="s">
        <v>2007</v>
      </c>
      <c r="B1686" t="s">
        <v>379</v>
      </c>
      <c r="C1686" s="84" t="s">
        <v>5495</v>
      </c>
      <c r="D1686" t="s">
        <v>4198</v>
      </c>
    </row>
    <row r="1687" spans="1:5" ht="20" customHeight="1">
      <c r="A1687" t="s">
        <v>1647</v>
      </c>
      <c r="B1687" t="s">
        <v>881</v>
      </c>
      <c r="C1687" s="84" t="s">
        <v>5496</v>
      </c>
      <c r="D1687" t="s">
        <v>3985</v>
      </c>
    </row>
    <row r="1688" spans="1:5" ht="20" customHeight="1">
      <c r="A1688" t="s">
        <v>1552</v>
      </c>
      <c r="B1688" t="s">
        <v>813</v>
      </c>
      <c r="C1688" s="84" t="s">
        <v>5497</v>
      </c>
      <c r="D1688" t="s">
        <v>2982</v>
      </c>
    </row>
    <row r="1689" spans="1:5" ht="20" customHeight="1">
      <c r="A1689" t="s">
        <v>958</v>
      </c>
      <c r="B1689" t="s">
        <v>579</v>
      </c>
      <c r="C1689" s="84" t="s">
        <v>3204</v>
      </c>
      <c r="D1689" t="s">
        <v>3205</v>
      </c>
    </row>
    <row r="1690" spans="1:5" ht="20" customHeight="1">
      <c r="A1690" t="s">
        <v>2257</v>
      </c>
      <c r="B1690" t="s">
        <v>1162</v>
      </c>
      <c r="C1690" s="84" t="s">
        <v>4354</v>
      </c>
    </row>
    <row r="1691" spans="1:5" ht="20" customHeight="1">
      <c r="A1691" t="s">
        <v>1666</v>
      </c>
      <c r="B1691" t="s">
        <v>1162</v>
      </c>
      <c r="C1691" s="84" t="s">
        <v>5208</v>
      </c>
    </row>
    <row r="1692" spans="1:5" ht="20" customHeight="1">
      <c r="A1692" t="s">
        <v>1717</v>
      </c>
      <c r="B1692" t="s">
        <v>549</v>
      </c>
      <c r="C1692" s="84" t="s">
        <v>5498</v>
      </c>
      <c r="D1692" t="s">
        <v>4017</v>
      </c>
    </row>
    <row r="1693" spans="1:5" ht="20" customHeight="1">
      <c r="A1693" t="s">
        <v>842</v>
      </c>
      <c r="B1693" t="s">
        <v>635</v>
      </c>
      <c r="C1693" s="84" t="s">
        <v>3031</v>
      </c>
      <c r="D1693" t="s">
        <v>3032</v>
      </c>
    </row>
    <row r="1694" spans="1:5" ht="20" customHeight="1">
      <c r="A1694" t="s">
        <v>1738</v>
      </c>
      <c r="B1694" t="s">
        <v>377</v>
      </c>
      <c r="C1694" s="84" t="s">
        <v>5499</v>
      </c>
      <c r="D1694" t="s">
        <v>4034</v>
      </c>
    </row>
    <row r="1695" spans="1:5" ht="20" customHeight="1">
      <c r="A1695" t="s">
        <v>1665</v>
      </c>
      <c r="B1695" t="s">
        <v>77</v>
      </c>
      <c r="C1695" s="84" t="s">
        <v>5500</v>
      </c>
      <c r="D1695" t="s">
        <v>3993</v>
      </c>
    </row>
    <row r="1696" spans="1:5" ht="20" customHeight="1">
      <c r="A1696" t="s">
        <v>1169</v>
      </c>
      <c r="B1696" t="s">
        <v>561</v>
      </c>
      <c r="C1696" s="84" t="s">
        <v>4797</v>
      </c>
      <c r="D1696" t="s">
        <v>2463</v>
      </c>
    </row>
    <row r="1697" spans="1:5" ht="20" customHeight="1">
      <c r="A1697" t="s">
        <v>2056</v>
      </c>
      <c r="B1697" t="s">
        <v>484</v>
      </c>
      <c r="C1697" s="84" t="s">
        <v>5501</v>
      </c>
    </row>
    <row r="1698" spans="1:5" ht="20" customHeight="1">
      <c r="A1698" t="s">
        <v>2067</v>
      </c>
      <c r="B1698" t="s">
        <v>459</v>
      </c>
      <c r="C1698" s="84" t="s">
        <v>5502</v>
      </c>
      <c r="D1698" t="s">
        <v>2874</v>
      </c>
    </row>
    <row r="1699" spans="1:5" ht="20" customHeight="1">
      <c r="A1699" t="s">
        <v>2194</v>
      </c>
      <c r="B1699" t="s">
        <v>379</v>
      </c>
      <c r="C1699" s="84" t="s">
        <v>5503</v>
      </c>
      <c r="D1699" t="s">
        <v>4273</v>
      </c>
    </row>
    <row r="1700" spans="1:5" ht="20" customHeight="1">
      <c r="A1700" t="s">
        <v>1347</v>
      </c>
      <c r="B1700" t="s">
        <v>607</v>
      </c>
      <c r="C1700" s="84" t="s">
        <v>5504</v>
      </c>
      <c r="D1700" t="s">
        <v>2676</v>
      </c>
    </row>
    <row r="1701" spans="1:5" ht="20" customHeight="1">
      <c r="A1701" t="s">
        <v>546</v>
      </c>
      <c r="B1701" t="s">
        <v>432</v>
      </c>
      <c r="C1701" s="84" t="s">
        <v>5505</v>
      </c>
      <c r="D1701" t="s">
        <v>2628</v>
      </c>
    </row>
    <row r="1702" spans="1:5" ht="20" customHeight="1">
      <c r="A1702" t="s">
        <v>452</v>
      </c>
      <c r="B1702" t="s">
        <v>379</v>
      </c>
      <c r="C1702" s="84" t="s">
        <v>5506</v>
      </c>
      <c r="D1702" t="s">
        <v>2541</v>
      </c>
      <c r="E1702" t="s">
        <v>2542</v>
      </c>
    </row>
    <row r="1703" spans="1:5" ht="20" customHeight="1">
      <c r="A1703" t="s">
        <v>1382</v>
      </c>
      <c r="B1703" t="s">
        <v>448</v>
      </c>
      <c r="C1703" s="84" t="s">
        <v>5507</v>
      </c>
      <c r="D1703" t="s">
        <v>3802</v>
      </c>
    </row>
    <row r="1704" spans="1:5" ht="20" customHeight="1">
      <c r="A1704" t="s">
        <v>609</v>
      </c>
      <c r="B1704" t="s">
        <v>390</v>
      </c>
      <c r="C1704" s="84" t="s">
        <v>5508</v>
      </c>
    </row>
    <row r="1705" spans="1:5" ht="20" customHeight="1">
      <c r="A1705" t="s">
        <v>2063</v>
      </c>
      <c r="B1705" t="s">
        <v>988</v>
      </c>
      <c r="C1705" s="84" t="s">
        <v>5509</v>
      </c>
      <c r="D1705" t="s">
        <v>3889</v>
      </c>
    </row>
    <row r="1706" spans="1:5" ht="20" customHeight="1">
      <c r="A1706" t="s">
        <v>1042</v>
      </c>
      <c r="B1706" t="s">
        <v>484</v>
      </c>
      <c r="C1706" s="84" t="s">
        <v>5510</v>
      </c>
    </row>
    <row r="1707" spans="1:5" ht="20" customHeight="1">
      <c r="A1707" t="s">
        <v>1541</v>
      </c>
      <c r="B1707" t="s">
        <v>988</v>
      </c>
      <c r="C1707" s="84" t="s">
        <v>5511</v>
      </c>
      <c r="D1707" t="s">
        <v>3889</v>
      </c>
    </row>
    <row r="1708" spans="1:5" ht="20" customHeight="1">
      <c r="A1708" t="s">
        <v>629</v>
      </c>
      <c r="B1708" t="s">
        <v>379</v>
      </c>
      <c r="C1708" s="84" t="s">
        <v>5512</v>
      </c>
      <c r="D1708" t="s">
        <v>2695</v>
      </c>
    </row>
    <row r="1709" spans="1:5" ht="20" customHeight="1">
      <c r="A1709" t="s">
        <v>492</v>
      </c>
      <c r="B1709" t="s">
        <v>379</v>
      </c>
      <c r="C1709" s="84" t="s">
        <v>5513</v>
      </c>
      <c r="D1709" t="s">
        <v>2576</v>
      </c>
      <c r="E1709" t="s">
        <v>2577</v>
      </c>
    </row>
    <row r="1710" spans="1:5" ht="20" customHeight="1">
      <c r="A1710" t="s">
        <v>1364</v>
      </c>
      <c r="B1710" t="s">
        <v>77</v>
      </c>
      <c r="C1710" s="84" t="s">
        <v>5514</v>
      </c>
      <c r="D1710" t="s">
        <v>3785</v>
      </c>
    </row>
    <row r="1711" spans="1:5" ht="20" customHeight="1">
      <c r="A1711" t="s">
        <v>656</v>
      </c>
      <c r="B1711" t="s">
        <v>377</v>
      </c>
      <c r="C1711" s="84" t="s">
        <v>2729</v>
      </c>
      <c r="D1711" t="s">
        <v>2730</v>
      </c>
    </row>
    <row r="1712" spans="1:5" ht="20" customHeight="1">
      <c r="A1712" t="s">
        <v>1317</v>
      </c>
      <c r="B1712" t="s">
        <v>600</v>
      </c>
      <c r="C1712" s="84" t="s">
        <v>3729</v>
      </c>
      <c r="D1712" t="s">
        <v>3431</v>
      </c>
    </row>
    <row r="1713" spans="1:5" ht="20" customHeight="1">
      <c r="A1713" t="s">
        <v>1209</v>
      </c>
      <c r="B1713" t="s">
        <v>453</v>
      </c>
      <c r="C1713" s="84" t="s">
        <v>3567</v>
      </c>
      <c r="D1713" t="s">
        <v>3568</v>
      </c>
    </row>
    <row r="1714" spans="1:5" ht="20" customHeight="1">
      <c r="A1714" t="s">
        <v>926</v>
      </c>
      <c r="B1714" t="s">
        <v>379</v>
      </c>
      <c r="C1714" s="84" t="s">
        <v>3162</v>
      </c>
      <c r="D1714" t="s">
        <v>3163</v>
      </c>
    </row>
    <row r="1715" spans="1:5" ht="20" customHeight="1">
      <c r="A1715" t="s">
        <v>1578</v>
      </c>
      <c r="B1715" t="s">
        <v>1085</v>
      </c>
      <c r="C1715" s="84" t="s">
        <v>5515</v>
      </c>
      <c r="D1715" t="s">
        <v>3934</v>
      </c>
    </row>
    <row r="1716" spans="1:5" ht="20" customHeight="1">
      <c r="A1716" t="s">
        <v>2147</v>
      </c>
      <c r="B1716" t="s">
        <v>600</v>
      </c>
      <c r="C1716" s="84" t="s">
        <v>5516</v>
      </c>
    </row>
    <row r="1717" spans="1:5" ht="20" customHeight="1">
      <c r="A1717" t="s">
        <v>1590</v>
      </c>
      <c r="B1717" t="s">
        <v>600</v>
      </c>
      <c r="C1717" s="84" t="s">
        <v>4993</v>
      </c>
    </row>
    <row r="1718" spans="1:5" ht="20" customHeight="1">
      <c r="A1718" t="s">
        <v>1413</v>
      </c>
      <c r="B1718" t="s">
        <v>563</v>
      </c>
      <c r="C1718" s="84" t="s">
        <v>5517</v>
      </c>
      <c r="D1718" t="s">
        <v>3484</v>
      </c>
    </row>
    <row r="1719" spans="1:5" ht="20" customHeight="1">
      <c r="A1719" t="s">
        <v>1384</v>
      </c>
      <c r="B1719" t="s">
        <v>489</v>
      </c>
      <c r="C1719" s="84" t="s">
        <v>5518</v>
      </c>
      <c r="D1719" t="s">
        <v>3805</v>
      </c>
    </row>
    <row r="1720" spans="1:5" ht="20" customHeight="1">
      <c r="A1720" t="s">
        <v>1342</v>
      </c>
      <c r="B1720" t="s">
        <v>635</v>
      </c>
      <c r="C1720" s="84" t="s">
        <v>5519</v>
      </c>
      <c r="D1720" t="s">
        <v>3768</v>
      </c>
    </row>
    <row r="1721" spans="1:5" ht="20" customHeight="1">
      <c r="A1721" t="s">
        <v>2040</v>
      </c>
      <c r="B1721" t="s">
        <v>600</v>
      </c>
      <c r="C1721" s="84" t="s">
        <v>5520</v>
      </c>
    </row>
    <row r="1722" spans="1:5" ht="20" customHeight="1">
      <c r="A1722" t="s">
        <v>1375</v>
      </c>
      <c r="B1722" t="s">
        <v>600</v>
      </c>
      <c r="C1722" s="84" t="s">
        <v>5521</v>
      </c>
      <c r="D1722" t="s">
        <v>2672</v>
      </c>
    </row>
    <row r="1723" spans="1:5" ht="20" customHeight="1">
      <c r="A1723" t="s">
        <v>1725</v>
      </c>
      <c r="B1723" t="s">
        <v>379</v>
      </c>
      <c r="C1723" s="84" t="s">
        <v>5522</v>
      </c>
      <c r="D1723" t="s">
        <v>4023</v>
      </c>
      <c r="E1723" t="s">
        <v>4024</v>
      </c>
    </row>
    <row r="1724" spans="1:5" ht="20" customHeight="1">
      <c r="A1724" t="s">
        <v>404</v>
      </c>
      <c r="B1724" t="s">
        <v>379</v>
      </c>
      <c r="C1724" s="84" t="s">
        <v>5523</v>
      </c>
      <c r="D1724" t="s">
        <v>2490</v>
      </c>
    </row>
    <row r="1725" spans="1:5" ht="20" customHeight="1">
      <c r="A1725" t="s">
        <v>2098</v>
      </c>
      <c r="B1725" t="s">
        <v>489</v>
      </c>
      <c r="C1725" s="84" t="s">
        <v>4783</v>
      </c>
    </row>
    <row r="1726" spans="1:5" ht="20" customHeight="1">
      <c r="A1726" t="s">
        <v>1077</v>
      </c>
      <c r="B1726" t="s">
        <v>600</v>
      </c>
      <c r="C1726" s="84" t="s">
        <v>3363</v>
      </c>
      <c r="D1726" t="s">
        <v>2672</v>
      </c>
    </row>
    <row r="1727" spans="1:5" ht="20" customHeight="1">
      <c r="A1727" t="s">
        <v>1811</v>
      </c>
      <c r="B1727" t="s">
        <v>377</v>
      </c>
      <c r="C1727" s="84" t="s">
        <v>5524</v>
      </c>
      <c r="D1727" t="s">
        <v>4087</v>
      </c>
    </row>
    <row r="1728" spans="1:5" ht="20" customHeight="1">
      <c r="A1728" t="s">
        <v>673</v>
      </c>
      <c r="B1728" t="s">
        <v>377</v>
      </c>
      <c r="C1728" s="84" t="s">
        <v>2761</v>
      </c>
      <c r="D1728" t="s">
        <v>2762</v>
      </c>
    </row>
    <row r="1729" spans="1:5" ht="20" customHeight="1">
      <c r="A1729" t="s">
        <v>1430</v>
      </c>
      <c r="B1729" t="s">
        <v>448</v>
      </c>
      <c r="C1729" s="84" t="s">
        <v>5525</v>
      </c>
      <c r="D1729" t="s">
        <v>3839</v>
      </c>
    </row>
    <row r="1730" spans="1:5" ht="20" customHeight="1">
      <c r="A1730" t="s">
        <v>1284</v>
      </c>
      <c r="B1730" t="s">
        <v>453</v>
      </c>
      <c r="C1730" s="84" t="s">
        <v>3677</v>
      </c>
      <c r="D1730" t="s">
        <v>3678</v>
      </c>
    </row>
    <row r="1731" spans="1:5" ht="20" customHeight="1">
      <c r="A1731" t="s">
        <v>1315</v>
      </c>
      <c r="B1731" t="s">
        <v>600</v>
      </c>
      <c r="C1731" s="84" t="s">
        <v>3725</v>
      </c>
      <c r="D1731" t="s">
        <v>3726</v>
      </c>
    </row>
    <row r="1732" spans="1:5" ht="20" customHeight="1">
      <c r="A1732" t="s">
        <v>1998</v>
      </c>
      <c r="B1732" t="s">
        <v>379</v>
      </c>
      <c r="C1732" s="84" t="s">
        <v>5526</v>
      </c>
      <c r="D1732" t="s">
        <v>4191</v>
      </c>
      <c r="E1732" t="s">
        <v>4192</v>
      </c>
    </row>
    <row r="1733" spans="1:5" ht="20" customHeight="1">
      <c r="A1733" t="s">
        <v>2122</v>
      </c>
      <c r="B1733" t="s">
        <v>379</v>
      </c>
      <c r="C1733" s="84" t="s">
        <v>5527</v>
      </c>
      <c r="D1733" t="s">
        <v>4244</v>
      </c>
    </row>
    <row r="1734" spans="1:5" ht="20" customHeight="1">
      <c r="A1734" t="s">
        <v>1292</v>
      </c>
      <c r="B1734" t="s">
        <v>377</v>
      </c>
      <c r="C1734" s="84" t="s">
        <v>5528</v>
      </c>
      <c r="D1734" t="s">
        <v>3690</v>
      </c>
    </row>
    <row r="1735" spans="1:5" ht="20" customHeight="1">
      <c r="A1735" t="s">
        <v>1039</v>
      </c>
      <c r="B1735" t="s">
        <v>1038</v>
      </c>
      <c r="C1735" s="84" t="s">
        <v>5529</v>
      </c>
      <c r="D1735" t="s">
        <v>3324</v>
      </c>
    </row>
    <row r="1736" spans="1:5" ht="20" customHeight="1">
      <c r="A1736" t="s">
        <v>1025</v>
      </c>
      <c r="B1736" t="s">
        <v>579</v>
      </c>
      <c r="C1736" s="84" t="s">
        <v>5530</v>
      </c>
      <c r="D1736" t="s">
        <v>3313</v>
      </c>
    </row>
    <row r="1737" spans="1:5" ht="20" customHeight="1">
      <c r="A1737" t="s">
        <v>1320</v>
      </c>
      <c r="B1737" t="s">
        <v>561</v>
      </c>
      <c r="C1737" s="84" t="s">
        <v>2464</v>
      </c>
      <c r="D1737" t="s">
        <v>2465</v>
      </c>
    </row>
    <row r="1738" spans="1:5" ht="20" customHeight="1">
      <c r="A1738" t="s">
        <v>1874</v>
      </c>
      <c r="B1738" t="s">
        <v>563</v>
      </c>
      <c r="C1738" s="84" t="s">
        <v>5531</v>
      </c>
      <c r="D1738" t="s">
        <v>2670</v>
      </c>
    </row>
    <row r="1739" spans="1:5" ht="20" customHeight="1">
      <c r="A1739" t="s">
        <v>1961</v>
      </c>
      <c r="B1739" t="s">
        <v>621</v>
      </c>
      <c r="C1739" s="84" t="s">
        <v>4399</v>
      </c>
      <c r="D1739" t="s">
        <v>4167</v>
      </c>
    </row>
    <row r="1740" spans="1:5" ht="20" customHeight="1">
      <c r="A1740" t="s">
        <v>1027</v>
      </c>
      <c r="B1740" t="s">
        <v>377</v>
      </c>
      <c r="C1740" s="84" t="s">
        <v>4877</v>
      </c>
      <c r="D1740" t="s">
        <v>3315</v>
      </c>
    </row>
    <row r="1741" spans="1:5" ht="20" customHeight="1">
      <c r="A1741" t="s">
        <v>674</v>
      </c>
      <c r="B1741" t="s">
        <v>377</v>
      </c>
      <c r="C1741" s="84" t="s">
        <v>5532</v>
      </c>
      <c r="D1741" t="s">
        <v>2763</v>
      </c>
    </row>
    <row r="1742" spans="1:5" ht="20" customHeight="1">
      <c r="A1742" t="s">
        <v>1472</v>
      </c>
      <c r="B1742" t="s">
        <v>563</v>
      </c>
      <c r="C1742" s="84" t="s">
        <v>5533</v>
      </c>
    </row>
    <row r="1743" spans="1:5" ht="20" customHeight="1">
      <c r="A1743" t="s">
        <v>1377</v>
      </c>
      <c r="B1743" t="s">
        <v>448</v>
      </c>
      <c r="C1743" s="84" t="s">
        <v>5534</v>
      </c>
      <c r="D1743" t="s">
        <v>3798</v>
      </c>
    </row>
    <row r="1744" spans="1:5" ht="20" customHeight="1">
      <c r="A1744" t="s">
        <v>565</v>
      </c>
      <c r="B1744" t="s">
        <v>377</v>
      </c>
      <c r="C1744" s="84" t="s">
        <v>5535</v>
      </c>
      <c r="D1744" t="s">
        <v>2641</v>
      </c>
    </row>
    <row r="1745" spans="1:4" ht="20" customHeight="1">
      <c r="A1745" t="s">
        <v>536</v>
      </c>
      <c r="B1745" t="s">
        <v>535</v>
      </c>
      <c r="C1745" s="84" t="s">
        <v>5536</v>
      </c>
      <c r="D1745" t="s">
        <v>2619</v>
      </c>
    </row>
    <row r="1746" spans="1:4" ht="20" customHeight="1">
      <c r="A1746" t="s">
        <v>2009</v>
      </c>
      <c r="B1746" t="s">
        <v>489</v>
      </c>
      <c r="C1746" s="84" t="s">
        <v>5537</v>
      </c>
      <c r="D1746" t="s">
        <v>4201</v>
      </c>
    </row>
    <row r="1747" spans="1:4" ht="20" customHeight="1">
      <c r="A1747" t="s">
        <v>984</v>
      </c>
      <c r="B1747" t="s">
        <v>381</v>
      </c>
      <c r="C1747" s="84" t="s">
        <v>3246</v>
      </c>
      <c r="D1747" t="s">
        <v>2636</v>
      </c>
    </row>
    <row r="1748" spans="1:4" ht="20" customHeight="1">
      <c r="A1748" t="s">
        <v>697</v>
      </c>
      <c r="B1748" t="s">
        <v>411</v>
      </c>
      <c r="C1748" s="84" t="s">
        <v>2800</v>
      </c>
      <c r="D1748" t="s">
        <v>2801</v>
      </c>
    </row>
    <row r="1749" spans="1:4" ht="20" customHeight="1">
      <c r="A1749" t="s">
        <v>917</v>
      </c>
      <c r="B1749" t="s">
        <v>579</v>
      </c>
      <c r="C1749" s="84" t="s">
        <v>3144</v>
      </c>
      <c r="D1749" t="s">
        <v>3145</v>
      </c>
    </row>
    <row r="1750" spans="1:4" ht="20" customHeight="1">
      <c r="A1750" t="s">
        <v>951</v>
      </c>
      <c r="B1750" t="s">
        <v>579</v>
      </c>
      <c r="C1750" s="84" t="s">
        <v>5538</v>
      </c>
      <c r="D1750" t="s">
        <v>3194</v>
      </c>
    </row>
    <row r="1751" spans="1:4" ht="20" customHeight="1">
      <c r="A1751" t="s">
        <v>1037</v>
      </c>
      <c r="B1751" t="s">
        <v>579</v>
      </c>
      <c r="C1751" s="84" t="s">
        <v>5539</v>
      </c>
      <c r="D1751" t="s">
        <v>3323</v>
      </c>
    </row>
    <row r="1752" spans="1:4" ht="20" customHeight="1">
      <c r="A1752" t="s">
        <v>1542</v>
      </c>
      <c r="B1752" t="s">
        <v>579</v>
      </c>
      <c r="C1752" s="84" t="s">
        <v>5540</v>
      </c>
      <c r="D1752" t="s">
        <v>3912</v>
      </c>
    </row>
    <row r="1753" spans="1:4" ht="20" customHeight="1">
      <c r="A1753" t="s">
        <v>792</v>
      </c>
      <c r="B1753" t="s">
        <v>377</v>
      </c>
      <c r="C1753" s="84" t="s">
        <v>2942</v>
      </c>
      <c r="D1753" t="s">
        <v>2943</v>
      </c>
    </row>
    <row r="1754" spans="1:4" ht="20" customHeight="1">
      <c r="A1754" t="s">
        <v>1372</v>
      </c>
      <c r="B1754" t="s">
        <v>489</v>
      </c>
      <c r="C1754" s="84" t="s">
        <v>5541</v>
      </c>
      <c r="D1754" t="s">
        <v>3795</v>
      </c>
    </row>
    <row r="1755" spans="1:4" ht="20" customHeight="1">
      <c r="A1755" t="s">
        <v>872</v>
      </c>
      <c r="B1755" t="s">
        <v>453</v>
      </c>
      <c r="C1755" s="84" t="s">
        <v>4699</v>
      </c>
      <c r="D1755" t="s">
        <v>3075</v>
      </c>
    </row>
    <row r="1756" spans="1:4" ht="20" customHeight="1">
      <c r="A1756" t="s">
        <v>470</v>
      </c>
      <c r="B1756" t="s">
        <v>388</v>
      </c>
      <c r="C1756" s="84" t="s">
        <v>5542</v>
      </c>
      <c r="D1756" t="s">
        <v>2559</v>
      </c>
    </row>
    <row r="1757" spans="1:4" ht="20" customHeight="1">
      <c r="A1757" t="s">
        <v>1197</v>
      </c>
      <c r="B1757" t="s">
        <v>411</v>
      </c>
      <c r="C1757" s="84" t="s">
        <v>3546</v>
      </c>
      <c r="D1757" t="s">
        <v>3547</v>
      </c>
    </row>
    <row r="1758" spans="1:4" ht="20" customHeight="1">
      <c r="A1758" t="s">
        <v>552</v>
      </c>
      <c r="B1758" t="s">
        <v>484</v>
      </c>
      <c r="C1758" s="84" t="s">
        <v>5543</v>
      </c>
      <c r="D1758" t="s">
        <v>2634</v>
      </c>
    </row>
    <row r="1759" spans="1:4" ht="20" customHeight="1">
      <c r="A1759" t="s">
        <v>887</v>
      </c>
      <c r="B1759" t="s">
        <v>475</v>
      </c>
      <c r="C1759" s="84" t="s">
        <v>3099</v>
      </c>
      <c r="D1759" t="s">
        <v>3100</v>
      </c>
    </row>
    <row r="1760" spans="1:4" ht="20" customHeight="1">
      <c r="A1760" t="s">
        <v>946</v>
      </c>
      <c r="B1760" t="s">
        <v>475</v>
      </c>
      <c r="C1760" s="84" t="s">
        <v>5544</v>
      </c>
      <c r="D1760" t="s">
        <v>3189</v>
      </c>
    </row>
    <row r="1761" spans="1:4" ht="20" customHeight="1">
      <c r="A1761" t="s">
        <v>569</v>
      </c>
      <c r="B1761" t="s">
        <v>411</v>
      </c>
      <c r="C1761" s="84" t="s">
        <v>5545</v>
      </c>
      <c r="D1761" t="s">
        <v>2645</v>
      </c>
    </row>
    <row r="1762" spans="1:4" ht="20" customHeight="1">
      <c r="A1762" t="s">
        <v>1955</v>
      </c>
      <c r="B1762" t="s">
        <v>717</v>
      </c>
      <c r="C1762" s="84" t="s">
        <v>5546</v>
      </c>
      <c r="D1762" t="s">
        <v>4161</v>
      </c>
    </row>
    <row r="1763" spans="1:4" ht="20" customHeight="1">
      <c r="A1763" t="s">
        <v>1617</v>
      </c>
      <c r="B1763" t="s">
        <v>484</v>
      </c>
      <c r="C1763" s="84" t="s">
        <v>5547</v>
      </c>
      <c r="D1763" t="s">
        <v>3965</v>
      </c>
    </row>
    <row r="1764" spans="1:4" ht="20" customHeight="1">
      <c r="A1764" t="s">
        <v>1203</v>
      </c>
      <c r="B1764" t="s">
        <v>411</v>
      </c>
      <c r="C1764" s="84" t="s">
        <v>3558</v>
      </c>
      <c r="D1764" t="s">
        <v>3559</v>
      </c>
    </row>
    <row r="1765" spans="1:4" ht="20" customHeight="1">
      <c r="A1765" t="s">
        <v>1571</v>
      </c>
      <c r="B1765" t="s">
        <v>484</v>
      </c>
      <c r="C1765" s="84" t="s">
        <v>4432</v>
      </c>
      <c r="D1765" t="s">
        <v>3750</v>
      </c>
    </row>
    <row r="1766" spans="1:4" ht="20" customHeight="1">
      <c r="A1766" t="s">
        <v>1185</v>
      </c>
      <c r="B1766" t="s">
        <v>484</v>
      </c>
      <c r="C1766" s="84" t="s">
        <v>3527</v>
      </c>
      <c r="D1766" t="s">
        <v>3316</v>
      </c>
    </row>
    <row r="1767" spans="1:4" ht="20" customHeight="1">
      <c r="A1767" t="s">
        <v>1394</v>
      </c>
      <c r="B1767" t="s">
        <v>484</v>
      </c>
      <c r="C1767" s="84" t="s">
        <v>5548</v>
      </c>
      <c r="D1767" t="s">
        <v>3816</v>
      </c>
    </row>
    <row r="1768" spans="1:4" ht="20" customHeight="1">
      <c r="A1768" t="s">
        <v>1422</v>
      </c>
      <c r="B1768" t="s">
        <v>484</v>
      </c>
      <c r="C1768" s="84" t="s">
        <v>5549</v>
      </c>
      <c r="D1768" t="s">
        <v>3316</v>
      </c>
    </row>
    <row r="1769" spans="1:4" ht="20" customHeight="1">
      <c r="A1769" t="s">
        <v>1420</v>
      </c>
      <c r="B1769" t="s">
        <v>484</v>
      </c>
      <c r="C1769" s="84" t="s">
        <v>5550</v>
      </c>
      <c r="D1769" t="s">
        <v>3316</v>
      </c>
    </row>
    <row r="1770" spans="1:4" ht="20" customHeight="1">
      <c r="A1770" t="s">
        <v>1419</v>
      </c>
      <c r="B1770" t="s">
        <v>484</v>
      </c>
      <c r="C1770" s="84" t="s">
        <v>5551</v>
      </c>
      <c r="D1770" t="s">
        <v>3316</v>
      </c>
    </row>
    <row r="1771" spans="1:4" ht="20" customHeight="1">
      <c r="A1771" t="s">
        <v>1421</v>
      </c>
      <c r="B1771" t="s">
        <v>484</v>
      </c>
      <c r="C1771" s="84" t="s">
        <v>5552</v>
      </c>
      <c r="D1771" t="s">
        <v>3316</v>
      </c>
    </row>
    <row r="1772" spans="1:4" ht="20" customHeight="1">
      <c r="A1772" t="s">
        <v>1043</v>
      </c>
      <c r="B1772" t="s">
        <v>484</v>
      </c>
      <c r="C1772" s="84" t="s">
        <v>5553</v>
      </c>
      <c r="D1772" t="s">
        <v>3316</v>
      </c>
    </row>
    <row r="1773" spans="1:4" ht="20" customHeight="1">
      <c r="A1773" t="s">
        <v>1398</v>
      </c>
      <c r="B1773" t="s">
        <v>484</v>
      </c>
      <c r="C1773" s="84" t="s">
        <v>4951</v>
      </c>
      <c r="D1773" t="s">
        <v>3584</v>
      </c>
    </row>
    <row r="1774" spans="1:4" ht="20" customHeight="1">
      <c r="A1774" t="s">
        <v>1021</v>
      </c>
      <c r="B1774" t="s">
        <v>489</v>
      </c>
      <c r="C1774" s="84" t="s">
        <v>3307</v>
      </c>
      <c r="D1774" t="s">
        <v>3308</v>
      </c>
    </row>
    <row r="1775" spans="1:4" ht="20" customHeight="1">
      <c r="A1775" t="s">
        <v>1097</v>
      </c>
      <c r="B1775" t="s">
        <v>1096</v>
      </c>
      <c r="C1775" s="84" t="s">
        <v>5554</v>
      </c>
      <c r="D1775" t="s">
        <v>3390</v>
      </c>
    </row>
    <row r="1776" spans="1:4" ht="20" customHeight="1">
      <c r="A1776" t="s">
        <v>2053</v>
      </c>
      <c r="B1776" t="s">
        <v>1038</v>
      </c>
      <c r="C1776" s="84" t="s">
        <v>5367</v>
      </c>
      <c r="D1776" t="s">
        <v>4221</v>
      </c>
    </row>
    <row r="1777" spans="1:5" ht="20" customHeight="1">
      <c r="A1777" t="s">
        <v>1604</v>
      </c>
      <c r="B1777" t="s">
        <v>658</v>
      </c>
      <c r="C1777" s="84" t="s">
        <v>5555</v>
      </c>
      <c r="D1777" t="s">
        <v>3954</v>
      </c>
    </row>
    <row r="1778" spans="1:5" ht="20" customHeight="1">
      <c r="A1778" t="s">
        <v>2088</v>
      </c>
      <c r="B1778" t="s">
        <v>988</v>
      </c>
      <c r="C1778" s="84" t="s">
        <v>5195</v>
      </c>
      <c r="D1778" t="s">
        <v>3889</v>
      </c>
    </row>
    <row r="1779" spans="1:5" ht="20" customHeight="1">
      <c r="A1779" t="s">
        <v>2010</v>
      </c>
      <c r="B1779" t="s">
        <v>579</v>
      </c>
      <c r="C1779" s="84" t="s">
        <v>5556</v>
      </c>
      <c r="D1779" t="s">
        <v>4202</v>
      </c>
    </row>
    <row r="1780" spans="1:5" ht="20" customHeight="1">
      <c r="A1780" t="s">
        <v>1862</v>
      </c>
      <c r="B1780" t="s">
        <v>579</v>
      </c>
      <c r="C1780" s="84" t="s">
        <v>5557</v>
      </c>
      <c r="D1780" t="s">
        <v>4112</v>
      </c>
    </row>
    <row r="1781" spans="1:5" ht="20" customHeight="1">
      <c r="A1781" t="s">
        <v>1149</v>
      </c>
      <c r="B1781" t="s">
        <v>379</v>
      </c>
      <c r="C1781" s="84" t="s">
        <v>3468</v>
      </c>
      <c r="D1781" t="s">
        <v>3469</v>
      </c>
      <c r="E1781" t="s">
        <v>3470</v>
      </c>
    </row>
    <row r="1782" spans="1:5" ht="20" customHeight="1">
      <c r="A1782" t="s">
        <v>1166</v>
      </c>
      <c r="B1782" t="s">
        <v>621</v>
      </c>
      <c r="C1782" s="84" t="s">
        <v>3500</v>
      </c>
      <c r="D1782" t="s">
        <v>2728</v>
      </c>
    </row>
    <row r="1783" spans="1:5" ht="20" customHeight="1">
      <c r="A1783" t="s">
        <v>1641</v>
      </c>
      <c r="B1783" t="s">
        <v>1162</v>
      </c>
      <c r="C1783" s="84" t="s">
        <v>5377</v>
      </c>
      <c r="D1783" t="s">
        <v>3981</v>
      </c>
    </row>
    <row r="1784" spans="1:5" ht="20" customHeight="1">
      <c r="A1784" t="s">
        <v>504</v>
      </c>
      <c r="B1784" t="s">
        <v>503</v>
      </c>
      <c r="C1784" s="84" t="s">
        <v>5558</v>
      </c>
      <c r="D1784" t="s">
        <v>2589</v>
      </c>
    </row>
    <row r="1785" spans="1:5" ht="20" customHeight="1">
      <c r="A1785" t="s">
        <v>952</v>
      </c>
      <c r="B1785" t="s">
        <v>579</v>
      </c>
      <c r="C1785" s="84" t="s">
        <v>5559</v>
      </c>
      <c r="D1785" t="s">
        <v>3195</v>
      </c>
    </row>
    <row r="1786" spans="1:5" ht="20" customHeight="1">
      <c r="A1786" t="s">
        <v>1890</v>
      </c>
      <c r="B1786" t="s">
        <v>988</v>
      </c>
      <c r="C1786" s="84" t="s">
        <v>5560</v>
      </c>
      <c r="D1786" t="s">
        <v>3889</v>
      </c>
    </row>
    <row r="1787" spans="1:5" ht="20" customHeight="1">
      <c r="A1787" t="s">
        <v>1787</v>
      </c>
      <c r="B1787" t="s">
        <v>489</v>
      </c>
      <c r="C1787" s="84" t="s">
        <v>5561</v>
      </c>
      <c r="D1787" t="s">
        <v>4068</v>
      </c>
    </row>
    <row r="1788" spans="1:5" ht="20" customHeight="1">
      <c r="A1788" t="s">
        <v>687</v>
      </c>
      <c r="B1788" t="s">
        <v>381</v>
      </c>
      <c r="C1788" s="84" t="s">
        <v>2786</v>
      </c>
      <c r="D1788" t="s">
        <v>2787</v>
      </c>
    </row>
    <row r="1789" spans="1:5" ht="20" customHeight="1">
      <c r="A1789" t="s">
        <v>812</v>
      </c>
      <c r="B1789" t="s">
        <v>381</v>
      </c>
      <c r="C1789" s="84" t="s">
        <v>2979</v>
      </c>
      <c r="D1789" t="s">
        <v>2980</v>
      </c>
    </row>
    <row r="1790" spans="1:5" ht="20" customHeight="1">
      <c r="A1790" t="s">
        <v>935</v>
      </c>
      <c r="B1790" t="s">
        <v>381</v>
      </c>
      <c r="C1790" s="84" t="s">
        <v>3177</v>
      </c>
      <c r="D1790" t="s">
        <v>3178</v>
      </c>
    </row>
    <row r="1791" spans="1:5" ht="20" customHeight="1">
      <c r="A1791" t="s">
        <v>468</v>
      </c>
      <c r="B1791" t="s">
        <v>381</v>
      </c>
      <c r="C1791" s="84" t="s">
        <v>5562</v>
      </c>
      <c r="D1791" t="s">
        <v>2557</v>
      </c>
    </row>
    <row r="1792" spans="1:5" ht="20" customHeight="1">
      <c r="A1792" t="s">
        <v>2170</v>
      </c>
      <c r="B1792" t="s">
        <v>1574</v>
      </c>
      <c r="C1792" s="84" t="s">
        <v>5563</v>
      </c>
    </row>
    <row r="1793" spans="1:4" ht="20" customHeight="1">
      <c r="A1793" t="s">
        <v>2230</v>
      </c>
      <c r="B1793" t="s">
        <v>813</v>
      </c>
      <c r="C1793" s="84" t="s">
        <v>4314</v>
      </c>
      <c r="D1793" t="s">
        <v>2982</v>
      </c>
    </row>
    <row r="1794" spans="1:4" ht="20" customHeight="1">
      <c r="A1794" t="s">
        <v>767</v>
      </c>
      <c r="B1794" t="s">
        <v>381</v>
      </c>
      <c r="C1794" s="84" t="s">
        <v>2904</v>
      </c>
      <c r="D1794" t="s">
        <v>2674</v>
      </c>
    </row>
    <row r="1795" spans="1:4" ht="20" customHeight="1">
      <c r="A1795" t="s">
        <v>1363</v>
      </c>
      <c r="B1795" t="s">
        <v>388</v>
      </c>
      <c r="C1795" s="84" t="s">
        <v>5564</v>
      </c>
      <c r="D1795" t="s">
        <v>3784</v>
      </c>
    </row>
    <row r="1796" spans="1:4" ht="20" customHeight="1">
      <c r="A1796" t="s">
        <v>1575</v>
      </c>
      <c r="B1796" t="s">
        <v>1574</v>
      </c>
      <c r="C1796" s="84" t="s">
        <v>5565</v>
      </c>
      <c r="D1796" t="s">
        <v>3933</v>
      </c>
    </row>
    <row r="1797" spans="1:4" ht="20" customHeight="1">
      <c r="A1797" t="s">
        <v>902</v>
      </c>
      <c r="B1797" t="s">
        <v>381</v>
      </c>
      <c r="C1797" s="84" t="s">
        <v>3121</v>
      </c>
      <c r="D1797" t="s">
        <v>3122</v>
      </c>
    </row>
    <row r="1798" spans="1:4" ht="20" customHeight="1">
      <c r="A1798" t="s">
        <v>599</v>
      </c>
      <c r="B1798" t="s">
        <v>381</v>
      </c>
      <c r="C1798" s="84" t="s">
        <v>5566</v>
      </c>
    </row>
    <row r="1799" spans="1:4" ht="20" customHeight="1">
      <c r="A1799" t="s">
        <v>1434</v>
      </c>
      <c r="B1799" t="s">
        <v>448</v>
      </c>
      <c r="C1799" s="84" t="s">
        <v>5567</v>
      </c>
      <c r="D1799" t="s">
        <v>3841</v>
      </c>
    </row>
    <row r="1800" spans="1:4" ht="20" customHeight="1">
      <c r="A1800" t="s">
        <v>1872</v>
      </c>
      <c r="B1800" t="s">
        <v>484</v>
      </c>
      <c r="C1800" s="84" t="s">
        <v>5568</v>
      </c>
      <c r="D1800" t="s">
        <v>3929</v>
      </c>
    </row>
    <row r="1801" spans="1:4" ht="20" customHeight="1">
      <c r="A1801" t="s">
        <v>2268</v>
      </c>
      <c r="B1801" t="s">
        <v>429</v>
      </c>
      <c r="C1801" s="84" t="s">
        <v>5569</v>
      </c>
      <c r="D1801" t="s">
        <v>3661</v>
      </c>
    </row>
    <row r="1802" spans="1:4" ht="20" customHeight="1">
      <c r="A1802" t="s">
        <v>1615</v>
      </c>
      <c r="B1802" t="s">
        <v>579</v>
      </c>
      <c r="C1802" s="84" t="s">
        <v>5570</v>
      </c>
      <c r="D1802" t="s">
        <v>3964</v>
      </c>
    </row>
    <row r="1803" spans="1:4" ht="20" customHeight="1">
      <c r="A1803" t="s">
        <v>1220</v>
      </c>
      <c r="B1803" t="s">
        <v>484</v>
      </c>
      <c r="C1803" s="84" t="s">
        <v>3587</v>
      </c>
      <c r="D1803" t="s">
        <v>3588</v>
      </c>
    </row>
    <row r="1804" spans="1:4" ht="20" customHeight="1">
      <c r="A1804" t="s">
        <v>1508</v>
      </c>
      <c r="B1804" t="s">
        <v>484</v>
      </c>
      <c r="C1804" s="84" t="s">
        <v>5571</v>
      </c>
      <c r="D1804" t="s">
        <v>3887</v>
      </c>
    </row>
    <row r="1805" spans="1:4" ht="20" customHeight="1">
      <c r="A1805" t="s">
        <v>1115</v>
      </c>
      <c r="B1805" t="s">
        <v>484</v>
      </c>
      <c r="C1805" s="84" t="s">
        <v>3417</v>
      </c>
      <c r="D1805" t="s">
        <v>3418</v>
      </c>
    </row>
    <row r="1806" spans="1:4" ht="20" customHeight="1">
      <c r="A1806" t="s">
        <v>1861</v>
      </c>
      <c r="B1806" t="s">
        <v>484</v>
      </c>
      <c r="C1806" s="84" t="s">
        <v>5572</v>
      </c>
      <c r="D1806" t="s">
        <v>4111</v>
      </c>
    </row>
    <row r="1807" spans="1:4" ht="20" customHeight="1">
      <c r="A1807" t="s">
        <v>1150</v>
      </c>
      <c r="B1807" t="s">
        <v>379</v>
      </c>
      <c r="C1807" s="84" t="s">
        <v>3471</v>
      </c>
      <c r="D1807" t="s">
        <v>3472</v>
      </c>
    </row>
    <row r="1808" spans="1:4" ht="20" customHeight="1">
      <c r="A1808" t="s">
        <v>1449</v>
      </c>
      <c r="B1808" t="s">
        <v>448</v>
      </c>
      <c r="C1808" s="84" t="s">
        <v>5573</v>
      </c>
      <c r="D1808" t="s">
        <v>3841</v>
      </c>
    </row>
    <row r="1809" spans="1:5" ht="20" customHeight="1">
      <c r="A1809" t="s">
        <v>2129</v>
      </c>
      <c r="B1809" t="s">
        <v>448</v>
      </c>
      <c r="C1809" s="84" t="s">
        <v>5574</v>
      </c>
      <c r="D1809" t="s">
        <v>4251</v>
      </c>
    </row>
    <row r="1810" spans="1:5" ht="20" customHeight="1">
      <c r="A1810" t="s">
        <v>387</v>
      </c>
      <c r="B1810" t="s">
        <v>379</v>
      </c>
      <c r="C1810" s="84" t="s">
        <v>5575</v>
      </c>
      <c r="D1810" t="s">
        <v>2473</v>
      </c>
    </row>
    <row r="1811" spans="1:5" ht="20" customHeight="1">
      <c r="A1811" t="s">
        <v>1842</v>
      </c>
      <c r="B1811" t="s">
        <v>988</v>
      </c>
      <c r="C1811" s="84" t="s">
        <v>5576</v>
      </c>
    </row>
    <row r="1812" spans="1:5" ht="20" customHeight="1">
      <c r="A1812" t="s">
        <v>783</v>
      </c>
      <c r="B1812" t="s">
        <v>77</v>
      </c>
      <c r="C1812" s="84" t="s">
        <v>2930</v>
      </c>
      <c r="D1812" t="s">
        <v>2931</v>
      </c>
    </row>
    <row r="1813" spans="1:5" ht="20" customHeight="1">
      <c r="A1813" t="s">
        <v>663</v>
      </c>
      <c r="B1813" t="s">
        <v>379</v>
      </c>
      <c r="C1813" s="84" t="s">
        <v>2741</v>
      </c>
      <c r="D1813" t="s">
        <v>2742</v>
      </c>
      <c r="E1813" t="s">
        <v>2743</v>
      </c>
    </row>
    <row r="1814" spans="1:5" ht="20" customHeight="1">
      <c r="A1814" t="s">
        <v>1534</v>
      </c>
      <c r="B1814" t="s">
        <v>379</v>
      </c>
      <c r="C1814" s="84" t="s">
        <v>5577</v>
      </c>
      <c r="D1814" t="s">
        <v>3905</v>
      </c>
    </row>
    <row r="1815" spans="1:5" ht="20" customHeight="1">
      <c r="A1815" t="s">
        <v>784</v>
      </c>
      <c r="B1815" t="s">
        <v>381</v>
      </c>
      <c r="C1815" s="84" t="s">
        <v>2932</v>
      </c>
      <c r="D1815" t="s">
        <v>2637</v>
      </c>
    </row>
    <row r="1816" spans="1:5" ht="20" customHeight="1">
      <c r="A1816" t="s">
        <v>722</v>
      </c>
      <c r="B1816" t="s">
        <v>535</v>
      </c>
      <c r="C1816" s="84" t="s">
        <v>2834</v>
      </c>
    </row>
    <row r="1817" spans="1:5" ht="20" customHeight="1">
      <c r="A1817" t="s">
        <v>1022</v>
      </c>
      <c r="B1817" t="s">
        <v>484</v>
      </c>
      <c r="C1817" s="84" t="s">
        <v>3309</v>
      </c>
      <c r="D1817" t="s">
        <v>3310</v>
      </c>
    </row>
    <row r="1818" spans="1:5" ht="20" customHeight="1">
      <c r="A1818" t="s">
        <v>1174</v>
      </c>
      <c r="B1818" t="s">
        <v>484</v>
      </c>
      <c r="C1818" s="84" t="s">
        <v>3509</v>
      </c>
      <c r="D1818" t="s">
        <v>3510</v>
      </c>
    </row>
    <row r="1819" spans="1:5" ht="20" customHeight="1">
      <c r="A1819" t="s">
        <v>1329</v>
      </c>
      <c r="B1819" t="s">
        <v>484</v>
      </c>
      <c r="C1819" s="84" t="s">
        <v>3749</v>
      </c>
      <c r="D1819" t="s">
        <v>3750</v>
      </c>
    </row>
    <row r="1820" spans="1:5" ht="20" customHeight="1">
      <c r="A1820" t="s">
        <v>1023</v>
      </c>
      <c r="B1820" t="s">
        <v>484</v>
      </c>
      <c r="C1820" s="84" t="s">
        <v>3311</v>
      </c>
      <c r="D1820" t="s">
        <v>3310</v>
      </c>
    </row>
    <row r="1821" spans="1:5" ht="20" customHeight="1">
      <c r="A1821" t="s">
        <v>1781</v>
      </c>
      <c r="B1821" t="s">
        <v>988</v>
      </c>
      <c r="C1821" s="84" t="s">
        <v>5578</v>
      </c>
      <c r="D1821" t="s">
        <v>3889</v>
      </c>
    </row>
    <row r="1822" spans="1:5" ht="20" customHeight="1">
      <c r="A1822" t="s">
        <v>611</v>
      </c>
      <c r="B1822" t="s">
        <v>388</v>
      </c>
      <c r="C1822" s="84" t="s">
        <v>5579</v>
      </c>
      <c r="D1822" t="s">
        <v>2678</v>
      </c>
    </row>
    <row r="1823" spans="1:5" ht="20" customHeight="1">
      <c r="A1823" t="s">
        <v>2156</v>
      </c>
      <c r="B1823" t="s">
        <v>600</v>
      </c>
      <c r="C1823" s="84" t="s">
        <v>5580</v>
      </c>
    </row>
    <row r="1824" spans="1:5" ht="20" customHeight="1"/>
    <row r="1825" ht="20" customHeight="1"/>
    <row r="1826" ht="20" customHeight="1"/>
    <row r="1827" ht="20" customHeight="1"/>
    <row r="1828" ht="20" customHeight="1"/>
    <row r="1829" ht="20" customHeight="1"/>
    <row r="1830" ht="20" customHeight="1"/>
    <row r="1831" ht="20" customHeight="1"/>
    <row r="1832" ht="20" customHeight="1"/>
    <row r="1833" ht="20" customHeight="1"/>
    <row r="1834" ht="20" customHeight="1"/>
    <row r="1835" ht="20" customHeight="1"/>
    <row r="1836" ht="20" customHeight="1"/>
    <row r="1837" ht="20" customHeight="1"/>
    <row r="1838" ht="20" customHeight="1"/>
    <row r="1839" ht="20" customHeight="1"/>
    <row r="1840" ht="20" customHeight="1"/>
    <row r="1841" ht="20" customHeight="1"/>
    <row r="1842" ht="20" customHeight="1"/>
    <row r="1843" ht="20" customHeight="1"/>
    <row r="1844" ht="20" customHeight="1"/>
    <row r="1845" ht="20" customHeight="1"/>
    <row r="1846" ht="20" customHeight="1"/>
    <row r="1847" ht="20" customHeight="1"/>
    <row r="1848" ht="20" customHeight="1"/>
    <row r="1849" ht="20" customHeight="1"/>
    <row r="1850" ht="20" customHeight="1"/>
    <row r="1851" ht="20" customHeight="1"/>
    <row r="1852" ht="20" customHeight="1"/>
    <row r="1853" ht="20" customHeight="1"/>
    <row r="1854" ht="20" customHeight="1"/>
    <row r="1855" ht="20" customHeight="1"/>
    <row r="1856" ht="20" customHeight="1"/>
    <row r="1857" ht="20" customHeight="1"/>
    <row r="1858" ht="20" customHeight="1"/>
    <row r="1859" ht="20" customHeight="1"/>
    <row r="1860" ht="20" customHeight="1"/>
    <row r="1861" ht="20" customHeight="1"/>
    <row r="1862" ht="20" customHeight="1"/>
    <row r="1863" ht="20" customHeight="1"/>
    <row r="1864" ht="20" customHeight="1"/>
    <row r="1865" ht="20" customHeight="1"/>
    <row r="1866" ht="20" customHeight="1"/>
    <row r="1867" ht="20" customHeight="1"/>
    <row r="1868" ht="20" customHeight="1"/>
    <row r="1869" ht="20" customHeight="1"/>
    <row r="1870" ht="20" customHeight="1"/>
    <row r="1871" ht="20" customHeight="1"/>
    <row r="1872" ht="20" customHeight="1"/>
    <row r="1873" ht="20" customHeight="1"/>
    <row r="1874" ht="20" customHeight="1"/>
    <row r="1875" ht="20" customHeight="1"/>
    <row r="1876" ht="20" customHeight="1"/>
    <row r="1877" ht="20" customHeight="1"/>
    <row r="1878" ht="20" customHeight="1"/>
    <row r="1879" ht="20" customHeight="1"/>
    <row r="1880" ht="20" customHeight="1"/>
    <row r="1881" ht="20" customHeight="1"/>
    <row r="1882" ht="20" customHeight="1"/>
    <row r="1883" ht="20" customHeight="1"/>
    <row r="1884" ht="20" customHeight="1"/>
    <row r="1885" ht="20" customHeight="1"/>
    <row r="1886" ht="20" customHeight="1"/>
    <row r="1887" ht="20" customHeight="1"/>
    <row r="1888" ht="20" customHeight="1"/>
    <row r="1889" ht="20" customHeight="1"/>
    <row r="1890" ht="20" customHeight="1"/>
    <row r="1891" ht="20" customHeight="1"/>
    <row r="1892" ht="20" customHeight="1"/>
    <row r="1893" ht="20" customHeight="1"/>
    <row r="1894" ht="20" customHeight="1"/>
    <row r="1895" ht="20" customHeight="1"/>
    <row r="1896" ht="20" customHeight="1"/>
    <row r="1897" ht="20" customHeight="1"/>
    <row r="1898" ht="20" customHeight="1"/>
    <row r="1899" ht="20" customHeight="1"/>
    <row r="1900" ht="20" customHeight="1"/>
    <row r="1901" ht="20" customHeight="1"/>
    <row r="1902" ht="20" customHeight="1"/>
    <row r="1903" ht="20" customHeight="1"/>
    <row r="1904" ht="20" customHeight="1"/>
    <row r="1905" ht="20" customHeight="1"/>
    <row r="1906" ht="20" customHeight="1"/>
    <row r="1907" ht="20" customHeight="1"/>
    <row r="1908" ht="20" customHeight="1"/>
    <row r="1909" ht="20" customHeight="1"/>
    <row r="1910" ht="20" customHeight="1"/>
    <row r="1911" ht="20" customHeight="1"/>
    <row r="1912" ht="20" customHeight="1"/>
    <row r="1913" ht="20" customHeight="1"/>
    <row r="1914" ht="20" customHeight="1"/>
    <row r="1915" ht="20" customHeight="1"/>
    <row r="1916" ht="20" customHeight="1"/>
    <row r="1917" ht="20" customHeight="1"/>
    <row r="1918" ht="20" customHeight="1"/>
    <row r="1919" ht="20" customHeight="1"/>
    <row r="1920" ht="20" customHeight="1"/>
    <row r="1921" ht="20" customHeight="1"/>
    <row r="1922" ht="20" customHeight="1"/>
    <row r="1923" ht="20" customHeight="1"/>
    <row r="1924" ht="20" customHeight="1"/>
    <row r="1925" ht="20" customHeight="1"/>
    <row r="1926" ht="20" customHeight="1"/>
    <row r="1927" ht="20" customHeight="1"/>
    <row r="1928" ht="20" customHeight="1"/>
    <row r="1929" ht="20" customHeight="1"/>
    <row r="1930" ht="20" customHeight="1"/>
    <row r="1931" ht="20" customHeight="1"/>
    <row r="1932" ht="20" customHeight="1"/>
    <row r="1933" ht="20" customHeight="1"/>
    <row r="1934" ht="20" customHeight="1"/>
    <row r="1935" ht="20" customHeight="1"/>
    <row r="1936" ht="20" customHeight="1"/>
    <row r="1937" ht="20" customHeight="1"/>
    <row r="1938" ht="20" customHeight="1"/>
    <row r="1939" ht="20" customHeight="1"/>
    <row r="1940" ht="20" customHeight="1"/>
    <row r="1941" ht="20" customHeight="1"/>
    <row r="1942" ht="20" customHeight="1"/>
    <row r="1943" ht="20" customHeight="1"/>
    <row r="1944" ht="20" customHeight="1"/>
    <row r="1945" ht="20" customHeight="1"/>
    <row r="1946" ht="20" customHeight="1"/>
    <row r="1947" ht="20" customHeight="1"/>
    <row r="1948" ht="20" customHeight="1"/>
    <row r="1949" ht="20" customHeight="1"/>
    <row r="1950" ht="20" customHeight="1"/>
    <row r="1951" ht="20" customHeight="1"/>
    <row r="1952" ht="20" customHeight="1"/>
    <row r="1953" ht="20" customHeight="1"/>
    <row r="1954" ht="20" customHeight="1"/>
    <row r="1955" ht="20" customHeight="1"/>
    <row r="1956" ht="20" customHeight="1"/>
    <row r="1957" ht="20" customHeight="1"/>
    <row r="1958" ht="20" customHeight="1"/>
    <row r="1959" ht="20" customHeight="1"/>
    <row r="1960" ht="20" customHeight="1"/>
    <row r="1961" ht="20" customHeight="1"/>
    <row r="1962" ht="20" customHeight="1"/>
    <row r="1963" ht="20" customHeight="1"/>
    <row r="1964" ht="20" customHeight="1"/>
    <row r="1965" ht="20" customHeight="1"/>
    <row r="1966" ht="20" customHeight="1"/>
    <row r="1967" ht="20" customHeight="1"/>
    <row r="1968" ht="20" customHeight="1"/>
    <row r="1969" ht="20" customHeight="1"/>
    <row r="1970" ht="20" customHeight="1"/>
    <row r="1971" ht="20" customHeight="1"/>
    <row r="1972" ht="20" customHeight="1"/>
    <row r="1973" ht="20" customHeight="1"/>
    <row r="1974" ht="20" customHeight="1"/>
    <row r="1975" ht="20" customHeight="1"/>
    <row r="1976" ht="20" customHeight="1"/>
    <row r="1977" ht="20" customHeight="1"/>
    <row r="1978" ht="20" customHeight="1"/>
    <row r="1979" ht="20" customHeight="1"/>
    <row r="1980" ht="20" customHeight="1"/>
    <row r="1981" ht="20" customHeight="1"/>
    <row r="1982" ht="20" customHeight="1"/>
    <row r="1983" ht="20" customHeight="1"/>
    <row r="1984" ht="20" customHeight="1"/>
    <row r="1985" ht="20" customHeight="1"/>
    <row r="1986" ht="20" customHeight="1"/>
    <row r="1987" ht="20" customHeight="1"/>
    <row r="1988" ht="20" customHeight="1"/>
    <row r="1989" ht="20" customHeight="1"/>
    <row r="1990" ht="20" customHeight="1"/>
    <row r="1991" ht="20" customHeight="1"/>
    <row r="1992" ht="20" customHeight="1"/>
    <row r="1993" ht="20" customHeight="1"/>
    <row r="1994" ht="20" customHeight="1"/>
    <row r="1995" ht="20" customHeight="1"/>
    <row r="1996" ht="20" customHeight="1"/>
    <row r="1997" ht="20" customHeight="1"/>
    <row r="1998" ht="20" customHeight="1"/>
    <row r="1999" ht="20" customHeight="1"/>
    <row r="2000" ht="20" customHeight="1"/>
    <row r="2001" ht="20" customHeight="1"/>
    <row r="2002" ht="20" customHeight="1"/>
    <row r="2003" ht="20" customHeight="1"/>
    <row r="2004" ht="20" customHeight="1"/>
    <row r="2005" ht="20" customHeight="1"/>
    <row r="2006" ht="20" customHeight="1"/>
    <row r="2007" ht="20" customHeight="1"/>
    <row r="2008" ht="20" customHeight="1"/>
    <row r="2009" ht="20" customHeight="1"/>
    <row r="2010" ht="20" customHeight="1"/>
    <row r="2011" ht="20" customHeight="1"/>
    <row r="2012" ht="20" customHeight="1"/>
    <row r="2013" ht="20" customHeight="1"/>
    <row r="2014" ht="20" customHeight="1"/>
    <row r="2015" ht="20" customHeight="1"/>
    <row r="2016" ht="20" customHeight="1"/>
    <row r="2017" ht="20" customHeight="1"/>
    <row r="2018" ht="20" customHeight="1"/>
    <row r="2019" ht="20" customHeight="1"/>
    <row r="2020" ht="20" customHeight="1"/>
    <row r="2021" ht="20" customHeight="1"/>
    <row r="2022" ht="20" customHeight="1"/>
    <row r="2023" ht="20" customHeight="1"/>
    <row r="2024" ht="20" customHeight="1"/>
    <row r="2025" ht="20" customHeight="1"/>
    <row r="2026" ht="20" customHeight="1"/>
    <row r="2027" ht="20" customHeight="1"/>
    <row r="2028" ht="20" customHeight="1"/>
    <row r="2029" ht="20" customHeight="1"/>
    <row r="2030" ht="20" customHeight="1"/>
    <row r="2031" ht="20" customHeight="1"/>
    <row r="2032" ht="20" customHeight="1"/>
    <row r="2033" ht="20" customHeight="1"/>
    <row r="2034" ht="20" customHeight="1"/>
    <row r="2035" ht="20" customHeight="1"/>
    <row r="2036" ht="20" customHeight="1"/>
    <row r="2037" ht="20" customHeight="1"/>
    <row r="2038" ht="20" customHeight="1"/>
    <row r="2039" ht="20" customHeight="1"/>
    <row r="2040" ht="20" customHeight="1"/>
    <row r="2041" ht="20" customHeight="1"/>
    <row r="2042" ht="20" customHeight="1"/>
    <row r="2043" ht="20" customHeight="1"/>
    <row r="2044" ht="20" customHeight="1"/>
    <row r="2045" ht="20" customHeight="1"/>
    <row r="2046" ht="20" customHeight="1"/>
    <row r="2047" ht="20" customHeight="1"/>
    <row r="2048" ht="20" customHeight="1"/>
    <row r="2049" ht="20" customHeight="1"/>
    <row r="2050" ht="20" customHeight="1"/>
    <row r="2051" ht="20" customHeight="1"/>
    <row r="2052" ht="20" customHeight="1"/>
    <row r="2053" ht="20" customHeight="1"/>
    <row r="2054" ht="20" customHeight="1"/>
    <row r="2055" ht="20" customHeight="1"/>
    <row r="2056" ht="20" customHeight="1"/>
    <row r="2057" ht="20" customHeight="1"/>
    <row r="2058" ht="20" customHeight="1"/>
    <row r="2059" ht="20" customHeight="1"/>
    <row r="2060" ht="20" customHeight="1"/>
    <row r="2061" ht="20" customHeight="1"/>
    <row r="2062" ht="20" customHeight="1"/>
    <row r="2063" ht="20" customHeight="1"/>
    <row r="2064" ht="20" customHeight="1"/>
    <row r="2065" ht="20" customHeight="1"/>
    <row r="2066" ht="20" customHeight="1"/>
    <row r="2067" ht="20" customHeight="1"/>
    <row r="2068" ht="20" customHeight="1"/>
    <row r="2069" ht="20" customHeight="1"/>
    <row r="2070" ht="20" customHeight="1"/>
    <row r="2071" ht="20" customHeight="1"/>
    <row r="2072" ht="20" customHeight="1"/>
    <row r="2073" ht="20" customHeight="1"/>
    <row r="2074" ht="20" customHeight="1"/>
    <row r="2075" ht="20" customHeight="1"/>
    <row r="2076" ht="20" customHeight="1"/>
    <row r="2077" ht="20" customHeight="1"/>
    <row r="2078" ht="20" customHeight="1"/>
    <row r="2079" ht="20" customHeight="1"/>
    <row r="2080" ht="20" customHeight="1"/>
    <row r="2081" ht="20" customHeight="1"/>
    <row r="2082" ht="20" customHeight="1"/>
    <row r="2083" ht="20" customHeight="1"/>
    <row r="2084" ht="20" customHeight="1"/>
    <row r="2085" ht="20" customHeight="1"/>
    <row r="2086" ht="20" customHeight="1"/>
    <row r="2087" ht="20" customHeight="1"/>
    <row r="2088" ht="20" customHeight="1"/>
    <row r="2089" ht="20" customHeight="1"/>
    <row r="2090" ht="20" customHeight="1"/>
    <row r="2091" ht="20" customHeight="1"/>
    <row r="2092" ht="20" customHeight="1"/>
    <row r="2093" ht="20" customHeight="1"/>
    <row r="2094" ht="20" customHeight="1"/>
    <row r="2095" ht="20" customHeight="1"/>
    <row r="2096" ht="20" customHeight="1"/>
    <row r="2097" ht="20" customHeight="1"/>
    <row r="2098" ht="20" customHeight="1"/>
    <row r="2099" ht="20" customHeight="1"/>
    <row r="2100" ht="20" customHeight="1"/>
    <row r="2101" ht="20" customHeight="1"/>
    <row r="2102" ht="20" customHeight="1"/>
    <row r="2103" ht="20" customHeight="1"/>
    <row r="2104" ht="20" customHeight="1"/>
    <row r="2105" ht="20" customHeight="1"/>
    <row r="2106" ht="20" customHeight="1"/>
    <row r="2107" ht="20" customHeight="1"/>
    <row r="2108" ht="20" customHeight="1"/>
    <row r="2109" ht="20" customHeight="1"/>
    <row r="2110" ht="20" customHeight="1"/>
    <row r="2111" ht="20" customHeight="1"/>
    <row r="2112" ht="20" customHeight="1"/>
    <row r="2113" ht="20" customHeight="1"/>
    <row r="2114" ht="20" customHeight="1"/>
    <row r="2115" ht="20" customHeight="1"/>
    <row r="2116" ht="20" customHeight="1"/>
    <row r="2117" ht="20" customHeight="1"/>
    <row r="2118" ht="20" customHeight="1"/>
    <row r="2119" ht="20" customHeight="1"/>
    <row r="2120" ht="20" customHeight="1"/>
    <row r="2121" ht="20" customHeight="1"/>
    <row r="2122" ht="20" customHeight="1"/>
    <row r="2123" ht="20" customHeight="1"/>
    <row r="2124" ht="20" customHeight="1"/>
    <row r="2125" ht="20" customHeight="1"/>
    <row r="2126" ht="20" customHeight="1"/>
    <row r="2127" ht="20" customHeight="1"/>
    <row r="2128" ht="20" customHeight="1"/>
    <row r="2129" ht="20" customHeight="1"/>
    <row r="2130" ht="20" customHeight="1"/>
    <row r="2131" ht="20" customHeight="1"/>
    <row r="2132" ht="20" customHeight="1"/>
    <row r="2133" ht="20" customHeight="1"/>
    <row r="2134" ht="20" customHeight="1"/>
    <row r="2135" ht="20" customHeight="1"/>
    <row r="2136" ht="20" customHeight="1"/>
    <row r="2137" ht="20" customHeight="1"/>
    <row r="2138" ht="20" customHeight="1"/>
    <row r="2139" ht="20" customHeight="1"/>
    <row r="2140" ht="20" customHeight="1"/>
    <row r="2141" ht="20" customHeight="1"/>
    <row r="2142" ht="20" customHeight="1"/>
    <row r="2143" ht="20" customHeight="1"/>
    <row r="2144" ht="20" customHeight="1"/>
    <row r="2145" ht="20" customHeight="1"/>
    <row r="2146" ht="20" customHeight="1"/>
    <row r="2147" ht="20" customHeight="1"/>
    <row r="2148" ht="20" customHeight="1"/>
    <row r="2149" ht="20" customHeight="1"/>
    <row r="2150" ht="20" customHeight="1"/>
    <row r="2151" ht="20" customHeight="1"/>
    <row r="2152" ht="20" customHeight="1"/>
    <row r="2153" ht="20" customHeight="1"/>
    <row r="2154" ht="20" customHeight="1"/>
    <row r="2155" ht="20" customHeight="1"/>
    <row r="2156" ht="20" customHeight="1"/>
    <row r="2157" ht="20" customHeight="1"/>
    <row r="2158" ht="20" customHeight="1"/>
    <row r="2159" ht="20" customHeight="1"/>
    <row r="2160" ht="20" customHeight="1"/>
    <row r="2161" ht="20" customHeight="1"/>
    <row r="2162" ht="20" customHeight="1"/>
    <row r="2163" ht="20" customHeight="1"/>
    <row r="2164" ht="20" customHeight="1"/>
    <row r="2165" ht="20" customHeight="1"/>
    <row r="2166" ht="20" customHeight="1"/>
    <row r="2167" ht="20" customHeight="1"/>
    <row r="2168" ht="20" customHeight="1"/>
    <row r="2169" ht="20" customHeight="1"/>
    <row r="2170" ht="20" customHeight="1"/>
    <row r="2171" ht="20" customHeight="1"/>
    <row r="2172" ht="20" customHeight="1"/>
    <row r="2173" ht="20" customHeight="1"/>
    <row r="2174" ht="20" customHeight="1"/>
    <row r="2175" ht="20" customHeight="1"/>
    <row r="2176" ht="20" customHeight="1"/>
    <row r="2177" ht="20" customHeight="1"/>
    <row r="2178" ht="20" customHeight="1"/>
    <row r="2179" ht="20" customHeight="1"/>
    <row r="2180" ht="20" customHeight="1"/>
    <row r="2181" ht="20" customHeight="1"/>
    <row r="2182" ht="20" customHeight="1"/>
    <row r="2183" ht="20" customHeight="1"/>
    <row r="2184" ht="20" customHeight="1"/>
    <row r="2185" ht="20" customHeight="1"/>
    <row r="2186" ht="20" customHeight="1"/>
    <row r="2187" ht="20" customHeight="1"/>
    <row r="2188" ht="20" customHeight="1"/>
    <row r="2189" ht="20" customHeight="1"/>
    <row r="2190" ht="20" customHeight="1"/>
    <row r="2191" ht="20" customHeight="1"/>
    <row r="2192" ht="20" customHeight="1"/>
    <row r="2193" ht="20" customHeight="1"/>
    <row r="2194" ht="20" customHeight="1"/>
    <row r="2195" ht="20" customHeight="1"/>
    <row r="2196" ht="20" customHeight="1"/>
    <row r="2197" ht="20" customHeight="1"/>
    <row r="2198" ht="20" customHeight="1"/>
    <row r="2199" ht="20" customHeight="1"/>
    <row r="2200" ht="20" customHeight="1"/>
    <row r="2201" ht="20" customHeight="1"/>
    <row r="2202" ht="20" customHeight="1"/>
    <row r="2203" ht="20" customHeight="1"/>
    <row r="2204" ht="20" customHeight="1"/>
    <row r="2205" ht="20" customHeight="1"/>
    <row r="2206" ht="20" customHeight="1"/>
    <row r="2207" ht="20" customHeight="1"/>
    <row r="2208" ht="20" customHeight="1"/>
    <row r="2209" ht="20" customHeight="1"/>
    <row r="2210" ht="20" customHeight="1"/>
    <row r="2211" ht="20" customHeight="1"/>
    <row r="2212" ht="20" customHeight="1"/>
    <row r="2213" ht="20" customHeight="1"/>
    <row r="2214" ht="20" customHeight="1"/>
    <row r="2215" ht="20" customHeight="1"/>
    <row r="2216" ht="20" customHeight="1"/>
    <row r="2217" ht="20" customHeight="1"/>
    <row r="2218" ht="20" customHeight="1"/>
    <row r="2219" ht="20" customHeight="1"/>
    <row r="2220" ht="20" customHeight="1"/>
    <row r="2221" ht="20" customHeight="1"/>
    <row r="2222" ht="20" customHeight="1"/>
    <row r="2223" ht="20" customHeight="1"/>
    <row r="2224" ht="20" customHeight="1"/>
    <row r="2225" ht="20" customHeight="1"/>
    <row r="2226" ht="20" customHeight="1"/>
    <row r="2227" ht="20" customHeight="1"/>
    <row r="2228" ht="20" customHeight="1"/>
    <row r="2229" ht="20" customHeight="1"/>
    <row r="2230" ht="20" customHeight="1"/>
    <row r="2231" ht="20" customHeight="1"/>
    <row r="2232" ht="20" customHeight="1"/>
    <row r="2233" ht="20" customHeight="1"/>
    <row r="2234" ht="20" customHeight="1"/>
    <row r="2235" ht="20" customHeight="1"/>
    <row r="2236" ht="20" customHeight="1"/>
    <row r="2237" ht="20" customHeight="1"/>
    <row r="2238" ht="20" customHeight="1"/>
    <row r="2239" ht="20" customHeight="1"/>
    <row r="2240" ht="20" customHeight="1"/>
    <row r="2241" ht="20" customHeight="1"/>
    <row r="2242" ht="20" customHeight="1"/>
    <row r="2243" ht="20" customHeight="1"/>
    <row r="2244" ht="20" customHeight="1"/>
    <row r="2245" ht="20" customHeight="1"/>
    <row r="2246" ht="20" customHeight="1"/>
    <row r="2247" ht="20" customHeight="1"/>
    <row r="2248" ht="20" customHeight="1"/>
    <row r="2249" ht="20" customHeight="1"/>
    <row r="2250" ht="20" customHeight="1"/>
    <row r="2251" ht="20" customHeight="1"/>
    <row r="2252" ht="20" customHeight="1"/>
    <row r="2253" ht="20" customHeight="1"/>
    <row r="2254" ht="20" customHeight="1"/>
    <row r="2255" ht="20" customHeight="1"/>
    <row r="2256" ht="20" customHeight="1"/>
    <row r="2257" ht="20" customHeight="1"/>
    <row r="2258" ht="20" customHeight="1"/>
    <row r="2259" ht="20" customHeight="1"/>
    <row r="2260" ht="20" customHeight="1"/>
    <row r="2261" ht="20" customHeight="1"/>
    <row r="2262" ht="20" customHeight="1"/>
    <row r="2263" ht="20" customHeight="1"/>
    <row r="2264" ht="20" customHeight="1"/>
    <row r="2265" ht="20" customHeight="1"/>
    <row r="2266" ht="20" customHeight="1"/>
    <row r="2267" ht="20" customHeight="1"/>
    <row r="2268" ht="20" customHeight="1"/>
    <row r="2269" ht="20" customHeight="1"/>
    <row r="2270" ht="20" customHeight="1"/>
    <row r="2271" ht="20" customHeight="1"/>
    <row r="2272" ht="20" customHeight="1"/>
    <row r="2273" ht="20" customHeight="1"/>
    <row r="2274" ht="20" customHeight="1"/>
    <row r="2275" ht="20" customHeight="1"/>
    <row r="2276" ht="20" customHeight="1"/>
    <row r="2277" ht="20" customHeight="1"/>
    <row r="2278" ht="20" customHeight="1"/>
    <row r="2279" ht="20" customHeight="1"/>
    <row r="2280" ht="20" customHeight="1"/>
    <row r="2281" ht="20" customHeight="1"/>
    <row r="2282" ht="20" customHeight="1"/>
    <row r="2283" ht="20" customHeight="1"/>
    <row r="2284" ht="20" customHeight="1"/>
    <row r="2285" ht="20" customHeight="1"/>
    <row r="2286" ht="20" customHeight="1"/>
    <row r="2287" ht="20" customHeight="1"/>
    <row r="2288" ht="20" customHeight="1"/>
    <row r="2289" ht="20" customHeight="1"/>
    <row r="2290" ht="20" customHeight="1"/>
    <row r="2291" ht="20" customHeight="1"/>
    <row r="2292" ht="20" customHeight="1"/>
    <row r="2293" ht="20" customHeight="1"/>
    <row r="2294" ht="20" customHeight="1"/>
    <row r="2295" ht="20" customHeight="1"/>
    <row r="2296" ht="20" customHeight="1"/>
    <row r="2297" ht="20" customHeight="1"/>
    <row r="2298" ht="20" customHeight="1"/>
    <row r="2299" ht="20" customHeight="1"/>
    <row r="2300" ht="20" customHeight="1"/>
    <row r="2301" ht="20" customHeight="1"/>
    <row r="2302" ht="20" customHeight="1"/>
    <row r="2303" ht="20" customHeight="1"/>
    <row r="2304" ht="20" customHeight="1"/>
    <row r="2305" ht="20" customHeight="1"/>
    <row r="2306" ht="20" customHeight="1"/>
    <row r="2307" ht="20" customHeight="1"/>
    <row r="2308" ht="20" customHeight="1"/>
    <row r="2309" ht="20" customHeight="1"/>
    <row r="2310" ht="20" customHeight="1"/>
    <row r="2311" ht="20" customHeight="1"/>
    <row r="2312" ht="20" customHeight="1"/>
    <row r="2313" ht="20" customHeight="1"/>
    <row r="2314" ht="20" customHeight="1"/>
    <row r="2315" ht="20" customHeight="1"/>
    <row r="2316" ht="20" customHeight="1"/>
    <row r="2317" ht="20" customHeight="1"/>
    <row r="2318" ht="20" customHeight="1"/>
    <row r="2319" ht="20" customHeight="1"/>
    <row r="2320" ht="20" customHeight="1"/>
    <row r="2321" ht="20" customHeight="1"/>
    <row r="2322" ht="20" customHeight="1"/>
    <row r="2323" ht="20" customHeight="1"/>
    <row r="2324" ht="20" customHeight="1"/>
    <row r="2325" ht="20" customHeight="1"/>
    <row r="2326" ht="20" customHeight="1"/>
    <row r="2327" ht="20" customHeight="1"/>
    <row r="2328" ht="20" customHeight="1"/>
    <row r="2329" ht="20" customHeight="1"/>
    <row r="2330" ht="20" customHeight="1"/>
    <row r="2331" ht="20" customHeight="1"/>
    <row r="2332" ht="20" customHeight="1"/>
    <row r="2333" ht="20" customHeight="1"/>
    <row r="2334" ht="20" customHeight="1"/>
    <row r="2335" ht="20" customHeight="1"/>
    <row r="2336" ht="20" customHeight="1"/>
    <row r="2337" ht="20" customHeight="1"/>
    <row r="2338" ht="20" customHeight="1"/>
    <row r="2339" ht="20" customHeight="1"/>
    <row r="2340" ht="20" customHeight="1"/>
    <row r="2341" ht="20" customHeight="1"/>
    <row r="2342" ht="20" customHeight="1"/>
    <row r="2343" ht="20" customHeight="1"/>
    <row r="2344" ht="20" customHeight="1"/>
    <row r="2345" ht="20" customHeight="1"/>
    <row r="2346" ht="20" customHeight="1"/>
    <row r="2347" ht="20" customHeight="1"/>
    <row r="2348" ht="20" customHeight="1"/>
    <row r="2349" ht="20" customHeight="1"/>
    <row r="2350" ht="20" customHeight="1"/>
    <row r="2351" ht="20" customHeight="1"/>
    <row r="2352" ht="20" customHeight="1"/>
    <row r="2353" ht="20" customHeight="1"/>
    <row r="2354" ht="20" customHeight="1"/>
    <row r="2355" ht="20" customHeight="1"/>
    <row r="2356" ht="20" customHeight="1"/>
    <row r="2357" ht="20" customHeight="1"/>
    <row r="2358" ht="20" customHeight="1"/>
    <row r="2359" ht="20" customHeight="1"/>
    <row r="2360" ht="20" customHeight="1"/>
    <row r="2361" ht="20" customHeight="1"/>
    <row r="2362" ht="20" customHeight="1"/>
    <row r="2363" ht="20" customHeight="1"/>
    <row r="2364" ht="20" customHeight="1"/>
    <row r="2365" ht="20" customHeight="1"/>
    <row r="2366" ht="20" customHeight="1"/>
    <row r="2367" ht="20" customHeight="1"/>
    <row r="2368" ht="20" customHeight="1"/>
    <row r="2369" ht="20" customHeight="1"/>
    <row r="2370" ht="20" customHeight="1"/>
    <row r="2371" ht="20" customHeight="1"/>
    <row r="2372" ht="20" customHeight="1"/>
    <row r="2373" ht="20" customHeight="1"/>
    <row r="2374" ht="20" customHeight="1"/>
    <row r="2375" ht="20" customHeight="1"/>
    <row r="2376" ht="20" customHeight="1"/>
    <row r="2377" ht="20" customHeight="1"/>
    <row r="2378" ht="20" customHeight="1"/>
    <row r="2379" ht="20" customHeight="1"/>
    <row r="2380" ht="20" customHeight="1"/>
    <row r="2381" ht="20" customHeight="1"/>
    <row r="2382" ht="20" customHeight="1"/>
    <row r="2383" ht="20" customHeight="1"/>
    <row r="2384" ht="20" customHeight="1"/>
    <row r="2385" ht="20" customHeight="1"/>
    <row r="2386" ht="20" customHeight="1"/>
    <row r="2387" ht="20" customHeight="1"/>
    <row r="2388" ht="20" customHeight="1"/>
    <row r="2389" ht="20" customHeight="1"/>
    <row r="2390" ht="20" customHeight="1"/>
    <row r="2391" ht="20" customHeight="1"/>
    <row r="2392" ht="20" customHeight="1"/>
    <row r="2393" ht="20" customHeight="1"/>
    <row r="2394" ht="20" customHeight="1"/>
    <row r="2395" ht="20" customHeight="1"/>
    <row r="2396" ht="20" customHeight="1"/>
    <row r="2397" ht="20" customHeight="1"/>
    <row r="2398" ht="20" customHeight="1"/>
    <row r="2399" ht="20" customHeight="1"/>
    <row r="2400" ht="20" customHeight="1"/>
    <row r="2401" ht="20" customHeight="1"/>
    <row r="2402" ht="20" customHeight="1"/>
    <row r="2403" ht="20" customHeight="1"/>
    <row r="2404" ht="20" customHeight="1"/>
    <row r="2405" ht="20" customHeight="1"/>
    <row r="2406" ht="20" customHeight="1"/>
    <row r="2407" ht="20" customHeight="1"/>
    <row r="2408" ht="20" customHeight="1"/>
    <row r="2409" ht="20" customHeight="1"/>
    <row r="2410" ht="20" customHeight="1"/>
    <row r="2411" ht="20" customHeight="1"/>
    <row r="2412" ht="20" customHeight="1"/>
    <row r="2413" ht="20" customHeight="1"/>
    <row r="2414" ht="20" customHeight="1"/>
    <row r="2415" ht="20" customHeight="1"/>
    <row r="2416" ht="20" customHeight="1"/>
    <row r="2417" ht="20" customHeight="1"/>
    <row r="2418" ht="20" customHeight="1"/>
    <row r="2419" ht="20" customHeight="1"/>
    <row r="2420" ht="20" customHeight="1"/>
    <row r="2421" ht="20" customHeight="1"/>
    <row r="2422" ht="20" customHeight="1"/>
    <row r="2423" ht="20" customHeight="1"/>
    <row r="2424" ht="20" customHeight="1"/>
    <row r="2425" ht="20" customHeight="1"/>
    <row r="2426" ht="20" customHeight="1"/>
    <row r="2427" ht="20" customHeight="1"/>
    <row r="2428" ht="20" customHeight="1"/>
    <row r="2429" ht="20" customHeight="1"/>
    <row r="2430" ht="20" customHeight="1"/>
    <row r="2431" ht="20" customHeight="1"/>
    <row r="2432" ht="20" customHeight="1"/>
    <row r="2433" ht="20" customHeight="1"/>
    <row r="2434" ht="20" customHeight="1"/>
    <row r="2435" ht="20" customHeight="1"/>
    <row r="2436" ht="20" customHeight="1"/>
    <row r="2437" ht="20" customHeight="1"/>
    <row r="2438" ht="20" customHeight="1"/>
    <row r="2439" ht="20" customHeight="1"/>
    <row r="2440" ht="20" customHeight="1"/>
    <row r="2441" ht="20" customHeight="1"/>
    <row r="2442" ht="20" customHeight="1"/>
    <row r="2443" ht="20" customHeight="1"/>
    <row r="2444" ht="20" customHeight="1"/>
    <row r="2445" ht="20" customHeight="1"/>
    <row r="2446" ht="20" customHeight="1"/>
    <row r="2447" ht="20" customHeight="1"/>
    <row r="2448" ht="20" customHeight="1"/>
    <row r="2449" ht="20" customHeight="1"/>
    <row r="2450" ht="20" customHeight="1"/>
    <row r="2451" ht="20" customHeight="1"/>
    <row r="2452" ht="20" customHeight="1"/>
    <row r="2453" ht="20" customHeight="1"/>
    <row r="2454" ht="20" customHeight="1"/>
    <row r="2455" ht="20" customHeight="1"/>
    <row r="2456" ht="20" customHeight="1"/>
    <row r="2457" ht="20" customHeight="1"/>
    <row r="2458" ht="20" customHeight="1"/>
    <row r="2459" ht="20" customHeight="1"/>
    <row r="2460" ht="20" customHeight="1"/>
    <row r="2461" ht="20" customHeight="1"/>
    <row r="2462" ht="20" customHeight="1"/>
    <row r="2463" ht="20" customHeight="1"/>
    <row r="2464" ht="20" customHeight="1"/>
    <row r="2465" ht="20" customHeight="1"/>
    <row r="2466" ht="20" customHeight="1"/>
    <row r="2467" ht="20" customHeight="1"/>
    <row r="2468" ht="20" customHeight="1"/>
    <row r="2469" ht="20" customHeight="1"/>
    <row r="2470" ht="20" customHeight="1"/>
    <row r="2471" ht="20" customHeight="1"/>
    <row r="2472" ht="20" customHeight="1"/>
    <row r="2473" ht="20" customHeight="1"/>
    <row r="2474" ht="20" customHeight="1"/>
    <row r="2475" ht="20" customHeight="1"/>
    <row r="2476" ht="20" customHeight="1"/>
    <row r="2477" ht="20" customHeight="1"/>
    <row r="2478" ht="20" customHeight="1"/>
    <row r="2479" ht="20" customHeight="1"/>
    <row r="2480" ht="20" customHeight="1"/>
    <row r="2481" ht="20" customHeight="1"/>
    <row r="2482" ht="20" customHeight="1"/>
    <row r="2483" ht="20" customHeight="1"/>
    <row r="2484" ht="20" customHeight="1"/>
    <row r="2485" ht="20" customHeight="1"/>
    <row r="2486" ht="20" customHeight="1"/>
    <row r="2487" ht="20" customHeight="1"/>
    <row r="2488" ht="20" customHeight="1"/>
    <row r="2489" ht="20" customHeight="1"/>
    <row r="2490" ht="20" customHeight="1"/>
    <row r="2491" ht="20" customHeight="1"/>
    <row r="2492" ht="20" customHeight="1"/>
    <row r="2493" ht="20" customHeight="1"/>
    <row r="2494" ht="20" customHeight="1"/>
    <row r="2495" ht="20" customHeight="1"/>
    <row r="2496" ht="20" customHeight="1"/>
    <row r="2497" ht="20" customHeight="1"/>
    <row r="2498" ht="20" customHeight="1"/>
    <row r="2499" ht="20" customHeight="1"/>
    <row r="2500" ht="20" customHeight="1"/>
    <row r="2501" ht="20" customHeight="1"/>
    <row r="2502" ht="20" customHeight="1"/>
    <row r="2503" ht="20" customHeight="1"/>
    <row r="2504" ht="20" customHeight="1"/>
    <row r="2505" ht="20" customHeight="1"/>
    <row r="2506" ht="20" customHeight="1"/>
    <row r="2507" ht="20" customHeight="1"/>
    <row r="2508" ht="20" customHeight="1"/>
    <row r="2509" ht="20" customHeight="1"/>
    <row r="2510" ht="20" customHeight="1"/>
    <row r="2511" ht="20" customHeight="1"/>
    <row r="2512" ht="20" customHeight="1"/>
    <row r="2513" ht="20" customHeight="1"/>
    <row r="2514" ht="20" customHeight="1"/>
    <row r="2515" ht="20" customHeight="1"/>
    <row r="2516" ht="20" customHeight="1"/>
    <row r="2517" ht="20" customHeight="1"/>
    <row r="2518" ht="20" customHeight="1"/>
    <row r="2519" ht="20" customHeight="1"/>
    <row r="2520" ht="20" customHeight="1"/>
    <row r="2521" ht="20" customHeight="1"/>
    <row r="2522" ht="20" customHeight="1"/>
    <row r="2523" ht="20" customHeight="1"/>
    <row r="2524" ht="20" customHeight="1"/>
    <row r="2525" ht="20" customHeight="1"/>
    <row r="2526" ht="20" customHeight="1"/>
    <row r="2527" ht="20" customHeight="1"/>
    <row r="2528" ht="20" customHeight="1"/>
    <row r="2529" ht="20" customHeight="1"/>
    <row r="2530" ht="20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Hyperlink_HOME">
                <anchor moveWithCells="1" sizeWithCells="1">
                  <from>
                    <xdr:col>5</xdr:col>
                    <xdr:colOff>571500</xdr:colOff>
                    <xdr:row>0</xdr:row>
                    <xdr:rowOff>101600</xdr:rowOff>
                  </from>
                  <to>
                    <xdr:col>8</xdr:col>
                    <xdr:colOff>215900</xdr:colOff>
                    <xdr:row>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lanciaNuovoCliente">
                <anchor moveWithCells="1" sizeWithCells="1">
                  <from>
                    <xdr:col>5</xdr:col>
                    <xdr:colOff>571500</xdr:colOff>
                    <xdr:row>1</xdr:row>
                    <xdr:rowOff>139700</xdr:rowOff>
                  </from>
                  <to>
                    <xdr:col>8</xdr:col>
                    <xdr:colOff>215900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>
    <tabColor theme="0"/>
  </sheetPr>
  <dimension ref="A1:N42"/>
  <sheetViews>
    <sheetView showGridLines="0" zoomScaleNormal="100" workbookViewId="0">
      <selection activeCell="N12" sqref="N12"/>
    </sheetView>
  </sheetViews>
  <sheetFormatPr baseColWidth="10" defaultColWidth="0" defaultRowHeight="15" zeroHeight="1"/>
  <cols>
    <col min="1" max="5" width="9.1640625" customWidth="1"/>
    <col min="6" max="6" width="14.1640625" customWidth="1"/>
    <col min="7" max="7" width="11.33203125" customWidth="1"/>
    <col min="8" max="9" width="9.1640625" customWidth="1"/>
    <col min="10" max="10" width="13.83203125" customWidth="1"/>
    <col min="11" max="11" width="9.1640625" customWidth="1"/>
    <col min="12" max="12" width="11.83203125" customWidth="1"/>
    <col min="13" max="14" width="9.1640625" customWidth="1"/>
    <col min="15" max="16384" width="9.1640625" hidden="1"/>
  </cols>
  <sheetData>
    <row r="1" spans="4:14"/>
    <row r="2" spans="4:14"/>
    <row r="3" spans="4:14"/>
    <row r="4" spans="4:14" ht="16" thickBot="1"/>
    <row r="5" spans="4:14" ht="16" thickBot="1">
      <c r="D5" s="283"/>
      <c r="E5" s="284"/>
      <c r="F5" s="284"/>
      <c r="G5" s="284"/>
      <c r="H5" s="284"/>
      <c r="I5" s="284"/>
      <c r="J5" s="284"/>
      <c r="K5" s="284"/>
      <c r="L5" s="284"/>
      <c r="M5" s="285"/>
    </row>
    <row r="6" spans="4:14" ht="20" thickBot="1">
      <c r="D6" s="273"/>
      <c r="E6" s="267"/>
      <c r="F6" s="641" t="s">
        <v>2299</v>
      </c>
      <c r="G6" s="620"/>
      <c r="H6" s="267"/>
      <c r="I6" s="267"/>
      <c r="J6" s="267"/>
      <c r="K6" s="267"/>
      <c r="L6" s="267"/>
      <c r="M6" s="286"/>
    </row>
    <row r="7" spans="4:14" ht="16" thickBot="1">
      <c r="D7" s="273"/>
      <c r="E7" s="267"/>
      <c r="F7" s="267"/>
      <c r="G7" s="267"/>
      <c r="H7" s="267"/>
      <c r="I7" s="267"/>
      <c r="J7" s="267"/>
      <c r="K7" s="267"/>
      <c r="L7" s="267"/>
      <c r="M7" s="286"/>
    </row>
    <row r="8" spans="4:14" ht="16" thickBot="1">
      <c r="D8" s="273"/>
      <c r="E8" s="267"/>
      <c r="F8" s="637"/>
      <c r="G8" s="638"/>
      <c r="H8" s="638"/>
      <c r="I8" s="638"/>
      <c r="J8" s="638"/>
      <c r="K8" s="638"/>
      <c r="L8" s="639"/>
      <c r="M8" s="286"/>
    </row>
    <row r="9" spans="4:14" ht="16" thickBot="1">
      <c r="D9" s="273"/>
      <c r="E9" s="267"/>
      <c r="F9" s="276"/>
      <c r="G9" s="276"/>
      <c r="H9" s="276"/>
      <c r="I9" s="276"/>
      <c r="J9" s="276"/>
      <c r="K9" s="276"/>
      <c r="L9" s="276"/>
      <c r="M9" s="286"/>
      <c r="N9" s="89" t="s">
        <v>89</v>
      </c>
    </row>
    <row r="10" spans="4:14" ht="15" customHeight="1" thickBot="1">
      <c r="D10" s="273"/>
      <c r="E10" s="267"/>
      <c r="F10" s="369" t="s">
        <v>89</v>
      </c>
      <c r="G10" s="276"/>
      <c r="H10" s="637">
        <v>123</v>
      </c>
      <c r="I10" s="639"/>
      <c r="J10" s="276"/>
      <c r="K10" s="640"/>
      <c r="L10" s="640"/>
      <c r="M10" s="286"/>
      <c r="N10" s="89" t="s">
        <v>91</v>
      </c>
    </row>
    <row r="11" spans="4:14" ht="16" thickBot="1">
      <c r="D11" s="273"/>
      <c r="E11" s="267"/>
      <c r="F11" s="276"/>
      <c r="G11" s="276"/>
      <c r="H11" s="276"/>
      <c r="I11" s="276"/>
      <c r="J11" s="276"/>
      <c r="K11" s="276"/>
      <c r="L11" s="276"/>
      <c r="M11" s="286"/>
    </row>
    <row r="12" spans="4:14" ht="15.75" customHeight="1" thickBot="1">
      <c r="D12" s="273"/>
      <c r="E12" s="267"/>
      <c r="F12" s="368">
        <v>100</v>
      </c>
      <c r="G12" s="276"/>
      <c r="H12" s="276"/>
      <c r="I12" s="276"/>
      <c r="J12" s="276"/>
      <c r="K12" s="276"/>
      <c r="L12" s="276"/>
      <c r="M12" s="286"/>
    </row>
    <row r="13" spans="4:14" ht="16" thickBot="1">
      <c r="D13" s="274"/>
      <c r="E13" s="275"/>
      <c r="F13" s="275"/>
      <c r="G13" s="275"/>
      <c r="H13" s="275"/>
      <c r="I13" s="275"/>
      <c r="J13" s="275"/>
      <c r="K13" s="275"/>
      <c r="L13" s="275"/>
      <c r="M13" s="287"/>
    </row>
    <row r="14" spans="4:14"/>
    <row r="17" ht="17.25" hidden="1" customHeight="1"/>
    <row r="21" ht="15.75" hidden="1" customHeight="1"/>
    <row r="23" ht="12.75" hidden="1" customHeight="1"/>
    <row r="38" ht="15.75" hidden="1" customHeight="1"/>
    <row r="40" ht="15.75" hidden="1" customHeight="1"/>
    <row r="42" ht="17.25" hidden="1" customHeight="1"/>
  </sheetData>
  <mergeCells count="4">
    <mergeCell ref="F8:L8"/>
    <mergeCell ref="K10:L10"/>
    <mergeCell ref="H10:I10"/>
    <mergeCell ref="F6:G6"/>
  </mergeCells>
  <dataValidations count="1">
    <dataValidation type="list" allowBlank="1" showInputMessage="1" showErrorMessage="1" sqref="F10" xr:uid="{00000000-0002-0000-0700-000000000000}">
      <formula1>$N$9:$N$10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Hyperlink_HOME">
                <anchor moveWithCells="1" sizeWithCells="1">
                  <from>
                    <xdr:col>10</xdr:col>
                    <xdr:colOff>292100</xdr:colOff>
                    <xdr:row>8</xdr:row>
                    <xdr:rowOff>152400</xdr:rowOff>
                  </from>
                  <to>
                    <xdr:col>12</xdr:col>
                    <xdr:colOff>292100</xdr:colOff>
                    <xdr:row>10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Pulsante5_Click">
                <anchor moveWithCells="1" sizeWithCells="1">
                  <from>
                    <xdr:col>10</xdr:col>
                    <xdr:colOff>279400</xdr:colOff>
                    <xdr:row>10</xdr:row>
                    <xdr:rowOff>165100</xdr:rowOff>
                  </from>
                  <to>
                    <xdr:col>12</xdr:col>
                    <xdr:colOff>292100</xdr:colOff>
                    <xdr:row>12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AggiungiNuoviRicambiListino.AggiungiNUOVIRicambiListino">
                <anchor moveWithCells="1">
                  <from>
                    <xdr:col>8</xdr:col>
                    <xdr:colOff>317500</xdr:colOff>
                    <xdr:row>10</xdr:row>
                    <xdr:rowOff>165100</xdr:rowOff>
                  </from>
                  <to>
                    <xdr:col>10</xdr:col>
                    <xdr:colOff>203200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13">
    <tabColor theme="0"/>
  </sheetPr>
  <dimension ref="A1:O18"/>
  <sheetViews>
    <sheetView showGridLines="0" zoomScale="110" zoomScaleNormal="110" workbookViewId="0">
      <selection activeCell="L7" sqref="L7"/>
    </sheetView>
  </sheetViews>
  <sheetFormatPr baseColWidth="10" defaultColWidth="0" defaultRowHeight="15" zeroHeight="1"/>
  <cols>
    <col min="1" max="3" width="9.1640625" customWidth="1"/>
    <col min="4" max="4" width="10.6640625" customWidth="1"/>
    <col min="5" max="5" width="9.6640625" customWidth="1"/>
    <col min="6" max="11" width="9.1640625" customWidth="1"/>
    <col min="12" max="12" width="9.1640625" style="267" customWidth="1"/>
    <col min="13" max="13" width="15.83203125" hidden="1" customWidth="1"/>
    <col min="14" max="14" width="0" hidden="1" customWidth="1"/>
    <col min="15" max="15" width="15.83203125" hidden="1" customWidth="1"/>
    <col min="16" max="16384" width="9.1640625" hidden="1"/>
  </cols>
  <sheetData>
    <row r="1" spans="1:12">
      <c r="L1"/>
    </row>
    <row r="2" spans="1:12">
      <c r="L2"/>
    </row>
    <row r="3" spans="1:12"/>
    <row r="4" spans="1:12" ht="16" thickBot="1"/>
    <row r="5" spans="1:12">
      <c r="A5" s="267"/>
      <c r="B5" s="283"/>
      <c r="C5" s="284"/>
      <c r="D5" s="284"/>
      <c r="E5" s="284"/>
      <c r="F5" s="284"/>
      <c r="G5" s="284"/>
      <c r="H5" s="284"/>
      <c r="I5" s="284"/>
      <c r="J5" s="285"/>
      <c r="K5" s="267"/>
    </row>
    <row r="6" spans="1:12">
      <c r="A6" s="267"/>
      <c r="B6" s="273"/>
      <c r="C6" s="267"/>
      <c r="D6" s="562" t="s">
        <v>2298</v>
      </c>
      <c r="E6" s="267"/>
      <c r="F6" s="267"/>
      <c r="G6" s="267"/>
      <c r="H6" s="267"/>
      <c r="I6" s="267"/>
      <c r="J6" s="286"/>
      <c r="K6" s="267"/>
    </row>
    <row r="7" spans="1:12">
      <c r="A7" s="267"/>
      <c r="B7" s="273"/>
      <c r="C7" s="267"/>
      <c r="D7" s="267"/>
      <c r="E7" s="267"/>
      <c r="F7" s="267"/>
      <c r="G7" s="267"/>
      <c r="H7" s="267"/>
      <c r="I7" s="267"/>
      <c r="J7" s="286"/>
      <c r="K7" s="267"/>
    </row>
    <row r="8" spans="1:12">
      <c r="A8" s="267"/>
      <c r="B8" s="273"/>
      <c r="C8" s="267"/>
      <c r="D8" s="157" t="s">
        <v>2310</v>
      </c>
      <c r="E8" s="267"/>
      <c r="F8" s="413">
        <v>300</v>
      </c>
      <c r="G8" s="267"/>
      <c r="H8" s="413">
        <v>300</v>
      </c>
      <c r="I8" s="267"/>
      <c r="J8" s="286"/>
      <c r="K8" s="267"/>
    </row>
    <row r="9" spans="1:12">
      <c r="A9" s="267"/>
      <c r="B9" s="273"/>
      <c r="C9" s="267"/>
      <c r="D9" s="267"/>
      <c r="E9" s="267"/>
      <c r="F9" s="267"/>
      <c r="G9" s="267"/>
      <c r="H9" s="267"/>
      <c r="I9" s="267"/>
      <c r="J9" s="286"/>
      <c r="K9" s="267"/>
    </row>
    <row r="10" spans="1:12">
      <c r="A10" s="267"/>
      <c r="B10" s="273"/>
      <c r="C10" s="267"/>
      <c r="D10" s="642" t="s">
        <v>5703</v>
      </c>
      <c r="E10" s="643"/>
      <c r="F10" s="288" t="s">
        <v>5692</v>
      </c>
      <c r="G10" s="288"/>
      <c r="H10" s="267"/>
      <c r="I10" s="267"/>
      <c r="J10" s="286"/>
      <c r="K10" s="267"/>
    </row>
    <row r="11" spans="1:12">
      <c r="A11" s="267"/>
      <c r="B11" s="273"/>
      <c r="C11" s="267"/>
      <c r="D11" s="267"/>
      <c r="E11" s="267"/>
      <c r="F11" s="267"/>
      <c r="G11" s="267"/>
      <c r="H11" s="267"/>
      <c r="I11" s="267"/>
      <c r="J11" s="286"/>
      <c r="K11" s="267"/>
    </row>
    <row r="12" spans="1:12">
      <c r="A12" s="267"/>
      <c r="B12" s="273"/>
      <c r="C12" s="267"/>
      <c r="D12" s="565">
        <v>16</v>
      </c>
      <c r="E12" s="288" t="s">
        <v>5702</v>
      </c>
      <c r="F12" s="288"/>
      <c r="G12" s="288"/>
      <c r="H12" s="288"/>
      <c r="I12" s="267"/>
      <c r="J12" s="286"/>
      <c r="K12" s="267"/>
    </row>
    <row r="13" spans="1:12">
      <c r="A13" s="267"/>
      <c r="B13" s="273"/>
      <c r="C13" s="267"/>
      <c r="D13" s="267"/>
      <c r="E13" s="267"/>
      <c r="F13" s="267"/>
      <c r="G13" s="267"/>
      <c r="H13" s="267"/>
      <c r="I13" s="267"/>
      <c r="J13" s="286"/>
      <c r="K13" s="267"/>
    </row>
    <row r="14" spans="1:12">
      <c r="A14" s="267"/>
      <c r="B14" s="273"/>
      <c r="C14" s="267"/>
      <c r="D14" s="563">
        <v>950</v>
      </c>
      <c r="E14" s="267"/>
      <c r="F14" s="267"/>
      <c r="G14" s="267"/>
      <c r="H14" s="267"/>
      <c r="I14" s="267"/>
      <c r="J14" s="286"/>
      <c r="K14" s="267"/>
    </row>
    <row r="15" spans="1:12">
      <c r="A15" s="267"/>
      <c r="B15" s="273"/>
      <c r="C15" s="267"/>
      <c r="D15" s="267"/>
      <c r="E15" s="267"/>
      <c r="F15" s="267"/>
      <c r="G15" s="267"/>
      <c r="H15" s="267"/>
      <c r="I15" s="267"/>
      <c r="J15" s="286"/>
      <c r="K15" s="267"/>
    </row>
    <row r="16" spans="1:12">
      <c r="A16" s="267"/>
      <c r="B16" s="273"/>
      <c r="C16" s="267"/>
      <c r="D16" s="561">
        <v>123456</v>
      </c>
      <c r="E16" s="267"/>
      <c r="F16" s="267"/>
      <c r="G16" s="267"/>
      <c r="H16" s="267"/>
      <c r="I16" s="267"/>
      <c r="J16" s="286"/>
      <c r="K16" s="267"/>
    </row>
    <row r="17" spans="1:11" ht="16" thickBot="1">
      <c r="A17" s="267"/>
      <c r="B17" s="274"/>
      <c r="C17" s="275"/>
      <c r="D17" s="275"/>
      <c r="E17" s="275"/>
      <c r="F17" s="275"/>
      <c r="G17" s="275"/>
      <c r="H17" s="275"/>
      <c r="I17" s="275"/>
      <c r="J17" s="287"/>
      <c r="K17" s="267"/>
    </row>
    <row r="18" spans="1:11"/>
  </sheetData>
  <sheetProtection selectLockedCells="1" selectUnlockedCells="1"/>
  <mergeCells count="1">
    <mergeCell ref="D10:E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Hyperlink_HOME">
                <anchor moveWithCells="1" sizeWithCells="1">
                  <from>
                    <xdr:col>7</xdr:col>
                    <xdr:colOff>0</xdr:colOff>
                    <xdr:row>12</xdr:row>
                    <xdr:rowOff>0</xdr:rowOff>
                  </from>
                  <to>
                    <xdr:col>9</xdr:col>
                    <xdr:colOff>215900</xdr:colOff>
                    <xdr:row>13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aggiungi_nuova_GIRANTE">
                <anchor moveWithCells="1" sizeWithCells="1">
                  <from>
                    <xdr:col>4</xdr:col>
                    <xdr:colOff>482600</xdr:colOff>
                    <xdr:row>14</xdr:row>
                    <xdr:rowOff>63500</xdr:rowOff>
                  </from>
                  <to>
                    <xdr:col>6</xdr:col>
                    <xdr:colOff>508000</xdr:colOff>
                    <xdr:row>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Hyperlink_FORM">
                <anchor moveWithCells="1" sizeWithCells="1">
                  <from>
                    <xdr:col>6</xdr:col>
                    <xdr:colOff>596900</xdr:colOff>
                    <xdr:row>14</xdr:row>
                    <xdr:rowOff>63500</xdr:rowOff>
                  </from>
                  <to>
                    <xdr:col>9</xdr:col>
                    <xdr:colOff>203200</xdr:colOff>
                    <xdr:row>16</xdr:row>
                    <xdr:rowOff>63500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Giranti!$G$3:$G$8</xm:f>
          </x14:formula1>
          <xm:sqref>D8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2">
    <tabColor theme="0"/>
  </sheetPr>
  <dimension ref="A1:M23"/>
  <sheetViews>
    <sheetView showGridLines="0" zoomScale="90" zoomScaleNormal="90" workbookViewId="0">
      <selection activeCell="F18" sqref="F18"/>
    </sheetView>
  </sheetViews>
  <sheetFormatPr baseColWidth="10" defaultColWidth="0" defaultRowHeight="15" zeroHeight="1"/>
  <cols>
    <col min="1" max="1" width="9.1640625" customWidth="1"/>
    <col min="2" max="3" width="9.1640625" style="267" customWidth="1"/>
    <col min="4" max="4" width="22.5" style="267" customWidth="1"/>
    <col min="5" max="5" width="14.5" style="267" customWidth="1"/>
    <col min="6" max="6" width="16.1640625" style="267" customWidth="1"/>
    <col min="7" max="7" width="13.5" style="267" customWidth="1"/>
    <col min="8" max="8" width="11.33203125" style="267" customWidth="1"/>
    <col min="9" max="9" width="12" style="267" customWidth="1"/>
    <col min="10" max="10" width="9.5" style="267" customWidth="1"/>
    <col min="11" max="11" width="11.6640625" style="267" customWidth="1"/>
    <col min="12" max="12" width="14" style="267" customWidth="1"/>
    <col min="13" max="13" width="9.1640625" style="267" customWidth="1"/>
    <col min="14" max="16384" width="9.1640625" style="267" hidden="1"/>
  </cols>
  <sheetData>
    <row r="1" spans="3:12" customFormat="1"/>
    <row r="2" spans="3:12" customFormat="1"/>
    <row r="3" spans="3:12" customFormat="1"/>
    <row r="4" spans="3:12" customFormat="1" ht="16" thickBot="1"/>
    <row r="5" spans="3:12" customFormat="1">
      <c r="C5" s="283"/>
      <c r="D5" s="284"/>
      <c r="E5" s="284"/>
      <c r="F5" s="284"/>
      <c r="G5" s="284"/>
      <c r="H5" s="284"/>
      <c r="I5" s="284"/>
      <c r="J5" s="284"/>
      <c r="K5" s="284"/>
      <c r="L5" s="285"/>
    </row>
    <row r="6" spans="3:12" customFormat="1" ht="16" thickBot="1">
      <c r="C6" s="273"/>
      <c r="D6" s="267"/>
      <c r="E6" s="267"/>
      <c r="F6" s="267"/>
      <c r="G6" s="267"/>
      <c r="H6" s="267"/>
      <c r="I6" s="267"/>
      <c r="J6" s="267"/>
      <c r="K6" s="267"/>
      <c r="L6" s="286"/>
    </row>
    <row r="7" spans="3:12" customFormat="1" ht="20" thickBot="1">
      <c r="C7" s="273"/>
      <c r="D7" s="267"/>
      <c r="E7" s="641" t="s">
        <v>2302</v>
      </c>
      <c r="F7" s="620"/>
      <c r="G7" s="267"/>
      <c r="H7" s="267"/>
      <c r="I7" s="267"/>
      <c r="J7" s="267"/>
      <c r="K7" s="267"/>
      <c r="L7" s="286"/>
    </row>
    <row r="8" spans="3:12" customFormat="1" ht="16" thickBot="1">
      <c r="C8" s="273"/>
      <c r="D8" s="267"/>
      <c r="E8" s="267"/>
      <c r="F8" s="267"/>
      <c r="G8" s="267"/>
      <c r="H8" s="267"/>
      <c r="I8" s="267"/>
      <c r="J8" s="267"/>
      <c r="K8" s="267"/>
      <c r="L8" s="286"/>
    </row>
    <row r="9" spans="3:12" customFormat="1" ht="20" thickBot="1">
      <c r="C9" s="273"/>
      <c r="D9" s="267"/>
      <c r="E9" s="291" t="s">
        <v>2381</v>
      </c>
      <c r="F9" s="267"/>
      <c r="G9" s="267"/>
      <c r="H9" s="267"/>
      <c r="I9" s="267"/>
      <c r="J9" s="267"/>
      <c r="K9" s="267"/>
      <c r="L9" s="286"/>
    </row>
    <row r="10" spans="3:12" customFormat="1">
      <c r="C10" s="273"/>
      <c r="D10" s="267"/>
      <c r="E10" s="627"/>
      <c r="F10" s="627"/>
      <c r="G10" s="627"/>
      <c r="H10" s="627"/>
      <c r="I10" s="627"/>
      <c r="J10" s="267"/>
      <c r="K10" s="267"/>
      <c r="L10" s="286"/>
    </row>
    <row r="11" spans="3:12" customFormat="1">
      <c r="C11" s="273"/>
      <c r="D11" s="267"/>
      <c r="E11" s="267"/>
      <c r="F11" s="267"/>
      <c r="G11" s="267"/>
      <c r="H11" s="267"/>
      <c r="I11" s="267"/>
      <c r="J11" s="267"/>
      <c r="K11" s="267"/>
      <c r="L11" s="286"/>
    </row>
    <row r="12" spans="3:12" customFormat="1">
      <c r="C12" s="273"/>
      <c r="D12" s="267"/>
      <c r="E12" s="267"/>
      <c r="F12" s="267"/>
      <c r="G12" s="267"/>
      <c r="H12" s="267"/>
      <c r="I12" s="267"/>
      <c r="J12" s="267"/>
      <c r="K12" s="267"/>
      <c r="L12" s="286"/>
    </row>
    <row r="13" spans="3:12" customFormat="1" ht="16" thickBot="1">
      <c r="C13" s="273"/>
      <c r="D13" s="267"/>
      <c r="E13" s="267"/>
      <c r="F13" s="267"/>
      <c r="G13" s="267"/>
      <c r="H13" s="267"/>
      <c r="I13" s="267"/>
      <c r="J13" s="267"/>
      <c r="K13" s="267"/>
      <c r="L13" s="286"/>
    </row>
    <row r="14" spans="3:12" customFormat="1" ht="21" customHeight="1" thickBot="1">
      <c r="C14" s="273"/>
      <c r="D14" s="267"/>
      <c r="E14" s="292" t="str">
        <f>SUBSTITUTE(E9,"kW_","")</f>
        <v>0.55</v>
      </c>
      <c r="F14" s="267"/>
      <c r="G14" s="417">
        <v>300</v>
      </c>
      <c r="H14" s="267"/>
      <c r="I14" s="418">
        <v>300</v>
      </c>
      <c r="J14" s="307"/>
      <c r="K14" s="417">
        <v>300</v>
      </c>
      <c r="L14" s="286"/>
    </row>
    <row r="15" spans="3:12" customFormat="1" ht="16" thickBot="1">
      <c r="C15" s="273"/>
      <c r="D15" s="267"/>
      <c r="E15" s="267"/>
      <c r="F15" s="267"/>
      <c r="G15" s="267"/>
      <c r="H15" s="267"/>
      <c r="I15" s="267"/>
      <c r="J15" s="267"/>
      <c r="K15" s="267"/>
      <c r="L15" s="286"/>
    </row>
    <row r="16" spans="3:12" customFormat="1" ht="20" thickBot="1">
      <c r="C16" s="273"/>
      <c r="D16" s="267"/>
      <c r="E16" s="292" t="s">
        <v>89</v>
      </c>
      <c r="F16" s="267"/>
      <c r="G16" s="267"/>
      <c r="H16" s="555"/>
      <c r="I16" s="267"/>
      <c r="J16" s="267"/>
      <c r="K16" s="267"/>
      <c r="L16" s="286"/>
    </row>
    <row r="17" spans="2:12" customFormat="1" ht="16" thickBot="1">
      <c r="C17" s="273"/>
      <c r="D17" s="267"/>
      <c r="E17" s="267"/>
      <c r="F17" s="267"/>
      <c r="G17" s="267"/>
      <c r="H17" s="267"/>
      <c r="I17" s="267"/>
      <c r="J17" s="267"/>
      <c r="K17" s="267"/>
      <c r="L17" s="286"/>
    </row>
    <row r="18" spans="2:12" customFormat="1" ht="20" thickBot="1">
      <c r="C18" s="273"/>
      <c r="D18" s="267"/>
      <c r="E18" s="569">
        <v>100</v>
      </c>
      <c r="F18" s="267"/>
      <c r="G18" s="267"/>
      <c r="H18" s="267"/>
      <c r="I18" s="267"/>
      <c r="J18" s="640"/>
      <c r="K18" s="640"/>
      <c r="L18" s="286"/>
    </row>
    <row r="19" spans="2:12" customFormat="1" ht="15" customHeight="1" thickBot="1">
      <c r="C19" s="273"/>
      <c r="D19" s="267"/>
      <c r="E19" s="267"/>
      <c r="F19" s="267"/>
      <c r="G19" s="267"/>
      <c r="H19" s="267"/>
      <c r="I19" s="267"/>
      <c r="J19" s="267"/>
      <c r="K19" s="267"/>
      <c r="L19" s="286"/>
    </row>
    <row r="20" spans="2:12" customFormat="1" ht="20.25" customHeight="1" thickBot="1">
      <c r="B20" s="267"/>
      <c r="C20" s="273"/>
      <c r="D20" s="267"/>
      <c r="E20" s="302">
        <v>2146847</v>
      </c>
      <c r="F20" s="267"/>
      <c r="G20" s="267"/>
      <c r="H20" s="267"/>
      <c r="I20" s="267"/>
      <c r="J20" s="267"/>
      <c r="K20" s="267"/>
      <c r="L20" s="286"/>
    </row>
    <row r="21" spans="2:12" customFormat="1">
      <c r="B21" s="267"/>
      <c r="C21" s="273"/>
      <c r="D21" s="267"/>
      <c r="E21" s="267"/>
      <c r="F21" s="267"/>
      <c r="G21" s="267"/>
      <c r="H21" s="267"/>
      <c r="I21" s="267"/>
      <c r="J21" s="267"/>
      <c r="K21" s="267"/>
      <c r="L21" s="286"/>
    </row>
    <row r="22" spans="2:12" ht="16" thickBot="1">
      <c r="C22" s="274"/>
      <c r="D22" s="275"/>
      <c r="E22" s="275"/>
      <c r="F22" s="275"/>
      <c r="G22" s="275"/>
      <c r="H22" s="275"/>
      <c r="I22" s="275"/>
      <c r="J22" s="275"/>
      <c r="K22" s="275"/>
      <c r="L22" s="287"/>
    </row>
    <row r="23" spans="2:12"/>
  </sheetData>
  <mergeCells count="3">
    <mergeCell ref="E10:I10"/>
    <mergeCell ref="J18:K18"/>
    <mergeCell ref="E7:F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3">
              <controlPr defaultSize="0" print="0" autoFill="0" autoPict="0" macro="[0]!Hyperlink_HOME">
                <anchor>
                  <from>
                    <xdr:col>8</xdr:col>
                    <xdr:colOff>355600</xdr:colOff>
                    <xdr:row>16</xdr:row>
                    <xdr:rowOff>38100</xdr:rowOff>
                  </from>
                  <to>
                    <xdr:col>10</xdr:col>
                    <xdr:colOff>330200</xdr:colOff>
                    <xdr:row>18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5" name="Button 5">
              <controlPr defaultSize="0" print="0" autoFill="0" autoPict="0" macro="[0]!aggiungi_nuovo_MOTORE">
                <anchor>
                  <from>
                    <xdr:col>6</xdr:col>
                    <xdr:colOff>520700</xdr:colOff>
                    <xdr:row>18</xdr:row>
                    <xdr:rowOff>63500</xdr:rowOff>
                  </from>
                  <to>
                    <xdr:col>8</xdr:col>
                    <xdr:colOff>292100</xdr:colOff>
                    <xdr:row>20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6" name="Button 7">
              <controlPr defaultSize="0" print="0" autoFill="0" autoPict="0" macro="[0]!Hyperlink_HOME">
                <anchor moveWithCells="1" sizeWithCells="1">
                  <from>
                    <xdr:col>8</xdr:col>
                    <xdr:colOff>342900</xdr:colOff>
                    <xdr:row>18</xdr:row>
                    <xdr:rowOff>63500</xdr:rowOff>
                  </from>
                  <to>
                    <xdr:col>10</xdr:col>
                    <xdr:colOff>330200</xdr:colOff>
                    <xdr:row>20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Motori!$N$2:$N$13</xm:f>
          </x14:formula1>
          <xm:sqref>E9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5"/>
  <dimension ref="A1:AM62"/>
  <sheetViews>
    <sheetView showGridLines="0" zoomScale="101" workbookViewId="0">
      <selection activeCell="A4" sqref="A4"/>
    </sheetView>
  </sheetViews>
  <sheetFormatPr baseColWidth="10" defaultColWidth="0" defaultRowHeight="15"/>
  <cols>
    <col min="1" max="1" width="53.83203125" customWidth="1"/>
    <col min="2" max="2" width="8.83203125" customWidth="1"/>
    <col min="3" max="3" width="12.5" style="17" customWidth="1"/>
    <col min="4" max="5" width="8.83203125" customWidth="1"/>
    <col min="6" max="6" width="29.33203125" customWidth="1"/>
    <col min="7" max="7" width="17.6640625" customWidth="1"/>
    <col min="8" max="8" width="8.83203125" customWidth="1"/>
    <col min="9" max="9" width="14.1640625" customWidth="1"/>
    <col min="10" max="10" width="11.5" customWidth="1"/>
    <col min="11" max="11" width="8.83203125" customWidth="1"/>
    <col min="12" max="12" width="9.6640625" customWidth="1"/>
    <col min="13" max="13" width="8.83203125" customWidth="1"/>
    <col min="14" max="14" width="11.6640625" customWidth="1"/>
    <col min="15" max="15" width="8.83203125" customWidth="1"/>
    <col min="16" max="16" width="54.33203125" customWidth="1"/>
    <col min="17" max="17" width="8.83203125" customWidth="1"/>
    <col min="18" max="18" width="42.5" customWidth="1"/>
    <col min="19" max="19" width="8.83203125" customWidth="1"/>
    <col min="20" max="20" width="42.5" customWidth="1"/>
    <col min="21" max="21" width="8.83203125" customWidth="1"/>
    <col min="22" max="22" width="43.1640625" customWidth="1"/>
    <col min="23" max="23" width="8.83203125" customWidth="1"/>
    <col min="24" max="24" width="39.83203125" customWidth="1"/>
    <col min="25" max="25" width="8.83203125" customWidth="1"/>
    <col min="26" max="26" width="40.33203125" customWidth="1"/>
    <col min="27" max="27" width="8.83203125" customWidth="1"/>
    <col min="28" max="28" width="42.33203125" customWidth="1"/>
    <col min="29" max="29" width="8.83203125" customWidth="1"/>
    <col min="30" max="30" width="42.5" customWidth="1"/>
    <col min="31" max="31" width="8.83203125" customWidth="1"/>
    <col min="32" max="32" width="42.5" customWidth="1"/>
    <col min="33" max="33" width="8.83203125" customWidth="1"/>
    <col min="34" max="34" width="50.1640625" customWidth="1"/>
    <col min="35" max="35" width="8.83203125" customWidth="1"/>
    <col min="36" max="36" width="51.33203125" customWidth="1"/>
    <col min="37" max="37" width="8.83203125" customWidth="1"/>
    <col min="38" max="38" width="50.5" customWidth="1"/>
    <col min="39" max="39" width="8.83203125" customWidth="1"/>
    <col min="40" max="16384" width="8.83203125" hidden="1"/>
  </cols>
  <sheetData>
    <row r="1" spans="1:38" s="264" customFormat="1" ht="31.5" customHeight="1">
      <c r="N1" s="261" t="s">
        <v>295</v>
      </c>
    </row>
    <row r="2" spans="1:38" ht="16">
      <c r="A2" s="261" t="s">
        <v>84</v>
      </c>
      <c r="B2" s="261" t="s">
        <v>295</v>
      </c>
      <c r="C2" s="261" t="s">
        <v>296</v>
      </c>
      <c r="D2" s="261" t="s">
        <v>297</v>
      </c>
      <c r="E2" s="261" t="s">
        <v>298</v>
      </c>
      <c r="F2" s="261" t="s">
        <v>2428</v>
      </c>
      <c r="G2" s="261" t="s">
        <v>356</v>
      </c>
      <c r="H2" s="261" t="s">
        <v>299</v>
      </c>
      <c r="I2" s="261" t="s">
        <v>294</v>
      </c>
      <c r="J2" s="261" t="s">
        <v>300</v>
      </c>
      <c r="L2" s="263"/>
      <c r="N2" s="84" t="s">
        <v>2381</v>
      </c>
      <c r="P2" t="s">
        <v>2381</v>
      </c>
      <c r="R2" t="s">
        <v>2384</v>
      </c>
      <c r="T2" t="s">
        <v>2385</v>
      </c>
      <c r="V2" t="s">
        <v>2386</v>
      </c>
      <c r="X2" t="s">
        <v>2382</v>
      </c>
      <c r="Z2" t="s">
        <v>2383</v>
      </c>
      <c r="AB2" t="s">
        <v>2387</v>
      </c>
      <c r="AD2" t="s">
        <v>2388</v>
      </c>
      <c r="AF2" s="84" t="s">
        <v>2389</v>
      </c>
      <c r="AH2" t="s">
        <v>2418</v>
      </c>
      <c r="AJ2" t="s">
        <v>2419</v>
      </c>
      <c r="AL2" t="s">
        <v>2420</v>
      </c>
    </row>
    <row r="3" spans="1:38">
      <c r="A3" t="s">
        <v>2375</v>
      </c>
      <c r="B3" s="84">
        <v>0.55000000000000004</v>
      </c>
      <c r="C3" s="17">
        <v>1400</v>
      </c>
      <c r="D3" s="17">
        <v>400</v>
      </c>
      <c r="E3" s="17">
        <v>50</v>
      </c>
      <c r="F3" t="s">
        <v>338</v>
      </c>
      <c r="G3" t="s">
        <v>301</v>
      </c>
      <c r="H3" s="259">
        <v>15700</v>
      </c>
      <c r="I3" s="17">
        <v>45022005</v>
      </c>
      <c r="J3" s="251">
        <f>VLOOKUP(ListinoMotori[[#This Row],[Descrizione]],Listino[[Descrizione]:[Prezzo  ]],3,FALSE)</f>
        <v>445</v>
      </c>
      <c r="N3" s="84" t="s">
        <v>2384</v>
      </c>
      <c r="P3" t="s">
        <v>2374</v>
      </c>
      <c r="R3" t="s">
        <v>2376</v>
      </c>
      <c r="T3" t="s">
        <v>2358</v>
      </c>
      <c r="V3" t="s">
        <v>2365</v>
      </c>
      <c r="X3" t="s">
        <v>2359</v>
      </c>
      <c r="Z3" t="s">
        <v>2360</v>
      </c>
      <c r="AB3" t="s">
        <v>2361</v>
      </c>
      <c r="AD3" t="s">
        <v>2391</v>
      </c>
      <c r="AF3" t="s">
        <v>2414</v>
      </c>
      <c r="AH3" t="s">
        <v>2368</v>
      </c>
      <c r="AJ3" t="s">
        <v>2369</v>
      </c>
      <c r="AL3" t="s">
        <v>2367</v>
      </c>
    </row>
    <row r="4" spans="1:38">
      <c r="A4" t="s">
        <v>2362</v>
      </c>
      <c r="B4" s="84">
        <v>0.55000000000000004</v>
      </c>
      <c r="C4" s="17">
        <v>950</v>
      </c>
      <c r="D4" s="17">
        <v>400</v>
      </c>
      <c r="E4" s="17">
        <v>50</v>
      </c>
      <c r="F4" t="s">
        <v>314</v>
      </c>
      <c r="I4" s="17">
        <v>45021106</v>
      </c>
      <c r="J4" s="251">
        <f>VLOOKUP(ListinoMotori[[#This Row],[Descrizione]],Listino[[Descrizione]:[Prezzo  ]],3,FALSE)</f>
        <v>342</v>
      </c>
      <c r="N4" s="84" t="s">
        <v>2385</v>
      </c>
      <c r="P4" t="s">
        <v>2362</v>
      </c>
      <c r="R4" t="s">
        <v>2363</v>
      </c>
      <c r="T4" t="s">
        <v>2364</v>
      </c>
      <c r="V4" t="s">
        <v>2380</v>
      </c>
      <c r="X4" t="s">
        <v>2359</v>
      </c>
      <c r="Z4" t="s">
        <v>2360</v>
      </c>
      <c r="AB4" t="s">
        <v>2394</v>
      </c>
      <c r="AH4" t="s">
        <v>2401</v>
      </c>
      <c r="AL4" t="s">
        <v>2370</v>
      </c>
    </row>
    <row r="5" spans="1:38">
      <c r="A5" t="s">
        <v>2362</v>
      </c>
      <c r="B5" s="84">
        <v>0.55000000000000004</v>
      </c>
      <c r="C5" s="17">
        <v>950</v>
      </c>
      <c r="D5" s="17">
        <v>400</v>
      </c>
      <c r="E5" s="17">
        <v>50</v>
      </c>
      <c r="F5" t="s">
        <v>319</v>
      </c>
      <c r="G5" t="s">
        <v>301</v>
      </c>
      <c r="H5" s="259">
        <v>15000</v>
      </c>
      <c r="I5" s="17">
        <v>45021156</v>
      </c>
      <c r="J5" s="251">
        <f>VLOOKUP(ListinoMotori[[#This Row],[Descrizione]],Listino[[Descrizione]:[Prezzo  ]],3,FALSE)</f>
        <v>342</v>
      </c>
      <c r="N5" s="84" t="s">
        <v>2389</v>
      </c>
      <c r="P5" t="s">
        <v>2362</v>
      </c>
      <c r="R5" t="s">
        <v>2363</v>
      </c>
      <c r="T5" t="s">
        <v>2372</v>
      </c>
      <c r="X5" t="s">
        <v>2366</v>
      </c>
      <c r="Z5" t="s">
        <v>2371</v>
      </c>
      <c r="AB5" t="s">
        <v>2395</v>
      </c>
      <c r="AH5" t="s">
        <v>2404</v>
      </c>
      <c r="AL5" t="s">
        <v>2402</v>
      </c>
    </row>
    <row r="6" spans="1:38">
      <c r="A6" t="s">
        <v>2378</v>
      </c>
      <c r="B6" s="84">
        <v>1.1000000000000001</v>
      </c>
      <c r="C6" s="17">
        <v>1400</v>
      </c>
      <c r="D6" s="17">
        <v>220</v>
      </c>
      <c r="E6" s="17">
        <v>50</v>
      </c>
      <c r="F6" t="s">
        <v>354</v>
      </c>
      <c r="G6" t="s">
        <v>303</v>
      </c>
      <c r="H6" s="259">
        <v>19000</v>
      </c>
      <c r="I6" s="17">
        <v>45022541</v>
      </c>
      <c r="J6" s="251">
        <f>VLOOKUP(ListinoMotori[[#This Row],[Descrizione]],Listino[[Descrizione]:[Prezzo  ]],3,FALSE)</f>
        <v>365</v>
      </c>
      <c r="N6" s="84" t="s">
        <v>2386</v>
      </c>
      <c r="P6" t="s">
        <v>2375</v>
      </c>
      <c r="R6" t="s">
        <v>2377</v>
      </c>
      <c r="T6" t="s">
        <v>2379</v>
      </c>
      <c r="X6" t="s">
        <v>2373</v>
      </c>
      <c r="Z6" t="s">
        <v>2357</v>
      </c>
      <c r="AB6" t="s">
        <v>2407</v>
      </c>
      <c r="AH6" t="s">
        <v>2405</v>
      </c>
      <c r="AL6" t="s">
        <v>2410</v>
      </c>
    </row>
    <row r="7" spans="1:38">
      <c r="A7" t="s">
        <v>2376</v>
      </c>
      <c r="B7" s="84">
        <v>1.1000000000000001</v>
      </c>
      <c r="C7" s="17">
        <v>1400</v>
      </c>
      <c r="D7" s="17">
        <v>400</v>
      </c>
      <c r="E7" s="17">
        <v>50</v>
      </c>
      <c r="F7" t="s">
        <v>302</v>
      </c>
      <c r="G7" t="s">
        <v>303</v>
      </c>
      <c r="H7" s="259">
        <v>19000</v>
      </c>
      <c r="I7" s="17">
        <v>45021009</v>
      </c>
      <c r="J7" s="251">
        <f>VLOOKUP(ListinoMotori[[#This Row],[Descrizione]],Listino[[Descrizione]:[Prezzo  ]],3,FALSE)</f>
        <v>365</v>
      </c>
      <c r="N7" s="84" t="s">
        <v>2382</v>
      </c>
      <c r="R7" t="s">
        <v>2378</v>
      </c>
      <c r="X7" t="s">
        <v>2392</v>
      </c>
      <c r="Z7" t="s">
        <v>2393</v>
      </c>
      <c r="AB7" t="s">
        <v>2408</v>
      </c>
    </row>
    <row r="8" spans="1:38">
      <c r="A8" t="s">
        <v>2377</v>
      </c>
      <c r="B8" s="84">
        <v>1.1000000000000001</v>
      </c>
      <c r="C8" s="17">
        <v>900</v>
      </c>
      <c r="D8" s="17">
        <v>220</v>
      </c>
      <c r="E8" s="17">
        <v>60</v>
      </c>
      <c r="F8" t="s">
        <v>345</v>
      </c>
      <c r="G8" t="s">
        <v>305</v>
      </c>
      <c r="H8" s="259">
        <v>22500</v>
      </c>
      <c r="I8" s="17">
        <v>45022504</v>
      </c>
      <c r="J8" s="251">
        <f>VLOOKUP(ListinoMotori[[#This Row],[Descrizione]],Listino[[Descrizione]:[Prezzo  ]],3,FALSE)</f>
        <v>392</v>
      </c>
      <c r="N8" s="84" t="s">
        <v>2420</v>
      </c>
      <c r="X8" t="s">
        <v>2359</v>
      </c>
      <c r="Z8" t="s">
        <v>2360</v>
      </c>
      <c r="AB8" t="s">
        <v>2411</v>
      </c>
    </row>
    <row r="9" spans="1:38">
      <c r="A9" t="s">
        <v>2363</v>
      </c>
      <c r="B9" s="84">
        <v>1.1000000000000001</v>
      </c>
      <c r="C9" s="17">
        <v>950</v>
      </c>
      <c r="D9" s="17">
        <v>400</v>
      </c>
      <c r="E9" s="17">
        <v>50</v>
      </c>
      <c r="F9" t="s">
        <v>315</v>
      </c>
      <c r="G9" t="s">
        <v>305</v>
      </c>
      <c r="H9" s="259">
        <v>22500</v>
      </c>
      <c r="I9" s="17">
        <v>45021109</v>
      </c>
      <c r="J9" s="251">
        <f>VLOOKUP(ListinoMotori[[#This Row],[Descrizione]],Listino[[Descrizione]:[Prezzo  ]],3,FALSE)</f>
        <v>391</v>
      </c>
      <c r="N9" s="84" t="s">
        <v>2383</v>
      </c>
      <c r="X9" t="s">
        <v>2359</v>
      </c>
      <c r="Z9" t="s">
        <v>2357</v>
      </c>
      <c r="AB9" t="s">
        <v>2395</v>
      </c>
    </row>
    <row r="10" spans="1:38">
      <c r="A10" t="s">
        <v>2363</v>
      </c>
      <c r="B10" s="84">
        <v>1.1000000000000001</v>
      </c>
      <c r="C10" s="17">
        <v>950</v>
      </c>
      <c r="D10" s="17">
        <v>400</v>
      </c>
      <c r="E10" s="17">
        <v>50</v>
      </c>
      <c r="F10" t="s">
        <v>315</v>
      </c>
      <c r="G10" t="s">
        <v>305</v>
      </c>
      <c r="H10" s="259">
        <v>22500</v>
      </c>
      <c r="I10" s="17">
        <v>45021157</v>
      </c>
      <c r="J10" s="251">
        <f>VLOOKUP(ListinoMotori[[#This Row],[Descrizione]],Listino[[Descrizione]:[Prezzo  ]],3,FALSE)</f>
        <v>391</v>
      </c>
      <c r="N10" s="84" t="s">
        <v>2418</v>
      </c>
      <c r="X10" t="s">
        <v>2398</v>
      </c>
      <c r="Z10" t="s">
        <v>2396</v>
      </c>
    </row>
    <row r="11" spans="1:38">
      <c r="A11" t="s">
        <v>2372</v>
      </c>
      <c r="B11" s="84">
        <v>1.5</v>
      </c>
      <c r="C11" s="17">
        <v>1200</v>
      </c>
      <c r="D11" s="17">
        <v>575</v>
      </c>
      <c r="E11" s="17">
        <v>60</v>
      </c>
      <c r="F11" t="s">
        <v>331</v>
      </c>
      <c r="G11" t="s">
        <v>307</v>
      </c>
      <c r="H11" s="259">
        <v>30000</v>
      </c>
      <c r="I11" s="17">
        <v>45021460</v>
      </c>
      <c r="J11" s="251">
        <f>VLOOKUP(ListinoMotori[[#This Row],[Descrizione]],Listino[[Descrizione]:[Prezzo  ]],3,FALSE)</f>
        <v>515</v>
      </c>
      <c r="N11" s="84" t="s">
        <v>2387</v>
      </c>
      <c r="X11" t="s">
        <v>2359</v>
      </c>
      <c r="Z11" t="s">
        <v>2397</v>
      </c>
    </row>
    <row r="12" spans="1:38">
      <c r="A12" t="s">
        <v>2379</v>
      </c>
      <c r="B12" s="84">
        <v>1.5</v>
      </c>
      <c r="C12" s="17">
        <v>1400</v>
      </c>
      <c r="D12" s="17">
        <v>415</v>
      </c>
      <c r="E12" s="17">
        <v>50</v>
      </c>
      <c r="F12" t="s">
        <v>351</v>
      </c>
      <c r="G12" t="s">
        <v>305</v>
      </c>
      <c r="H12" s="259">
        <v>22000</v>
      </c>
      <c r="I12" s="17">
        <v>45022518</v>
      </c>
      <c r="J12" s="251">
        <f>VLOOKUP(ListinoMotori[[#This Row],[Descrizione]],Listino[[Descrizione]:[Prezzo  ]],3,FALSE)</f>
        <v>365</v>
      </c>
      <c r="N12" s="84" t="s">
        <v>2419</v>
      </c>
      <c r="X12" t="s">
        <v>2403</v>
      </c>
      <c r="Z12" t="s">
        <v>2399</v>
      </c>
    </row>
    <row r="13" spans="1:38">
      <c r="A13" t="s">
        <v>2358</v>
      </c>
      <c r="B13" s="84">
        <v>1.5</v>
      </c>
      <c r="C13" s="17">
        <v>1420</v>
      </c>
      <c r="D13" s="17">
        <v>400</v>
      </c>
      <c r="E13" s="17">
        <v>50</v>
      </c>
      <c r="F13" t="s">
        <v>304</v>
      </c>
      <c r="G13" t="s">
        <v>305</v>
      </c>
      <c r="H13" s="259">
        <v>22000</v>
      </c>
      <c r="I13" s="17">
        <v>459200005</v>
      </c>
      <c r="J13" s="251">
        <f>VLOOKUP(ListinoMotori[[#This Row],[Descrizione]],Listino[[Descrizione]:[Prezzo  ]],3,FALSE)</f>
        <v>365</v>
      </c>
      <c r="N13" s="84" t="s">
        <v>2388</v>
      </c>
      <c r="X13" t="s">
        <v>2406</v>
      </c>
      <c r="Z13" t="s">
        <v>2400</v>
      </c>
    </row>
    <row r="14" spans="1:38">
      <c r="A14" t="s">
        <v>2364</v>
      </c>
      <c r="B14" s="84">
        <v>1.5</v>
      </c>
      <c r="C14" s="17">
        <v>940</v>
      </c>
      <c r="D14" s="17">
        <v>400</v>
      </c>
      <c r="E14" s="17">
        <v>50</v>
      </c>
      <c r="F14" t="s">
        <v>316</v>
      </c>
      <c r="G14" t="s">
        <v>307</v>
      </c>
      <c r="H14" s="259">
        <v>30000</v>
      </c>
      <c r="I14" s="17">
        <v>45021110</v>
      </c>
      <c r="J14" s="251">
        <f>VLOOKUP(ListinoMotori[[#This Row],[Descrizione]],Listino[[Descrizione]:[Prezzo  ]],3,FALSE)</f>
        <v>437</v>
      </c>
      <c r="X14" t="s">
        <v>2409</v>
      </c>
      <c r="Z14" t="s">
        <v>2412</v>
      </c>
    </row>
    <row r="15" spans="1:38">
      <c r="A15" t="s">
        <v>2414</v>
      </c>
      <c r="B15" s="84">
        <v>11</v>
      </c>
      <c r="C15" s="17">
        <v>1200</v>
      </c>
      <c r="D15" s="17">
        <v>575</v>
      </c>
      <c r="E15" s="17">
        <v>60</v>
      </c>
      <c r="F15" t="s">
        <v>334</v>
      </c>
      <c r="G15" t="s">
        <v>335</v>
      </c>
      <c r="H15">
        <v>140</v>
      </c>
      <c r="I15" s="17">
        <v>45022535</v>
      </c>
      <c r="J15" s="251">
        <f>VLOOKUP(ListinoMotori[[#This Row],[Descrizione]],Listino[[Descrizione]:[Prezzo  ]],3,FALSE)</f>
        <v>1544</v>
      </c>
      <c r="N15" s="84"/>
      <c r="X15" t="s">
        <v>2415</v>
      </c>
      <c r="Z15" t="s">
        <v>2413</v>
      </c>
    </row>
    <row r="16" spans="1:38">
      <c r="A16" t="s">
        <v>2380</v>
      </c>
      <c r="B16" s="84">
        <v>2.2000000000000002</v>
      </c>
      <c r="C16" s="17">
        <v>900</v>
      </c>
      <c r="D16" s="17">
        <v>220</v>
      </c>
      <c r="E16" s="17">
        <v>60</v>
      </c>
      <c r="F16" t="s">
        <v>317</v>
      </c>
      <c r="G16" t="s">
        <v>310</v>
      </c>
      <c r="H16" s="259">
        <v>41000</v>
      </c>
      <c r="I16" s="17">
        <v>45022512</v>
      </c>
      <c r="J16" s="251">
        <f>VLOOKUP(ListinoMotori[[#This Row],[Descrizione]],Listino[[Descrizione]:[Prezzo  ]],3,FALSE)</f>
        <v>617</v>
      </c>
      <c r="N16" s="84"/>
      <c r="Z16" t="s">
        <v>2416</v>
      </c>
    </row>
    <row r="17" spans="1:26">
      <c r="A17" t="s">
        <v>2365</v>
      </c>
      <c r="B17" s="84">
        <v>2.2000000000000002</v>
      </c>
      <c r="C17" s="17">
        <v>950</v>
      </c>
      <c r="D17" s="17">
        <v>400</v>
      </c>
      <c r="E17" s="17">
        <v>50</v>
      </c>
      <c r="F17" t="s">
        <v>317</v>
      </c>
      <c r="G17" t="s">
        <v>310</v>
      </c>
      <c r="H17" s="259">
        <v>41000</v>
      </c>
      <c r="I17" s="17">
        <v>459200010</v>
      </c>
      <c r="J17" s="251">
        <f>VLOOKUP(ListinoMotori[[#This Row],[Descrizione]],Listino[[Descrizione]:[Prezzo  ]],3,FALSE)</f>
        <v>617</v>
      </c>
      <c r="N17" s="84"/>
      <c r="Z17" t="s">
        <v>2417</v>
      </c>
    </row>
    <row r="18" spans="1:26">
      <c r="A18" t="s">
        <v>2370</v>
      </c>
      <c r="B18" s="84" t="s">
        <v>320</v>
      </c>
      <c r="C18" s="17" t="s">
        <v>328</v>
      </c>
      <c r="D18" s="17">
        <v>460</v>
      </c>
      <c r="E18" s="17">
        <v>60</v>
      </c>
      <c r="F18" t="s">
        <v>329</v>
      </c>
      <c r="G18" t="s">
        <v>325</v>
      </c>
      <c r="H18" s="259">
        <v>79000</v>
      </c>
      <c r="I18" s="17">
        <v>45021315</v>
      </c>
      <c r="J18" s="251">
        <f>VLOOKUP(ListinoMotori[[#This Row],[Descrizione]],Listino[[Descrizione]:[Prezzo  ]],3,FALSE)</f>
        <v>982</v>
      </c>
      <c r="N18" s="84"/>
    </row>
    <row r="19" spans="1:26">
      <c r="A19" t="s">
        <v>2410</v>
      </c>
      <c r="B19" s="84" t="s">
        <v>320</v>
      </c>
      <c r="C19" s="17" t="s">
        <v>321</v>
      </c>
      <c r="D19" s="17">
        <v>220</v>
      </c>
      <c r="E19" s="17">
        <v>50</v>
      </c>
      <c r="F19" t="s">
        <v>322</v>
      </c>
      <c r="G19" t="s">
        <v>310</v>
      </c>
      <c r="H19" s="259">
        <v>41000</v>
      </c>
      <c r="I19" s="17">
        <v>45022527</v>
      </c>
      <c r="J19" s="251">
        <f>VLOOKUP(ListinoMotori[[#This Row],[Descrizione]],Listino[[Descrizione]:[Prezzo  ]],3,FALSE)</f>
        <v>712</v>
      </c>
      <c r="N19" s="84"/>
    </row>
    <row r="20" spans="1:26">
      <c r="A20" t="s">
        <v>2367</v>
      </c>
      <c r="B20" s="84" t="s">
        <v>320</v>
      </c>
      <c r="C20" s="17" t="s">
        <v>321</v>
      </c>
      <c r="D20" s="17">
        <v>400</v>
      </c>
      <c r="E20" s="17">
        <v>50</v>
      </c>
      <c r="F20" t="s">
        <v>322</v>
      </c>
      <c r="G20" t="s">
        <v>310</v>
      </c>
      <c r="H20" s="259">
        <v>41000</v>
      </c>
      <c r="I20" s="17">
        <v>459200050</v>
      </c>
      <c r="J20" s="251">
        <f>VLOOKUP(ListinoMotori[[#This Row],[Descrizione]],Listino[[Descrizione]:[Prezzo  ]],3,FALSE)</f>
        <v>712</v>
      </c>
      <c r="N20" s="84"/>
    </row>
    <row r="21" spans="1:26">
      <c r="A21" t="s">
        <v>2402</v>
      </c>
      <c r="B21" s="84" t="s">
        <v>320</v>
      </c>
      <c r="C21" s="17" t="s">
        <v>321</v>
      </c>
      <c r="D21" s="17">
        <v>415</v>
      </c>
      <c r="E21" s="17">
        <v>50</v>
      </c>
      <c r="F21" t="s">
        <v>350</v>
      </c>
      <c r="G21" t="s">
        <v>310</v>
      </c>
      <c r="H21" s="259">
        <v>41000</v>
      </c>
      <c r="I21" s="17">
        <v>45022516</v>
      </c>
      <c r="J21" s="251">
        <f>VLOOKUP(ListinoMotori[[#This Row],[Descrizione]],Listino[[Descrizione]:[Prezzo  ]],3,FALSE)</f>
        <v>712</v>
      </c>
      <c r="N21" s="84"/>
    </row>
    <row r="22" spans="1:26">
      <c r="A22" t="s">
        <v>2398</v>
      </c>
      <c r="B22" s="84">
        <v>3</v>
      </c>
      <c r="C22" s="17">
        <v>1200</v>
      </c>
      <c r="D22" s="17">
        <v>220</v>
      </c>
      <c r="E22" s="17">
        <v>60</v>
      </c>
      <c r="F22" t="s">
        <v>332</v>
      </c>
      <c r="G22" t="s">
        <v>325</v>
      </c>
      <c r="H22" s="259">
        <v>70000</v>
      </c>
      <c r="I22" s="17">
        <v>45022508</v>
      </c>
      <c r="J22" s="251">
        <f>VLOOKUP(ListinoMotori[[#This Row],[Descrizione]],Listino[[Descrizione]:[Prezzo  ]],3,FALSE)</f>
        <v>800</v>
      </c>
      <c r="N22" s="84"/>
    </row>
    <row r="23" spans="1:26">
      <c r="A23" t="s">
        <v>2409</v>
      </c>
      <c r="B23" s="84">
        <v>3</v>
      </c>
      <c r="C23" s="17">
        <v>1200</v>
      </c>
      <c r="D23" s="17">
        <v>400</v>
      </c>
      <c r="E23" s="17">
        <v>60</v>
      </c>
      <c r="F23" t="s">
        <v>332</v>
      </c>
      <c r="G23" t="s">
        <v>325</v>
      </c>
      <c r="H23" s="259">
        <v>70000</v>
      </c>
      <c r="I23" s="17">
        <v>45022526</v>
      </c>
      <c r="J23" s="251">
        <f>VLOOKUP(ListinoMotori[[#This Row],[Descrizione]],Listino[[Descrizione]:[Prezzo  ]],3,FALSE)</f>
        <v>804</v>
      </c>
      <c r="N23" s="84"/>
    </row>
    <row r="24" spans="1:26">
      <c r="A24" t="s">
        <v>2373</v>
      </c>
      <c r="B24" s="84">
        <v>3</v>
      </c>
      <c r="C24" s="17">
        <v>1200</v>
      </c>
      <c r="D24" s="17">
        <v>575</v>
      </c>
      <c r="E24" s="17">
        <v>60</v>
      </c>
      <c r="F24" t="s">
        <v>332</v>
      </c>
      <c r="G24" t="s">
        <v>325</v>
      </c>
      <c r="H24" s="259">
        <v>70000</v>
      </c>
      <c r="I24" s="17">
        <v>45021462</v>
      </c>
      <c r="J24" s="251">
        <f>VLOOKUP(ListinoMotori[[#This Row],[Descrizione]],Listino[[Descrizione]:[Prezzo  ]],3,FALSE)</f>
        <v>930</v>
      </c>
      <c r="N24" s="84"/>
    </row>
    <row r="25" spans="1:26">
      <c r="A25" t="s">
        <v>2359</v>
      </c>
      <c r="B25" s="84">
        <v>3</v>
      </c>
      <c r="C25" s="17">
        <v>1400</v>
      </c>
      <c r="D25" s="17">
        <v>400</v>
      </c>
      <c r="E25" s="17">
        <v>50</v>
      </c>
      <c r="F25" t="s">
        <v>306</v>
      </c>
      <c r="G25" t="s">
        <v>307</v>
      </c>
      <c r="H25" s="259">
        <v>31000</v>
      </c>
      <c r="I25" s="17">
        <v>459200020</v>
      </c>
      <c r="J25" s="251">
        <f>VLOOKUP(ListinoMotori[[#This Row],[Descrizione]],Listino[[Descrizione]:[Prezzo  ]],3,FALSE)</f>
        <v>484</v>
      </c>
      <c r="N25" s="84"/>
    </row>
    <row r="26" spans="1:26">
      <c r="A26" t="s">
        <v>2359</v>
      </c>
      <c r="B26" s="84">
        <v>3</v>
      </c>
      <c r="C26" s="17">
        <v>1400</v>
      </c>
      <c r="D26" s="17">
        <v>400</v>
      </c>
      <c r="E26" s="17">
        <v>50</v>
      </c>
      <c r="F26" t="s">
        <v>306</v>
      </c>
      <c r="G26" t="s">
        <v>307</v>
      </c>
      <c r="H26" s="259">
        <v>31000</v>
      </c>
      <c r="I26" s="17" t="s">
        <v>308</v>
      </c>
      <c r="J26" s="251">
        <f>VLOOKUP(ListinoMotori[[#This Row],[Descrizione]],Listino[[Descrizione]:[Prezzo  ]],3,FALSE)</f>
        <v>484</v>
      </c>
      <c r="N26" s="84"/>
    </row>
    <row r="27" spans="1:26">
      <c r="A27" t="s">
        <v>2359</v>
      </c>
      <c r="B27" s="84">
        <v>3</v>
      </c>
      <c r="C27" s="17">
        <v>1400</v>
      </c>
      <c r="D27" s="17">
        <v>400</v>
      </c>
      <c r="E27" s="17">
        <v>50</v>
      </c>
      <c r="F27" t="s">
        <v>337</v>
      </c>
      <c r="I27" s="17">
        <v>45021494</v>
      </c>
      <c r="J27" s="251">
        <f>VLOOKUP(ListinoMotori[[#This Row],[Descrizione]],Listino[[Descrizione]:[Prezzo  ]],3,FALSE)</f>
        <v>484</v>
      </c>
      <c r="N27" s="84"/>
    </row>
    <row r="28" spans="1:26">
      <c r="A28" t="s">
        <v>2359</v>
      </c>
      <c r="B28" s="84">
        <v>3</v>
      </c>
      <c r="C28" s="17">
        <v>1400</v>
      </c>
      <c r="D28" s="17">
        <v>400</v>
      </c>
      <c r="E28" s="17">
        <v>50</v>
      </c>
      <c r="F28" t="s">
        <v>339</v>
      </c>
      <c r="G28" t="s">
        <v>313</v>
      </c>
      <c r="H28" s="259">
        <v>67000</v>
      </c>
      <c r="I28" s="17">
        <v>45022012</v>
      </c>
      <c r="J28" s="251">
        <f>VLOOKUP(ListinoMotori[[#This Row],[Descrizione]],Listino[[Descrizione]:[Prezzo  ]],3,FALSE)</f>
        <v>484</v>
      </c>
      <c r="N28" s="84"/>
    </row>
    <row r="29" spans="1:26">
      <c r="A29" t="s">
        <v>2359</v>
      </c>
      <c r="B29" s="84">
        <v>3</v>
      </c>
      <c r="C29" s="17">
        <v>1400</v>
      </c>
      <c r="D29" s="17">
        <v>400</v>
      </c>
      <c r="E29" s="17">
        <v>50</v>
      </c>
      <c r="F29" t="s">
        <v>349</v>
      </c>
      <c r="G29" t="s">
        <v>307</v>
      </c>
      <c r="H29" s="259">
        <v>34500</v>
      </c>
      <c r="I29" s="17">
        <v>45022515</v>
      </c>
      <c r="J29" s="251">
        <f>VLOOKUP(ListinoMotori[[#This Row],[Descrizione]],Listino[[Descrizione]:[Prezzo  ]],3,FALSE)</f>
        <v>484</v>
      </c>
      <c r="N29" s="84"/>
    </row>
    <row r="30" spans="1:26">
      <c r="A30" t="s">
        <v>2403</v>
      </c>
      <c r="B30" s="84">
        <v>3</v>
      </c>
      <c r="C30" s="17">
        <v>1400</v>
      </c>
      <c r="D30" s="17">
        <v>415</v>
      </c>
      <c r="E30" s="17">
        <v>50</v>
      </c>
      <c r="F30" t="s">
        <v>306</v>
      </c>
      <c r="G30" t="s">
        <v>307</v>
      </c>
      <c r="H30" s="259">
        <v>34500</v>
      </c>
      <c r="I30" s="17">
        <v>45022517</v>
      </c>
      <c r="J30" s="251">
        <f>VLOOKUP(ListinoMotori[[#This Row],[Descrizione]],Listino[[Descrizione]:[Prezzo  ]],3,FALSE)</f>
        <v>484</v>
      </c>
    </row>
    <row r="31" spans="1:26">
      <c r="A31" t="s">
        <v>2406</v>
      </c>
      <c r="B31" s="84">
        <v>3</v>
      </c>
      <c r="C31" s="17">
        <v>1400</v>
      </c>
      <c r="D31" s="17">
        <v>440</v>
      </c>
      <c r="E31" s="17">
        <v>50</v>
      </c>
      <c r="F31" t="s">
        <v>306</v>
      </c>
      <c r="G31" t="s">
        <v>307</v>
      </c>
      <c r="H31" s="259">
        <v>34500</v>
      </c>
      <c r="I31" s="17">
        <v>45022523</v>
      </c>
      <c r="J31" s="251">
        <f>VLOOKUP(ListinoMotori[[#This Row],[Descrizione]],Listino[[Descrizione]:[Prezzo  ]],3,FALSE)</f>
        <v>484</v>
      </c>
    </row>
    <row r="32" spans="1:26">
      <c r="A32" t="s">
        <v>2415</v>
      </c>
      <c r="B32" s="84">
        <v>3</v>
      </c>
      <c r="C32" s="17">
        <v>1800</v>
      </c>
      <c r="D32" s="17">
        <v>220</v>
      </c>
      <c r="E32" s="17">
        <v>60</v>
      </c>
      <c r="F32" t="s">
        <v>306</v>
      </c>
      <c r="G32" t="s">
        <v>307</v>
      </c>
      <c r="H32" s="259">
        <v>34500</v>
      </c>
      <c r="I32" s="17">
        <v>459200021</v>
      </c>
      <c r="J32" s="251">
        <f>VLOOKUP(ListinoMotori[[#This Row],[Descrizione]],Listino[[Descrizione]:[Prezzo  ]],3,FALSE)</f>
        <v>471</v>
      </c>
      <c r="N32" s="84"/>
    </row>
    <row r="33" spans="1:14">
      <c r="A33" t="s">
        <v>2392</v>
      </c>
      <c r="B33" s="84">
        <v>3</v>
      </c>
      <c r="C33" s="17">
        <v>1800</v>
      </c>
      <c r="D33" s="17">
        <v>575</v>
      </c>
      <c r="E33" s="17">
        <v>60</v>
      </c>
      <c r="F33" t="s">
        <v>306</v>
      </c>
      <c r="G33" t="s">
        <v>307</v>
      </c>
      <c r="H33" s="259">
        <v>34500</v>
      </c>
      <c r="I33" s="17">
        <v>45021487</v>
      </c>
      <c r="J33" s="251">
        <f>VLOOKUP(ListinoMotori[[#This Row],[Descrizione]],Listino[[Descrizione]:[Prezzo  ]],3,FALSE)</f>
        <v>547</v>
      </c>
      <c r="N33" s="84"/>
    </row>
    <row r="34" spans="1:14">
      <c r="A34" t="s">
        <v>2366</v>
      </c>
      <c r="B34" s="84">
        <v>3</v>
      </c>
      <c r="C34" s="17">
        <v>950</v>
      </c>
      <c r="D34" s="17">
        <v>400</v>
      </c>
      <c r="E34" s="17">
        <v>50</v>
      </c>
      <c r="F34" t="s">
        <v>318</v>
      </c>
      <c r="G34" t="s">
        <v>313</v>
      </c>
      <c r="H34" s="259">
        <v>58000</v>
      </c>
      <c r="I34" s="17">
        <v>45021112</v>
      </c>
      <c r="J34" s="251">
        <f>VLOOKUP(ListinoMotori[[#This Row],[Descrizione]],Listino[[Descrizione]:[Prezzo  ]],3,FALSE)</f>
        <v>800</v>
      </c>
      <c r="N34" s="84"/>
    </row>
    <row r="35" spans="1:14">
      <c r="A35" t="s">
        <v>2404</v>
      </c>
      <c r="B35" s="84" t="s">
        <v>323</v>
      </c>
      <c r="C35" s="17" t="s">
        <v>328</v>
      </c>
      <c r="D35" s="17">
        <v>200</v>
      </c>
      <c r="E35" s="17">
        <v>60</v>
      </c>
      <c r="F35" t="s">
        <v>352</v>
      </c>
      <c r="G35" t="s">
        <v>325</v>
      </c>
      <c r="H35" s="259">
        <v>79000</v>
      </c>
      <c r="I35" s="17">
        <v>45022519</v>
      </c>
      <c r="J35" s="251">
        <f>VLOOKUP(ListinoMotori[[#This Row],[Descrizione]],Listino[[Descrizione]:[Prezzo  ]],3,FALSE)</f>
        <v>1132</v>
      </c>
    </row>
    <row r="36" spans="1:14">
      <c r="A36" t="s">
        <v>2405</v>
      </c>
      <c r="B36" s="84" t="s">
        <v>323</v>
      </c>
      <c r="C36" s="17" t="s">
        <v>321</v>
      </c>
      <c r="D36" s="17">
        <v>220</v>
      </c>
      <c r="E36" s="17">
        <v>50</v>
      </c>
      <c r="F36" t="s">
        <v>324</v>
      </c>
      <c r="G36" t="s">
        <v>325</v>
      </c>
      <c r="H36" s="259">
        <v>70000</v>
      </c>
      <c r="I36" s="17">
        <v>45022520</v>
      </c>
      <c r="J36" s="251">
        <f>VLOOKUP(ListinoMotori[[#This Row],[Descrizione]],Listino[[Descrizione]:[Prezzo  ]],3,FALSE)</f>
        <v>950</v>
      </c>
      <c r="N36" s="84"/>
    </row>
    <row r="37" spans="1:14">
      <c r="A37" t="s">
        <v>2368</v>
      </c>
      <c r="B37" s="84" t="s">
        <v>323</v>
      </c>
      <c r="C37" s="17" t="s">
        <v>321</v>
      </c>
      <c r="D37" s="17">
        <v>400</v>
      </c>
      <c r="E37" s="17">
        <v>50</v>
      </c>
      <c r="F37" t="s">
        <v>324</v>
      </c>
      <c r="G37" t="s">
        <v>325</v>
      </c>
      <c r="H37" s="259">
        <v>70000</v>
      </c>
      <c r="I37" s="17">
        <v>459200052</v>
      </c>
      <c r="J37" s="251">
        <f>VLOOKUP(ListinoMotori[[#This Row],[Descrizione]],Listino[[Descrizione]:[Prezzo  ]],3,FALSE)</f>
        <v>950</v>
      </c>
      <c r="N37" s="84"/>
    </row>
    <row r="38" spans="1:14">
      <c r="A38" t="s">
        <v>2401</v>
      </c>
      <c r="B38" s="84" t="s">
        <v>323</v>
      </c>
      <c r="C38" s="17" t="s">
        <v>347</v>
      </c>
      <c r="D38" s="17">
        <v>220</v>
      </c>
      <c r="E38" s="17">
        <v>60</v>
      </c>
      <c r="F38" t="s">
        <v>348</v>
      </c>
      <c r="G38" t="s">
        <v>325</v>
      </c>
      <c r="H38" s="259">
        <v>79000</v>
      </c>
      <c r="I38" s="17">
        <v>45022513</v>
      </c>
      <c r="J38" s="251">
        <f>VLOOKUP(ListinoMotori[[#This Row],[Descrizione]],Listino[[Descrizione]:[Prezzo  ]],3,FALSE)</f>
        <v>832</v>
      </c>
      <c r="N38" s="84"/>
    </row>
    <row r="39" spans="1:14">
      <c r="A39" t="s">
        <v>2399</v>
      </c>
      <c r="B39" s="84">
        <v>4</v>
      </c>
      <c r="C39" s="17">
        <v>1200</v>
      </c>
      <c r="D39" s="17">
        <v>220</v>
      </c>
      <c r="E39" s="17">
        <v>60</v>
      </c>
      <c r="F39" t="s">
        <v>346</v>
      </c>
      <c r="G39" t="s">
        <v>325</v>
      </c>
      <c r="H39" s="259">
        <v>79000</v>
      </c>
      <c r="I39" s="17">
        <v>459200026</v>
      </c>
      <c r="J39" s="251">
        <f>VLOOKUP(ListinoMotori[[#This Row],[Descrizione]],Listino[[Descrizione]:[Prezzo  ]],3,FALSE)</f>
        <v>824</v>
      </c>
      <c r="N39" s="84"/>
    </row>
    <row r="40" spans="1:14">
      <c r="A40" t="s">
        <v>2396</v>
      </c>
      <c r="B40" s="84">
        <v>4</v>
      </c>
      <c r="C40" s="17">
        <v>1200</v>
      </c>
      <c r="D40" s="17">
        <v>400</v>
      </c>
      <c r="E40" s="17">
        <v>60</v>
      </c>
      <c r="F40" t="s">
        <v>344</v>
      </c>
      <c r="G40" t="s">
        <v>325</v>
      </c>
      <c r="H40" s="259">
        <v>79000</v>
      </c>
      <c r="I40" s="17">
        <v>45022500</v>
      </c>
      <c r="J40" s="251">
        <f>VLOOKUP(ListinoMotori[[#This Row],[Descrizione]],Listino[[Descrizione]:[Prezzo  ]],3,FALSE)</f>
        <v>832</v>
      </c>
      <c r="N40" s="84"/>
    </row>
    <row r="41" spans="1:14">
      <c r="A41" t="s">
        <v>2371</v>
      </c>
      <c r="B41" s="84">
        <v>4</v>
      </c>
      <c r="C41" s="17">
        <v>1200</v>
      </c>
      <c r="D41" s="17">
        <v>440</v>
      </c>
      <c r="E41" s="17">
        <v>60</v>
      </c>
      <c r="F41" t="s">
        <v>330</v>
      </c>
      <c r="I41" s="17">
        <v>45021413</v>
      </c>
      <c r="J41" s="251">
        <f>VLOOKUP(ListinoMotori[[#This Row],[Descrizione]],Listino[[Descrizione]:[Prezzo  ]],3,FALSE)</f>
        <v>832</v>
      </c>
      <c r="N41" s="84"/>
    </row>
    <row r="42" spans="1:14">
      <c r="A42" t="s">
        <v>2400</v>
      </c>
      <c r="B42" s="84">
        <v>4</v>
      </c>
      <c r="C42" s="17">
        <v>1200</v>
      </c>
      <c r="D42" s="17">
        <v>460</v>
      </c>
      <c r="E42" s="17">
        <v>60</v>
      </c>
      <c r="F42" t="s">
        <v>346</v>
      </c>
      <c r="G42" t="s">
        <v>325</v>
      </c>
      <c r="H42" s="259">
        <v>79000</v>
      </c>
      <c r="I42" s="17">
        <v>459200027</v>
      </c>
      <c r="J42" s="251">
        <f>VLOOKUP(ListinoMotori[[#This Row],[Descrizione]],Listino[[Descrizione]:[Prezzo  ]],3,FALSE)</f>
        <v>967</v>
      </c>
      <c r="N42" s="84"/>
    </row>
    <row r="43" spans="1:14">
      <c r="A43" t="s">
        <v>2357</v>
      </c>
      <c r="B43" s="84">
        <v>4</v>
      </c>
      <c r="C43" s="17">
        <v>1200</v>
      </c>
      <c r="D43" s="17">
        <v>575</v>
      </c>
      <c r="E43" s="17">
        <v>60</v>
      </c>
      <c r="F43" t="s">
        <v>333</v>
      </c>
      <c r="G43" t="s">
        <v>325</v>
      </c>
      <c r="H43" s="259">
        <v>79000</v>
      </c>
      <c r="I43" s="17">
        <v>45021463</v>
      </c>
      <c r="J43" s="251">
        <f>VLOOKUP(ListinoMotori[[#This Row],[Descrizione]],Listino[[Descrizione]:[Prezzo  ]],3,FALSE)</f>
        <v>967</v>
      </c>
      <c r="N43" s="84"/>
    </row>
    <row r="44" spans="1:14">
      <c r="A44" t="s">
        <v>2357</v>
      </c>
      <c r="B44" s="84">
        <v>4</v>
      </c>
      <c r="C44" s="17">
        <v>1200</v>
      </c>
      <c r="D44" s="17">
        <v>575</v>
      </c>
      <c r="E44" s="17">
        <v>60</v>
      </c>
      <c r="F44" t="s">
        <v>341</v>
      </c>
      <c r="G44" t="s">
        <v>342</v>
      </c>
      <c r="H44" s="259">
        <v>115000</v>
      </c>
      <c r="I44" s="17">
        <v>45022463</v>
      </c>
      <c r="J44" s="251">
        <f>VLOOKUP(ListinoMotori[[#This Row],[Descrizione]],Listino[[Descrizione]:[Prezzo  ]],3,FALSE)</f>
        <v>967</v>
      </c>
    </row>
    <row r="45" spans="1:14">
      <c r="A45" t="s">
        <v>2417</v>
      </c>
      <c r="B45" s="84">
        <v>4</v>
      </c>
      <c r="C45" s="17">
        <v>1400</v>
      </c>
      <c r="D45" s="17">
        <v>400</v>
      </c>
      <c r="E45" s="17">
        <v>50</v>
      </c>
      <c r="F45" t="s">
        <v>355</v>
      </c>
      <c r="I45" s="17">
        <v>45022569</v>
      </c>
      <c r="J45" s="251">
        <f>VLOOKUP(ListinoMotori[[#This Row],[Descrizione]],Listino[[Descrizione]:[Prezzo  ]],3,FALSE)</f>
        <v>1747</v>
      </c>
    </row>
    <row r="46" spans="1:14">
      <c r="A46" t="s">
        <v>2397</v>
      </c>
      <c r="B46" s="84">
        <v>4</v>
      </c>
      <c r="C46" s="17">
        <v>1400</v>
      </c>
      <c r="D46" s="17">
        <v>415</v>
      </c>
      <c r="E46" s="17">
        <v>50</v>
      </c>
      <c r="F46" t="s">
        <v>309</v>
      </c>
      <c r="G46" t="s">
        <v>310</v>
      </c>
      <c r="H46" s="259">
        <v>46000</v>
      </c>
      <c r="I46" s="17">
        <v>45022503</v>
      </c>
      <c r="J46" s="251">
        <f>VLOOKUP(ListinoMotori[[#This Row],[Descrizione]],Listino[[Descrizione]:[Prezzo  ]],3,FALSE)</f>
        <v>587</v>
      </c>
      <c r="N46" s="84"/>
    </row>
    <row r="47" spans="1:14">
      <c r="A47" t="s">
        <v>2360</v>
      </c>
      <c r="B47" s="84">
        <v>4</v>
      </c>
      <c r="C47" s="17">
        <v>1420</v>
      </c>
      <c r="D47" s="17">
        <v>400</v>
      </c>
      <c r="E47" s="17">
        <v>50</v>
      </c>
      <c r="F47" t="s">
        <v>309</v>
      </c>
      <c r="G47" t="s">
        <v>310</v>
      </c>
      <c r="H47" s="259">
        <v>46000</v>
      </c>
      <c r="I47" s="17">
        <v>459200025</v>
      </c>
      <c r="J47" s="251">
        <f>VLOOKUP(ListinoMotori[[#This Row],[Descrizione]],Listino[[Descrizione]:[Prezzo  ]],3,FALSE)</f>
        <v>587</v>
      </c>
    </row>
    <row r="48" spans="1:14">
      <c r="A48" t="s">
        <v>2360</v>
      </c>
      <c r="B48" s="84">
        <v>4</v>
      </c>
      <c r="C48" s="17">
        <v>1420</v>
      </c>
      <c r="D48" s="17">
        <v>400</v>
      </c>
      <c r="E48" s="17">
        <v>50</v>
      </c>
      <c r="F48" t="s">
        <v>309</v>
      </c>
      <c r="G48" t="s">
        <v>310</v>
      </c>
      <c r="H48" s="259">
        <v>46000</v>
      </c>
      <c r="I48" s="17" t="s">
        <v>311</v>
      </c>
      <c r="J48" s="251">
        <f>VLOOKUP(ListinoMotori[[#This Row],[Descrizione]],Listino[[Descrizione]:[Prezzo  ]],3,FALSE)</f>
        <v>587</v>
      </c>
      <c r="N48" s="84"/>
    </row>
    <row r="49" spans="1:16">
      <c r="A49" t="s">
        <v>2360</v>
      </c>
      <c r="B49" s="84">
        <v>4</v>
      </c>
      <c r="C49" s="17">
        <v>1420</v>
      </c>
      <c r="D49" s="17">
        <v>400</v>
      </c>
      <c r="E49" s="17">
        <v>50</v>
      </c>
      <c r="F49" t="s">
        <v>340</v>
      </c>
      <c r="G49" t="s">
        <v>325</v>
      </c>
      <c r="H49" s="259">
        <v>76000</v>
      </c>
      <c r="I49" s="17">
        <v>45022013</v>
      </c>
      <c r="J49" s="251">
        <f>VLOOKUP(ListinoMotori[[#This Row],[Descrizione]],Listino[[Descrizione]:[Prezzo  ]],3,FALSE)</f>
        <v>587</v>
      </c>
      <c r="N49" s="84"/>
    </row>
    <row r="50" spans="1:16">
      <c r="A50" t="s">
        <v>2413</v>
      </c>
      <c r="B50" s="84">
        <v>4</v>
      </c>
      <c r="C50" s="17">
        <v>1720</v>
      </c>
      <c r="D50" s="17">
        <v>460</v>
      </c>
      <c r="E50" s="17">
        <v>60</v>
      </c>
      <c r="F50" t="s">
        <v>309</v>
      </c>
      <c r="G50" t="s">
        <v>310</v>
      </c>
      <c r="H50" s="259">
        <v>46000</v>
      </c>
      <c r="I50" s="17">
        <v>459200028</v>
      </c>
      <c r="J50" s="251">
        <f>VLOOKUP(ListinoMotori[[#This Row],[Descrizione]],Listino[[Descrizione]:[Prezzo  ]],3,FALSE)</f>
        <v>673</v>
      </c>
      <c r="N50" s="84"/>
    </row>
    <row r="51" spans="1:16">
      <c r="A51" t="s">
        <v>2416</v>
      </c>
      <c r="B51" s="84">
        <v>4</v>
      </c>
      <c r="C51" s="17">
        <v>1800</v>
      </c>
      <c r="D51" s="17">
        <v>220</v>
      </c>
      <c r="E51" s="17">
        <v>60</v>
      </c>
      <c r="F51" t="s">
        <v>309</v>
      </c>
      <c r="G51" t="s">
        <v>310</v>
      </c>
      <c r="H51" s="259">
        <v>46000</v>
      </c>
      <c r="I51" s="17">
        <v>45022538</v>
      </c>
      <c r="J51" s="251">
        <f>VLOOKUP(ListinoMotori[[#This Row],[Descrizione]],Listino[[Descrizione]:[Prezzo  ]],3,FALSE)</f>
        <v>587</v>
      </c>
    </row>
    <row r="52" spans="1:16">
      <c r="A52" t="s">
        <v>2393</v>
      </c>
      <c r="B52" s="84">
        <v>4</v>
      </c>
      <c r="C52" s="17">
        <v>1800</v>
      </c>
      <c r="D52" s="17">
        <v>575</v>
      </c>
      <c r="E52" s="17">
        <v>60</v>
      </c>
      <c r="F52" t="s">
        <v>309</v>
      </c>
      <c r="G52" t="s">
        <v>310</v>
      </c>
      <c r="H52" s="259">
        <v>46000</v>
      </c>
      <c r="I52" s="17">
        <v>45021488</v>
      </c>
      <c r="J52" s="251">
        <f>VLOOKUP(ListinoMotori[[#This Row],[Descrizione]],Listino[[Descrizione]:[Prezzo  ]],3,FALSE)</f>
        <v>657</v>
      </c>
      <c r="N52" s="84"/>
    </row>
    <row r="53" spans="1:16">
      <c r="A53" t="s">
        <v>2412</v>
      </c>
      <c r="B53" s="84">
        <v>4</v>
      </c>
      <c r="C53" s="17">
        <v>900</v>
      </c>
      <c r="D53" s="17">
        <v>400</v>
      </c>
      <c r="E53" s="17">
        <v>50</v>
      </c>
      <c r="F53" t="s">
        <v>346</v>
      </c>
      <c r="G53" t="s">
        <v>325</v>
      </c>
      <c r="H53" s="259">
        <v>79000</v>
      </c>
      <c r="I53" s="17">
        <v>45022531</v>
      </c>
      <c r="J53" s="251">
        <f>VLOOKUP(ListinoMotori[[#This Row],[Descrizione]],Listino[[Descrizione]:[Prezzo  ]],3,FALSE)</f>
        <v>832</v>
      </c>
      <c r="N53" s="84"/>
    </row>
    <row r="54" spans="1:16">
      <c r="A54" t="s">
        <v>2369</v>
      </c>
      <c r="B54" s="84" t="s">
        <v>326</v>
      </c>
      <c r="C54" s="17" t="s">
        <v>321</v>
      </c>
      <c r="D54" s="17">
        <v>400</v>
      </c>
      <c r="E54" s="17">
        <v>50</v>
      </c>
      <c r="F54" t="s">
        <v>327</v>
      </c>
      <c r="G54" t="s">
        <v>325</v>
      </c>
      <c r="H54" s="259">
        <v>79000</v>
      </c>
      <c r="I54" s="17">
        <v>45021314</v>
      </c>
      <c r="J54" s="251">
        <f>VLOOKUP(ListinoMotori[[#This Row],[Descrizione]],Listino[[Descrizione]:[Prezzo  ]],3,FALSE)</f>
        <v>1025</v>
      </c>
      <c r="N54" s="84"/>
    </row>
    <row r="55" spans="1:16">
      <c r="A55" t="s">
        <v>2407</v>
      </c>
      <c r="B55" s="84">
        <v>5.5</v>
      </c>
      <c r="C55" s="17">
        <v>1200</v>
      </c>
      <c r="D55" s="17">
        <v>460</v>
      </c>
      <c r="E55" s="17">
        <v>60</v>
      </c>
      <c r="F55" t="s">
        <v>353</v>
      </c>
      <c r="G55" t="s">
        <v>342</v>
      </c>
      <c r="H55" s="259">
        <v>140000</v>
      </c>
      <c r="I55" s="17">
        <v>45022524</v>
      </c>
      <c r="J55" s="251">
        <f>VLOOKUP(ListinoMotori[[#This Row],[Descrizione]],Listino[[Descrizione]:[Prezzo  ]],3,FALSE)</f>
        <v>1306</v>
      </c>
    </row>
    <row r="56" spans="1:16">
      <c r="A56" t="s">
        <v>2395</v>
      </c>
      <c r="B56" s="84">
        <v>5.5</v>
      </c>
      <c r="C56" s="17">
        <v>1200</v>
      </c>
      <c r="D56" s="17">
        <v>575</v>
      </c>
      <c r="E56" s="17">
        <v>60</v>
      </c>
      <c r="F56" t="s">
        <v>343</v>
      </c>
      <c r="G56" t="s">
        <v>342</v>
      </c>
      <c r="H56" s="259">
        <v>140000</v>
      </c>
      <c r="I56" s="17">
        <v>45022464</v>
      </c>
      <c r="J56" s="251">
        <f>VLOOKUP(ListinoMotori[[#This Row],[Descrizione]],Listino[[Descrizione]:[Prezzo  ]],3,FALSE)</f>
        <v>1307</v>
      </c>
      <c r="N56" s="84"/>
    </row>
    <row r="57" spans="1:16">
      <c r="A57" t="s">
        <v>2395</v>
      </c>
      <c r="B57" s="84">
        <v>5.5</v>
      </c>
      <c r="C57" s="17">
        <v>1200</v>
      </c>
      <c r="D57" s="17">
        <v>575</v>
      </c>
      <c r="E57" s="17">
        <v>60</v>
      </c>
      <c r="F57" t="s">
        <v>353</v>
      </c>
      <c r="G57" t="s">
        <v>342</v>
      </c>
      <c r="H57" s="259">
        <v>140000</v>
      </c>
      <c r="I57" s="17">
        <v>45022530</v>
      </c>
      <c r="J57" s="251">
        <f>VLOOKUP(ListinoMotori[[#This Row],[Descrizione]],Listino[[Descrizione]:[Prezzo  ]],3,FALSE)</f>
        <v>1307</v>
      </c>
      <c r="N57" s="84"/>
    </row>
    <row r="58" spans="1:16">
      <c r="A58" t="s">
        <v>2361</v>
      </c>
      <c r="B58" s="84">
        <v>5.5</v>
      </c>
      <c r="C58" s="17">
        <v>1430</v>
      </c>
      <c r="D58" s="17">
        <v>400</v>
      </c>
      <c r="E58" s="17">
        <v>50</v>
      </c>
      <c r="F58" t="s">
        <v>312</v>
      </c>
      <c r="G58" t="s">
        <v>313</v>
      </c>
      <c r="H58" s="259">
        <v>67000</v>
      </c>
      <c r="I58" s="17">
        <v>459200030</v>
      </c>
      <c r="J58" s="251">
        <f>VLOOKUP(ListinoMotori[[#This Row],[Descrizione]],Listino[[Descrizione]:[Prezzo  ]],3,FALSE)</f>
        <v>804</v>
      </c>
      <c r="N58" s="84"/>
    </row>
    <row r="59" spans="1:16">
      <c r="A59" t="s">
        <v>2408</v>
      </c>
      <c r="B59" s="84">
        <v>5.5</v>
      </c>
      <c r="C59" s="17">
        <v>1430</v>
      </c>
      <c r="D59" s="17">
        <v>415</v>
      </c>
      <c r="E59" s="17">
        <v>50</v>
      </c>
      <c r="F59" t="s">
        <v>312</v>
      </c>
      <c r="G59" t="s">
        <v>313</v>
      </c>
      <c r="H59" s="259">
        <v>67000</v>
      </c>
      <c r="I59" s="17">
        <v>45022525</v>
      </c>
      <c r="J59" s="251">
        <f>VLOOKUP(ListinoMotori[[#This Row],[Descrizione]],Listino[[Descrizione]:[Prezzo  ]],3,FALSE)</f>
        <v>804</v>
      </c>
      <c r="N59" s="84"/>
    </row>
    <row r="60" spans="1:16">
      <c r="A60" t="s">
        <v>2394</v>
      </c>
      <c r="B60" s="84">
        <v>5.5</v>
      </c>
      <c r="C60" s="17">
        <v>1800</v>
      </c>
      <c r="D60" s="17">
        <v>575</v>
      </c>
      <c r="E60" s="17">
        <v>60</v>
      </c>
      <c r="F60" t="s">
        <v>336</v>
      </c>
      <c r="G60" t="s">
        <v>325</v>
      </c>
      <c r="H60" s="259">
        <v>84000</v>
      </c>
      <c r="I60" s="17">
        <v>45021489</v>
      </c>
      <c r="J60" s="251">
        <f>VLOOKUP(ListinoMotori[[#This Row],[Descrizione]],Listino[[Descrizione]:[Prezzo  ]],3,FALSE)</f>
        <v>967</v>
      </c>
      <c r="N60" s="84"/>
    </row>
    <row r="61" spans="1:16">
      <c r="A61" t="s">
        <v>2411</v>
      </c>
      <c r="B61" s="84">
        <v>5.5</v>
      </c>
      <c r="C61" s="17">
        <v>960</v>
      </c>
      <c r="D61" s="17">
        <v>400</v>
      </c>
      <c r="E61" s="17">
        <v>50</v>
      </c>
      <c r="F61" t="s">
        <v>346</v>
      </c>
      <c r="G61" t="s">
        <v>325</v>
      </c>
      <c r="H61" s="259">
        <v>79000</v>
      </c>
      <c r="I61" s="17">
        <v>45022529</v>
      </c>
      <c r="J61" s="251">
        <f>VLOOKUP(ListinoMotori[[#This Row],[Descrizione]],Listino[[Descrizione]:[Prezzo  ]],3,FALSE)</f>
        <v>824</v>
      </c>
      <c r="N61" s="84"/>
    </row>
    <row r="62" spans="1:16">
      <c r="A62" t="s">
        <v>2391</v>
      </c>
      <c r="B62" s="84">
        <v>7.5</v>
      </c>
      <c r="C62" s="17">
        <v>1200</v>
      </c>
      <c r="D62" s="17">
        <v>575</v>
      </c>
      <c r="E62" s="17">
        <v>60</v>
      </c>
      <c r="F62" t="s">
        <v>334</v>
      </c>
      <c r="G62" t="s">
        <v>335</v>
      </c>
      <c r="H62" s="259">
        <v>140000</v>
      </c>
      <c r="I62" s="17">
        <v>45021465</v>
      </c>
      <c r="J62" s="251">
        <f>VLOOKUP(ListinoMotori[[#This Row],[Descrizione]],Listino[[Descrizione]:[Prezzo  ]],3,FALSE)</f>
        <v>1544</v>
      </c>
      <c r="P62" s="8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Hyperlink_HOME">
                <anchor moveWithCells="1" sizeWithCells="1">
                  <from>
                    <xdr:col>10</xdr:col>
                    <xdr:colOff>101600</xdr:colOff>
                    <xdr:row>0</xdr:row>
                    <xdr:rowOff>63500</xdr:rowOff>
                  </from>
                  <to>
                    <xdr:col>12</xdr:col>
                    <xdr:colOff>279400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4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3"/>
  <dimension ref="A1:I156"/>
  <sheetViews>
    <sheetView showGridLines="0" topLeftCell="A73" workbookViewId="0">
      <selection activeCell="I113" sqref="I113"/>
    </sheetView>
  </sheetViews>
  <sheetFormatPr baseColWidth="10" defaultColWidth="0" defaultRowHeight="15"/>
  <cols>
    <col min="1" max="1" width="56.5" customWidth="1"/>
    <col min="2" max="2" width="18.5" style="17" customWidth="1"/>
    <col min="3" max="3" width="23.1640625" style="17" customWidth="1"/>
    <col min="4" max="4" width="13.1640625" customWidth="1"/>
    <col min="5" max="5" width="13.83203125" customWidth="1"/>
    <col min="6" max="6" width="9.5" style="251" customWidth="1"/>
    <col min="7" max="7" width="15" customWidth="1"/>
    <col min="8" max="8" width="8.83203125" customWidth="1"/>
    <col min="9" max="9" width="65.5" customWidth="1"/>
    <col min="10" max="10" width="10.5" customWidth="1"/>
    <col min="11" max="11" width="0" hidden="1" customWidth="1"/>
  </cols>
  <sheetData>
    <row r="1" spans="1:9" ht="31.5" customHeight="1">
      <c r="A1" s="260" t="s">
        <v>84</v>
      </c>
      <c r="B1" s="260" t="s">
        <v>83</v>
      </c>
      <c r="C1" s="260" t="s">
        <v>85</v>
      </c>
      <c r="D1" s="260" t="s">
        <v>88</v>
      </c>
      <c r="E1" s="260" t="s">
        <v>117</v>
      </c>
      <c r="I1" s="585" t="s">
        <v>84</v>
      </c>
    </row>
    <row r="2" spans="1:9">
      <c r="A2" s="255" t="s">
        <v>96</v>
      </c>
      <c r="B2" s="371">
        <v>45050025</v>
      </c>
      <c r="C2" s="371" t="s">
        <v>216</v>
      </c>
      <c r="D2" s="370" t="s">
        <v>89</v>
      </c>
      <c r="E2" s="258">
        <f>VLOOKUP(ListinoRicambi[[#This Row],[Descrizione]],Listino[[Descrizione]:[Prezzo  ]],3,FALSE)</f>
        <v>629</v>
      </c>
      <c r="I2" s="583" t="s">
        <v>96</v>
      </c>
    </row>
    <row r="3" spans="1:9">
      <c r="A3" s="255" t="s">
        <v>95</v>
      </c>
      <c r="B3" s="371">
        <v>413900002</v>
      </c>
      <c r="C3" s="371" t="s">
        <v>215</v>
      </c>
      <c r="D3" s="370" t="s">
        <v>89</v>
      </c>
      <c r="E3" s="258">
        <f>VLOOKUP(ListinoRicambi[[#This Row],[Descrizione]],Listino[[Descrizione]:[Prezzo  ]],3,FALSE)</f>
        <v>495.5</v>
      </c>
      <c r="I3" s="584" t="s">
        <v>95</v>
      </c>
    </row>
    <row r="4" spans="1:9" ht="16">
      <c r="A4" s="255" t="s">
        <v>155</v>
      </c>
      <c r="B4" s="371">
        <v>45050210</v>
      </c>
      <c r="C4" s="372" t="s">
        <v>217</v>
      </c>
      <c r="D4" s="371" t="s">
        <v>89</v>
      </c>
      <c r="E4" s="258">
        <f>VLOOKUP(ListinoRicambi[[#This Row],[Descrizione]],Listino[[Descrizione]:[Prezzo  ]],3,FALSE)</f>
        <v>336</v>
      </c>
      <c r="I4" s="583" t="s">
        <v>155</v>
      </c>
    </row>
    <row r="5" spans="1:9" ht="16">
      <c r="A5" s="255" t="s">
        <v>154</v>
      </c>
      <c r="B5" s="371">
        <v>45050200</v>
      </c>
      <c r="C5" s="372" t="s">
        <v>217</v>
      </c>
      <c r="D5" s="371" t="s">
        <v>89</v>
      </c>
      <c r="E5" s="258">
        <f>VLOOKUP(ListinoRicambi[[#This Row],[Descrizione]],Listino[[Descrizione]:[Prezzo  ]],3,FALSE)</f>
        <v>192</v>
      </c>
      <c r="I5" s="584" t="s">
        <v>154</v>
      </c>
    </row>
    <row r="6" spans="1:9">
      <c r="A6" s="257" t="s">
        <v>359</v>
      </c>
      <c r="B6" s="373">
        <v>497900018</v>
      </c>
      <c r="C6" s="373" t="s">
        <v>360</v>
      </c>
      <c r="D6" s="370" t="s">
        <v>89</v>
      </c>
      <c r="E6" s="258">
        <f>VLOOKUP(ListinoRicambi[[#This Row],[Descrizione]],Listino[[Descrizione]:[Prezzo  ]],3,FALSE)</f>
        <v>21</v>
      </c>
      <c r="I6" s="583" t="s">
        <v>359</v>
      </c>
    </row>
    <row r="7" spans="1:9">
      <c r="A7" s="257" t="s">
        <v>291</v>
      </c>
      <c r="B7" s="373">
        <v>53806050</v>
      </c>
      <c r="C7" s="373" t="s">
        <v>292</v>
      </c>
      <c r="D7" s="370" t="s">
        <v>89</v>
      </c>
      <c r="E7" s="258">
        <f>VLOOKUP(ListinoRicambi[[#This Row],[Descrizione]],Listino[[Descrizione]:[Prezzo  ]],3,FALSE)</f>
        <v>40</v>
      </c>
      <c r="I7" s="584" t="s">
        <v>291</v>
      </c>
    </row>
    <row r="8" spans="1:9">
      <c r="A8" s="257" t="s">
        <v>366</v>
      </c>
      <c r="B8" s="373">
        <v>46008061</v>
      </c>
      <c r="C8" s="373"/>
      <c r="D8" s="370" t="s">
        <v>91</v>
      </c>
      <c r="E8" s="258">
        <f>VLOOKUP(ListinoRicambi[[#This Row],[Descrizione]],Listino[[Descrizione]:[Prezzo  ]],3,FALSE)</f>
        <v>6</v>
      </c>
      <c r="I8" s="583" t="s">
        <v>366</v>
      </c>
    </row>
    <row r="9" spans="1:9">
      <c r="A9" s="257" t="s">
        <v>278</v>
      </c>
      <c r="B9" s="373">
        <v>422500036</v>
      </c>
      <c r="C9" s="373"/>
      <c r="D9" s="370" t="s">
        <v>91</v>
      </c>
      <c r="E9" s="258">
        <f>VLOOKUP(ListinoRicambi[[#This Row],[Descrizione]],Listino[[Descrizione]:[Prezzo  ]],3,FALSE)</f>
        <v>3.9</v>
      </c>
      <c r="I9" s="584" t="s">
        <v>278</v>
      </c>
    </row>
    <row r="10" spans="1:9">
      <c r="A10" s="257" t="s">
        <v>275</v>
      </c>
      <c r="B10" s="373">
        <v>422500300</v>
      </c>
      <c r="C10" s="373"/>
      <c r="D10" s="370" t="s">
        <v>91</v>
      </c>
      <c r="E10" s="258">
        <f>VLOOKUP(ListinoRicambi[[#This Row],[Descrizione]],Listino[[Descrizione]:[Prezzo  ]],3,FALSE)</f>
        <v>9.5</v>
      </c>
      <c r="I10" s="583" t="s">
        <v>275</v>
      </c>
    </row>
    <row r="11" spans="1:9">
      <c r="A11" s="257" t="s">
        <v>274</v>
      </c>
      <c r="B11" s="373">
        <v>422500038</v>
      </c>
      <c r="C11" s="373"/>
      <c r="D11" s="370" t="s">
        <v>91</v>
      </c>
      <c r="E11" s="258">
        <f>VLOOKUP(ListinoRicambi[[#This Row],[Descrizione]],Listino[[Descrizione]:[Prezzo  ]],3,FALSE)</f>
        <v>16</v>
      </c>
      <c r="I11" s="584" t="s">
        <v>274</v>
      </c>
    </row>
    <row r="12" spans="1:9">
      <c r="A12" s="257" t="s">
        <v>276</v>
      </c>
      <c r="B12" s="373">
        <v>422500210</v>
      </c>
      <c r="C12" s="373" t="s">
        <v>277</v>
      </c>
      <c r="D12" s="370" t="s">
        <v>91</v>
      </c>
      <c r="E12" s="258">
        <f>VLOOKUP(ListinoRicambi[[#This Row],[Descrizione]],Listino[[Descrizione]:[Prezzo  ]],3,FALSE)</f>
        <v>3.6</v>
      </c>
      <c r="I12" s="583" t="s">
        <v>276</v>
      </c>
    </row>
    <row r="13" spans="1:9">
      <c r="A13" s="257" t="s">
        <v>172</v>
      </c>
      <c r="B13" s="373">
        <v>47003103</v>
      </c>
      <c r="C13" s="373"/>
      <c r="D13" s="370" t="s">
        <v>89</v>
      </c>
      <c r="E13" s="258">
        <f>VLOOKUP(ListinoRicambi[[#This Row],[Descrizione]],Listino[[Descrizione]:[Prezzo  ]],3,FALSE)</f>
        <v>149</v>
      </c>
      <c r="I13" s="584" t="s">
        <v>172</v>
      </c>
    </row>
    <row r="14" spans="1:9">
      <c r="A14" s="257" t="s">
        <v>178</v>
      </c>
      <c r="B14" s="373">
        <v>409900150</v>
      </c>
      <c r="C14" s="373" t="s">
        <v>220</v>
      </c>
      <c r="D14" s="370" t="s">
        <v>89</v>
      </c>
      <c r="E14" s="258">
        <f>VLOOKUP(ListinoRicambi[[#This Row],[Descrizione]],Listino[[Descrizione]:[Prezzo  ]],3,FALSE)</f>
        <v>2.9</v>
      </c>
      <c r="I14" s="583" t="s">
        <v>178</v>
      </c>
    </row>
    <row r="15" spans="1:9">
      <c r="A15" s="257" t="s">
        <v>179</v>
      </c>
      <c r="B15" s="373">
        <v>409900152</v>
      </c>
      <c r="C15" s="373" t="s">
        <v>228</v>
      </c>
      <c r="D15" s="370" t="s">
        <v>89</v>
      </c>
      <c r="E15" s="258">
        <f>VLOOKUP(ListinoRicambi[[#This Row],[Descrizione]],Listino[[Descrizione]:[Prezzo  ]],3,FALSE)</f>
        <v>2.9</v>
      </c>
      <c r="I15" s="584" t="s">
        <v>179</v>
      </c>
    </row>
    <row r="16" spans="1:9">
      <c r="A16" s="257" t="s">
        <v>180</v>
      </c>
      <c r="B16" s="373">
        <v>409900154</v>
      </c>
      <c r="C16" s="373" t="s">
        <v>229</v>
      </c>
      <c r="D16" s="370" t="s">
        <v>89</v>
      </c>
      <c r="E16" s="258">
        <f>VLOOKUP(ListinoRicambi[[#This Row],[Descrizione]],Listino[[Descrizione]:[Prezzo  ]],3,FALSE)</f>
        <v>2.9</v>
      </c>
      <c r="I16" s="583" t="s">
        <v>180</v>
      </c>
    </row>
    <row r="17" spans="1:9">
      <c r="A17" s="257" t="s">
        <v>279</v>
      </c>
      <c r="B17" s="373">
        <v>409900155</v>
      </c>
      <c r="C17" s="373" t="s">
        <v>280</v>
      </c>
      <c r="D17" s="370" t="s">
        <v>89</v>
      </c>
      <c r="E17" s="258">
        <f>VLOOKUP(ListinoRicambi[[#This Row],[Descrizione]],Listino[[Descrizione]:[Prezzo  ]],3,FALSE)</f>
        <v>0.5</v>
      </c>
      <c r="I17" s="584" t="s">
        <v>279</v>
      </c>
    </row>
    <row r="18" spans="1:9">
      <c r="A18" s="257" t="s">
        <v>281</v>
      </c>
      <c r="B18" s="373">
        <v>409900156</v>
      </c>
      <c r="C18" s="373" t="s">
        <v>280</v>
      </c>
      <c r="D18" s="370" t="s">
        <v>89</v>
      </c>
      <c r="E18" s="258">
        <f>VLOOKUP(ListinoRicambi[[#This Row],[Descrizione]],Listino[[Descrizione]:[Prezzo  ]],3,FALSE)</f>
        <v>0.5</v>
      </c>
      <c r="I18" s="583" t="s">
        <v>281</v>
      </c>
    </row>
    <row r="19" spans="1:9">
      <c r="A19" s="257" t="s">
        <v>282</v>
      </c>
      <c r="B19" s="373">
        <v>409900157</v>
      </c>
      <c r="C19" s="373" t="s">
        <v>280</v>
      </c>
      <c r="D19" s="370" t="s">
        <v>89</v>
      </c>
      <c r="E19" s="258">
        <f>VLOOKUP(ListinoRicambi[[#This Row],[Descrizione]],Listino[[Descrizione]:[Prezzo  ]],3,FALSE)</f>
        <v>0.5</v>
      </c>
      <c r="I19" s="584" t="s">
        <v>282</v>
      </c>
    </row>
    <row r="20" spans="1:9">
      <c r="A20" s="257" t="s">
        <v>183</v>
      </c>
      <c r="B20" s="373">
        <v>57075531</v>
      </c>
      <c r="C20" s="373" t="s">
        <v>230</v>
      </c>
      <c r="D20" s="370" t="s">
        <v>89</v>
      </c>
      <c r="E20" s="258">
        <f>VLOOKUP(ListinoRicambi[[#This Row],[Descrizione]],Listino[[Descrizione]:[Prezzo  ]],3,FALSE)</f>
        <v>130</v>
      </c>
      <c r="I20" s="583" t="s">
        <v>183</v>
      </c>
    </row>
    <row r="21" spans="1:9">
      <c r="A21" s="257" t="s">
        <v>193</v>
      </c>
      <c r="B21" s="373">
        <v>57075570</v>
      </c>
      <c r="C21" s="373"/>
      <c r="D21" s="370" t="s">
        <v>89</v>
      </c>
      <c r="E21" s="258">
        <f>VLOOKUP(ListinoRicambi[[#This Row],[Descrizione]],Listino[[Descrizione]:[Prezzo  ]],3,FALSE)</f>
        <v>336</v>
      </c>
      <c r="I21" s="584" t="s">
        <v>193</v>
      </c>
    </row>
    <row r="22" spans="1:9">
      <c r="A22" s="257" t="s">
        <v>194</v>
      </c>
      <c r="B22" s="373">
        <v>57075575</v>
      </c>
      <c r="C22" s="373"/>
      <c r="D22" s="370" t="s">
        <v>89</v>
      </c>
      <c r="E22" s="258">
        <f>VLOOKUP(ListinoRicambi[[#This Row],[Descrizione]],Listino[[Descrizione]:[Prezzo  ]],3,FALSE)</f>
        <v>397</v>
      </c>
      <c r="I22" s="583" t="s">
        <v>194</v>
      </c>
    </row>
    <row r="23" spans="1:9">
      <c r="A23" s="257" t="s">
        <v>283</v>
      </c>
      <c r="B23" s="373">
        <v>53806030</v>
      </c>
      <c r="C23" s="373" t="s">
        <v>284</v>
      </c>
      <c r="D23" s="370" t="s">
        <v>89</v>
      </c>
      <c r="E23" s="258">
        <f>VLOOKUP(ListinoRicambi[[#This Row],[Descrizione]],Listino[[Descrizione]:[Prezzo  ]],3,FALSE)</f>
        <v>15</v>
      </c>
      <c r="I23" s="584" t="s">
        <v>283</v>
      </c>
    </row>
    <row r="24" spans="1:9">
      <c r="A24" s="257" t="s">
        <v>169</v>
      </c>
      <c r="B24" s="373">
        <v>410902091</v>
      </c>
      <c r="C24" s="373" t="s">
        <v>226</v>
      </c>
      <c r="D24" s="370" t="s">
        <v>89</v>
      </c>
      <c r="E24" s="258">
        <f>VLOOKUP(ListinoRicambi[[#This Row],[Descrizione]],Listino[[Descrizione]:[Prezzo  ]],3,FALSE)</f>
        <v>6</v>
      </c>
      <c r="I24" s="583" t="s">
        <v>169</v>
      </c>
    </row>
    <row r="25" spans="1:9">
      <c r="A25" s="257" t="s">
        <v>364</v>
      </c>
      <c r="B25" s="373">
        <v>46210081</v>
      </c>
      <c r="C25" s="373" t="s">
        <v>181</v>
      </c>
      <c r="D25" s="370" t="s">
        <v>89</v>
      </c>
      <c r="E25" s="258">
        <f>VLOOKUP(ListinoRicambi[[#This Row],[Descrizione]],Listino[[Descrizione]:[Prezzo  ]],3,FALSE)</f>
        <v>16</v>
      </c>
      <c r="I25" s="584" t="s">
        <v>364</v>
      </c>
    </row>
    <row r="26" spans="1:9">
      <c r="A26" s="257" t="s">
        <v>174</v>
      </c>
      <c r="B26" s="373" t="s">
        <v>173</v>
      </c>
      <c r="C26" s="373"/>
      <c r="D26" s="370" t="s">
        <v>89</v>
      </c>
      <c r="E26" s="258">
        <f>VLOOKUP(ListinoRicambi[[#This Row],[Descrizione]],Listino[[Descrizione]:[Prezzo  ]],3,FALSE)</f>
        <v>192</v>
      </c>
      <c r="I26" s="583" t="s">
        <v>174</v>
      </c>
    </row>
    <row r="27" spans="1:9">
      <c r="A27" s="257" t="s">
        <v>170</v>
      </c>
      <c r="B27" s="373">
        <v>410900210</v>
      </c>
      <c r="C27" s="373"/>
      <c r="D27" s="370" t="s">
        <v>89</v>
      </c>
      <c r="E27" s="258">
        <f>VLOOKUP(ListinoRicambi[[#This Row],[Descrizione]],Listino[[Descrizione]:[Prezzo  ]],3,FALSE)</f>
        <v>6</v>
      </c>
      <c r="I27" s="584" t="s">
        <v>170</v>
      </c>
    </row>
    <row r="28" spans="1:9">
      <c r="A28" s="255" t="s">
        <v>160</v>
      </c>
      <c r="B28" s="371">
        <v>437200002</v>
      </c>
      <c r="C28" s="371" t="s">
        <v>221</v>
      </c>
      <c r="D28" s="371" t="s">
        <v>89</v>
      </c>
      <c r="E28" s="258">
        <f>VLOOKUP(ListinoRicambi[[#This Row],[Descrizione]],Listino[[Descrizione]:[Prezzo  ]],3,FALSE)</f>
        <v>62.5</v>
      </c>
      <c r="I28" s="583" t="s">
        <v>160</v>
      </c>
    </row>
    <row r="29" spans="1:9">
      <c r="A29" s="255" t="s">
        <v>157</v>
      </c>
      <c r="B29" s="371">
        <v>411600000</v>
      </c>
      <c r="C29" s="371" t="s">
        <v>218</v>
      </c>
      <c r="D29" s="371" t="s">
        <v>89</v>
      </c>
      <c r="E29" s="258">
        <f>VLOOKUP(ListinoRicambi[[#This Row],[Descrizione]],Listino[[Descrizione]:[Prezzo  ]],3,FALSE)</f>
        <v>4.8</v>
      </c>
      <c r="I29" s="584" t="s">
        <v>157</v>
      </c>
    </row>
    <row r="30" spans="1:9">
      <c r="A30" s="255" t="s">
        <v>163</v>
      </c>
      <c r="B30" s="371">
        <v>410900400</v>
      </c>
      <c r="C30" s="371" t="s">
        <v>221</v>
      </c>
      <c r="D30" s="371" t="s">
        <v>89</v>
      </c>
      <c r="E30" s="258">
        <f>VLOOKUP(ListinoRicambi[[#This Row],[Descrizione]],Listino[[Descrizione]:[Prezzo  ]],3,FALSE)</f>
        <v>615</v>
      </c>
      <c r="I30" s="583" t="s">
        <v>163</v>
      </c>
    </row>
    <row r="31" spans="1:9">
      <c r="A31" s="255" t="s">
        <v>158</v>
      </c>
      <c r="B31" s="371">
        <v>411600005</v>
      </c>
      <c r="C31" s="371" t="s">
        <v>219</v>
      </c>
      <c r="D31" s="371" t="s">
        <v>89</v>
      </c>
      <c r="E31" s="258">
        <f>VLOOKUP(ListinoRicambi[[#This Row],[Descrizione]],Listino[[Descrizione]:[Prezzo  ]],3,FALSE)</f>
        <v>1.7</v>
      </c>
      <c r="I31" s="584" t="s">
        <v>158</v>
      </c>
    </row>
    <row r="32" spans="1:9">
      <c r="A32" s="255" t="s">
        <v>87</v>
      </c>
      <c r="B32" s="371">
        <v>446901010</v>
      </c>
      <c r="C32" s="371" t="s">
        <v>213</v>
      </c>
      <c r="D32" s="371" t="s">
        <v>91</v>
      </c>
      <c r="E32" s="258">
        <f>VLOOKUP(ListinoRicambi[[#This Row],[Descrizione]],Listino[[Descrizione]:[Prezzo  ]],3,FALSE)</f>
        <v>7.3</v>
      </c>
      <c r="I32" s="583" t="s">
        <v>87</v>
      </c>
    </row>
    <row r="33" spans="1:9" ht="16">
      <c r="A33" s="255" t="s">
        <v>90</v>
      </c>
      <c r="B33" s="371">
        <v>446901012</v>
      </c>
      <c r="C33" s="372" t="s">
        <v>213</v>
      </c>
      <c r="D33" s="371" t="s">
        <v>91</v>
      </c>
      <c r="E33" s="258">
        <f>VLOOKUP(ListinoRicambi[[#This Row],[Descrizione]],Listino[[Descrizione]:[Prezzo  ]],3,FALSE)</f>
        <v>15.6</v>
      </c>
      <c r="I33" s="584" t="s">
        <v>90</v>
      </c>
    </row>
    <row r="34" spans="1:9">
      <c r="A34" s="255" t="s">
        <v>101</v>
      </c>
      <c r="B34" s="371">
        <v>45050220</v>
      </c>
      <c r="C34" s="371"/>
      <c r="D34" s="370" t="s">
        <v>89</v>
      </c>
      <c r="E34" s="258">
        <f>VLOOKUP(ListinoRicambi[[#This Row],[Descrizione]],Listino[[Descrizione]:[Prezzo  ]],3,FALSE)</f>
        <v>460</v>
      </c>
      <c r="I34" s="583" t="s">
        <v>101</v>
      </c>
    </row>
    <row r="35" spans="1:9">
      <c r="A35" s="255" t="s">
        <v>102</v>
      </c>
      <c r="B35" s="371">
        <v>45050222</v>
      </c>
      <c r="C35" s="371"/>
      <c r="D35" s="370" t="s">
        <v>89</v>
      </c>
      <c r="E35" s="258">
        <f>VLOOKUP(ListinoRicambi[[#This Row],[Descrizione]],Listino[[Descrizione]:[Prezzo  ]],3,FALSE)</f>
        <v>600</v>
      </c>
      <c r="I35" s="584" t="s">
        <v>102</v>
      </c>
    </row>
    <row r="36" spans="1:9">
      <c r="A36" s="255" t="s">
        <v>103</v>
      </c>
      <c r="B36" s="371">
        <v>45050224</v>
      </c>
      <c r="C36" s="371"/>
      <c r="D36" s="370" t="s">
        <v>89</v>
      </c>
      <c r="E36" s="258">
        <f>VLOOKUP(ListinoRicambi[[#This Row],[Descrizione]],Listino[[Descrizione]:[Prezzo  ]],3,FALSE)</f>
        <v>299</v>
      </c>
      <c r="I36" s="583" t="s">
        <v>103</v>
      </c>
    </row>
    <row r="37" spans="1:9">
      <c r="A37" s="255" t="s">
        <v>100</v>
      </c>
      <c r="B37" s="371">
        <v>413900003</v>
      </c>
      <c r="C37" s="371"/>
      <c r="D37" s="370" t="s">
        <v>89</v>
      </c>
      <c r="E37" s="258">
        <f>VLOOKUP(ListinoRicambi[[#This Row],[Descrizione]],Listino[[Descrizione]:[Prezzo  ]],3,FALSE)</f>
        <v>1000</v>
      </c>
      <c r="I37" s="584" t="s">
        <v>100</v>
      </c>
    </row>
    <row r="38" spans="1:9">
      <c r="A38" s="255" t="s">
        <v>105</v>
      </c>
      <c r="B38" s="371">
        <v>45050055</v>
      </c>
      <c r="C38" s="371"/>
      <c r="D38" s="370" t="s">
        <v>89</v>
      </c>
      <c r="E38" s="258">
        <f>VLOOKUP(ListinoRicambi[[#This Row],[Descrizione]],Listino[[Descrizione]:[Prezzo  ]],3,FALSE)</f>
        <v>966</v>
      </c>
      <c r="I38" s="583" t="s">
        <v>105</v>
      </c>
    </row>
    <row r="39" spans="1:9">
      <c r="A39" s="255" t="s">
        <v>99</v>
      </c>
      <c r="B39" s="371">
        <v>45050010</v>
      </c>
      <c r="C39" s="371"/>
      <c r="D39" s="370" t="s">
        <v>89</v>
      </c>
      <c r="E39" s="258">
        <f>VLOOKUP(ListinoRicambi[[#This Row],[Descrizione]],Listino[[Descrizione]:[Prezzo  ]],3,FALSE)</f>
        <v>788</v>
      </c>
      <c r="I39" s="584" t="s">
        <v>99</v>
      </c>
    </row>
    <row r="40" spans="1:9">
      <c r="A40" s="255" t="s">
        <v>97</v>
      </c>
      <c r="B40" s="371">
        <v>413900001</v>
      </c>
      <c r="C40" s="371"/>
      <c r="D40" s="370" t="s">
        <v>89</v>
      </c>
      <c r="E40" s="258">
        <f>VLOOKUP(ListinoRicambi[[#This Row],[Descrizione]],Listino[[Descrizione]:[Prezzo  ]],3,FALSE)</f>
        <v>951</v>
      </c>
      <c r="I40" s="583" t="s">
        <v>97</v>
      </c>
    </row>
    <row r="41" spans="1:9">
      <c r="A41" s="255" t="s">
        <v>98</v>
      </c>
      <c r="B41" s="371">
        <v>413900004</v>
      </c>
      <c r="C41" s="371"/>
      <c r="D41" s="370" t="s">
        <v>89</v>
      </c>
      <c r="E41" s="258">
        <f>VLOOKUP(ListinoRicambi[[#This Row],[Descrizione]],Listino[[Descrizione]:[Prezzo  ]],3,FALSE)</f>
        <v>943</v>
      </c>
      <c r="I41" s="584" t="s">
        <v>98</v>
      </c>
    </row>
    <row r="42" spans="1:9">
      <c r="A42" s="255" t="s">
        <v>104</v>
      </c>
      <c r="B42" s="371">
        <v>45050050</v>
      </c>
      <c r="C42" s="371"/>
      <c r="D42" s="370" t="s">
        <v>89</v>
      </c>
      <c r="E42" s="258">
        <f>VLOOKUP(ListinoRicambi[[#This Row],[Descrizione]],Listino[[Descrizione]:[Prezzo  ]],3,FALSE)</f>
        <v>799.25</v>
      </c>
      <c r="I42" s="583" t="s">
        <v>104</v>
      </c>
    </row>
    <row r="43" spans="1:9">
      <c r="A43" s="255" t="s">
        <v>106</v>
      </c>
      <c r="B43" s="371">
        <v>45050056</v>
      </c>
      <c r="C43" s="371"/>
      <c r="D43" s="370" t="s">
        <v>89</v>
      </c>
      <c r="E43" s="258">
        <f>VLOOKUP(ListinoRicambi[[#This Row],[Descrizione]],Listino[[Descrizione]:[Prezzo  ]],3,FALSE)</f>
        <v>964</v>
      </c>
      <c r="I43" s="584" t="s">
        <v>106</v>
      </c>
    </row>
    <row r="44" spans="1:9">
      <c r="A44" s="255" t="s">
        <v>107</v>
      </c>
      <c r="B44" s="371">
        <v>45050065</v>
      </c>
      <c r="C44" s="371"/>
      <c r="D44" s="370" t="s">
        <v>89</v>
      </c>
      <c r="E44" s="258">
        <f>VLOOKUP(ListinoRicambi[[#This Row],[Descrizione]],Listino[[Descrizione]:[Prezzo  ]],3,FALSE)</f>
        <v>1082</v>
      </c>
      <c r="I44" s="583" t="s">
        <v>107</v>
      </c>
    </row>
    <row r="45" spans="1:9">
      <c r="A45" s="257" t="s">
        <v>2307</v>
      </c>
      <c r="B45" s="373">
        <v>47010021</v>
      </c>
      <c r="C45" s="373" t="s">
        <v>293</v>
      </c>
      <c r="D45" s="370" t="s">
        <v>89</v>
      </c>
      <c r="E45" s="258">
        <f>VLOOKUP(ListinoRicambi[[#This Row],[Descrizione]],Listino[[Descrizione]:[Prezzo  ]],3,FALSE)</f>
        <v>285</v>
      </c>
      <c r="I45" s="584" t="s">
        <v>2307</v>
      </c>
    </row>
    <row r="46" spans="1:9">
      <c r="A46" s="257" t="s">
        <v>357</v>
      </c>
      <c r="B46" s="373">
        <v>49010520</v>
      </c>
      <c r="C46" s="373" t="s">
        <v>358</v>
      </c>
      <c r="D46" s="370" t="s">
        <v>89</v>
      </c>
      <c r="E46" s="258">
        <f>VLOOKUP(ListinoRicambi[[#This Row],[Descrizione]],Listino[[Descrizione]:[Prezzo  ]],3,FALSE)</f>
        <v>69.45</v>
      </c>
      <c r="I46" s="583" t="s">
        <v>357</v>
      </c>
    </row>
    <row r="47" spans="1:9">
      <c r="A47" s="255" t="s">
        <v>82</v>
      </c>
      <c r="B47" s="371">
        <v>411900005</v>
      </c>
      <c r="C47" s="371" t="s">
        <v>212</v>
      </c>
      <c r="D47" s="371" t="s">
        <v>89</v>
      </c>
      <c r="E47" s="258">
        <f>VLOOKUP(ListinoRicambi[[#This Row],[Descrizione]],Listino[[Descrizione]:[Prezzo  ]],3,FALSE)</f>
        <v>70</v>
      </c>
      <c r="I47" s="584" t="s">
        <v>82</v>
      </c>
    </row>
    <row r="48" spans="1:9">
      <c r="A48" s="255" t="s">
        <v>86</v>
      </c>
      <c r="B48" s="371">
        <v>411900006</v>
      </c>
      <c r="C48" s="371" t="s">
        <v>212</v>
      </c>
      <c r="D48" s="371" t="s">
        <v>89</v>
      </c>
      <c r="E48" s="258">
        <f>VLOOKUP(ListinoRicambi[[#This Row],[Descrizione]],Listino[[Descrizione]:[Prezzo  ]],3,FALSE)</f>
        <v>70</v>
      </c>
      <c r="I48" s="583" t="s">
        <v>86</v>
      </c>
    </row>
    <row r="49" spans="1:9">
      <c r="A49" s="257" t="s">
        <v>285</v>
      </c>
      <c r="B49" s="373">
        <v>53806010</v>
      </c>
      <c r="C49" s="373" t="s">
        <v>286</v>
      </c>
      <c r="D49" s="370" t="s">
        <v>89</v>
      </c>
      <c r="E49" s="258">
        <f>VLOOKUP(ListinoRicambi[[#This Row],[Descrizione]],Listino[[Descrizione]:[Prezzo  ]],3,FALSE)</f>
        <v>121</v>
      </c>
      <c r="I49" s="584" t="s">
        <v>285</v>
      </c>
    </row>
    <row r="50" spans="1:9">
      <c r="A50" s="257" t="s">
        <v>287</v>
      </c>
      <c r="B50" s="373">
        <v>53806020</v>
      </c>
      <c r="C50" s="373" t="s">
        <v>288</v>
      </c>
      <c r="D50" s="370" t="s">
        <v>89</v>
      </c>
      <c r="E50" s="258">
        <f>VLOOKUP(ListinoRicambi[[#This Row],[Descrizione]],Listino[[Descrizione]:[Prezzo  ]],3,FALSE)</f>
        <v>80</v>
      </c>
      <c r="I50" s="583" t="s">
        <v>287</v>
      </c>
    </row>
    <row r="51" spans="1:9">
      <c r="A51" s="257" t="s">
        <v>361</v>
      </c>
      <c r="B51" s="373">
        <v>46702020</v>
      </c>
      <c r="C51" s="373" t="s">
        <v>362</v>
      </c>
      <c r="D51" s="370" t="s">
        <v>89</v>
      </c>
      <c r="E51" s="258">
        <f>VLOOKUP(ListinoRicambi[[#This Row],[Descrizione]],Listino[[Descrizione]:[Prezzo  ]],3,FALSE)</f>
        <v>54.4</v>
      </c>
      <c r="I51" s="584" t="s">
        <v>361</v>
      </c>
    </row>
    <row r="52" spans="1:9">
      <c r="A52" s="255" t="s">
        <v>109</v>
      </c>
      <c r="B52" s="371">
        <v>45050601</v>
      </c>
      <c r="C52" s="371"/>
      <c r="D52" s="370" t="s">
        <v>89</v>
      </c>
      <c r="E52" s="258">
        <f>VLOOKUP(ListinoRicambi[[#This Row],[Descrizione]],Listino[[Descrizione]:[Prezzo  ]],3,FALSE)</f>
        <v>83.5</v>
      </c>
      <c r="I52" s="583" t="s">
        <v>109</v>
      </c>
    </row>
    <row r="53" spans="1:9">
      <c r="A53" s="255" t="s">
        <v>108</v>
      </c>
      <c r="B53" s="371">
        <v>45050600</v>
      </c>
      <c r="C53" s="371"/>
      <c r="D53" s="370" t="s">
        <v>89</v>
      </c>
      <c r="E53" s="258">
        <f>VLOOKUP(ListinoRicambi[[#This Row],[Descrizione]],Listino[[Descrizione]:[Prezzo  ]],3,FALSE)</f>
        <v>113</v>
      </c>
      <c r="I53" s="584" t="s">
        <v>108</v>
      </c>
    </row>
    <row r="54" spans="1:9">
      <c r="A54" s="255" t="s">
        <v>110</v>
      </c>
      <c r="B54" s="371">
        <v>45050602</v>
      </c>
      <c r="C54" s="371"/>
      <c r="D54" s="370" t="s">
        <v>89</v>
      </c>
      <c r="E54" s="258">
        <f>VLOOKUP(ListinoRicambi[[#This Row],[Descrizione]],Listino[[Descrizione]:[Prezzo  ]],3,FALSE)</f>
        <v>90</v>
      </c>
      <c r="I54" s="583" t="s">
        <v>110</v>
      </c>
    </row>
    <row r="55" spans="1:9">
      <c r="A55" s="255" t="s">
        <v>111</v>
      </c>
      <c r="B55" s="371">
        <v>45050603</v>
      </c>
      <c r="C55" s="371"/>
      <c r="D55" s="370" t="s">
        <v>89</v>
      </c>
      <c r="E55" s="258">
        <f>VLOOKUP(ListinoRicambi[[#This Row],[Descrizione]],Listino[[Descrizione]:[Prezzo  ]],3,FALSE)</f>
        <v>81</v>
      </c>
      <c r="I55" s="584" t="s">
        <v>111</v>
      </c>
    </row>
    <row r="56" spans="1:9">
      <c r="A56" s="255" t="s">
        <v>112</v>
      </c>
      <c r="B56" s="371">
        <v>45050604</v>
      </c>
      <c r="C56" s="371"/>
      <c r="D56" s="370" t="s">
        <v>89</v>
      </c>
      <c r="E56" s="258">
        <f>VLOOKUP(ListinoRicambi[[#This Row],[Descrizione]],Listino[[Descrizione]:[Prezzo  ]],3,FALSE)</f>
        <v>118.5</v>
      </c>
      <c r="I56" s="583" t="s">
        <v>112</v>
      </c>
    </row>
    <row r="57" spans="1:9">
      <c r="A57" s="255" t="s">
        <v>113</v>
      </c>
      <c r="B57" s="371">
        <v>45050610</v>
      </c>
      <c r="C57" s="371"/>
      <c r="D57" s="370" t="s">
        <v>89</v>
      </c>
      <c r="E57" s="258">
        <f>VLOOKUP(ListinoRicambi[[#This Row],[Descrizione]],Listino[[Descrizione]:[Prezzo  ]],3,FALSE)</f>
        <v>99</v>
      </c>
      <c r="I57" s="584" t="s">
        <v>113</v>
      </c>
    </row>
    <row r="58" spans="1:9">
      <c r="A58" s="255" t="s">
        <v>114</v>
      </c>
      <c r="B58" s="371">
        <v>45050611</v>
      </c>
      <c r="C58" s="371"/>
      <c r="D58" s="370" t="s">
        <v>89</v>
      </c>
      <c r="E58" s="258">
        <f>VLOOKUP(ListinoRicambi[[#This Row],[Descrizione]],Listino[[Descrizione]:[Prezzo  ]],3,FALSE)</f>
        <v>135</v>
      </c>
      <c r="I58" s="583" t="s">
        <v>114</v>
      </c>
    </row>
    <row r="59" spans="1:9">
      <c r="A59" s="255" t="s">
        <v>115</v>
      </c>
      <c r="B59" s="371">
        <v>45050612</v>
      </c>
      <c r="C59" s="371"/>
      <c r="D59" s="370" t="s">
        <v>89</v>
      </c>
      <c r="E59" s="258">
        <f>VLOOKUP(ListinoRicambi[[#This Row],[Descrizione]],Listino[[Descrizione]:[Prezzo  ]],3,FALSE)</f>
        <v>160</v>
      </c>
      <c r="I59" s="584" t="s">
        <v>115</v>
      </c>
    </row>
    <row r="60" spans="1:9">
      <c r="A60" s="255" t="s">
        <v>116</v>
      </c>
      <c r="B60" s="371">
        <v>45050613</v>
      </c>
      <c r="C60" s="371"/>
      <c r="D60" s="370" t="s">
        <v>89</v>
      </c>
      <c r="E60" s="258">
        <f>VLOOKUP(ListinoRicambi[[#This Row],[Descrizione]],Listino[[Descrizione]:[Prezzo  ]],3,FALSE)</f>
        <v>131.5</v>
      </c>
      <c r="I60" s="583" t="s">
        <v>116</v>
      </c>
    </row>
    <row r="61" spans="1:9">
      <c r="A61" s="257" t="s">
        <v>175</v>
      </c>
      <c r="B61" s="373">
        <v>430900103</v>
      </c>
      <c r="C61" s="373" t="s">
        <v>212</v>
      </c>
      <c r="D61" s="370" t="s">
        <v>89</v>
      </c>
      <c r="E61" s="258">
        <f>VLOOKUP(ListinoRicambi[[#This Row],[Descrizione]],Listino[[Descrizione]:[Prezzo  ]],3,FALSE)</f>
        <v>690</v>
      </c>
      <c r="I61" s="584" t="s">
        <v>175</v>
      </c>
    </row>
    <row r="62" spans="1:9">
      <c r="A62" s="257" t="s">
        <v>182</v>
      </c>
      <c r="B62" s="373">
        <v>409900160</v>
      </c>
      <c r="C62" s="373"/>
      <c r="D62" s="370" t="s">
        <v>89</v>
      </c>
      <c r="E62" s="258">
        <f>VLOOKUP(ListinoRicambi[[#This Row],[Descrizione]],Listino[[Descrizione]:[Prezzo  ]],3,FALSE)</f>
        <v>0.5</v>
      </c>
      <c r="I62" s="583" t="s">
        <v>182</v>
      </c>
    </row>
    <row r="63" spans="1:9">
      <c r="A63" s="257" t="s">
        <v>272</v>
      </c>
      <c r="B63" s="373">
        <v>49007050</v>
      </c>
      <c r="C63" s="373" t="s">
        <v>273</v>
      </c>
      <c r="D63" s="370" t="s">
        <v>89</v>
      </c>
      <c r="E63" s="258">
        <f>VLOOKUP(ListinoRicambi[[#This Row],[Descrizione]],Listino[[Descrizione]:[Prezzo  ]],3,FALSE)</f>
        <v>26</v>
      </c>
      <c r="I63" s="584" t="s">
        <v>272</v>
      </c>
    </row>
    <row r="64" spans="1:9">
      <c r="A64" s="255" t="s">
        <v>156</v>
      </c>
      <c r="B64" s="371">
        <v>403900002</v>
      </c>
      <c r="C64" s="371"/>
      <c r="D64" s="371" t="s">
        <v>89</v>
      </c>
      <c r="E64" s="258">
        <f>VLOOKUP(ListinoRicambi[[#This Row],[Descrizione]],Listino[[Descrizione]:[Prezzo  ]],3,FALSE)</f>
        <v>25</v>
      </c>
      <c r="I64" s="583" t="s">
        <v>156</v>
      </c>
    </row>
    <row r="65" spans="1:9">
      <c r="A65" s="257" t="s">
        <v>165</v>
      </c>
      <c r="B65" s="373">
        <v>410900004</v>
      </c>
      <c r="C65" s="373"/>
      <c r="D65" s="370" t="s">
        <v>89</v>
      </c>
      <c r="E65" s="258">
        <f>VLOOKUP(ListinoRicambi[[#This Row],[Descrizione]],Listino[[Descrizione]:[Prezzo  ]],3,FALSE)</f>
        <v>475</v>
      </c>
      <c r="I65" s="584" t="s">
        <v>165</v>
      </c>
    </row>
    <row r="66" spans="1:9">
      <c r="A66" s="255" t="s">
        <v>162</v>
      </c>
      <c r="B66" s="371">
        <v>410900016</v>
      </c>
      <c r="C66" s="371" t="s">
        <v>222</v>
      </c>
      <c r="D66" s="371" t="s">
        <v>89</v>
      </c>
      <c r="E66" s="258">
        <f>VLOOKUP(ListinoRicambi[[#This Row],[Descrizione]],Listino[[Descrizione]:[Prezzo  ]],3,FALSE)</f>
        <v>2242</v>
      </c>
      <c r="I66" s="583" t="s">
        <v>162</v>
      </c>
    </row>
    <row r="67" spans="1:9">
      <c r="A67" s="255" t="s">
        <v>161</v>
      </c>
      <c r="B67" s="371">
        <v>410900050</v>
      </c>
      <c r="C67" s="371" t="s">
        <v>222</v>
      </c>
      <c r="D67" s="371" t="s">
        <v>89</v>
      </c>
      <c r="E67" s="258">
        <f>VLOOKUP(ListinoRicambi[[#This Row],[Descrizione]],Listino[[Descrizione]:[Prezzo  ]],3,FALSE)</f>
        <v>2692.5</v>
      </c>
      <c r="I67" s="584" t="s">
        <v>161</v>
      </c>
    </row>
    <row r="68" spans="1:9">
      <c r="A68" s="257" t="s">
        <v>176</v>
      </c>
      <c r="B68" s="373">
        <v>47020048</v>
      </c>
      <c r="C68" s="373" t="s">
        <v>227</v>
      </c>
      <c r="D68" s="370" t="s">
        <v>89</v>
      </c>
      <c r="E68" s="258">
        <f>VLOOKUP(ListinoRicambi[[#This Row],[Descrizione]],Listino[[Descrizione]:[Prezzo  ]],3,FALSE)</f>
        <v>181</v>
      </c>
      <c r="I68" s="583" t="s">
        <v>176</v>
      </c>
    </row>
    <row r="69" spans="1:9">
      <c r="A69" s="255" t="s">
        <v>164</v>
      </c>
      <c r="B69" s="371">
        <v>410900001</v>
      </c>
      <c r="C69" s="371" t="s">
        <v>223</v>
      </c>
      <c r="D69" s="370" t="s">
        <v>89</v>
      </c>
      <c r="E69" s="258">
        <f>VLOOKUP(ListinoRicambi[[#This Row],[Descrizione]],Listino[[Descrizione]:[Prezzo  ]],3,FALSE)</f>
        <v>660</v>
      </c>
      <c r="I69" s="584" t="s">
        <v>164</v>
      </c>
    </row>
    <row r="70" spans="1:9">
      <c r="A70" s="257" t="s">
        <v>167</v>
      </c>
      <c r="B70" s="373">
        <v>47003128</v>
      </c>
      <c r="C70" s="373" t="s">
        <v>224</v>
      </c>
      <c r="D70" s="370" t="s">
        <v>89</v>
      </c>
      <c r="E70" s="258">
        <f>VLOOKUP(ListinoRicambi[[#This Row],[Descrizione]],Listino[[Descrizione]:[Prezzo  ]],3,FALSE)</f>
        <v>531.25</v>
      </c>
      <c r="I70" s="583" t="s">
        <v>167</v>
      </c>
    </row>
    <row r="71" spans="1:9">
      <c r="A71" s="257" t="s">
        <v>168</v>
      </c>
      <c r="B71" s="373">
        <v>410900070</v>
      </c>
      <c r="C71" s="373" t="s">
        <v>225</v>
      </c>
      <c r="D71" s="370" t="s">
        <v>89</v>
      </c>
      <c r="E71" s="258">
        <f>VLOOKUP(ListinoRicambi[[#This Row],[Descrizione]],Listino[[Descrizione]:[Prezzo  ]],3,FALSE)</f>
        <v>243.75</v>
      </c>
      <c r="I71" s="584" t="s">
        <v>168</v>
      </c>
    </row>
    <row r="72" spans="1:9">
      <c r="A72" s="257" t="s">
        <v>166</v>
      </c>
      <c r="B72" s="373">
        <v>410900011</v>
      </c>
      <c r="C72" s="373" t="s">
        <v>224</v>
      </c>
      <c r="D72" s="370" t="s">
        <v>89</v>
      </c>
      <c r="E72" s="258">
        <f>VLOOKUP(ListinoRicambi[[#This Row],[Descrizione]],Listino[[Descrizione]:[Prezzo  ]],3,FALSE)</f>
        <v>1190</v>
      </c>
      <c r="I72" s="583" t="s">
        <v>166</v>
      </c>
    </row>
    <row r="73" spans="1:9">
      <c r="A73" s="257" t="s">
        <v>171</v>
      </c>
      <c r="B73" s="373">
        <v>47003102</v>
      </c>
      <c r="C73" s="373" t="s">
        <v>226</v>
      </c>
      <c r="D73" s="370" t="s">
        <v>89</v>
      </c>
      <c r="E73" s="258">
        <f>VLOOKUP(ListinoRicambi[[#This Row],[Descrizione]],Listino[[Descrizione]:[Prezzo  ]],3,FALSE)</f>
        <v>139</v>
      </c>
      <c r="I73" s="584" t="s">
        <v>171</v>
      </c>
    </row>
    <row r="74" spans="1:9">
      <c r="A74" s="257" t="s">
        <v>185</v>
      </c>
      <c r="B74" s="373">
        <v>409900102</v>
      </c>
      <c r="C74" s="373" t="s">
        <v>232</v>
      </c>
      <c r="D74" s="370" t="s">
        <v>89</v>
      </c>
      <c r="E74" s="258">
        <f>VLOOKUP(ListinoRicambi[[#This Row],[Descrizione]],Listino[[Descrizione]:[Prezzo  ]],3,FALSE)</f>
        <v>104</v>
      </c>
      <c r="I74" s="583" t="s">
        <v>185</v>
      </c>
    </row>
    <row r="75" spans="1:9">
      <c r="A75" s="257" t="s">
        <v>186</v>
      </c>
      <c r="B75" s="373">
        <v>409900104</v>
      </c>
      <c r="C75" s="373" t="s">
        <v>233</v>
      </c>
      <c r="D75" s="370" t="s">
        <v>89</v>
      </c>
      <c r="E75" s="258">
        <f>VLOOKUP(ListinoRicambi[[#This Row],[Descrizione]],Listino[[Descrizione]:[Prezzo  ]],3,FALSE)</f>
        <v>144</v>
      </c>
      <c r="I75" s="584" t="s">
        <v>186</v>
      </c>
    </row>
    <row r="76" spans="1:9">
      <c r="A76" s="257" t="s">
        <v>184</v>
      </c>
      <c r="B76" s="373">
        <v>409900100</v>
      </c>
      <c r="C76" s="373" t="s">
        <v>231</v>
      </c>
      <c r="D76" s="370" t="s">
        <v>89</v>
      </c>
      <c r="E76" s="258">
        <f>VLOOKUP(ListinoRicambi[[#This Row],[Descrizione]],Listino[[Descrizione]:[Prezzo  ]],3,FALSE)</f>
        <v>81</v>
      </c>
      <c r="I76" s="583" t="s">
        <v>184</v>
      </c>
    </row>
    <row r="77" spans="1:9">
      <c r="A77" s="257" t="s">
        <v>209</v>
      </c>
      <c r="B77" s="373">
        <v>53800160</v>
      </c>
      <c r="C77" s="374" t="s">
        <v>250</v>
      </c>
      <c r="D77" s="370" t="s">
        <v>89</v>
      </c>
      <c r="E77" s="258">
        <f>VLOOKUP(ListinoRicambi[[#This Row],[Descrizione]],Listino[[Descrizione]:[Prezzo  ]],3,FALSE)</f>
        <v>51</v>
      </c>
      <c r="I77" s="584" t="s">
        <v>209</v>
      </c>
    </row>
    <row r="78" spans="1:9">
      <c r="A78" s="257" t="s">
        <v>210</v>
      </c>
      <c r="B78" s="373">
        <v>53800162</v>
      </c>
      <c r="C78" s="374" t="s">
        <v>249</v>
      </c>
      <c r="D78" s="370" t="s">
        <v>89</v>
      </c>
      <c r="E78" s="258">
        <f>VLOOKUP(ListinoRicambi[[#This Row],[Descrizione]],Listino[[Descrizione]:[Prezzo  ]],3,FALSE)</f>
        <v>54</v>
      </c>
      <c r="I78" s="583" t="s">
        <v>210</v>
      </c>
    </row>
    <row r="79" spans="1:9">
      <c r="A79" s="257" t="s">
        <v>199</v>
      </c>
      <c r="B79" s="373">
        <v>53800114</v>
      </c>
      <c r="C79" s="373" t="s">
        <v>240</v>
      </c>
      <c r="D79" s="370" t="s">
        <v>89</v>
      </c>
      <c r="E79" s="258">
        <f>VLOOKUP(ListinoRicambi[[#This Row],[Descrizione]],Listino[[Descrizione]:[Prezzo  ]],3,FALSE)</f>
        <v>57</v>
      </c>
      <c r="I79" s="584" t="s">
        <v>199</v>
      </c>
    </row>
    <row r="80" spans="1:9">
      <c r="A80" s="257" t="s">
        <v>201</v>
      </c>
      <c r="B80" s="373">
        <v>53800118</v>
      </c>
      <c r="C80" s="375" t="s">
        <v>241</v>
      </c>
      <c r="D80" s="370" t="s">
        <v>89</v>
      </c>
      <c r="E80" s="258">
        <f>VLOOKUP(ListinoRicambi[[#This Row],[Descrizione]],Listino[[Descrizione]:[Prezzo  ]],3,FALSE)</f>
        <v>66</v>
      </c>
      <c r="I80" s="583" t="s">
        <v>201</v>
      </c>
    </row>
    <row r="81" spans="1:9">
      <c r="A81" s="257" t="s">
        <v>196</v>
      </c>
      <c r="B81" s="373">
        <v>53800108</v>
      </c>
      <c r="C81" s="373" t="s">
        <v>237</v>
      </c>
      <c r="D81" s="370" t="s">
        <v>89</v>
      </c>
      <c r="E81" s="258">
        <f>VLOOKUP(ListinoRicambi[[#This Row],[Descrizione]],Listino[[Descrizione]:[Prezzo  ]],3,FALSE)</f>
        <v>45</v>
      </c>
      <c r="I81" s="584" t="s">
        <v>196</v>
      </c>
    </row>
    <row r="82" spans="1:9" ht="16">
      <c r="A82" s="257" t="s">
        <v>257</v>
      </c>
      <c r="B82" s="373">
        <v>53800260</v>
      </c>
      <c r="C82" s="376" t="s">
        <v>264</v>
      </c>
      <c r="D82" s="370" t="s">
        <v>89</v>
      </c>
      <c r="E82" s="258">
        <f>VLOOKUP(ListinoRicambi[[#This Row],[Descrizione]],Listino[[Descrizione]:[Prezzo  ]],3,FALSE)</f>
        <v>51</v>
      </c>
      <c r="I82" s="583" t="s">
        <v>257</v>
      </c>
    </row>
    <row r="83" spans="1:9">
      <c r="A83" s="257" t="s">
        <v>197</v>
      </c>
      <c r="B83" s="373">
        <v>53800110</v>
      </c>
      <c r="C83" s="373" t="s">
        <v>238</v>
      </c>
      <c r="D83" s="370" t="s">
        <v>89</v>
      </c>
      <c r="E83" s="258">
        <f>VLOOKUP(ListinoRicambi[[#This Row],[Descrizione]],Listino[[Descrizione]:[Prezzo  ]],3,FALSE)</f>
        <v>47</v>
      </c>
      <c r="I83" s="584" t="s">
        <v>197</v>
      </c>
    </row>
    <row r="84" spans="1:9" ht="16">
      <c r="A84" s="257" t="s">
        <v>2306</v>
      </c>
      <c r="B84" s="373">
        <v>53800262</v>
      </c>
      <c r="C84" s="376" t="s">
        <v>265</v>
      </c>
      <c r="D84" s="370" t="s">
        <v>89</v>
      </c>
      <c r="E84" s="258">
        <f>VLOOKUP(ListinoRicambi[[#This Row],[Descrizione]],Listino[[Descrizione]:[Prezzo  ]],3,FALSE)</f>
        <v>54</v>
      </c>
      <c r="I84" s="583" t="s">
        <v>2306</v>
      </c>
    </row>
    <row r="85" spans="1:9">
      <c r="A85" s="257" t="s">
        <v>198</v>
      </c>
      <c r="B85" s="373">
        <v>53800112</v>
      </c>
      <c r="C85" s="373" t="s">
        <v>239</v>
      </c>
      <c r="D85" s="370" t="s">
        <v>89</v>
      </c>
      <c r="E85" s="258">
        <f>VLOOKUP(ListinoRicambi[[#This Row],[Descrizione]],Listino[[Descrizione]:[Prezzo  ]],3,FALSE)</f>
        <v>51</v>
      </c>
      <c r="I85" s="584" t="s">
        <v>198</v>
      </c>
    </row>
    <row r="86" spans="1:9" ht="16">
      <c r="A86" s="257" t="s">
        <v>251</v>
      </c>
      <c r="B86" s="373">
        <v>53800164</v>
      </c>
      <c r="C86" s="376" t="s">
        <v>261</v>
      </c>
      <c r="D86" s="370" t="s">
        <v>89</v>
      </c>
      <c r="E86" s="258">
        <f>VLOOKUP(ListinoRicambi[[#This Row],[Descrizione]],Listino[[Descrizione]:[Prezzo  ]],3,FALSE)</f>
        <v>59</v>
      </c>
      <c r="I86" s="583" t="s">
        <v>251</v>
      </c>
    </row>
    <row r="87" spans="1:9" ht="16">
      <c r="A87" s="257" t="s">
        <v>2305</v>
      </c>
      <c r="B87" s="373">
        <v>53800264</v>
      </c>
      <c r="C87" s="376" t="s">
        <v>266</v>
      </c>
      <c r="D87" s="370" t="s">
        <v>89</v>
      </c>
      <c r="E87" s="258">
        <f>VLOOKUP(ListinoRicambi[[#This Row],[Descrizione]],Listino[[Descrizione]:[Prezzo  ]],3,FALSE)</f>
        <v>60</v>
      </c>
      <c r="I87" s="584" t="s">
        <v>2305</v>
      </c>
    </row>
    <row r="88" spans="1:9" ht="16">
      <c r="A88" s="257" t="s">
        <v>252</v>
      </c>
      <c r="B88" s="373">
        <v>53800166</v>
      </c>
      <c r="C88" s="377" t="s">
        <v>233</v>
      </c>
      <c r="D88" s="370" t="s">
        <v>89</v>
      </c>
      <c r="E88" s="258">
        <f>VLOOKUP(ListinoRicambi[[#This Row],[Descrizione]],Listino[[Descrizione]:[Prezzo  ]],3,FALSE)</f>
        <v>64.5</v>
      </c>
      <c r="I88" s="583" t="s">
        <v>252</v>
      </c>
    </row>
    <row r="89" spans="1:9" ht="16">
      <c r="A89" s="257" t="s">
        <v>258</v>
      </c>
      <c r="B89" s="373">
        <v>53800266</v>
      </c>
      <c r="C89" s="377" t="s">
        <v>233</v>
      </c>
      <c r="D89" s="370" t="s">
        <v>89</v>
      </c>
      <c r="E89" s="258">
        <f>VLOOKUP(ListinoRicambi[[#This Row],[Descrizione]],Listino[[Descrizione]:[Prezzo  ]],3,FALSE)</f>
        <v>66</v>
      </c>
      <c r="I89" s="584" t="s">
        <v>258</v>
      </c>
    </row>
    <row r="90" spans="1:9">
      <c r="A90" s="257" t="s">
        <v>200</v>
      </c>
      <c r="B90" s="373">
        <v>53800116</v>
      </c>
      <c r="C90" s="375" t="s">
        <v>211</v>
      </c>
      <c r="D90" s="370" t="s">
        <v>89</v>
      </c>
      <c r="E90" s="258">
        <f>VLOOKUP(ListinoRicambi[[#This Row],[Descrizione]],Listino[[Descrizione]:[Prezzo  ]],3,FALSE)</f>
        <v>61</v>
      </c>
      <c r="I90" s="583" t="s">
        <v>200</v>
      </c>
    </row>
    <row r="91" spans="1:9" ht="16">
      <c r="A91" s="257" t="s">
        <v>253</v>
      </c>
      <c r="B91" s="373">
        <v>53800168</v>
      </c>
      <c r="C91" s="377" t="s">
        <v>212</v>
      </c>
      <c r="D91" s="370" t="s">
        <v>89</v>
      </c>
      <c r="E91" s="258">
        <f>VLOOKUP(ListinoRicambi[[#This Row],[Descrizione]],Listino[[Descrizione]:[Prezzo  ]],3,FALSE)</f>
        <v>69</v>
      </c>
      <c r="I91" s="584" t="s">
        <v>253</v>
      </c>
    </row>
    <row r="92" spans="1:9" ht="16">
      <c r="A92" s="257" t="s">
        <v>259</v>
      </c>
      <c r="B92" s="373">
        <v>53800268</v>
      </c>
      <c r="C92" s="377" t="s">
        <v>212</v>
      </c>
      <c r="D92" s="370" t="s">
        <v>89</v>
      </c>
      <c r="E92" s="258">
        <f>VLOOKUP(ListinoRicambi[[#This Row],[Descrizione]],Listino[[Descrizione]:[Prezzo  ]],3,FALSE)</f>
        <v>68</v>
      </c>
      <c r="I92" s="583" t="s">
        <v>259</v>
      </c>
    </row>
    <row r="93" spans="1:9" ht="16">
      <c r="A93" s="257" t="s">
        <v>254</v>
      </c>
      <c r="B93" s="373">
        <v>53800170</v>
      </c>
      <c r="C93" s="377" t="s">
        <v>262</v>
      </c>
      <c r="D93" s="370" t="s">
        <v>89</v>
      </c>
      <c r="E93" s="258">
        <f>VLOOKUP(ListinoRicambi[[#This Row],[Descrizione]],Listino[[Descrizione]:[Prezzo  ]],3,FALSE)</f>
        <v>74</v>
      </c>
      <c r="I93" s="584" t="s">
        <v>254</v>
      </c>
    </row>
    <row r="94" spans="1:9" ht="16">
      <c r="A94" s="257" t="s">
        <v>260</v>
      </c>
      <c r="B94" s="373">
        <v>53800270</v>
      </c>
      <c r="C94" s="377" t="s">
        <v>262</v>
      </c>
      <c r="D94" s="370" t="s">
        <v>89</v>
      </c>
      <c r="E94" s="258">
        <f>VLOOKUP(ListinoRicambi[[#This Row],[Descrizione]],Listino[[Descrizione]:[Prezzo  ]],3,FALSE)</f>
        <v>72.5</v>
      </c>
      <c r="I94" s="583" t="s">
        <v>260</v>
      </c>
    </row>
    <row r="95" spans="1:9">
      <c r="A95" s="257" t="s">
        <v>202</v>
      </c>
      <c r="B95" s="373">
        <v>53800120</v>
      </c>
      <c r="C95" s="374" t="s">
        <v>242</v>
      </c>
      <c r="D95" s="370" t="s">
        <v>89</v>
      </c>
      <c r="E95" s="258">
        <f>VLOOKUP(ListinoRicambi[[#This Row],[Descrizione]],Listino[[Descrizione]:[Prezzo  ]],3,FALSE)</f>
        <v>70</v>
      </c>
      <c r="I95" s="584" t="s">
        <v>202</v>
      </c>
    </row>
    <row r="96" spans="1:9">
      <c r="A96" s="257" t="s">
        <v>203</v>
      </c>
      <c r="B96" s="373">
        <v>53800121</v>
      </c>
      <c r="C96" s="374" t="s">
        <v>243</v>
      </c>
      <c r="D96" s="370" t="s">
        <v>89</v>
      </c>
      <c r="E96" s="258">
        <f>VLOOKUP(ListinoRicambi[[#This Row],[Descrizione]],Listino[[Descrizione]:[Prezzo  ]],3,FALSE)</f>
        <v>74</v>
      </c>
      <c r="I96" s="583" t="s">
        <v>203</v>
      </c>
    </row>
    <row r="97" spans="1:9">
      <c r="A97" s="257" t="s">
        <v>204</v>
      </c>
      <c r="B97" s="373">
        <v>53880122</v>
      </c>
      <c r="C97" s="374" t="s">
        <v>244</v>
      </c>
      <c r="D97" s="370" t="s">
        <v>89</v>
      </c>
      <c r="E97" s="258">
        <f>VLOOKUP(ListinoRicambi[[#This Row],[Descrizione]],Listino[[Descrizione]:[Prezzo  ]],3,FALSE)</f>
        <v>79</v>
      </c>
      <c r="I97" s="584" t="s">
        <v>204</v>
      </c>
    </row>
    <row r="98" spans="1:9">
      <c r="A98" s="257" t="s">
        <v>205</v>
      </c>
      <c r="B98" s="373">
        <v>53800123</v>
      </c>
      <c r="C98" s="374" t="s">
        <v>245</v>
      </c>
      <c r="D98" s="370" t="s">
        <v>89</v>
      </c>
      <c r="E98" s="258">
        <f>VLOOKUP(ListinoRicambi[[#This Row],[Descrizione]],Listino[[Descrizione]:[Prezzo  ]],3,FALSE)</f>
        <v>80.5</v>
      </c>
      <c r="I98" s="583" t="s">
        <v>205</v>
      </c>
    </row>
    <row r="99" spans="1:9">
      <c r="A99" s="257" t="s">
        <v>206</v>
      </c>
      <c r="B99" s="373">
        <v>53800124</v>
      </c>
      <c r="C99" s="374" t="s">
        <v>246</v>
      </c>
      <c r="D99" s="370" t="s">
        <v>89</v>
      </c>
      <c r="E99" s="258">
        <f>VLOOKUP(ListinoRicambi[[#This Row],[Descrizione]],Listino[[Descrizione]:[Prezzo  ]],3,FALSE)</f>
        <v>90</v>
      </c>
      <c r="I99" s="584" t="s">
        <v>206</v>
      </c>
    </row>
    <row r="100" spans="1:9">
      <c r="A100" s="257" t="s">
        <v>207</v>
      </c>
      <c r="B100" s="373">
        <v>53800156</v>
      </c>
      <c r="C100" s="374" t="s">
        <v>247</v>
      </c>
      <c r="D100" s="370" t="s">
        <v>89</v>
      </c>
      <c r="E100" s="258">
        <f>VLOOKUP(ListinoRicambi[[#This Row],[Descrizione]],Listino[[Descrizione]:[Prezzo  ]],3,FALSE)</f>
        <v>43</v>
      </c>
      <c r="I100" s="583" t="s">
        <v>207</v>
      </c>
    </row>
    <row r="101" spans="1:9" ht="16">
      <c r="A101" s="257" t="s">
        <v>255</v>
      </c>
      <c r="B101" s="373">
        <v>53800256</v>
      </c>
      <c r="C101" s="376" t="s">
        <v>263</v>
      </c>
      <c r="D101" s="370" t="s">
        <v>89</v>
      </c>
      <c r="E101" s="258">
        <f>VLOOKUP(ListinoRicambi[[#This Row],[Descrizione]],Listino[[Descrizione]:[Prezzo  ]],3,FALSE)</f>
        <v>42.5</v>
      </c>
      <c r="I101" s="584" t="s">
        <v>255</v>
      </c>
    </row>
    <row r="102" spans="1:9">
      <c r="A102" s="257" t="s">
        <v>195</v>
      </c>
      <c r="B102" s="373">
        <v>53800106</v>
      </c>
      <c r="C102" s="373" t="s">
        <v>236</v>
      </c>
      <c r="D102" s="370" t="s">
        <v>89</v>
      </c>
      <c r="E102" s="258">
        <f>VLOOKUP(ListinoRicambi[[#This Row],[Descrizione]],Listino[[Descrizione]:[Prezzo  ]],3,FALSE)</f>
        <v>41.5</v>
      </c>
      <c r="I102" s="583" t="s">
        <v>195</v>
      </c>
    </row>
    <row r="103" spans="1:9">
      <c r="A103" s="257" t="s">
        <v>208</v>
      </c>
      <c r="B103" s="373">
        <v>53800158</v>
      </c>
      <c r="C103" s="374" t="s">
        <v>248</v>
      </c>
      <c r="D103" s="370" t="s">
        <v>89</v>
      </c>
      <c r="E103" s="258">
        <f>VLOOKUP(ListinoRicambi[[#This Row],[Descrizione]],Listino[[Descrizione]:[Prezzo  ]],3,FALSE)</f>
        <v>47</v>
      </c>
      <c r="I103" s="584" t="s">
        <v>208</v>
      </c>
    </row>
    <row r="104" spans="1:9" ht="16">
      <c r="A104" s="257" t="s">
        <v>256</v>
      </c>
      <c r="B104" s="373">
        <v>53800258</v>
      </c>
      <c r="C104" s="376" t="s">
        <v>232</v>
      </c>
      <c r="D104" s="370" t="s">
        <v>89</v>
      </c>
      <c r="E104" s="258">
        <f>VLOOKUP(ListinoRicambi[[#This Row],[Descrizione]],Listino[[Descrizione]:[Prezzo  ]],3,FALSE)</f>
        <v>47</v>
      </c>
      <c r="I104" s="583" t="s">
        <v>256</v>
      </c>
    </row>
    <row r="105" spans="1:9">
      <c r="A105" s="257" t="s">
        <v>365</v>
      </c>
      <c r="B105" s="373">
        <v>409900206</v>
      </c>
      <c r="C105" s="373"/>
      <c r="D105" s="370" t="s">
        <v>89</v>
      </c>
      <c r="E105" s="258">
        <f>VLOOKUP(ListinoRicambi[[#This Row],[Descrizione]],Listino[[Descrizione]:[Prezzo  ]],3,FALSE)</f>
        <v>99</v>
      </c>
      <c r="I105" s="584" t="s">
        <v>365</v>
      </c>
    </row>
    <row r="106" spans="1:9">
      <c r="A106" s="257" t="s">
        <v>188</v>
      </c>
      <c r="B106" s="373">
        <v>409900114</v>
      </c>
      <c r="C106" s="373" t="s">
        <v>235</v>
      </c>
      <c r="D106" s="370" t="s">
        <v>89</v>
      </c>
      <c r="E106" s="258">
        <f>VLOOKUP(ListinoRicambi[[#This Row],[Descrizione]],Listino[[Descrizione]:[Prezzo  ]],3,FALSE)</f>
        <v>203</v>
      </c>
      <c r="I106" s="583" t="s">
        <v>188</v>
      </c>
    </row>
    <row r="107" spans="1:9">
      <c r="A107" s="257" t="s">
        <v>189</v>
      </c>
      <c r="B107" s="373">
        <v>409900116</v>
      </c>
      <c r="C107" s="373" t="s">
        <v>221</v>
      </c>
      <c r="D107" s="370" t="s">
        <v>89</v>
      </c>
      <c r="E107" s="258">
        <f>VLOOKUP(ListinoRicambi[[#This Row],[Descrizione]],Listino[[Descrizione]:[Prezzo  ]],3,FALSE)</f>
        <v>294</v>
      </c>
      <c r="I107" s="584" t="s">
        <v>189</v>
      </c>
    </row>
    <row r="108" spans="1:9">
      <c r="A108" s="257" t="s">
        <v>187</v>
      </c>
      <c r="B108" s="373">
        <v>409900112</v>
      </c>
      <c r="C108" s="373" t="s">
        <v>234</v>
      </c>
      <c r="D108" s="370" t="s">
        <v>89</v>
      </c>
      <c r="E108" s="258">
        <f>VLOOKUP(ListinoRicambi[[#This Row],[Descrizione]],Listino[[Descrizione]:[Prezzo  ]],3,FALSE)</f>
        <v>155</v>
      </c>
      <c r="I108" s="583" t="s">
        <v>187</v>
      </c>
    </row>
    <row r="109" spans="1:9">
      <c r="A109" s="257" t="s">
        <v>191</v>
      </c>
      <c r="B109" s="373">
        <v>409900129</v>
      </c>
      <c r="C109" s="373"/>
      <c r="D109" s="370" t="s">
        <v>89</v>
      </c>
      <c r="E109" s="258">
        <f>VLOOKUP(ListinoRicambi[[#This Row],[Descrizione]],Listino[[Descrizione]:[Prezzo  ]],3,FALSE)</f>
        <v>230</v>
      </c>
      <c r="I109" s="584" t="s">
        <v>191</v>
      </c>
    </row>
    <row r="110" spans="1:9">
      <c r="A110" s="257" t="s">
        <v>192</v>
      </c>
      <c r="B110" s="373">
        <v>409900130</v>
      </c>
      <c r="C110" s="373"/>
      <c r="D110" s="370" t="s">
        <v>89</v>
      </c>
      <c r="E110" s="258">
        <f>VLOOKUP(ListinoRicambi[[#This Row],[Descrizione]],Listino[[Descrizione]:[Prezzo  ]],3,FALSE)</f>
        <v>345</v>
      </c>
      <c r="I110" s="583" t="s">
        <v>192</v>
      </c>
    </row>
    <row r="111" spans="1:9">
      <c r="A111" s="257" t="s">
        <v>190</v>
      </c>
      <c r="B111" s="373">
        <v>409900128</v>
      </c>
      <c r="C111" s="373"/>
      <c r="D111" s="370" t="s">
        <v>89</v>
      </c>
      <c r="E111" s="258">
        <f>VLOOKUP(ListinoRicambi[[#This Row],[Descrizione]],Listino[[Descrizione]:[Prezzo  ]],3,FALSE)</f>
        <v>138</v>
      </c>
      <c r="I111" s="584" t="s">
        <v>190</v>
      </c>
    </row>
    <row r="112" spans="1:9">
      <c r="A112" s="257" t="s">
        <v>269</v>
      </c>
      <c r="B112" s="373">
        <v>407500002</v>
      </c>
      <c r="C112" s="373" t="s">
        <v>268</v>
      </c>
      <c r="D112" s="370" t="s">
        <v>89</v>
      </c>
      <c r="E112" s="258">
        <f>VLOOKUP(ListinoRicambi[[#This Row],[Descrizione]],Listino[[Descrizione]:[Prezzo  ]],3,FALSE)</f>
        <v>3.4</v>
      </c>
      <c r="I112" s="583" t="s">
        <v>269</v>
      </c>
    </row>
    <row r="113" spans="1:9">
      <c r="A113" s="257" t="s">
        <v>267</v>
      </c>
      <c r="B113" s="373">
        <v>407500000</v>
      </c>
      <c r="C113" s="373" t="s">
        <v>268</v>
      </c>
      <c r="D113" s="370" t="s">
        <v>89</v>
      </c>
      <c r="E113" s="258">
        <f>VLOOKUP(ListinoRicambi[[#This Row],[Descrizione]],Listino[[Descrizione]:[Prezzo  ]],3,FALSE)</f>
        <v>3.4</v>
      </c>
      <c r="I113" s="584" t="s">
        <v>267</v>
      </c>
    </row>
    <row r="114" spans="1:9">
      <c r="A114" s="257" t="s">
        <v>289</v>
      </c>
      <c r="B114" s="373">
        <v>51700000</v>
      </c>
      <c r="C114" s="373" t="s">
        <v>290</v>
      </c>
      <c r="D114" s="370" t="s">
        <v>89</v>
      </c>
      <c r="E114" s="258">
        <f>VLOOKUP(ListinoRicambi[[#This Row],[Descrizione]],Listino[[Descrizione]:[Prezzo  ]],3,FALSE)</f>
        <v>53</v>
      </c>
      <c r="I114" s="583" t="s">
        <v>289</v>
      </c>
    </row>
    <row r="115" spans="1:9">
      <c r="A115" s="257" t="s">
        <v>270</v>
      </c>
      <c r="B115" s="373">
        <v>53805010</v>
      </c>
      <c r="C115" s="373" t="s">
        <v>271</v>
      </c>
      <c r="D115" s="370" t="s">
        <v>89</v>
      </c>
      <c r="E115" s="258">
        <f>VLOOKUP(ListinoRicambi[[#This Row],[Descrizione]],Listino[[Descrizione]:[Prezzo  ]],3,FALSE)</f>
        <v>96</v>
      </c>
      <c r="I115" s="584" t="s">
        <v>270</v>
      </c>
    </row>
    <row r="116" spans="1:9">
      <c r="A116" s="257" t="s">
        <v>363</v>
      </c>
      <c r="B116" s="373">
        <v>407901010</v>
      </c>
      <c r="C116" s="373" t="s">
        <v>177</v>
      </c>
      <c r="D116" s="370" t="s">
        <v>89</v>
      </c>
      <c r="E116" s="258">
        <f>VLOOKUP(ListinoRicambi[[#This Row],[Descrizione]],Listino[[Descrizione]:[Prezzo  ]],3,FALSE)</f>
        <v>114</v>
      </c>
      <c r="I116" s="583" t="s">
        <v>363</v>
      </c>
    </row>
    <row r="117" spans="1:9">
      <c r="A117" s="255" t="s">
        <v>94</v>
      </c>
      <c r="B117" s="371">
        <v>409900002</v>
      </c>
      <c r="C117" s="371" t="s">
        <v>214</v>
      </c>
      <c r="D117" s="371" t="s">
        <v>89</v>
      </c>
      <c r="E117" s="258">
        <f>VLOOKUP(ListinoRicambi[[#This Row],[Descrizione]],Listino[[Descrizione]:[Prezzo  ]],3,FALSE)</f>
        <v>386</v>
      </c>
      <c r="I117" s="584" t="s">
        <v>94</v>
      </c>
    </row>
    <row r="118" spans="1:9">
      <c r="A118" s="255" t="s">
        <v>92</v>
      </c>
      <c r="B118" s="371">
        <v>409900004</v>
      </c>
      <c r="C118" s="371" t="s">
        <v>214</v>
      </c>
      <c r="D118" s="371" t="s">
        <v>89</v>
      </c>
      <c r="E118" s="258">
        <f>VLOOKUP(ListinoRicambi[[#This Row],[Descrizione]],Listino[[Descrizione]:[Prezzo  ]],3,FALSE)</f>
        <v>397</v>
      </c>
      <c r="I118" s="583" t="s">
        <v>92</v>
      </c>
    </row>
    <row r="119" spans="1:9">
      <c r="A119" s="255" t="s">
        <v>93</v>
      </c>
      <c r="B119" s="371">
        <v>409900006</v>
      </c>
      <c r="C119" s="371" t="s">
        <v>214</v>
      </c>
      <c r="D119" s="371" t="s">
        <v>89</v>
      </c>
      <c r="E119" s="258">
        <f>VLOOKUP(ListinoRicambi[[#This Row],[Descrizione]],Listino[[Descrizione]:[Prezzo  ]],3,FALSE)</f>
        <v>508</v>
      </c>
      <c r="I119" s="584" t="s">
        <v>93</v>
      </c>
    </row>
    <row r="120" spans="1:9">
      <c r="A120" s="255" t="s">
        <v>159</v>
      </c>
      <c r="B120" s="371">
        <v>495300000</v>
      </c>
      <c r="C120" s="371" t="s">
        <v>220</v>
      </c>
      <c r="D120" s="371" t="s">
        <v>89</v>
      </c>
      <c r="E120" s="258">
        <f>VLOOKUP(ListinoRicambi[[#This Row],[Descrizione]],Listino[[Descrizione]:[Prezzo  ]],3,FALSE)</f>
        <v>6.8</v>
      </c>
      <c r="I120" s="583" t="s">
        <v>159</v>
      </c>
    </row>
    <row r="121" spans="1:9">
      <c r="A121" s="255" t="s">
        <v>149</v>
      </c>
      <c r="B121" s="371">
        <v>45117085</v>
      </c>
      <c r="C121" s="371"/>
      <c r="D121" s="371" t="s">
        <v>89</v>
      </c>
      <c r="E121" s="258">
        <f>VLOOKUP(ListinoRicambi[[#This Row],[Descrizione]],Listino[[Descrizione]:[Prezzo  ]],3,FALSE)</f>
        <v>495</v>
      </c>
      <c r="I121" s="584" t="s">
        <v>149</v>
      </c>
    </row>
    <row r="122" spans="1:9">
      <c r="A122" s="255" t="s">
        <v>138</v>
      </c>
      <c r="B122" s="371">
        <v>45117044</v>
      </c>
      <c r="C122" s="371"/>
      <c r="D122" s="371" t="s">
        <v>89</v>
      </c>
      <c r="E122" s="258">
        <f>VLOOKUP(ListinoRicambi[[#This Row],[Descrizione]],Listino[[Descrizione]:[Prezzo  ]],3,FALSE)</f>
        <v>997</v>
      </c>
      <c r="I122" s="583" t="s">
        <v>138</v>
      </c>
    </row>
    <row r="123" spans="1:9">
      <c r="A123" s="255" t="s">
        <v>139</v>
      </c>
      <c r="B123" s="371">
        <v>45117046</v>
      </c>
      <c r="C123" s="371"/>
      <c r="D123" s="371" t="s">
        <v>89</v>
      </c>
      <c r="E123" s="258">
        <f>VLOOKUP(ListinoRicambi[[#This Row],[Descrizione]],Listino[[Descrizione]:[Prezzo  ]],3,FALSE)</f>
        <v>1049</v>
      </c>
      <c r="I123" s="584" t="s">
        <v>139</v>
      </c>
    </row>
    <row r="124" spans="1:9">
      <c r="A124" s="255" t="s">
        <v>140</v>
      </c>
      <c r="B124" s="371">
        <v>45117047</v>
      </c>
      <c r="C124" s="371"/>
      <c r="D124" s="371" t="s">
        <v>89</v>
      </c>
      <c r="E124" s="258">
        <f>VLOOKUP(ListinoRicambi[[#This Row],[Descrizione]],Listino[[Descrizione]:[Prezzo  ]],3,FALSE)</f>
        <v>1472</v>
      </c>
      <c r="I124" s="583" t="s">
        <v>140</v>
      </c>
    </row>
    <row r="125" spans="1:9">
      <c r="A125" s="255" t="s">
        <v>141</v>
      </c>
      <c r="B125" s="371">
        <v>45117048</v>
      </c>
      <c r="C125" s="371"/>
      <c r="D125" s="371" t="s">
        <v>89</v>
      </c>
      <c r="E125" s="258">
        <f>VLOOKUP(ListinoRicambi[[#This Row],[Descrizione]],Listino[[Descrizione]:[Prezzo  ]],3,FALSE)</f>
        <v>1472</v>
      </c>
      <c r="I125" s="584" t="s">
        <v>141</v>
      </c>
    </row>
    <row r="126" spans="1:9">
      <c r="A126" s="255" t="s">
        <v>142</v>
      </c>
      <c r="B126" s="371">
        <v>45117050</v>
      </c>
      <c r="C126" s="371"/>
      <c r="D126" s="371" t="s">
        <v>89</v>
      </c>
      <c r="E126" s="258">
        <f>VLOOKUP(ListinoRicambi[[#This Row],[Descrizione]],Listino[[Descrizione]:[Prezzo  ]],3,FALSE)</f>
        <v>1719</v>
      </c>
      <c r="I126" s="583" t="s">
        <v>142</v>
      </c>
    </row>
    <row r="127" spans="1:9">
      <c r="A127" s="255" t="s">
        <v>143</v>
      </c>
      <c r="B127" s="371">
        <v>45117051</v>
      </c>
      <c r="C127" s="371"/>
      <c r="D127" s="371" t="s">
        <v>89</v>
      </c>
      <c r="E127" s="258">
        <f>VLOOKUP(ListinoRicambi[[#This Row],[Descrizione]],Listino[[Descrizione]:[Prezzo  ]],3,FALSE)</f>
        <v>2450</v>
      </c>
      <c r="I127" s="584" t="s">
        <v>143</v>
      </c>
    </row>
    <row r="128" spans="1:9">
      <c r="A128" s="255" t="s">
        <v>144</v>
      </c>
      <c r="B128" s="371">
        <v>45117052</v>
      </c>
      <c r="C128" s="371"/>
      <c r="D128" s="371" t="s">
        <v>89</v>
      </c>
      <c r="E128" s="258">
        <f>VLOOKUP(ListinoRicambi[[#This Row],[Descrizione]],Listino[[Descrizione]:[Prezzo  ]],3,FALSE)</f>
        <v>2760</v>
      </c>
      <c r="I128" s="583" t="s">
        <v>144</v>
      </c>
    </row>
    <row r="129" spans="1:9">
      <c r="A129" s="255" t="s">
        <v>145</v>
      </c>
      <c r="B129" s="371">
        <v>45117053</v>
      </c>
      <c r="C129" s="371"/>
      <c r="D129" s="371" t="s">
        <v>89</v>
      </c>
      <c r="E129" s="258">
        <f>VLOOKUP(ListinoRicambi[[#This Row],[Descrizione]],Listino[[Descrizione]:[Prezzo  ]],3,FALSE)</f>
        <v>4410</v>
      </c>
      <c r="I129" s="584" t="s">
        <v>145</v>
      </c>
    </row>
    <row r="130" spans="1:9">
      <c r="A130" s="255" t="s">
        <v>146</v>
      </c>
      <c r="B130" s="371">
        <v>45117064</v>
      </c>
      <c r="C130" s="371"/>
      <c r="D130" s="371" t="s">
        <v>89</v>
      </c>
      <c r="E130" s="258">
        <f>VLOOKUP(ListinoRicambi[[#This Row],[Descrizione]],Listino[[Descrizione]:[Prezzo  ]],3,FALSE)</f>
        <v>1420</v>
      </c>
      <c r="I130" s="583" t="s">
        <v>146</v>
      </c>
    </row>
    <row r="131" spans="1:9">
      <c r="A131" s="255" t="s">
        <v>147</v>
      </c>
      <c r="B131" s="371">
        <v>45117069</v>
      </c>
      <c r="C131" s="371"/>
      <c r="D131" s="371" t="s">
        <v>89</v>
      </c>
      <c r="E131" s="258">
        <f>VLOOKUP(ListinoRicambi[[#This Row],[Descrizione]],Listino[[Descrizione]:[Prezzo  ]],3,FALSE)</f>
        <v>1547</v>
      </c>
      <c r="I131" s="584" t="s">
        <v>147</v>
      </c>
    </row>
    <row r="132" spans="1:9">
      <c r="A132" s="255" t="s">
        <v>148</v>
      </c>
      <c r="B132" s="371">
        <v>45117071</v>
      </c>
      <c r="C132" s="371"/>
      <c r="D132" s="371" t="s">
        <v>89</v>
      </c>
      <c r="E132" s="258">
        <f>VLOOKUP(ListinoRicambi[[#This Row],[Descrizione]],Listino[[Descrizione]:[Prezzo  ]],3,FALSE)</f>
        <v>2226</v>
      </c>
      <c r="I132" s="583" t="s">
        <v>148</v>
      </c>
    </row>
    <row r="133" spans="1:9">
      <c r="A133" s="255" t="s">
        <v>132</v>
      </c>
      <c r="B133" s="371">
        <v>45117030</v>
      </c>
      <c r="C133" s="371"/>
      <c r="D133" s="371" t="s">
        <v>89</v>
      </c>
      <c r="E133" s="258">
        <f>VLOOKUP(ListinoRicambi[[#This Row],[Descrizione]],Listino[[Descrizione]:[Prezzo  ]],3,FALSE)</f>
        <v>141</v>
      </c>
      <c r="I133" s="584" t="s">
        <v>132</v>
      </c>
    </row>
    <row r="134" spans="1:9">
      <c r="A134" s="255" t="s">
        <v>133</v>
      </c>
      <c r="B134" s="371">
        <v>45117031</v>
      </c>
      <c r="C134" s="371"/>
      <c r="D134" s="371" t="s">
        <v>89</v>
      </c>
      <c r="E134" s="258">
        <f>VLOOKUP(ListinoRicambi[[#This Row],[Descrizione]],Listino[[Descrizione]:[Prezzo  ]],3,FALSE)</f>
        <v>156</v>
      </c>
      <c r="I134" s="583" t="s">
        <v>133</v>
      </c>
    </row>
    <row r="135" spans="1:9">
      <c r="A135" s="255" t="s">
        <v>134</v>
      </c>
      <c r="B135" s="371">
        <v>45117032</v>
      </c>
      <c r="C135" s="371"/>
      <c r="D135" s="371" t="s">
        <v>89</v>
      </c>
      <c r="E135" s="258">
        <f>VLOOKUP(ListinoRicambi[[#This Row],[Descrizione]],Listino[[Descrizione]:[Prezzo  ]],3,FALSE)</f>
        <v>230</v>
      </c>
      <c r="I135" s="584" t="s">
        <v>134</v>
      </c>
    </row>
    <row r="136" spans="1:9">
      <c r="A136" s="255" t="s">
        <v>135</v>
      </c>
      <c r="B136" s="371">
        <v>45117033</v>
      </c>
      <c r="C136" s="371"/>
      <c r="D136" s="371" t="s">
        <v>89</v>
      </c>
      <c r="E136" s="258">
        <f>VLOOKUP(ListinoRicambi[[#This Row],[Descrizione]],Listino[[Descrizione]:[Prezzo  ]],3,FALSE)</f>
        <v>374</v>
      </c>
      <c r="I136" s="583" t="s">
        <v>135</v>
      </c>
    </row>
    <row r="137" spans="1:9">
      <c r="A137" s="255" t="s">
        <v>136</v>
      </c>
      <c r="B137" s="371">
        <v>45117034</v>
      </c>
      <c r="C137" s="371"/>
      <c r="D137" s="371" t="s">
        <v>89</v>
      </c>
      <c r="E137" s="258">
        <f>VLOOKUP(ListinoRicambi[[#This Row],[Descrizione]],Listino[[Descrizione]:[Prezzo  ]],3,FALSE)</f>
        <v>564</v>
      </c>
      <c r="I137" s="584" t="s">
        <v>136</v>
      </c>
    </row>
    <row r="138" spans="1:9">
      <c r="A138" s="255" t="s">
        <v>137</v>
      </c>
      <c r="B138" s="371">
        <v>45117035</v>
      </c>
      <c r="C138" s="371"/>
      <c r="D138" s="371" t="s">
        <v>89</v>
      </c>
      <c r="E138" s="258">
        <f>VLOOKUP(ListinoRicambi[[#This Row],[Descrizione]],Listino[[Descrizione]:[Prezzo  ]],3,FALSE)</f>
        <v>690</v>
      </c>
      <c r="I138" s="583" t="s">
        <v>137</v>
      </c>
    </row>
    <row r="139" spans="1:9">
      <c r="A139" s="255" t="s">
        <v>118</v>
      </c>
      <c r="B139" s="371">
        <v>45105004</v>
      </c>
      <c r="C139" s="371"/>
      <c r="D139" s="371" t="s">
        <v>89</v>
      </c>
      <c r="E139" s="258">
        <f>VLOOKUP(ListinoRicambi[[#This Row],[Descrizione]],Listino[[Descrizione]:[Prezzo  ]],3,FALSE)</f>
        <v>460</v>
      </c>
      <c r="I139" s="584" t="s">
        <v>118</v>
      </c>
    </row>
    <row r="140" spans="1:9">
      <c r="A140" s="255" t="s">
        <v>119</v>
      </c>
      <c r="B140" s="371">
        <v>45105006</v>
      </c>
      <c r="C140" s="371"/>
      <c r="D140" s="371" t="s">
        <v>89</v>
      </c>
      <c r="E140" s="258">
        <f>VLOOKUP(ListinoRicambi[[#This Row],[Descrizione]],Listino[[Descrizione]:[Prezzo  ]],3,FALSE)</f>
        <v>697</v>
      </c>
      <c r="I140" s="583" t="s">
        <v>119</v>
      </c>
    </row>
    <row r="141" spans="1:9">
      <c r="A141" s="255" t="s">
        <v>120</v>
      </c>
      <c r="B141" s="371">
        <v>414900214</v>
      </c>
      <c r="C141" s="371"/>
      <c r="D141" s="371" t="s">
        <v>89</v>
      </c>
      <c r="E141" s="258">
        <f>VLOOKUP(ListinoRicambi[[#This Row],[Descrizione]],Listino[[Descrizione]:[Prezzo  ]],3,FALSE)</f>
        <v>422</v>
      </c>
      <c r="I141" s="584" t="s">
        <v>120</v>
      </c>
    </row>
    <row r="142" spans="1:9">
      <c r="A142" s="255" t="s">
        <v>121</v>
      </c>
      <c r="B142" s="371">
        <v>414900205</v>
      </c>
      <c r="C142" s="371"/>
      <c r="D142" s="371" t="s">
        <v>89</v>
      </c>
      <c r="E142" s="258">
        <f>VLOOKUP(ListinoRicambi[[#This Row],[Descrizione]],Listino[[Descrizione]:[Prezzo  ]],3,FALSE)</f>
        <v>2210</v>
      </c>
      <c r="I142" s="583" t="s">
        <v>121</v>
      </c>
    </row>
    <row r="143" spans="1:9">
      <c r="A143" s="255" t="s">
        <v>150</v>
      </c>
      <c r="B143" s="371">
        <v>45117213</v>
      </c>
      <c r="C143" s="371"/>
      <c r="D143" s="371" t="s">
        <v>89</v>
      </c>
      <c r="E143" s="258">
        <f>VLOOKUP(ListinoRicambi[[#This Row],[Descrizione]],Listino[[Descrizione]:[Prezzo  ]],3,FALSE)</f>
        <v>2080</v>
      </c>
      <c r="I143" s="584" t="s">
        <v>150</v>
      </c>
    </row>
    <row r="144" spans="1:9">
      <c r="A144" s="255" t="s">
        <v>151</v>
      </c>
      <c r="B144" s="371">
        <v>45117216</v>
      </c>
      <c r="C144" s="371"/>
      <c r="D144" s="371" t="s">
        <v>89</v>
      </c>
      <c r="E144" s="258">
        <f>VLOOKUP(ListinoRicambi[[#This Row],[Descrizione]],Listino[[Descrizione]:[Prezzo  ]],3,FALSE)</f>
        <v>2945</v>
      </c>
      <c r="I144" s="583" t="s">
        <v>151</v>
      </c>
    </row>
    <row r="145" spans="1:9">
      <c r="A145" s="255" t="s">
        <v>152</v>
      </c>
      <c r="B145" s="371">
        <v>45117217</v>
      </c>
      <c r="C145" s="371"/>
      <c r="D145" s="371" t="s">
        <v>89</v>
      </c>
      <c r="E145" s="258">
        <f>VLOOKUP(ListinoRicambi[[#This Row],[Descrizione]],Listino[[Descrizione]:[Prezzo  ]],3,FALSE)</f>
        <v>2944</v>
      </c>
      <c r="I145" s="584" t="s">
        <v>152</v>
      </c>
    </row>
    <row r="146" spans="1:9">
      <c r="A146" s="255" t="s">
        <v>153</v>
      </c>
      <c r="B146" s="371">
        <v>45117218</v>
      </c>
      <c r="C146" s="371"/>
      <c r="D146" s="371" t="s">
        <v>89</v>
      </c>
      <c r="E146" s="258">
        <f>VLOOKUP(ListinoRicambi[[#This Row],[Descrizione]],Listino[[Descrizione]:[Prezzo  ]],3,FALSE)</f>
        <v>6808</v>
      </c>
      <c r="I146" s="583" t="s">
        <v>153</v>
      </c>
    </row>
    <row r="147" spans="1:9">
      <c r="A147" s="255" t="s">
        <v>128</v>
      </c>
      <c r="B147" s="371">
        <v>414900224</v>
      </c>
      <c r="C147" s="371"/>
      <c r="D147" s="371" t="s">
        <v>89</v>
      </c>
      <c r="E147" s="258">
        <f>VLOOKUP(ListinoRicambi[[#This Row],[Descrizione]],Listino[[Descrizione]:[Prezzo  ]],3,FALSE)</f>
        <v>817</v>
      </c>
      <c r="I147" s="584" t="s">
        <v>128</v>
      </c>
    </row>
    <row r="148" spans="1:9">
      <c r="A148" s="255" t="s">
        <v>129</v>
      </c>
      <c r="B148" s="371">
        <v>414900228</v>
      </c>
      <c r="C148" s="371"/>
      <c r="D148" s="371" t="s">
        <v>89</v>
      </c>
      <c r="E148" s="258">
        <f>VLOOKUP(ListinoRicambi[[#This Row],[Descrizione]],Listino[[Descrizione]:[Prezzo  ]],3,FALSE)</f>
        <v>1180</v>
      </c>
      <c r="I148" s="583" t="s">
        <v>129</v>
      </c>
    </row>
    <row r="149" spans="1:9">
      <c r="A149" s="255" t="s">
        <v>130</v>
      </c>
      <c r="B149" s="371">
        <v>414900230</v>
      </c>
      <c r="C149" s="371"/>
      <c r="D149" s="371" t="s">
        <v>89</v>
      </c>
      <c r="E149" s="258">
        <f>VLOOKUP(ListinoRicambi[[#This Row],[Descrizione]],Listino[[Descrizione]:[Prezzo  ]],3,FALSE)</f>
        <v>1363</v>
      </c>
      <c r="I149" s="584" t="s">
        <v>130</v>
      </c>
    </row>
    <row r="150" spans="1:9">
      <c r="A150" s="255" t="s">
        <v>131</v>
      </c>
      <c r="B150" s="371">
        <v>414900232</v>
      </c>
      <c r="C150" s="371"/>
      <c r="D150" s="371" t="s">
        <v>89</v>
      </c>
      <c r="E150" s="258">
        <f>VLOOKUP(ListinoRicambi[[#This Row],[Descrizione]],Listino[[Descrizione]:[Prezzo  ]],3,FALSE)</f>
        <v>1627</v>
      </c>
      <c r="I150" s="583" t="s">
        <v>131</v>
      </c>
    </row>
    <row r="151" spans="1:9">
      <c r="A151" s="255" t="s">
        <v>122</v>
      </c>
      <c r="B151" s="371">
        <v>45117012</v>
      </c>
      <c r="C151" s="371"/>
      <c r="D151" s="371" t="s">
        <v>89</v>
      </c>
      <c r="E151" s="258">
        <f>VLOOKUP(ListinoRicambi[[#This Row],[Descrizione]],Listino[[Descrizione]:[Prezzo  ]],3,FALSE)</f>
        <v>596</v>
      </c>
      <c r="I151" s="584" t="s">
        <v>122</v>
      </c>
    </row>
    <row r="152" spans="1:9">
      <c r="A152" s="255" t="s">
        <v>123</v>
      </c>
      <c r="B152" s="371">
        <v>45117013</v>
      </c>
      <c r="C152" s="371"/>
      <c r="D152" s="371" t="s">
        <v>89</v>
      </c>
      <c r="E152" s="258">
        <f>VLOOKUP(ListinoRicambi[[#This Row],[Descrizione]],Listino[[Descrizione]:[Prezzo  ]],3,FALSE)</f>
        <v>596</v>
      </c>
      <c r="I152" s="583" t="s">
        <v>123</v>
      </c>
    </row>
    <row r="153" spans="1:9">
      <c r="A153" s="255" t="s">
        <v>124</v>
      </c>
      <c r="B153" s="371">
        <v>414900200</v>
      </c>
      <c r="C153" s="371"/>
      <c r="D153" s="371" t="s">
        <v>89</v>
      </c>
      <c r="E153" s="258">
        <f>VLOOKUP(ListinoRicambi[[#This Row],[Descrizione]],Listino[[Descrizione]:[Prezzo  ]],3,FALSE)</f>
        <v>724.5</v>
      </c>
      <c r="I153" s="584" t="s">
        <v>124</v>
      </c>
    </row>
    <row r="154" spans="1:9">
      <c r="A154" s="255" t="s">
        <v>125</v>
      </c>
      <c r="B154" s="371">
        <v>414900202</v>
      </c>
      <c r="C154" s="371"/>
      <c r="D154" s="371" t="s">
        <v>89</v>
      </c>
      <c r="E154" s="258">
        <f>VLOOKUP(ListinoRicambi[[#This Row],[Descrizione]],Listino[[Descrizione]:[Prezzo  ]],3,FALSE)</f>
        <v>770.5</v>
      </c>
      <c r="I154" s="583" t="s">
        <v>125</v>
      </c>
    </row>
    <row r="155" spans="1:9">
      <c r="A155" s="255" t="s">
        <v>126</v>
      </c>
      <c r="B155" s="371">
        <v>414900203</v>
      </c>
      <c r="C155" s="371"/>
      <c r="D155" s="371" t="s">
        <v>89</v>
      </c>
      <c r="E155" s="258">
        <f>VLOOKUP(ListinoRicambi[[#This Row],[Descrizione]],Listino[[Descrizione]:[Prezzo  ]],3,FALSE)</f>
        <v>955</v>
      </c>
      <c r="I155" s="584" t="s">
        <v>126</v>
      </c>
    </row>
    <row r="156" spans="1:9">
      <c r="A156" s="255" t="s">
        <v>127</v>
      </c>
      <c r="B156" s="371">
        <v>414900204</v>
      </c>
      <c r="C156" s="371"/>
      <c r="D156" s="371" t="s">
        <v>89</v>
      </c>
      <c r="E156" s="258">
        <f>VLOOKUP(ListinoRicambi[[#This Row],[Descrizione]],Listino[[Descrizione]:[Prezzo  ]],3,FALSE)</f>
        <v>1242</v>
      </c>
      <c r="I156" s="586" t="s">
        <v>127</v>
      </c>
    </row>
  </sheetData>
  <sheetProtection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Hyperlink_HOME">
                <anchor moveWithCells="1" sizeWithCells="1">
                  <from>
                    <xdr:col>5</xdr:col>
                    <xdr:colOff>406400</xdr:colOff>
                    <xdr:row>0</xdr:row>
                    <xdr:rowOff>177800</xdr:rowOff>
                  </from>
                  <to>
                    <xdr:col>7</xdr:col>
                    <xdr:colOff>165100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4"/>
  <dimension ref="A1:Y52"/>
  <sheetViews>
    <sheetView showGridLines="0" zoomScale="108" workbookViewId="0">
      <selection activeCell="H1" sqref="H1"/>
    </sheetView>
  </sheetViews>
  <sheetFormatPr baseColWidth="10" defaultColWidth="0" defaultRowHeight="15"/>
  <cols>
    <col min="1" max="1" width="33.6640625" customWidth="1"/>
    <col min="2" max="2" width="18.5" customWidth="1"/>
    <col min="3" max="3" width="9" customWidth="1"/>
    <col min="4" max="4" width="16.5" customWidth="1"/>
    <col min="5" max="5" width="19.5" customWidth="1"/>
    <col min="6" max="6" width="8.83203125" customWidth="1"/>
    <col min="7" max="7" width="12" style="256" customWidth="1"/>
    <col min="8" max="8" width="14.5" customWidth="1"/>
    <col min="9" max="9" width="28.5" customWidth="1"/>
    <col min="10" max="10" width="7.33203125" customWidth="1"/>
    <col min="11" max="11" width="29.1640625" customWidth="1"/>
    <col min="12" max="12" width="7.1640625" customWidth="1"/>
    <col min="13" max="13" width="27.5" customWidth="1"/>
    <col min="14" max="14" width="5.5" customWidth="1"/>
    <col min="15" max="15" width="28.83203125" customWidth="1"/>
    <col min="16" max="16" width="8.83203125" customWidth="1"/>
    <col min="17" max="17" width="27.1640625" customWidth="1"/>
    <col min="18" max="18" width="8.83203125" customWidth="1"/>
    <col min="19" max="19" width="27.5" customWidth="1"/>
    <col min="20" max="20" width="8.83203125" customWidth="1"/>
    <col min="21" max="21" width="11" hidden="1" customWidth="1"/>
    <col min="22" max="22" width="26.33203125" hidden="1" customWidth="1"/>
    <col min="23" max="23" width="15.6640625" hidden="1" customWidth="1"/>
    <col min="24" max="24" width="11" hidden="1" customWidth="1"/>
    <col min="25" max="25" width="12" hidden="1" customWidth="1"/>
    <col min="26" max="16384" width="8.83203125" hidden="1"/>
  </cols>
  <sheetData>
    <row r="1" spans="1:25" ht="31.5" customHeight="1">
      <c r="A1" s="261" t="s">
        <v>2347</v>
      </c>
      <c r="B1" s="261" t="s">
        <v>367</v>
      </c>
      <c r="C1" s="261" t="s">
        <v>85</v>
      </c>
      <c r="D1" s="261" t="s">
        <v>83</v>
      </c>
      <c r="E1" s="261" t="s">
        <v>2348</v>
      </c>
      <c r="K1" s="17"/>
    </row>
    <row r="2" spans="1:25">
      <c r="A2" s="84" t="s">
        <v>2316</v>
      </c>
      <c r="B2" s="262" t="s">
        <v>368</v>
      </c>
      <c r="C2" s="566" t="s">
        <v>369</v>
      </c>
      <c r="D2" s="17">
        <v>50105131</v>
      </c>
      <c r="E2" s="303">
        <f>VLOOKUP(ListinoGiranti[[#This Row],[Tipo Girante]],Listino[[Descrizione]:[Prezzo  ]],3,FALSE)</f>
        <v>304</v>
      </c>
      <c r="F2" s="17"/>
      <c r="G2" s="256" t="s">
        <v>2356</v>
      </c>
      <c r="H2" s="85"/>
      <c r="I2" s="17" t="s">
        <v>2427</v>
      </c>
      <c r="J2" s="17"/>
      <c r="K2" s="17" t="s">
        <v>2427</v>
      </c>
      <c r="L2" s="17"/>
      <c r="M2" s="17" t="s">
        <v>2427</v>
      </c>
      <c r="O2" s="262" t="s">
        <v>2427</v>
      </c>
      <c r="Q2" s="262" t="s">
        <v>2427</v>
      </c>
      <c r="S2" s="262" t="s">
        <v>2427</v>
      </c>
      <c r="U2" s="262"/>
      <c r="V2" s="262"/>
      <c r="W2" s="262"/>
      <c r="X2" s="262"/>
      <c r="Y2" s="304"/>
    </row>
    <row r="3" spans="1:25">
      <c r="A3" s="84" t="s">
        <v>2317</v>
      </c>
      <c r="B3" s="262" t="s">
        <v>368</v>
      </c>
      <c r="C3" s="566" t="s">
        <v>369</v>
      </c>
      <c r="D3" s="17">
        <v>50105133</v>
      </c>
      <c r="E3" s="303">
        <f>VLOOKUP(ListinoGiranti[[#This Row],[Tipo Girante]],Listino[[Descrizione]:[Prezzo  ]],3,FALSE)</f>
        <v>304</v>
      </c>
      <c r="F3" s="17"/>
      <c r="G3" s="256" t="s">
        <v>2310</v>
      </c>
      <c r="H3" s="85"/>
      <c r="I3" s="84" t="s">
        <v>2316</v>
      </c>
      <c r="J3" s="17"/>
      <c r="K3" s="84" t="s">
        <v>2332</v>
      </c>
      <c r="L3" s="17"/>
      <c r="M3" s="84" t="s">
        <v>2343</v>
      </c>
      <c r="O3" s="84" t="s">
        <v>2354</v>
      </c>
      <c r="Q3" s="84" t="s">
        <v>2349</v>
      </c>
      <c r="S3" s="84" t="s">
        <v>2355</v>
      </c>
      <c r="U3" s="17"/>
      <c r="V3" s="84"/>
      <c r="W3" s="262"/>
      <c r="X3" s="17"/>
      <c r="Y3" s="256"/>
    </row>
    <row r="4" spans="1:25">
      <c r="A4" s="84" t="s">
        <v>2318</v>
      </c>
      <c r="B4" s="262" t="s">
        <v>368</v>
      </c>
      <c r="C4" s="566" t="s">
        <v>369</v>
      </c>
      <c r="D4" s="17">
        <v>50105134</v>
      </c>
      <c r="E4" s="303">
        <f>VLOOKUP(ListinoGiranti[[#This Row],[Tipo Girante]],Listino[[Descrizione]:[Prezzo  ]],3,FALSE)</f>
        <v>304</v>
      </c>
      <c r="F4" s="17"/>
      <c r="G4" s="256" t="s">
        <v>2311</v>
      </c>
      <c r="H4" s="85"/>
      <c r="I4" s="84" t="s">
        <v>2317</v>
      </c>
      <c r="K4" s="84" t="s">
        <v>2333</v>
      </c>
      <c r="L4" s="17"/>
      <c r="M4" s="84" t="s">
        <v>2344</v>
      </c>
      <c r="Q4" s="84" t="s">
        <v>2350</v>
      </c>
    </row>
    <row r="5" spans="1:25">
      <c r="A5" s="84" t="s">
        <v>2319</v>
      </c>
      <c r="B5" s="262" t="s">
        <v>368</v>
      </c>
      <c r="C5" s="566" t="s">
        <v>369</v>
      </c>
      <c r="D5" s="17">
        <v>50105135</v>
      </c>
      <c r="E5" s="303">
        <f>VLOOKUP(ListinoGiranti[[#This Row],[Tipo Girante]],Listino[[Descrizione]:[Prezzo  ]],3,FALSE)</f>
        <v>304</v>
      </c>
      <c r="F5" s="17"/>
      <c r="G5" s="256" t="s">
        <v>2312</v>
      </c>
      <c r="H5" s="85"/>
      <c r="I5" s="84" t="s">
        <v>2318</v>
      </c>
      <c r="K5" s="84" t="s">
        <v>2334</v>
      </c>
      <c r="L5" s="17"/>
      <c r="M5" s="84" t="s">
        <v>2345</v>
      </c>
      <c r="Q5" s="84" t="s">
        <v>2351</v>
      </c>
    </row>
    <row r="6" spans="1:25">
      <c r="A6" s="84" t="s">
        <v>2320</v>
      </c>
      <c r="B6" s="262" t="s">
        <v>368</v>
      </c>
      <c r="C6" s="566" t="s">
        <v>369</v>
      </c>
      <c r="D6" s="17">
        <v>50105136</v>
      </c>
      <c r="E6" s="303">
        <f>VLOOKUP(ListinoGiranti[[#This Row],[Tipo Girante]],Listino[[Descrizione]:[Prezzo  ]],3,FALSE)</f>
        <v>304</v>
      </c>
      <c r="F6" s="17"/>
      <c r="G6" s="256" t="s">
        <v>2313</v>
      </c>
      <c r="H6" s="85"/>
      <c r="I6" s="84" t="s">
        <v>2319</v>
      </c>
      <c r="K6" s="84" t="s">
        <v>2335</v>
      </c>
      <c r="L6" s="17"/>
      <c r="Q6" s="84" t="s">
        <v>2352</v>
      </c>
    </row>
    <row r="7" spans="1:25">
      <c r="A7" s="84" t="s">
        <v>2321</v>
      </c>
      <c r="B7" s="262" t="s">
        <v>368</v>
      </c>
      <c r="C7" s="566" t="s">
        <v>369</v>
      </c>
      <c r="D7" s="17">
        <v>50105137</v>
      </c>
      <c r="E7" s="303">
        <f>VLOOKUP(ListinoGiranti[[#This Row],[Tipo Girante]],Listino[[Descrizione]:[Prezzo  ]],3,FALSE)</f>
        <v>304</v>
      </c>
      <c r="F7" s="17"/>
      <c r="G7" s="256" t="s">
        <v>2314</v>
      </c>
      <c r="H7" s="85"/>
      <c r="I7" s="84" t="s">
        <v>2320</v>
      </c>
      <c r="K7" s="84" t="s">
        <v>2336</v>
      </c>
      <c r="L7" s="17"/>
      <c r="Q7" s="84" t="s">
        <v>2353</v>
      </c>
    </row>
    <row r="8" spans="1:25">
      <c r="A8" s="84" t="s">
        <v>2322</v>
      </c>
      <c r="B8" s="262" t="s">
        <v>368</v>
      </c>
      <c r="C8" s="566" t="s">
        <v>369</v>
      </c>
      <c r="D8" s="17">
        <v>50105139</v>
      </c>
      <c r="E8" s="303">
        <f>VLOOKUP(ListinoGiranti[[#This Row],[Tipo Girante]],Listino[[Descrizione]:[Prezzo  ]],3,FALSE)</f>
        <v>304</v>
      </c>
      <c r="F8" s="17"/>
      <c r="G8" s="256" t="s">
        <v>2315</v>
      </c>
      <c r="I8" s="84" t="s">
        <v>2321</v>
      </c>
      <c r="K8" s="84" t="s">
        <v>2337</v>
      </c>
      <c r="L8" s="17"/>
    </row>
    <row r="9" spans="1:25">
      <c r="A9" s="84" t="s">
        <v>2323</v>
      </c>
      <c r="B9" s="262" t="s">
        <v>368</v>
      </c>
      <c r="C9" s="566" t="s">
        <v>369</v>
      </c>
      <c r="D9" s="17">
        <v>50105141</v>
      </c>
      <c r="E9" s="303">
        <f>VLOOKUP(ListinoGiranti[[#This Row],[Tipo Girante]],Listino[[Descrizione]:[Prezzo  ]],3,FALSE)</f>
        <v>304</v>
      </c>
      <c r="F9" s="17"/>
      <c r="I9" s="84" t="s">
        <v>2322</v>
      </c>
      <c r="K9" s="84" t="s">
        <v>2338</v>
      </c>
      <c r="L9" s="17"/>
    </row>
    <row r="10" spans="1:25">
      <c r="A10" s="84" t="s">
        <v>2324</v>
      </c>
      <c r="B10" s="262" t="s">
        <v>368</v>
      </c>
      <c r="C10" s="566" t="s">
        <v>369</v>
      </c>
      <c r="D10" s="17">
        <v>50105146</v>
      </c>
      <c r="E10" s="303">
        <f>VLOOKUP(ListinoGiranti[[#This Row],[Tipo Girante]],Listino[[Descrizione]:[Prezzo  ]],3,FALSE)</f>
        <v>304</v>
      </c>
      <c r="F10" s="17"/>
      <c r="I10" s="84" t="s">
        <v>2323</v>
      </c>
      <c r="K10" s="84" t="s">
        <v>2339</v>
      </c>
      <c r="L10" s="17"/>
    </row>
    <row r="11" spans="1:25">
      <c r="A11" s="84" t="s">
        <v>2325</v>
      </c>
      <c r="B11" s="262" t="s">
        <v>368</v>
      </c>
      <c r="C11" s="566" t="s">
        <v>369</v>
      </c>
      <c r="D11" s="17">
        <v>50105160</v>
      </c>
      <c r="E11" s="303">
        <f>VLOOKUP(ListinoGiranti[[#This Row],[Tipo Girante]],Listino[[Descrizione]:[Prezzo  ]],3,FALSE)</f>
        <v>304</v>
      </c>
      <c r="F11" s="17"/>
      <c r="I11" s="84" t="s">
        <v>2324</v>
      </c>
      <c r="L11" s="17"/>
    </row>
    <row r="12" spans="1:25">
      <c r="A12" s="84" t="s">
        <v>2326</v>
      </c>
      <c r="B12" s="262" t="s">
        <v>368</v>
      </c>
      <c r="C12" s="566" t="s">
        <v>369</v>
      </c>
      <c r="D12" s="17">
        <v>50105162</v>
      </c>
      <c r="E12" s="303">
        <f>VLOOKUP(ListinoGiranti[[#This Row],[Tipo Girante]],Listino[[Descrizione]:[Prezzo  ]],3,FALSE)</f>
        <v>304</v>
      </c>
      <c r="F12" s="17"/>
      <c r="I12" s="84" t="s">
        <v>2325</v>
      </c>
      <c r="L12" s="17"/>
    </row>
    <row r="13" spans="1:25">
      <c r="A13" s="84" t="s">
        <v>2327</v>
      </c>
      <c r="B13" s="262" t="s">
        <v>368</v>
      </c>
      <c r="C13" s="566" t="s">
        <v>369</v>
      </c>
      <c r="D13" s="17">
        <v>50105164</v>
      </c>
      <c r="E13" s="303">
        <f>VLOOKUP(ListinoGiranti[[#This Row],[Tipo Girante]],Listino[[Descrizione]:[Prezzo  ]],3,FALSE)</f>
        <v>304</v>
      </c>
      <c r="F13" s="17"/>
      <c r="I13" s="84" t="s">
        <v>2326</v>
      </c>
      <c r="K13" s="17"/>
      <c r="L13" s="17"/>
    </row>
    <row r="14" spans="1:25">
      <c r="A14" s="84" t="s">
        <v>2328</v>
      </c>
      <c r="B14" s="262" t="s">
        <v>368</v>
      </c>
      <c r="C14" s="566" t="s">
        <v>369</v>
      </c>
      <c r="D14" s="17">
        <v>50105166</v>
      </c>
      <c r="E14" s="303">
        <f>VLOOKUP(ListinoGiranti[[#This Row],[Tipo Girante]],Listino[[Descrizione]:[Prezzo  ]],3,FALSE)</f>
        <v>304</v>
      </c>
      <c r="F14" s="17"/>
      <c r="I14" s="84" t="s">
        <v>2327</v>
      </c>
      <c r="K14" s="17"/>
      <c r="L14" s="17"/>
    </row>
    <row r="15" spans="1:25">
      <c r="A15" s="84" t="s">
        <v>2329</v>
      </c>
      <c r="B15" s="262" t="s">
        <v>368</v>
      </c>
      <c r="C15" s="566" t="s">
        <v>369</v>
      </c>
      <c r="D15" s="17">
        <v>50105168</v>
      </c>
      <c r="E15" s="303">
        <f>VLOOKUP(ListinoGiranti[[#This Row],[Tipo Girante]],Listino[[Descrizione]:[Prezzo  ]],3,FALSE)</f>
        <v>304</v>
      </c>
      <c r="F15" s="17"/>
      <c r="I15" s="84" t="s">
        <v>2328</v>
      </c>
      <c r="K15" s="17"/>
      <c r="L15" s="17"/>
    </row>
    <row r="16" spans="1:25">
      <c r="A16" s="84" t="s">
        <v>2330</v>
      </c>
      <c r="B16" s="262" t="s">
        <v>368</v>
      </c>
      <c r="C16" s="566" t="s">
        <v>369</v>
      </c>
      <c r="D16" s="17">
        <v>50105171</v>
      </c>
      <c r="E16" s="303">
        <f>VLOOKUP(ListinoGiranti[[#This Row],[Tipo Girante]],Listino[[Descrizione]:[Prezzo  ]],3,FALSE)</f>
        <v>304</v>
      </c>
      <c r="F16" s="17"/>
      <c r="I16" s="84" t="s">
        <v>2329</v>
      </c>
      <c r="K16" s="17"/>
      <c r="L16" s="17"/>
    </row>
    <row r="17" spans="1:11">
      <c r="A17" s="84" t="s">
        <v>2331</v>
      </c>
      <c r="B17" s="262" t="s">
        <v>368</v>
      </c>
      <c r="C17" s="566" t="s">
        <v>369</v>
      </c>
      <c r="D17" s="17">
        <v>50105197</v>
      </c>
      <c r="E17" s="303">
        <f>VLOOKUP(ListinoGiranti[[#This Row],[Tipo Girante]],Listino[[Descrizione]:[Prezzo  ]],3,FALSE)</f>
        <v>304</v>
      </c>
      <c r="F17" s="17"/>
      <c r="I17" s="84" t="s">
        <v>2330</v>
      </c>
      <c r="K17" s="17"/>
    </row>
    <row r="18" spans="1:11">
      <c r="A18" s="84" t="s">
        <v>2341</v>
      </c>
      <c r="B18" s="262" t="s">
        <v>368</v>
      </c>
      <c r="C18" s="566" t="s">
        <v>2342</v>
      </c>
      <c r="D18" s="17">
        <v>45201627</v>
      </c>
      <c r="E18" s="303">
        <f>VLOOKUP(ListinoGiranti[[#This Row],[Tipo Girante]],Listino[[Descrizione]:[Prezzo  ]],3,FALSE)</f>
        <v>163</v>
      </c>
      <c r="F18" s="17"/>
      <c r="I18" s="84" t="s">
        <v>2331</v>
      </c>
      <c r="K18" s="17"/>
    </row>
    <row r="19" spans="1:11">
      <c r="A19" s="84" t="s">
        <v>2332</v>
      </c>
      <c r="B19" s="17" t="s">
        <v>370</v>
      </c>
      <c r="C19" s="566" t="s">
        <v>371</v>
      </c>
      <c r="D19" s="17">
        <v>50105300</v>
      </c>
      <c r="E19" s="303">
        <f>VLOOKUP(ListinoGiranti[[#This Row],[Tipo Girante]],Listino[[Descrizione]:[Prezzo  ]],3,FALSE)</f>
        <v>337</v>
      </c>
      <c r="F19" s="17"/>
      <c r="I19" s="84" t="s">
        <v>2341</v>
      </c>
      <c r="K19" s="17"/>
    </row>
    <row r="20" spans="1:11">
      <c r="A20" s="84" t="s">
        <v>2333</v>
      </c>
      <c r="B20" s="17" t="s">
        <v>370</v>
      </c>
      <c r="C20" s="566" t="s">
        <v>371</v>
      </c>
      <c r="D20" s="17">
        <v>50105350</v>
      </c>
      <c r="E20" s="303">
        <f>VLOOKUP(ListinoGiranti[[#This Row],[Tipo Girante]],Listino[[Descrizione]:[Prezzo  ]],3,FALSE)</f>
        <v>337</v>
      </c>
      <c r="F20" s="17"/>
      <c r="I20" s="84"/>
      <c r="K20" s="17"/>
    </row>
    <row r="21" spans="1:11">
      <c r="A21" s="84" t="s">
        <v>2334</v>
      </c>
      <c r="B21" s="17" t="s">
        <v>370</v>
      </c>
      <c r="C21" s="566" t="s">
        <v>371</v>
      </c>
      <c r="D21" s="17">
        <v>50105352</v>
      </c>
      <c r="E21" s="303">
        <f>VLOOKUP(ListinoGiranti[[#This Row],[Tipo Girante]],Listino[[Descrizione]:[Prezzo  ]],3,FALSE)</f>
        <v>337</v>
      </c>
      <c r="F21" s="17"/>
      <c r="K21" s="17"/>
    </row>
    <row r="22" spans="1:11">
      <c r="A22" s="84" t="s">
        <v>2335</v>
      </c>
      <c r="B22" s="17" t="s">
        <v>370</v>
      </c>
      <c r="C22" s="566" t="s">
        <v>371</v>
      </c>
      <c r="D22" s="17">
        <v>50105354</v>
      </c>
      <c r="E22" s="303">
        <f>VLOOKUP(ListinoGiranti[[#This Row],[Tipo Girante]],Listino[[Descrizione]:[Prezzo  ]],3,FALSE)</f>
        <v>337</v>
      </c>
      <c r="F22" s="17"/>
      <c r="K22" s="17"/>
    </row>
    <row r="23" spans="1:11">
      <c r="A23" s="84" t="s">
        <v>2336</v>
      </c>
      <c r="B23" s="17" t="s">
        <v>370</v>
      </c>
      <c r="C23" s="566" t="s">
        <v>371</v>
      </c>
      <c r="D23" s="17">
        <v>50105356</v>
      </c>
      <c r="E23" s="303">
        <f>VLOOKUP(ListinoGiranti[[#This Row],[Tipo Girante]],Listino[[Descrizione]:[Prezzo  ]],3,FALSE)</f>
        <v>337</v>
      </c>
      <c r="F23" s="17"/>
      <c r="K23" s="17"/>
    </row>
    <row r="24" spans="1:11">
      <c r="A24" s="84" t="s">
        <v>2337</v>
      </c>
      <c r="B24" s="17" t="s">
        <v>370</v>
      </c>
      <c r="C24" s="566" t="s">
        <v>371</v>
      </c>
      <c r="D24" s="17">
        <v>50105358</v>
      </c>
      <c r="E24" s="303">
        <f>VLOOKUP(ListinoGiranti[[#This Row],[Tipo Girante]],Listino[[Descrizione]:[Prezzo  ]],3,FALSE)</f>
        <v>337</v>
      </c>
      <c r="F24" s="17"/>
      <c r="I24" s="17"/>
      <c r="K24" s="17"/>
    </row>
    <row r="25" spans="1:11">
      <c r="A25" s="84" t="s">
        <v>2338</v>
      </c>
      <c r="B25" s="17" t="s">
        <v>370</v>
      </c>
      <c r="C25" s="566" t="s">
        <v>371</v>
      </c>
      <c r="D25" s="17">
        <v>50105360</v>
      </c>
      <c r="E25" s="303">
        <f>VLOOKUP(ListinoGiranti[[#This Row],[Tipo Girante]],Listino[[Descrizione]:[Prezzo  ]],3,FALSE)</f>
        <v>337</v>
      </c>
      <c r="F25" s="17"/>
      <c r="I25" s="84"/>
      <c r="K25" s="17"/>
    </row>
    <row r="26" spans="1:11">
      <c r="A26" s="84" t="s">
        <v>2339</v>
      </c>
      <c r="B26" s="17" t="s">
        <v>370</v>
      </c>
      <c r="C26" s="566" t="s">
        <v>371</v>
      </c>
      <c r="D26" s="17">
        <v>50105362</v>
      </c>
      <c r="E26" s="303">
        <f>VLOOKUP(ListinoGiranti[[#This Row],[Tipo Girante]],Listino[[Descrizione]:[Prezzo  ]],3,FALSE)</f>
        <v>337</v>
      </c>
      <c r="F26" s="17"/>
      <c r="I26" s="84"/>
    </row>
    <row r="27" spans="1:11">
      <c r="A27" s="84" t="s">
        <v>2343</v>
      </c>
      <c r="B27" s="17" t="s">
        <v>368</v>
      </c>
      <c r="C27" s="566" t="s">
        <v>372</v>
      </c>
      <c r="D27" s="17">
        <v>45200254</v>
      </c>
      <c r="E27" s="303">
        <f>VLOOKUP(ListinoGiranti[[#This Row],[Tipo Girante]],Listino[[Descrizione]:[Prezzo  ]],3,FALSE)</f>
        <v>304</v>
      </c>
      <c r="F27" s="17"/>
      <c r="I27" s="17"/>
      <c r="K27" s="17"/>
    </row>
    <row r="28" spans="1:11">
      <c r="A28" s="84" t="s">
        <v>2344</v>
      </c>
      <c r="B28" s="17" t="s">
        <v>368</v>
      </c>
      <c r="C28" s="566" t="s">
        <v>372</v>
      </c>
      <c r="D28" s="17">
        <v>45200255</v>
      </c>
      <c r="E28" s="303">
        <f>VLOOKUP(ListinoGiranti[[#This Row],[Tipo Girante]],Listino[[Descrizione]:[Prezzo  ]],3,FALSE)</f>
        <v>304</v>
      </c>
      <c r="F28" s="17"/>
      <c r="I28" s="84"/>
      <c r="K28" s="17"/>
    </row>
    <row r="29" spans="1:11">
      <c r="A29" s="84" t="s">
        <v>2345</v>
      </c>
      <c r="B29" s="17" t="s">
        <v>368</v>
      </c>
      <c r="C29" s="566" t="s">
        <v>372</v>
      </c>
      <c r="D29" s="17">
        <v>45200256</v>
      </c>
      <c r="E29" s="303">
        <f>VLOOKUP(ListinoGiranti[[#This Row],[Tipo Girante]],Listino[[Descrizione]:[Prezzo  ]],3,FALSE)</f>
        <v>304</v>
      </c>
      <c r="F29" s="17"/>
      <c r="I29" s="17"/>
      <c r="K29" s="17"/>
    </row>
    <row r="30" spans="1:11">
      <c r="A30" s="84" t="s">
        <v>2346</v>
      </c>
      <c r="B30" s="17" t="s">
        <v>368</v>
      </c>
      <c r="C30" s="566" t="s">
        <v>372</v>
      </c>
      <c r="D30" s="17">
        <v>45200257</v>
      </c>
      <c r="E30" s="303">
        <f>VLOOKUP(ListinoGiranti[[#This Row],[Tipo Girante]],Listino[[Descrizione]:[Prezzo  ]],3,FALSE)</f>
        <v>304</v>
      </c>
      <c r="F30" s="17"/>
      <c r="I30" s="84"/>
      <c r="K30" s="17"/>
    </row>
    <row r="31" spans="1:11">
      <c r="A31" s="84" t="s">
        <v>2354</v>
      </c>
      <c r="B31" s="262" t="s">
        <v>368</v>
      </c>
      <c r="C31" s="566" t="s">
        <v>372</v>
      </c>
      <c r="D31" s="17">
        <v>45200348</v>
      </c>
      <c r="E31" s="303">
        <f>VLOOKUP(ListinoGiranti[[#This Row],[Tipo Girante]],Listino[[Descrizione]:[Prezzo  ]],3,FALSE)</f>
        <v>455</v>
      </c>
      <c r="F31" s="17"/>
      <c r="K31" s="17"/>
    </row>
    <row r="32" spans="1:11">
      <c r="A32" s="84" t="s">
        <v>2349</v>
      </c>
      <c r="B32" s="17" t="s">
        <v>373</v>
      </c>
      <c r="C32" s="567" t="s">
        <v>2340</v>
      </c>
      <c r="D32" s="17">
        <v>45201020</v>
      </c>
      <c r="E32" s="303">
        <f>VLOOKUP(ListinoGiranti[[#This Row],[Tipo Girante]],Listino[[Descrizione]:[Prezzo  ]],3,FALSE)</f>
        <v>163</v>
      </c>
      <c r="F32" s="17"/>
      <c r="K32" s="17"/>
    </row>
    <row r="33" spans="1:10">
      <c r="A33" s="84" t="s">
        <v>2350</v>
      </c>
      <c r="B33" s="17" t="s">
        <v>373</v>
      </c>
      <c r="C33" s="567" t="s">
        <v>2340</v>
      </c>
      <c r="D33" s="17">
        <v>45201025</v>
      </c>
      <c r="E33" s="303">
        <f>VLOOKUP(ListinoGiranti[[#This Row],[Tipo Girante]],Listino[[Descrizione]:[Prezzo  ]],3,FALSE)</f>
        <v>163</v>
      </c>
      <c r="F33" s="17"/>
    </row>
    <row r="34" spans="1:10">
      <c r="A34" s="84" t="s">
        <v>2351</v>
      </c>
      <c r="B34" s="17" t="s">
        <v>373</v>
      </c>
      <c r="C34" s="567" t="s">
        <v>2340</v>
      </c>
      <c r="D34" s="17">
        <v>45201030</v>
      </c>
      <c r="E34" s="303">
        <f>VLOOKUP(ListinoGiranti[[#This Row],[Tipo Girante]],Listino[[Descrizione]:[Prezzo  ]],3,FALSE)</f>
        <v>163</v>
      </c>
      <c r="F34" s="17"/>
    </row>
    <row r="35" spans="1:10">
      <c r="A35" s="84" t="s">
        <v>2352</v>
      </c>
      <c r="B35" s="17" t="s">
        <v>373</v>
      </c>
      <c r="C35" s="567" t="s">
        <v>2340</v>
      </c>
      <c r="D35" s="17">
        <v>45201040</v>
      </c>
      <c r="E35" s="303">
        <f>VLOOKUP(ListinoGiranti[[#This Row],[Tipo Girante]],Listino[[Descrizione]:[Prezzo  ]],3,FALSE)</f>
        <v>163</v>
      </c>
      <c r="F35" s="17"/>
    </row>
    <row r="36" spans="1:10">
      <c r="A36" s="84" t="s">
        <v>2353</v>
      </c>
      <c r="B36" s="17" t="s">
        <v>373</v>
      </c>
      <c r="C36" s="567" t="s">
        <v>2340</v>
      </c>
      <c r="D36" s="17">
        <v>45201050</v>
      </c>
      <c r="E36" s="303">
        <f>VLOOKUP(ListinoGiranti[[#This Row],[Tipo Girante]],Listino[[Descrizione]:[Prezzo  ]],3,FALSE)</f>
        <v>163</v>
      </c>
      <c r="F36" s="17"/>
    </row>
    <row r="37" spans="1:10">
      <c r="A37" s="84" t="s">
        <v>2355</v>
      </c>
      <c r="B37" s="262" t="s">
        <v>373</v>
      </c>
      <c r="C37" s="566" t="s">
        <v>2340</v>
      </c>
      <c r="D37" s="17">
        <v>45201060</v>
      </c>
      <c r="E37" s="303">
        <f>VLOOKUP(ListinoGiranti[[#This Row],[Tipo Girante]],Listino[[Descrizione]:[Prezzo  ]],3,FALSE)</f>
        <v>221</v>
      </c>
      <c r="F37" s="17"/>
    </row>
    <row r="48" spans="1:10">
      <c r="J48" s="17"/>
    </row>
    <row r="49" spans="10:10">
      <c r="J49" s="17"/>
    </row>
    <row r="50" spans="10:10">
      <c r="J50" s="17"/>
    </row>
    <row r="51" spans="10:10">
      <c r="J51" s="17"/>
    </row>
    <row r="52" spans="10:10">
      <c r="J52" s="17"/>
    </row>
  </sheetData>
  <sheetProtection insertRows="0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Hyperlink_HOME">
                <anchor moveWithCells="1" sizeWithCells="1">
                  <from>
                    <xdr:col>5</xdr:col>
                    <xdr:colOff>88900</xdr:colOff>
                    <xdr:row>0</xdr:row>
                    <xdr:rowOff>50800</xdr:rowOff>
                  </from>
                  <to>
                    <xdr:col>6</xdr:col>
                    <xdr:colOff>482600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  <tableParts count="8"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14"/>
  <dimension ref="A1:N31"/>
  <sheetViews>
    <sheetView showGridLines="0" topLeftCell="A7" workbookViewId="0">
      <selection activeCell="J20" sqref="J20"/>
    </sheetView>
  </sheetViews>
  <sheetFormatPr baseColWidth="10" defaultColWidth="0" defaultRowHeight="15" zeroHeight="1"/>
  <cols>
    <col min="1" max="1" width="40.6640625" customWidth="1"/>
    <col min="2" max="14" width="9.1640625" customWidth="1"/>
    <col min="15" max="16384" width="9.1640625" hidden="1"/>
  </cols>
  <sheetData>
    <row r="1" spans="1:13">
      <c r="A1" s="378"/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7"/>
    </row>
    <row r="2" spans="1:13">
      <c r="B2" s="388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9"/>
    </row>
    <row r="3" spans="1:13">
      <c r="B3" s="388"/>
      <c r="C3" s="381"/>
      <c r="D3" s="381"/>
      <c r="E3" s="381"/>
      <c r="F3" s="381"/>
      <c r="G3" s="381"/>
      <c r="H3" s="381"/>
      <c r="I3" s="381"/>
      <c r="J3" s="381"/>
      <c r="K3" s="381"/>
      <c r="L3" s="381"/>
      <c r="M3" s="389"/>
    </row>
    <row r="4" spans="1:13" ht="16" thickBot="1">
      <c r="B4" s="390"/>
      <c r="C4" s="391"/>
      <c r="D4" s="391"/>
      <c r="E4" s="391"/>
      <c r="F4" s="391"/>
      <c r="G4" s="391"/>
      <c r="H4" s="391"/>
      <c r="I4" s="391"/>
      <c r="J4" s="391"/>
      <c r="K4" s="391"/>
      <c r="L4" s="391"/>
      <c r="M4" s="392"/>
    </row>
    <row r="5" spans="1:13" ht="16" thickBot="1">
      <c r="A5" s="267"/>
      <c r="B5" s="393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5"/>
    </row>
    <row r="6" spans="1:13" ht="16" thickBot="1">
      <c r="A6" s="267"/>
      <c r="B6" s="396"/>
      <c r="C6" s="382"/>
      <c r="D6" s="382"/>
      <c r="E6" s="382"/>
      <c r="F6" s="382"/>
      <c r="G6" s="382"/>
      <c r="H6" s="404">
        <v>20</v>
      </c>
      <c r="I6" s="382"/>
      <c r="J6" s="382"/>
      <c r="K6" s="382"/>
      <c r="L6" s="382"/>
      <c r="M6" s="397"/>
    </row>
    <row r="7" spans="1:13" ht="16" thickBot="1">
      <c r="A7" s="267"/>
      <c r="B7" s="396"/>
      <c r="C7" s="382"/>
      <c r="D7" s="382"/>
      <c r="E7" s="382"/>
      <c r="F7" s="382"/>
      <c r="G7" s="382"/>
      <c r="H7" s="405"/>
      <c r="I7" s="382"/>
      <c r="J7" s="382"/>
      <c r="K7" s="382"/>
      <c r="L7" s="382"/>
      <c r="M7" s="397"/>
    </row>
    <row r="8" spans="1:13" ht="16" thickBot="1">
      <c r="A8" s="267"/>
      <c r="B8" s="396"/>
      <c r="C8" s="382"/>
      <c r="D8" s="382"/>
      <c r="E8" s="382"/>
      <c r="F8" s="382"/>
      <c r="G8" s="382"/>
      <c r="H8" s="404">
        <v>10</v>
      </c>
      <c r="I8" s="382"/>
      <c r="J8" s="382"/>
      <c r="K8" s="382"/>
      <c r="L8" s="382"/>
      <c r="M8" s="397"/>
    </row>
    <row r="9" spans="1:13" ht="16" thickBot="1">
      <c r="A9" s="267"/>
      <c r="B9" s="396"/>
      <c r="C9" s="382"/>
      <c r="D9" s="382"/>
      <c r="E9" s="382"/>
      <c r="F9" s="382"/>
      <c r="G9" s="382"/>
      <c r="H9" s="405"/>
      <c r="I9" s="382"/>
      <c r="J9" s="382"/>
      <c r="K9" s="382"/>
      <c r="L9" s="382"/>
      <c r="M9" s="397"/>
    </row>
    <row r="10" spans="1:13" ht="16" thickBot="1">
      <c r="A10" s="267"/>
      <c r="B10" s="396"/>
      <c r="C10" s="382"/>
      <c r="D10" s="382"/>
      <c r="E10" s="382"/>
      <c r="F10" s="382"/>
      <c r="G10" s="382"/>
      <c r="H10" s="404">
        <v>10</v>
      </c>
      <c r="I10" s="382"/>
      <c r="J10" s="382"/>
      <c r="K10" s="382"/>
      <c r="L10" s="382"/>
      <c r="M10" s="397"/>
    </row>
    <row r="11" spans="1:13" ht="16" thickBot="1">
      <c r="A11" s="267"/>
      <c r="B11" s="396"/>
      <c r="C11" s="382"/>
      <c r="D11" s="382"/>
      <c r="E11" s="382"/>
      <c r="F11" s="382"/>
      <c r="G11" s="382"/>
      <c r="H11" s="405"/>
      <c r="I11" s="382"/>
      <c r="J11" s="382"/>
      <c r="K11" s="382"/>
      <c r="L11" s="382"/>
      <c r="M11" s="397"/>
    </row>
    <row r="12" spans="1:13" ht="16" thickBot="1">
      <c r="A12" s="267"/>
      <c r="B12" s="396"/>
      <c r="C12" s="382"/>
      <c r="D12" s="382"/>
      <c r="E12" s="382"/>
      <c r="F12" s="382"/>
      <c r="G12" s="382"/>
      <c r="H12" s="404">
        <v>10</v>
      </c>
      <c r="I12" s="382"/>
      <c r="J12" s="382"/>
      <c r="K12" s="382"/>
      <c r="L12" s="382"/>
      <c r="M12" s="397"/>
    </row>
    <row r="13" spans="1:13" ht="16" thickBot="1">
      <c r="A13" s="267"/>
      <c r="B13" s="396"/>
      <c r="C13" s="382"/>
      <c r="D13" s="382"/>
      <c r="E13" s="382"/>
      <c r="F13" s="382"/>
      <c r="G13" s="382"/>
      <c r="H13" s="405"/>
      <c r="I13" s="382"/>
      <c r="J13" s="382"/>
      <c r="K13" s="382"/>
      <c r="L13" s="382"/>
      <c r="M13" s="397"/>
    </row>
    <row r="14" spans="1:13" ht="16" thickBot="1">
      <c r="A14" s="267"/>
      <c r="B14" s="396"/>
      <c r="C14" s="382"/>
      <c r="D14" s="382"/>
      <c r="E14" s="382"/>
      <c r="F14" s="382"/>
      <c r="G14" s="382"/>
      <c r="H14" s="404">
        <v>10</v>
      </c>
      <c r="I14" s="382"/>
      <c r="J14" s="382"/>
      <c r="K14" s="382"/>
      <c r="L14" s="382"/>
      <c r="M14" s="397"/>
    </row>
    <row r="15" spans="1:13" ht="16" thickBot="1">
      <c r="A15" s="267"/>
      <c r="B15" s="396"/>
      <c r="C15" s="382"/>
      <c r="D15" s="382"/>
      <c r="E15" s="382"/>
      <c r="F15" s="382"/>
      <c r="G15" s="382"/>
      <c r="H15" s="405"/>
      <c r="I15" s="382"/>
      <c r="J15" s="382"/>
      <c r="K15" s="382"/>
      <c r="L15" s="382"/>
      <c r="M15" s="397"/>
    </row>
    <row r="16" spans="1:13" ht="16" thickBot="1">
      <c r="A16" s="267"/>
      <c r="B16" s="396"/>
      <c r="C16" s="382"/>
      <c r="D16" s="382"/>
      <c r="E16" s="382"/>
      <c r="F16" s="382"/>
      <c r="G16" s="382"/>
      <c r="H16" s="404">
        <v>10</v>
      </c>
      <c r="I16" s="382"/>
      <c r="J16" s="382"/>
      <c r="K16" s="382"/>
      <c r="L16" s="382"/>
      <c r="M16" s="397"/>
    </row>
    <row r="17" spans="1:13">
      <c r="A17" s="267"/>
      <c r="B17" s="396"/>
      <c r="C17" s="382"/>
      <c r="D17" s="382"/>
      <c r="E17" s="382"/>
      <c r="F17" s="382"/>
      <c r="G17" s="382"/>
      <c r="H17" s="405"/>
      <c r="I17" s="382"/>
      <c r="J17" s="382"/>
      <c r="K17" s="382"/>
      <c r="L17" s="382"/>
      <c r="M17" s="397"/>
    </row>
    <row r="18" spans="1:13" ht="16" thickBot="1">
      <c r="A18" s="267"/>
      <c r="B18" s="396"/>
      <c r="C18" s="382"/>
      <c r="D18" s="382"/>
      <c r="E18" s="382"/>
      <c r="F18" s="382"/>
      <c r="G18" s="382"/>
      <c r="H18" s="405"/>
      <c r="I18" s="382"/>
      <c r="J18" s="382"/>
      <c r="K18" s="382"/>
      <c r="L18" s="382"/>
      <c r="M18" s="397"/>
    </row>
    <row r="19" spans="1:13" ht="16" thickBot="1">
      <c r="A19" s="379"/>
      <c r="B19" s="398"/>
      <c r="C19" s="383"/>
      <c r="D19" s="382"/>
      <c r="E19" s="382"/>
      <c r="F19" s="382"/>
      <c r="G19" s="382"/>
      <c r="H19" s="406">
        <f>IF($H$6 &gt;0,H6/H8,"")</f>
        <v>2</v>
      </c>
      <c r="I19" s="382"/>
      <c r="J19" s="382"/>
      <c r="K19" s="382"/>
      <c r="L19" s="382"/>
      <c r="M19" s="397"/>
    </row>
    <row r="20" spans="1:13" ht="16" thickBot="1">
      <c r="A20" s="379"/>
      <c r="B20" s="399"/>
      <c r="C20" s="383"/>
      <c r="D20" s="382"/>
      <c r="E20" s="382"/>
      <c r="F20" s="382"/>
      <c r="G20" s="382"/>
      <c r="H20" s="405"/>
      <c r="I20" s="382"/>
      <c r="J20" s="382"/>
      <c r="K20" s="382"/>
      <c r="L20" s="382"/>
      <c r="M20" s="397"/>
    </row>
    <row r="21" spans="1:13" ht="16" thickBot="1">
      <c r="A21" s="379"/>
      <c r="B21" s="399"/>
      <c r="C21" s="383"/>
      <c r="D21" s="382"/>
      <c r="E21" s="382"/>
      <c r="F21" s="382"/>
      <c r="G21" s="382"/>
      <c r="H21" s="407">
        <f>$H$10*$H$14*$H$16/H19</f>
        <v>500</v>
      </c>
      <c r="I21" s="382"/>
      <c r="J21" s="382"/>
      <c r="K21" s="382"/>
      <c r="L21" s="382"/>
      <c r="M21" s="397"/>
    </row>
    <row r="22" spans="1:13" ht="16" thickBot="1">
      <c r="A22" s="379"/>
      <c r="B22" s="399"/>
      <c r="C22" s="383"/>
      <c r="D22" s="382"/>
      <c r="E22" s="382"/>
      <c r="F22" s="382"/>
      <c r="G22" s="382"/>
      <c r="H22" s="407">
        <f>($H$10*($H$12/100)*$H$16)/$H$19</f>
        <v>5</v>
      </c>
      <c r="I22" s="382"/>
      <c r="J22" s="382"/>
      <c r="K22" s="382"/>
      <c r="L22" s="382"/>
      <c r="M22" s="397"/>
    </row>
    <row r="23" spans="1:13" ht="16" thickBot="1">
      <c r="A23" s="379"/>
      <c r="B23" s="399"/>
      <c r="C23" s="383"/>
      <c r="D23" s="382"/>
      <c r="E23" s="382"/>
      <c r="F23" s="382"/>
      <c r="G23" s="382"/>
      <c r="H23" s="408">
        <f>($H$21+$H$22)*0.2</f>
        <v>101</v>
      </c>
      <c r="I23" s="382"/>
      <c r="J23" s="382"/>
      <c r="K23" s="382"/>
      <c r="L23" s="382"/>
      <c r="M23" s="397"/>
    </row>
    <row r="24" spans="1:13" ht="16" thickBot="1">
      <c r="A24" s="379"/>
      <c r="B24" s="399"/>
      <c r="C24" s="383"/>
      <c r="D24" s="382"/>
      <c r="E24" s="382"/>
      <c r="F24" s="382"/>
      <c r="G24" s="382"/>
      <c r="H24" s="409"/>
      <c r="I24" s="382"/>
      <c r="J24" s="382"/>
      <c r="K24" s="382"/>
      <c r="L24" s="382"/>
      <c r="M24" s="397"/>
    </row>
    <row r="25" spans="1:13" ht="16" thickBot="1">
      <c r="A25" s="379"/>
      <c r="B25" s="399"/>
      <c r="C25" s="383"/>
      <c r="D25" s="382"/>
      <c r="E25" s="382"/>
      <c r="F25" s="382"/>
      <c r="G25" s="382"/>
      <c r="H25" s="410">
        <f>SUM($H$21:$H$23)</f>
        <v>606</v>
      </c>
      <c r="I25" s="382"/>
      <c r="J25" s="382"/>
      <c r="K25" s="382"/>
      <c r="L25" s="382"/>
      <c r="M25" s="397"/>
    </row>
    <row r="26" spans="1:13">
      <c r="A26" s="380"/>
      <c r="B26" s="400"/>
      <c r="C26" s="384"/>
      <c r="D26" s="382"/>
      <c r="E26" s="382"/>
      <c r="F26" s="382"/>
      <c r="G26" s="382"/>
      <c r="H26" s="382"/>
      <c r="I26" s="382"/>
      <c r="J26" s="382"/>
      <c r="K26" s="382"/>
      <c r="L26" s="382"/>
      <c r="M26" s="397"/>
    </row>
    <row r="27" spans="1:13">
      <c r="A27" s="267"/>
      <c r="B27" s="396"/>
      <c r="C27" s="382"/>
      <c r="D27" s="382"/>
      <c r="E27" s="382"/>
      <c r="F27" s="382"/>
      <c r="G27" s="382"/>
      <c r="H27" s="382"/>
      <c r="I27" s="382"/>
      <c r="J27" s="382"/>
      <c r="K27" s="382"/>
      <c r="L27" s="382"/>
      <c r="M27" s="397"/>
    </row>
    <row r="28" spans="1:13">
      <c r="A28" s="267"/>
      <c r="B28" s="396"/>
      <c r="C28" s="382"/>
      <c r="D28" s="382"/>
      <c r="E28" s="382"/>
      <c r="F28" s="382"/>
      <c r="G28" s="382"/>
      <c r="H28" s="382"/>
      <c r="I28" s="382"/>
      <c r="J28" s="382"/>
      <c r="K28" s="382"/>
      <c r="L28" s="382"/>
      <c r="M28" s="397"/>
    </row>
    <row r="29" spans="1:13">
      <c r="A29" s="267"/>
      <c r="B29" s="396"/>
      <c r="C29" s="382"/>
      <c r="D29" s="382"/>
      <c r="E29" s="382"/>
      <c r="F29" s="382"/>
      <c r="G29" s="382"/>
      <c r="H29" s="382"/>
      <c r="I29" s="382"/>
      <c r="J29" s="382"/>
      <c r="K29" s="382"/>
      <c r="L29" s="382"/>
      <c r="M29" s="397"/>
    </row>
    <row r="30" spans="1:13" ht="16" thickBot="1">
      <c r="B30" s="401"/>
      <c r="C30" s="402"/>
      <c r="D30" s="402"/>
      <c r="E30" s="402"/>
      <c r="F30" s="402"/>
      <c r="G30" s="402"/>
      <c r="H30" s="402"/>
      <c r="I30" s="402"/>
      <c r="J30" s="402"/>
      <c r="K30" s="402"/>
      <c r="L30" s="402"/>
      <c r="M30" s="403"/>
    </row>
    <row r="31" spans="1:1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Hyperlink_HOME">
                <anchor moveWithCells="1" sizeWithCells="1">
                  <from>
                    <xdr:col>10</xdr:col>
                    <xdr:colOff>76200</xdr:colOff>
                    <xdr:row>7</xdr:row>
                    <xdr:rowOff>25400</xdr:rowOff>
                  </from>
                  <to>
                    <xdr:col>12</xdr:col>
                    <xdr:colOff>279400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Hyperlink_PotenzaRiscaldamentoB">
                <anchor moveWithCells="1" sizeWithCells="1">
                  <from>
                    <xdr:col>10</xdr:col>
                    <xdr:colOff>63500</xdr:colOff>
                    <xdr:row>9</xdr:row>
                    <xdr:rowOff>101600</xdr:rowOff>
                  </from>
                  <to>
                    <xdr:col>12</xdr:col>
                    <xdr:colOff>266700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15"/>
  <dimension ref="A1:N31"/>
  <sheetViews>
    <sheetView showGridLines="0" workbookViewId="0">
      <selection activeCell="N25" sqref="N25"/>
    </sheetView>
  </sheetViews>
  <sheetFormatPr baseColWidth="10" defaultColWidth="0" defaultRowHeight="15" zeroHeight="1"/>
  <cols>
    <col min="1" max="1" width="40.6640625" customWidth="1"/>
    <col min="2" max="7" width="9.1640625" customWidth="1"/>
    <col min="8" max="8" width="9" customWidth="1"/>
    <col min="9" max="14" width="9.1640625" customWidth="1"/>
    <col min="15" max="16384" width="9.1640625" hidden="1"/>
  </cols>
  <sheetData>
    <row r="1" spans="2:13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6"/>
      <c r="M1" s="387"/>
    </row>
    <row r="2" spans="2:13">
      <c r="B2" s="388"/>
      <c r="C2" s="381"/>
      <c r="D2" s="381"/>
      <c r="E2" s="381"/>
      <c r="F2" s="381"/>
      <c r="G2" s="381"/>
      <c r="H2" s="381"/>
      <c r="I2" s="381"/>
      <c r="J2" s="381"/>
      <c r="K2" s="381"/>
      <c r="L2" s="381"/>
      <c r="M2" s="389"/>
    </row>
    <row r="3" spans="2:13">
      <c r="B3" s="388"/>
      <c r="C3" s="381"/>
      <c r="D3" s="381"/>
      <c r="E3" s="381"/>
      <c r="F3" s="381"/>
      <c r="G3" s="381"/>
      <c r="H3" s="381"/>
      <c r="I3" s="381"/>
      <c r="J3" s="381"/>
      <c r="K3" s="381"/>
      <c r="L3" s="381"/>
      <c r="M3" s="389"/>
    </row>
    <row r="4" spans="2:13" ht="16" thickBot="1">
      <c r="B4" s="390"/>
      <c r="C4" s="391"/>
      <c r="D4" s="391"/>
      <c r="E4" s="391"/>
      <c r="F4" s="391"/>
      <c r="G4" s="391"/>
      <c r="H4" s="391"/>
      <c r="I4" s="391"/>
      <c r="J4" s="391"/>
      <c r="K4" s="391"/>
      <c r="L4" s="391"/>
      <c r="M4" s="392"/>
    </row>
    <row r="5" spans="2:13" ht="16" thickBot="1">
      <c r="B5" s="393"/>
      <c r="C5" s="394"/>
      <c r="D5" s="394"/>
      <c r="E5" s="394"/>
      <c r="F5" s="394"/>
      <c r="G5" s="394"/>
      <c r="H5" s="394"/>
      <c r="I5" s="394"/>
      <c r="J5" s="394"/>
      <c r="K5" s="394"/>
      <c r="L5" s="394"/>
      <c r="M5" s="395"/>
    </row>
    <row r="6" spans="2:13" ht="16" thickBot="1">
      <c r="B6" s="396"/>
      <c r="C6" s="382"/>
      <c r="D6" s="382"/>
      <c r="E6" s="382"/>
      <c r="F6" s="382"/>
      <c r="G6" s="382"/>
      <c r="H6" s="404">
        <v>420</v>
      </c>
      <c r="I6" s="382"/>
      <c r="J6" s="382"/>
      <c r="K6" s="382"/>
      <c r="L6" s="382"/>
      <c r="M6" s="397"/>
    </row>
    <row r="7" spans="2:13" ht="16" thickBot="1">
      <c r="B7" s="396"/>
      <c r="C7" s="382"/>
      <c r="D7" s="382"/>
      <c r="E7" s="382"/>
      <c r="F7" s="382"/>
      <c r="G7" s="382"/>
      <c r="H7" s="405"/>
      <c r="I7" s="382"/>
      <c r="J7" s="382"/>
      <c r="K7" s="382"/>
      <c r="L7" s="382"/>
      <c r="M7" s="397"/>
    </row>
    <row r="8" spans="2:13" ht="16" thickBot="1">
      <c r="B8" s="396"/>
      <c r="C8" s="382"/>
      <c r="D8" s="382"/>
      <c r="E8" s="382"/>
      <c r="F8" s="382"/>
      <c r="G8" s="382"/>
      <c r="H8" s="404">
        <v>40</v>
      </c>
      <c r="I8" s="382"/>
      <c r="J8" s="382"/>
      <c r="K8" s="382"/>
      <c r="L8" s="382"/>
      <c r="M8" s="397"/>
    </row>
    <row r="9" spans="2:13" ht="16" thickBot="1">
      <c r="B9" s="396"/>
      <c r="C9" s="382"/>
      <c r="D9" s="382"/>
      <c r="E9" s="382"/>
      <c r="F9" s="382"/>
      <c r="G9" s="382"/>
      <c r="H9" s="405"/>
      <c r="I9" s="382"/>
      <c r="J9" s="382"/>
      <c r="K9" s="382"/>
      <c r="L9" s="382"/>
      <c r="M9" s="397"/>
    </row>
    <row r="10" spans="2:13" ht="16" thickBot="1">
      <c r="B10" s="396"/>
      <c r="C10" s="382"/>
      <c r="D10" s="382"/>
      <c r="E10" s="382"/>
      <c r="F10" s="382"/>
      <c r="G10" s="382"/>
      <c r="H10" s="404">
        <v>60</v>
      </c>
      <c r="I10" s="382"/>
      <c r="J10" s="382"/>
      <c r="K10" s="382"/>
      <c r="L10" s="382"/>
      <c r="M10" s="397"/>
    </row>
    <row r="11" spans="2:13" ht="16" thickBot="1">
      <c r="B11" s="396"/>
      <c r="C11" s="382"/>
      <c r="D11" s="382"/>
      <c r="E11" s="382"/>
      <c r="F11" s="382"/>
      <c r="G11" s="382"/>
      <c r="H11" s="405"/>
      <c r="I11" s="382"/>
      <c r="J11" s="382"/>
      <c r="K11" s="382"/>
      <c r="L11" s="382"/>
      <c r="M11" s="397"/>
    </row>
    <row r="12" spans="2:13" ht="16" thickBot="1">
      <c r="B12" s="396"/>
      <c r="C12" s="382"/>
      <c r="D12" s="382"/>
      <c r="E12" s="382"/>
      <c r="F12" s="382"/>
      <c r="G12" s="382"/>
      <c r="H12" s="404">
        <v>3</v>
      </c>
      <c r="I12" s="382"/>
      <c r="J12" s="382"/>
      <c r="K12" s="382"/>
      <c r="L12" s="382"/>
      <c r="M12" s="397"/>
    </row>
    <row r="13" spans="2:13">
      <c r="B13" s="396"/>
      <c r="C13" s="382"/>
      <c r="D13" s="382"/>
      <c r="E13" s="382"/>
      <c r="F13" s="382"/>
      <c r="G13" s="382"/>
      <c r="H13" s="405"/>
      <c r="I13" s="382"/>
      <c r="J13" s="382"/>
      <c r="K13" s="382"/>
      <c r="L13" s="382"/>
      <c r="M13" s="397"/>
    </row>
    <row r="14" spans="2:13">
      <c r="B14" s="396"/>
      <c r="C14" s="382"/>
      <c r="D14" s="382"/>
      <c r="E14" s="382"/>
      <c r="F14" s="382"/>
      <c r="G14" s="382"/>
      <c r="H14" s="405"/>
      <c r="I14" s="382"/>
      <c r="J14" s="382"/>
      <c r="K14" s="382"/>
      <c r="L14" s="382"/>
      <c r="M14" s="397"/>
    </row>
    <row r="15" spans="2:13">
      <c r="B15" s="396"/>
      <c r="C15" s="382"/>
      <c r="D15" s="382"/>
      <c r="E15" s="382"/>
      <c r="F15" s="382"/>
      <c r="G15" s="382"/>
      <c r="H15" s="405"/>
      <c r="I15" s="382"/>
      <c r="J15" s="382"/>
      <c r="K15" s="382"/>
      <c r="L15" s="382"/>
      <c r="M15" s="397"/>
    </row>
    <row r="16" spans="2:13">
      <c r="B16" s="396"/>
      <c r="C16" s="382"/>
      <c r="D16" s="382"/>
      <c r="E16" s="382"/>
      <c r="F16" s="382"/>
      <c r="G16" s="382"/>
      <c r="H16" s="405"/>
      <c r="I16" s="382"/>
      <c r="J16" s="382"/>
      <c r="K16" s="382"/>
      <c r="L16" s="382"/>
      <c r="M16" s="397"/>
    </row>
    <row r="17" spans="2:13">
      <c r="B17" s="396"/>
      <c r="C17" s="382"/>
      <c r="D17" s="382"/>
      <c r="E17" s="382"/>
      <c r="F17" s="382"/>
      <c r="G17" s="382"/>
      <c r="H17" s="405"/>
      <c r="I17" s="382"/>
      <c r="J17" s="382"/>
      <c r="K17" s="382"/>
      <c r="L17" s="382"/>
      <c r="M17" s="397"/>
    </row>
    <row r="18" spans="2:13" ht="16" thickBot="1">
      <c r="B18" s="396"/>
      <c r="C18" s="382"/>
      <c r="D18" s="382"/>
      <c r="E18" s="382"/>
      <c r="F18" s="382"/>
      <c r="G18" s="382"/>
      <c r="H18" s="405"/>
      <c r="I18" s="382"/>
      <c r="J18" s="382"/>
      <c r="K18" s="382"/>
      <c r="L18" s="382"/>
      <c r="M18" s="397"/>
    </row>
    <row r="19" spans="2:13" ht="16" thickBot="1">
      <c r="B19" s="398"/>
      <c r="C19" s="383"/>
      <c r="D19" s="382"/>
      <c r="E19" s="382"/>
      <c r="F19" s="382"/>
      <c r="G19" s="382"/>
      <c r="H19" s="407">
        <f>IF(H10&gt;0,$H$10/$H$12,"")</f>
        <v>20</v>
      </c>
      <c r="I19" s="382"/>
      <c r="J19" s="382"/>
      <c r="K19" s="382"/>
      <c r="L19" s="382"/>
      <c r="M19" s="397"/>
    </row>
    <row r="20" spans="2:13" ht="16" thickBot="1">
      <c r="B20" s="399"/>
      <c r="C20" s="383"/>
      <c r="D20" s="382"/>
      <c r="E20" s="382"/>
      <c r="F20" s="382"/>
      <c r="G20" s="382"/>
      <c r="H20" s="409"/>
      <c r="I20" s="382"/>
      <c r="J20" s="382"/>
      <c r="K20" s="382"/>
      <c r="L20" s="382"/>
      <c r="M20" s="397"/>
    </row>
    <row r="21" spans="2:13" ht="16" thickBot="1">
      <c r="B21" s="399"/>
      <c r="C21" s="383"/>
      <c r="D21" s="382"/>
      <c r="E21" s="382"/>
      <c r="F21" s="382"/>
      <c r="G21" s="382"/>
      <c r="H21" s="407">
        <f>IF(H6&gt;0,(H6*0.324*H10)/H12,"")</f>
        <v>2721.6000000000004</v>
      </c>
      <c r="I21" s="382"/>
      <c r="J21" s="382"/>
      <c r="K21" s="382"/>
      <c r="L21" s="382"/>
      <c r="M21" s="397"/>
    </row>
    <row r="22" spans="2:13" ht="16" thickBot="1">
      <c r="B22" s="399"/>
      <c r="C22" s="383"/>
      <c r="D22" s="382"/>
      <c r="E22" s="382"/>
      <c r="F22" s="382"/>
      <c r="G22" s="382"/>
      <c r="H22" s="407">
        <f>(H6*(H8/100)*H10)/H12</f>
        <v>3360</v>
      </c>
      <c r="I22" s="382"/>
      <c r="J22" s="382"/>
      <c r="K22" s="382"/>
      <c r="L22" s="382"/>
      <c r="M22" s="397"/>
    </row>
    <row r="23" spans="2:13" ht="16" thickBot="1">
      <c r="B23" s="399"/>
      <c r="C23" s="383"/>
      <c r="D23" s="382"/>
      <c r="E23" s="382"/>
      <c r="F23" s="382"/>
      <c r="G23" s="382"/>
      <c r="H23" s="408">
        <f>(H21+H22)*0.2</f>
        <v>1216.3200000000002</v>
      </c>
      <c r="I23" s="382"/>
      <c r="J23" s="382"/>
      <c r="K23" s="382"/>
      <c r="L23" s="382"/>
      <c r="M23" s="397"/>
    </row>
    <row r="24" spans="2:13" ht="16" thickBot="1">
      <c r="B24" s="399"/>
      <c r="C24" s="383"/>
      <c r="D24" s="382"/>
      <c r="E24" s="382"/>
      <c r="F24" s="382"/>
      <c r="G24" s="382"/>
      <c r="H24" s="409"/>
      <c r="I24" s="382"/>
      <c r="J24" s="382"/>
      <c r="K24" s="382"/>
      <c r="L24" s="382"/>
      <c r="M24" s="397"/>
    </row>
    <row r="25" spans="2:13" ht="16" thickBot="1">
      <c r="B25" s="399"/>
      <c r="C25" s="383"/>
      <c r="D25" s="382"/>
      <c r="E25" s="382"/>
      <c r="F25" s="382"/>
      <c r="G25" s="382"/>
      <c r="H25" s="410">
        <f>SUM(H21:H23)</f>
        <v>7297.92</v>
      </c>
      <c r="I25" s="382"/>
      <c r="J25" s="382"/>
      <c r="K25" s="382"/>
      <c r="L25" s="382"/>
      <c r="M25" s="397"/>
    </row>
    <row r="26" spans="2:13">
      <c r="B26" s="400"/>
      <c r="C26" s="384"/>
      <c r="D26" s="382"/>
      <c r="E26" s="382"/>
      <c r="F26" s="382"/>
      <c r="G26" s="382"/>
      <c r="H26" s="382"/>
      <c r="I26" s="382"/>
      <c r="J26" s="382"/>
      <c r="K26" s="382"/>
      <c r="L26" s="382"/>
      <c r="M26" s="397"/>
    </row>
    <row r="27" spans="2:13">
      <c r="B27" s="396"/>
      <c r="C27" s="382"/>
      <c r="D27" s="382"/>
      <c r="E27" s="382"/>
      <c r="F27" s="382"/>
      <c r="G27" s="382"/>
      <c r="H27" s="382"/>
      <c r="I27" s="382"/>
      <c r="J27" s="382"/>
      <c r="K27" s="382"/>
      <c r="L27" s="382"/>
      <c r="M27" s="397"/>
    </row>
    <row r="28" spans="2:13">
      <c r="B28" s="396"/>
      <c r="C28" s="382"/>
      <c r="D28" s="382"/>
      <c r="E28" s="382"/>
      <c r="F28" s="382"/>
      <c r="G28" s="382"/>
      <c r="H28" s="382"/>
      <c r="I28" s="382"/>
      <c r="J28" s="382"/>
      <c r="K28" s="382"/>
      <c r="L28" s="382"/>
      <c r="M28" s="397"/>
    </row>
    <row r="29" spans="2:13">
      <c r="B29" s="396"/>
      <c r="C29" s="382"/>
      <c r="D29" s="382"/>
      <c r="E29" s="382"/>
      <c r="F29" s="382"/>
      <c r="G29" s="382"/>
      <c r="H29" s="382"/>
      <c r="I29" s="382"/>
      <c r="J29" s="382"/>
      <c r="K29" s="382"/>
      <c r="L29" s="382"/>
      <c r="M29" s="397"/>
    </row>
    <row r="30" spans="2:13" ht="16" thickBot="1">
      <c r="B30" s="401"/>
      <c r="C30" s="402"/>
      <c r="D30" s="402"/>
      <c r="E30" s="402"/>
      <c r="F30" s="402"/>
      <c r="G30" s="402"/>
      <c r="H30" s="402"/>
      <c r="I30" s="402"/>
      <c r="J30" s="402"/>
      <c r="K30" s="402"/>
      <c r="L30" s="402"/>
      <c r="M30" s="403"/>
    </row>
    <row r="31" spans="2:1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Hyperlink_HOME">
                <anchor moveWithCells="1" sizeWithCells="1">
                  <from>
                    <xdr:col>10</xdr:col>
                    <xdr:colOff>76200</xdr:colOff>
                    <xdr:row>6</xdr:row>
                    <xdr:rowOff>101600</xdr:rowOff>
                  </from>
                  <to>
                    <xdr:col>12</xdr:col>
                    <xdr:colOff>279400</xdr:colOff>
                    <xdr:row>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utton 2">
              <controlPr defaultSize="0" print="0" autoFill="0" autoPict="0" macro="[0]!Hyperlink_PotenzaRiscaldamentoA">
                <anchor moveWithCells="1" sizeWithCells="1">
                  <from>
                    <xdr:col>10</xdr:col>
                    <xdr:colOff>76200</xdr:colOff>
                    <xdr:row>8</xdr:row>
                    <xdr:rowOff>139700</xdr:rowOff>
                  </from>
                  <to>
                    <xdr:col>12</xdr:col>
                    <xdr:colOff>292100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16"/>
  <dimension ref="A1:WVQ43"/>
  <sheetViews>
    <sheetView showGridLines="0" workbookViewId="0">
      <selection activeCell="H17" sqref="H17"/>
    </sheetView>
  </sheetViews>
  <sheetFormatPr baseColWidth="10" defaultColWidth="0" defaultRowHeight="15" zeroHeight="1"/>
  <cols>
    <col min="1" max="2" width="9.1640625" customWidth="1"/>
    <col min="3" max="3" width="14.33203125" style="419" customWidth="1"/>
    <col min="4" max="4" width="37.33203125" customWidth="1"/>
    <col min="5" max="5" width="11.5" style="420" customWidth="1"/>
    <col min="6" max="6" width="6.6640625" style="419" customWidth="1"/>
    <col min="7" max="7" width="13.33203125" customWidth="1"/>
    <col min="8" max="8" width="9.1640625" customWidth="1"/>
    <col min="9" max="9" width="21.33203125" customWidth="1"/>
    <col min="10" max="10" width="9.1640625" customWidth="1"/>
    <col min="11" max="258" width="9.1640625" hidden="1"/>
    <col min="259" max="259" width="14.33203125" hidden="1"/>
    <col min="260" max="260" width="32.33203125" hidden="1"/>
    <col min="261" max="261" width="11.5" hidden="1"/>
    <col min="262" max="262" width="6.6640625" hidden="1"/>
    <col min="263" max="263" width="13.33203125" hidden="1"/>
    <col min="264" max="264" width="9.1640625" hidden="1"/>
    <col min="265" max="265" width="9.33203125" hidden="1"/>
    <col min="266" max="514" width="9.1640625" hidden="1"/>
    <col min="515" max="515" width="14.33203125" hidden="1"/>
    <col min="516" max="516" width="32.33203125" hidden="1"/>
    <col min="517" max="517" width="11.5" hidden="1"/>
    <col min="518" max="518" width="6.6640625" hidden="1"/>
    <col min="519" max="519" width="13.33203125" hidden="1"/>
    <col min="520" max="520" width="9.1640625" hidden="1"/>
    <col min="521" max="521" width="9.33203125" hidden="1"/>
    <col min="522" max="770" width="9.1640625" hidden="1"/>
    <col min="771" max="771" width="14.33203125" hidden="1"/>
    <col min="772" max="772" width="32.33203125" hidden="1"/>
    <col min="773" max="773" width="11.5" hidden="1"/>
    <col min="774" max="774" width="6.6640625" hidden="1"/>
    <col min="775" max="775" width="13.33203125" hidden="1"/>
    <col min="776" max="776" width="9.1640625" hidden="1"/>
    <col min="777" max="777" width="9.33203125" hidden="1"/>
    <col min="778" max="1026" width="9.1640625" hidden="1"/>
    <col min="1027" max="1027" width="14.33203125" hidden="1"/>
    <col min="1028" max="1028" width="32.33203125" hidden="1"/>
    <col min="1029" max="1029" width="11.5" hidden="1"/>
    <col min="1030" max="1030" width="6.6640625" hidden="1"/>
    <col min="1031" max="1031" width="13.33203125" hidden="1"/>
    <col min="1032" max="1032" width="9.1640625" hidden="1"/>
    <col min="1033" max="1033" width="9.33203125" hidden="1"/>
    <col min="1034" max="1282" width="9.1640625" hidden="1"/>
    <col min="1283" max="1283" width="14.33203125" hidden="1"/>
    <col min="1284" max="1284" width="32.33203125" hidden="1"/>
    <col min="1285" max="1285" width="11.5" hidden="1"/>
    <col min="1286" max="1286" width="6.6640625" hidden="1"/>
    <col min="1287" max="1287" width="13.33203125" hidden="1"/>
    <col min="1288" max="1288" width="9.1640625" hidden="1"/>
    <col min="1289" max="1289" width="9.33203125" hidden="1"/>
    <col min="1290" max="1538" width="9.1640625" hidden="1"/>
    <col min="1539" max="1539" width="14.33203125" hidden="1"/>
    <col min="1540" max="1540" width="32.33203125" hidden="1"/>
    <col min="1541" max="1541" width="11.5" hidden="1"/>
    <col min="1542" max="1542" width="6.6640625" hidden="1"/>
    <col min="1543" max="1543" width="13.33203125" hidden="1"/>
    <col min="1544" max="1544" width="9.1640625" hidden="1"/>
    <col min="1545" max="1545" width="9.33203125" hidden="1"/>
    <col min="1546" max="1794" width="9.1640625" hidden="1"/>
    <col min="1795" max="1795" width="14.33203125" hidden="1"/>
    <col min="1796" max="1796" width="32.33203125" hidden="1"/>
    <col min="1797" max="1797" width="11.5" hidden="1"/>
    <col min="1798" max="1798" width="6.6640625" hidden="1"/>
    <col min="1799" max="1799" width="13.33203125" hidden="1"/>
    <col min="1800" max="1800" width="9.1640625" hidden="1"/>
    <col min="1801" max="1801" width="9.33203125" hidden="1"/>
    <col min="1802" max="2050" width="9.1640625" hidden="1"/>
    <col min="2051" max="2051" width="14.33203125" hidden="1"/>
    <col min="2052" max="2052" width="32.33203125" hidden="1"/>
    <col min="2053" max="2053" width="11.5" hidden="1"/>
    <col min="2054" max="2054" width="6.6640625" hidden="1"/>
    <col min="2055" max="2055" width="13.33203125" hidden="1"/>
    <col min="2056" max="2056" width="9.1640625" hidden="1"/>
    <col min="2057" max="2057" width="9.33203125" hidden="1"/>
    <col min="2058" max="2306" width="9.1640625" hidden="1"/>
    <col min="2307" max="2307" width="14.33203125" hidden="1"/>
    <col min="2308" max="2308" width="32.33203125" hidden="1"/>
    <col min="2309" max="2309" width="11.5" hidden="1"/>
    <col min="2310" max="2310" width="6.6640625" hidden="1"/>
    <col min="2311" max="2311" width="13.33203125" hidden="1"/>
    <col min="2312" max="2312" width="9.1640625" hidden="1"/>
    <col min="2313" max="2313" width="9.33203125" hidden="1"/>
    <col min="2314" max="2562" width="9.1640625" hidden="1"/>
    <col min="2563" max="2563" width="14.33203125" hidden="1"/>
    <col min="2564" max="2564" width="32.33203125" hidden="1"/>
    <col min="2565" max="2565" width="11.5" hidden="1"/>
    <col min="2566" max="2566" width="6.6640625" hidden="1"/>
    <col min="2567" max="2567" width="13.33203125" hidden="1"/>
    <col min="2568" max="2568" width="9.1640625" hidden="1"/>
    <col min="2569" max="2569" width="9.33203125" hidden="1"/>
    <col min="2570" max="2818" width="9.1640625" hidden="1"/>
    <col min="2819" max="2819" width="14.33203125" hidden="1"/>
    <col min="2820" max="2820" width="32.33203125" hidden="1"/>
    <col min="2821" max="2821" width="11.5" hidden="1"/>
    <col min="2822" max="2822" width="6.6640625" hidden="1"/>
    <col min="2823" max="2823" width="13.33203125" hidden="1"/>
    <col min="2824" max="2824" width="9.1640625" hidden="1"/>
    <col min="2825" max="2825" width="9.33203125" hidden="1"/>
    <col min="2826" max="3074" width="9.1640625" hidden="1"/>
    <col min="3075" max="3075" width="14.33203125" hidden="1"/>
    <col min="3076" max="3076" width="32.33203125" hidden="1"/>
    <col min="3077" max="3077" width="11.5" hidden="1"/>
    <col min="3078" max="3078" width="6.6640625" hidden="1"/>
    <col min="3079" max="3079" width="13.33203125" hidden="1"/>
    <col min="3080" max="3080" width="9.1640625" hidden="1"/>
    <col min="3081" max="3081" width="9.33203125" hidden="1"/>
    <col min="3082" max="3330" width="9.1640625" hidden="1"/>
    <col min="3331" max="3331" width="14.33203125" hidden="1"/>
    <col min="3332" max="3332" width="32.33203125" hidden="1"/>
    <col min="3333" max="3333" width="11.5" hidden="1"/>
    <col min="3334" max="3334" width="6.6640625" hidden="1"/>
    <col min="3335" max="3335" width="13.33203125" hidden="1"/>
    <col min="3336" max="3336" width="9.1640625" hidden="1"/>
    <col min="3337" max="3337" width="9.33203125" hidden="1"/>
    <col min="3338" max="3586" width="9.1640625" hidden="1"/>
    <col min="3587" max="3587" width="14.33203125" hidden="1"/>
    <col min="3588" max="3588" width="32.33203125" hidden="1"/>
    <col min="3589" max="3589" width="11.5" hidden="1"/>
    <col min="3590" max="3590" width="6.6640625" hidden="1"/>
    <col min="3591" max="3591" width="13.33203125" hidden="1"/>
    <col min="3592" max="3592" width="9.1640625" hidden="1"/>
    <col min="3593" max="3593" width="9.33203125" hidden="1"/>
    <col min="3594" max="3842" width="9.1640625" hidden="1"/>
    <col min="3843" max="3843" width="14.33203125" hidden="1"/>
    <col min="3844" max="3844" width="32.33203125" hidden="1"/>
    <col min="3845" max="3845" width="11.5" hidden="1"/>
    <col min="3846" max="3846" width="6.6640625" hidden="1"/>
    <col min="3847" max="3847" width="13.33203125" hidden="1"/>
    <col min="3848" max="3848" width="9.1640625" hidden="1"/>
    <col min="3849" max="3849" width="9.33203125" hidden="1"/>
    <col min="3850" max="4098" width="9.1640625" hidden="1"/>
    <col min="4099" max="4099" width="14.33203125" hidden="1"/>
    <col min="4100" max="4100" width="32.33203125" hidden="1"/>
    <col min="4101" max="4101" width="11.5" hidden="1"/>
    <col min="4102" max="4102" width="6.6640625" hidden="1"/>
    <col min="4103" max="4103" width="13.33203125" hidden="1"/>
    <col min="4104" max="4104" width="9.1640625" hidden="1"/>
    <col min="4105" max="4105" width="9.33203125" hidden="1"/>
    <col min="4106" max="4354" width="9.1640625" hidden="1"/>
    <col min="4355" max="4355" width="14.33203125" hidden="1"/>
    <col min="4356" max="4356" width="32.33203125" hidden="1"/>
    <col min="4357" max="4357" width="11.5" hidden="1"/>
    <col min="4358" max="4358" width="6.6640625" hidden="1"/>
    <col min="4359" max="4359" width="13.33203125" hidden="1"/>
    <col min="4360" max="4360" width="9.1640625" hidden="1"/>
    <col min="4361" max="4361" width="9.33203125" hidden="1"/>
    <col min="4362" max="4610" width="9.1640625" hidden="1"/>
    <col min="4611" max="4611" width="14.33203125" hidden="1"/>
    <col min="4612" max="4612" width="32.33203125" hidden="1"/>
    <col min="4613" max="4613" width="11.5" hidden="1"/>
    <col min="4614" max="4614" width="6.6640625" hidden="1"/>
    <col min="4615" max="4615" width="13.33203125" hidden="1"/>
    <col min="4616" max="4616" width="9.1640625" hidden="1"/>
    <col min="4617" max="4617" width="9.33203125" hidden="1"/>
    <col min="4618" max="4866" width="9.1640625" hidden="1"/>
    <col min="4867" max="4867" width="14.33203125" hidden="1"/>
    <col min="4868" max="4868" width="32.33203125" hidden="1"/>
    <col min="4869" max="4869" width="11.5" hidden="1"/>
    <col min="4870" max="4870" width="6.6640625" hidden="1"/>
    <col min="4871" max="4871" width="13.33203125" hidden="1"/>
    <col min="4872" max="4872" width="9.1640625" hidden="1"/>
    <col min="4873" max="4873" width="9.33203125" hidden="1"/>
    <col min="4874" max="5122" width="9.1640625" hidden="1"/>
    <col min="5123" max="5123" width="14.33203125" hidden="1"/>
    <col min="5124" max="5124" width="32.33203125" hidden="1"/>
    <col min="5125" max="5125" width="11.5" hidden="1"/>
    <col min="5126" max="5126" width="6.6640625" hidden="1"/>
    <col min="5127" max="5127" width="13.33203125" hidden="1"/>
    <col min="5128" max="5128" width="9.1640625" hidden="1"/>
    <col min="5129" max="5129" width="9.33203125" hidden="1"/>
    <col min="5130" max="5378" width="9.1640625" hidden="1"/>
    <col min="5379" max="5379" width="14.33203125" hidden="1"/>
    <col min="5380" max="5380" width="32.33203125" hidden="1"/>
    <col min="5381" max="5381" width="11.5" hidden="1"/>
    <col min="5382" max="5382" width="6.6640625" hidden="1"/>
    <col min="5383" max="5383" width="13.33203125" hidden="1"/>
    <col min="5384" max="5384" width="9.1640625" hidden="1"/>
    <col min="5385" max="5385" width="9.33203125" hidden="1"/>
    <col min="5386" max="5634" width="9.1640625" hidden="1"/>
    <col min="5635" max="5635" width="14.33203125" hidden="1"/>
    <col min="5636" max="5636" width="32.33203125" hidden="1"/>
    <col min="5637" max="5637" width="11.5" hidden="1"/>
    <col min="5638" max="5638" width="6.6640625" hidden="1"/>
    <col min="5639" max="5639" width="13.33203125" hidden="1"/>
    <col min="5640" max="5640" width="9.1640625" hidden="1"/>
    <col min="5641" max="5641" width="9.33203125" hidden="1"/>
    <col min="5642" max="5890" width="9.1640625" hidden="1"/>
    <col min="5891" max="5891" width="14.33203125" hidden="1"/>
    <col min="5892" max="5892" width="32.33203125" hidden="1"/>
    <col min="5893" max="5893" width="11.5" hidden="1"/>
    <col min="5894" max="5894" width="6.6640625" hidden="1"/>
    <col min="5895" max="5895" width="13.33203125" hidden="1"/>
    <col min="5896" max="5896" width="9.1640625" hidden="1"/>
    <col min="5897" max="5897" width="9.33203125" hidden="1"/>
    <col min="5898" max="6146" width="9.1640625" hidden="1"/>
    <col min="6147" max="6147" width="14.33203125" hidden="1"/>
    <col min="6148" max="6148" width="32.33203125" hidden="1"/>
    <col min="6149" max="6149" width="11.5" hidden="1"/>
    <col min="6150" max="6150" width="6.6640625" hidden="1"/>
    <col min="6151" max="6151" width="13.33203125" hidden="1"/>
    <col min="6152" max="6152" width="9.1640625" hidden="1"/>
    <col min="6153" max="6153" width="9.33203125" hidden="1"/>
    <col min="6154" max="6402" width="9.1640625" hidden="1"/>
    <col min="6403" max="6403" width="14.33203125" hidden="1"/>
    <col min="6404" max="6404" width="32.33203125" hidden="1"/>
    <col min="6405" max="6405" width="11.5" hidden="1"/>
    <col min="6406" max="6406" width="6.6640625" hidden="1"/>
    <col min="6407" max="6407" width="13.33203125" hidden="1"/>
    <col min="6408" max="6408" width="9.1640625" hidden="1"/>
    <col min="6409" max="6409" width="9.33203125" hidden="1"/>
    <col min="6410" max="6658" width="9.1640625" hidden="1"/>
    <col min="6659" max="6659" width="14.33203125" hidden="1"/>
    <col min="6660" max="6660" width="32.33203125" hidden="1"/>
    <col min="6661" max="6661" width="11.5" hidden="1"/>
    <col min="6662" max="6662" width="6.6640625" hidden="1"/>
    <col min="6663" max="6663" width="13.33203125" hidden="1"/>
    <col min="6664" max="6664" width="9.1640625" hidden="1"/>
    <col min="6665" max="6665" width="9.33203125" hidden="1"/>
    <col min="6666" max="6914" width="9.1640625" hidden="1"/>
    <col min="6915" max="6915" width="14.33203125" hidden="1"/>
    <col min="6916" max="6916" width="32.33203125" hidden="1"/>
    <col min="6917" max="6917" width="11.5" hidden="1"/>
    <col min="6918" max="6918" width="6.6640625" hidden="1"/>
    <col min="6919" max="6919" width="13.33203125" hidden="1"/>
    <col min="6920" max="6920" width="9.1640625" hidden="1"/>
    <col min="6921" max="6921" width="9.33203125" hidden="1"/>
    <col min="6922" max="7170" width="9.1640625" hidden="1"/>
    <col min="7171" max="7171" width="14.33203125" hidden="1"/>
    <col min="7172" max="7172" width="32.33203125" hidden="1"/>
    <col min="7173" max="7173" width="11.5" hidden="1"/>
    <col min="7174" max="7174" width="6.6640625" hidden="1"/>
    <col min="7175" max="7175" width="13.33203125" hidden="1"/>
    <col min="7176" max="7176" width="9.1640625" hidden="1"/>
    <col min="7177" max="7177" width="9.33203125" hidden="1"/>
    <col min="7178" max="7426" width="9.1640625" hidden="1"/>
    <col min="7427" max="7427" width="14.33203125" hidden="1"/>
    <col min="7428" max="7428" width="32.33203125" hidden="1"/>
    <col min="7429" max="7429" width="11.5" hidden="1"/>
    <col min="7430" max="7430" width="6.6640625" hidden="1"/>
    <col min="7431" max="7431" width="13.33203125" hidden="1"/>
    <col min="7432" max="7432" width="9.1640625" hidden="1"/>
    <col min="7433" max="7433" width="9.33203125" hidden="1"/>
    <col min="7434" max="7682" width="9.1640625" hidden="1"/>
    <col min="7683" max="7683" width="14.33203125" hidden="1"/>
    <col min="7684" max="7684" width="32.33203125" hidden="1"/>
    <col min="7685" max="7685" width="11.5" hidden="1"/>
    <col min="7686" max="7686" width="6.6640625" hidden="1"/>
    <col min="7687" max="7687" width="13.33203125" hidden="1"/>
    <col min="7688" max="7688" width="9.1640625" hidden="1"/>
    <col min="7689" max="7689" width="9.33203125" hidden="1"/>
    <col min="7690" max="7938" width="9.1640625" hidden="1"/>
    <col min="7939" max="7939" width="14.33203125" hidden="1"/>
    <col min="7940" max="7940" width="32.33203125" hidden="1"/>
    <col min="7941" max="7941" width="11.5" hidden="1"/>
    <col min="7942" max="7942" width="6.6640625" hidden="1"/>
    <col min="7943" max="7943" width="13.33203125" hidden="1"/>
    <col min="7944" max="7944" width="9.1640625" hidden="1"/>
    <col min="7945" max="7945" width="9.33203125" hidden="1"/>
    <col min="7946" max="8194" width="9.1640625" hidden="1"/>
    <col min="8195" max="8195" width="14.33203125" hidden="1"/>
    <col min="8196" max="8196" width="32.33203125" hidden="1"/>
    <col min="8197" max="8197" width="11.5" hidden="1"/>
    <col min="8198" max="8198" width="6.6640625" hidden="1"/>
    <col min="8199" max="8199" width="13.33203125" hidden="1"/>
    <col min="8200" max="8200" width="9.1640625" hidden="1"/>
    <col min="8201" max="8201" width="9.33203125" hidden="1"/>
    <col min="8202" max="8450" width="9.1640625" hidden="1"/>
    <col min="8451" max="8451" width="14.33203125" hidden="1"/>
    <col min="8452" max="8452" width="32.33203125" hidden="1"/>
    <col min="8453" max="8453" width="11.5" hidden="1"/>
    <col min="8454" max="8454" width="6.6640625" hidden="1"/>
    <col min="8455" max="8455" width="13.33203125" hidden="1"/>
    <col min="8456" max="8456" width="9.1640625" hidden="1"/>
    <col min="8457" max="8457" width="9.33203125" hidden="1"/>
    <col min="8458" max="8706" width="9.1640625" hidden="1"/>
    <col min="8707" max="8707" width="14.33203125" hidden="1"/>
    <col min="8708" max="8708" width="32.33203125" hidden="1"/>
    <col min="8709" max="8709" width="11.5" hidden="1"/>
    <col min="8710" max="8710" width="6.6640625" hidden="1"/>
    <col min="8711" max="8711" width="13.33203125" hidden="1"/>
    <col min="8712" max="8712" width="9.1640625" hidden="1"/>
    <col min="8713" max="8713" width="9.33203125" hidden="1"/>
    <col min="8714" max="8962" width="9.1640625" hidden="1"/>
    <col min="8963" max="8963" width="14.33203125" hidden="1"/>
    <col min="8964" max="8964" width="32.33203125" hidden="1"/>
    <col min="8965" max="8965" width="11.5" hidden="1"/>
    <col min="8966" max="8966" width="6.6640625" hidden="1"/>
    <col min="8967" max="8967" width="13.33203125" hidden="1"/>
    <col min="8968" max="8968" width="9.1640625" hidden="1"/>
    <col min="8969" max="8969" width="9.33203125" hidden="1"/>
    <col min="8970" max="9218" width="9.1640625" hidden="1"/>
    <col min="9219" max="9219" width="14.33203125" hidden="1"/>
    <col min="9220" max="9220" width="32.33203125" hidden="1"/>
    <col min="9221" max="9221" width="11.5" hidden="1"/>
    <col min="9222" max="9222" width="6.6640625" hidden="1"/>
    <col min="9223" max="9223" width="13.33203125" hidden="1"/>
    <col min="9224" max="9224" width="9.1640625" hidden="1"/>
    <col min="9225" max="9225" width="9.33203125" hidden="1"/>
    <col min="9226" max="9474" width="9.1640625" hidden="1"/>
    <col min="9475" max="9475" width="14.33203125" hidden="1"/>
    <col min="9476" max="9476" width="32.33203125" hidden="1"/>
    <col min="9477" max="9477" width="11.5" hidden="1"/>
    <col min="9478" max="9478" width="6.6640625" hidden="1"/>
    <col min="9479" max="9479" width="13.33203125" hidden="1"/>
    <col min="9480" max="9480" width="9.1640625" hidden="1"/>
    <col min="9481" max="9481" width="9.33203125" hidden="1"/>
    <col min="9482" max="9730" width="9.1640625" hidden="1"/>
    <col min="9731" max="9731" width="14.33203125" hidden="1"/>
    <col min="9732" max="9732" width="32.33203125" hidden="1"/>
    <col min="9733" max="9733" width="11.5" hidden="1"/>
    <col min="9734" max="9734" width="6.6640625" hidden="1"/>
    <col min="9735" max="9735" width="13.33203125" hidden="1"/>
    <col min="9736" max="9736" width="9.1640625" hidden="1"/>
    <col min="9737" max="9737" width="9.33203125" hidden="1"/>
    <col min="9738" max="9986" width="9.1640625" hidden="1"/>
    <col min="9987" max="9987" width="14.33203125" hidden="1"/>
    <col min="9988" max="9988" width="32.33203125" hidden="1"/>
    <col min="9989" max="9989" width="11.5" hidden="1"/>
    <col min="9990" max="9990" width="6.6640625" hidden="1"/>
    <col min="9991" max="9991" width="13.33203125" hidden="1"/>
    <col min="9992" max="9992" width="9.1640625" hidden="1"/>
    <col min="9993" max="9993" width="9.33203125" hidden="1"/>
    <col min="9994" max="10242" width="9.1640625" hidden="1"/>
    <col min="10243" max="10243" width="14.33203125" hidden="1"/>
    <col min="10244" max="10244" width="32.33203125" hidden="1"/>
    <col min="10245" max="10245" width="11.5" hidden="1"/>
    <col min="10246" max="10246" width="6.6640625" hidden="1"/>
    <col min="10247" max="10247" width="13.33203125" hidden="1"/>
    <col min="10248" max="10248" width="9.1640625" hidden="1"/>
    <col min="10249" max="10249" width="9.33203125" hidden="1"/>
    <col min="10250" max="10498" width="9.1640625" hidden="1"/>
    <col min="10499" max="10499" width="14.33203125" hidden="1"/>
    <col min="10500" max="10500" width="32.33203125" hidden="1"/>
    <col min="10501" max="10501" width="11.5" hidden="1"/>
    <col min="10502" max="10502" width="6.6640625" hidden="1"/>
    <col min="10503" max="10503" width="13.33203125" hidden="1"/>
    <col min="10504" max="10504" width="9.1640625" hidden="1"/>
    <col min="10505" max="10505" width="9.33203125" hidden="1"/>
    <col min="10506" max="10754" width="9.1640625" hidden="1"/>
    <col min="10755" max="10755" width="14.33203125" hidden="1"/>
    <col min="10756" max="10756" width="32.33203125" hidden="1"/>
    <col min="10757" max="10757" width="11.5" hidden="1"/>
    <col min="10758" max="10758" width="6.6640625" hidden="1"/>
    <col min="10759" max="10759" width="13.33203125" hidden="1"/>
    <col min="10760" max="10760" width="9.1640625" hidden="1"/>
    <col min="10761" max="10761" width="9.33203125" hidden="1"/>
    <col min="10762" max="11010" width="9.1640625" hidden="1"/>
    <col min="11011" max="11011" width="14.33203125" hidden="1"/>
    <col min="11012" max="11012" width="32.33203125" hidden="1"/>
    <col min="11013" max="11013" width="11.5" hidden="1"/>
    <col min="11014" max="11014" width="6.6640625" hidden="1"/>
    <col min="11015" max="11015" width="13.33203125" hidden="1"/>
    <col min="11016" max="11016" width="9.1640625" hidden="1"/>
    <col min="11017" max="11017" width="9.33203125" hidden="1"/>
    <col min="11018" max="11266" width="9.1640625" hidden="1"/>
    <col min="11267" max="11267" width="14.33203125" hidden="1"/>
    <col min="11268" max="11268" width="32.33203125" hidden="1"/>
    <col min="11269" max="11269" width="11.5" hidden="1"/>
    <col min="11270" max="11270" width="6.6640625" hidden="1"/>
    <col min="11271" max="11271" width="13.33203125" hidden="1"/>
    <col min="11272" max="11272" width="9.1640625" hidden="1"/>
    <col min="11273" max="11273" width="9.33203125" hidden="1"/>
    <col min="11274" max="11522" width="9.1640625" hidden="1"/>
    <col min="11523" max="11523" width="14.33203125" hidden="1"/>
    <col min="11524" max="11524" width="32.33203125" hidden="1"/>
    <col min="11525" max="11525" width="11.5" hidden="1"/>
    <col min="11526" max="11526" width="6.6640625" hidden="1"/>
    <col min="11527" max="11527" width="13.33203125" hidden="1"/>
    <col min="11528" max="11528" width="9.1640625" hidden="1"/>
    <col min="11529" max="11529" width="9.33203125" hidden="1"/>
    <col min="11530" max="11778" width="9.1640625" hidden="1"/>
    <col min="11779" max="11779" width="14.33203125" hidden="1"/>
    <col min="11780" max="11780" width="32.33203125" hidden="1"/>
    <col min="11781" max="11781" width="11.5" hidden="1"/>
    <col min="11782" max="11782" width="6.6640625" hidden="1"/>
    <col min="11783" max="11783" width="13.33203125" hidden="1"/>
    <col min="11784" max="11784" width="9.1640625" hidden="1"/>
    <col min="11785" max="11785" width="9.33203125" hidden="1"/>
    <col min="11786" max="12034" width="9.1640625" hidden="1"/>
    <col min="12035" max="12035" width="14.33203125" hidden="1"/>
    <col min="12036" max="12036" width="32.33203125" hidden="1"/>
    <col min="12037" max="12037" width="11.5" hidden="1"/>
    <col min="12038" max="12038" width="6.6640625" hidden="1"/>
    <col min="12039" max="12039" width="13.33203125" hidden="1"/>
    <col min="12040" max="12040" width="9.1640625" hidden="1"/>
    <col min="12041" max="12041" width="9.33203125" hidden="1"/>
    <col min="12042" max="12290" width="9.1640625" hidden="1"/>
    <col min="12291" max="12291" width="14.33203125" hidden="1"/>
    <col min="12292" max="12292" width="32.33203125" hidden="1"/>
    <col min="12293" max="12293" width="11.5" hidden="1"/>
    <col min="12294" max="12294" width="6.6640625" hidden="1"/>
    <col min="12295" max="12295" width="13.33203125" hidden="1"/>
    <col min="12296" max="12296" width="9.1640625" hidden="1"/>
    <col min="12297" max="12297" width="9.33203125" hidden="1"/>
    <col min="12298" max="12546" width="9.1640625" hidden="1"/>
    <col min="12547" max="12547" width="14.33203125" hidden="1"/>
    <col min="12548" max="12548" width="32.33203125" hidden="1"/>
    <col min="12549" max="12549" width="11.5" hidden="1"/>
    <col min="12550" max="12550" width="6.6640625" hidden="1"/>
    <col min="12551" max="12551" width="13.33203125" hidden="1"/>
    <col min="12552" max="12552" width="9.1640625" hidden="1"/>
    <col min="12553" max="12553" width="9.33203125" hidden="1"/>
    <col min="12554" max="12802" width="9.1640625" hidden="1"/>
    <col min="12803" max="12803" width="14.33203125" hidden="1"/>
    <col min="12804" max="12804" width="32.33203125" hidden="1"/>
    <col min="12805" max="12805" width="11.5" hidden="1"/>
    <col min="12806" max="12806" width="6.6640625" hidden="1"/>
    <col min="12807" max="12807" width="13.33203125" hidden="1"/>
    <col min="12808" max="12808" width="9.1640625" hidden="1"/>
    <col min="12809" max="12809" width="9.33203125" hidden="1"/>
    <col min="12810" max="13058" width="9.1640625" hidden="1"/>
    <col min="13059" max="13059" width="14.33203125" hidden="1"/>
    <col min="13060" max="13060" width="32.33203125" hidden="1"/>
    <col min="13061" max="13061" width="11.5" hidden="1"/>
    <col min="13062" max="13062" width="6.6640625" hidden="1"/>
    <col min="13063" max="13063" width="13.33203125" hidden="1"/>
    <col min="13064" max="13064" width="9.1640625" hidden="1"/>
    <col min="13065" max="13065" width="9.33203125" hidden="1"/>
    <col min="13066" max="13314" width="9.1640625" hidden="1"/>
    <col min="13315" max="13315" width="14.33203125" hidden="1"/>
    <col min="13316" max="13316" width="32.33203125" hidden="1"/>
    <col min="13317" max="13317" width="11.5" hidden="1"/>
    <col min="13318" max="13318" width="6.6640625" hidden="1"/>
    <col min="13319" max="13319" width="13.33203125" hidden="1"/>
    <col min="13320" max="13320" width="9.1640625" hidden="1"/>
    <col min="13321" max="13321" width="9.33203125" hidden="1"/>
    <col min="13322" max="13570" width="9.1640625" hidden="1"/>
    <col min="13571" max="13571" width="14.33203125" hidden="1"/>
    <col min="13572" max="13572" width="32.33203125" hidden="1"/>
    <col min="13573" max="13573" width="11.5" hidden="1"/>
    <col min="13574" max="13574" width="6.6640625" hidden="1"/>
    <col min="13575" max="13575" width="13.33203125" hidden="1"/>
    <col min="13576" max="13576" width="9.1640625" hidden="1"/>
    <col min="13577" max="13577" width="9.33203125" hidden="1"/>
    <col min="13578" max="13826" width="9.1640625" hidden="1"/>
    <col min="13827" max="13827" width="14.33203125" hidden="1"/>
    <col min="13828" max="13828" width="32.33203125" hidden="1"/>
    <col min="13829" max="13829" width="11.5" hidden="1"/>
    <col min="13830" max="13830" width="6.6640625" hidden="1"/>
    <col min="13831" max="13831" width="13.33203125" hidden="1"/>
    <col min="13832" max="13832" width="9.1640625" hidden="1"/>
    <col min="13833" max="13833" width="9.33203125" hidden="1"/>
    <col min="13834" max="14082" width="9.1640625" hidden="1"/>
    <col min="14083" max="14083" width="14.33203125" hidden="1"/>
    <col min="14084" max="14084" width="32.33203125" hidden="1"/>
    <col min="14085" max="14085" width="11.5" hidden="1"/>
    <col min="14086" max="14086" width="6.6640625" hidden="1"/>
    <col min="14087" max="14087" width="13.33203125" hidden="1"/>
    <col min="14088" max="14088" width="9.1640625" hidden="1"/>
    <col min="14089" max="14089" width="9.33203125" hidden="1"/>
    <col min="14090" max="14338" width="9.1640625" hidden="1"/>
    <col min="14339" max="14339" width="14.33203125" hidden="1"/>
    <col min="14340" max="14340" width="32.33203125" hidden="1"/>
    <col min="14341" max="14341" width="11.5" hidden="1"/>
    <col min="14342" max="14342" width="6.6640625" hidden="1"/>
    <col min="14343" max="14343" width="13.33203125" hidden="1"/>
    <col min="14344" max="14344" width="9.1640625" hidden="1"/>
    <col min="14345" max="14345" width="9.33203125" hidden="1"/>
    <col min="14346" max="14594" width="9.1640625" hidden="1"/>
    <col min="14595" max="14595" width="14.33203125" hidden="1"/>
    <col min="14596" max="14596" width="32.33203125" hidden="1"/>
    <col min="14597" max="14597" width="11.5" hidden="1"/>
    <col min="14598" max="14598" width="6.6640625" hidden="1"/>
    <col min="14599" max="14599" width="13.33203125" hidden="1"/>
    <col min="14600" max="14600" width="9.1640625" hidden="1"/>
    <col min="14601" max="14601" width="9.33203125" hidden="1"/>
    <col min="14602" max="14850" width="9.1640625" hidden="1"/>
    <col min="14851" max="14851" width="14.33203125" hidden="1"/>
    <col min="14852" max="14852" width="32.33203125" hidden="1"/>
    <col min="14853" max="14853" width="11.5" hidden="1"/>
    <col min="14854" max="14854" width="6.6640625" hidden="1"/>
    <col min="14855" max="14855" width="13.33203125" hidden="1"/>
    <col min="14856" max="14856" width="9.1640625" hidden="1"/>
    <col min="14857" max="14857" width="9.33203125" hidden="1"/>
    <col min="14858" max="15106" width="9.1640625" hidden="1"/>
    <col min="15107" max="15107" width="14.33203125" hidden="1"/>
    <col min="15108" max="15108" width="32.33203125" hidden="1"/>
    <col min="15109" max="15109" width="11.5" hidden="1"/>
    <col min="15110" max="15110" width="6.6640625" hidden="1"/>
    <col min="15111" max="15111" width="13.33203125" hidden="1"/>
    <col min="15112" max="15112" width="9.1640625" hidden="1"/>
    <col min="15113" max="15113" width="9.33203125" hidden="1"/>
    <col min="15114" max="15362" width="9.1640625" hidden="1"/>
    <col min="15363" max="15363" width="14.33203125" hidden="1"/>
    <col min="15364" max="15364" width="32.33203125" hidden="1"/>
    <col min="15365" max="15365" width="11.5" hidden="1"/>
    <col min="15366" max="15366" width="6.6640625" hidden="1"/>
    <col min="15367" max="15367" width="13.33203125" hidden="1"/>
    <col min="15368" max="15368" width="9.1640625" hidden="1"/>
    <col min="15369" max="15369" width="9.33203125" hidden="1"/>
    <col min="15370" max="15618" width="9.1640625" hidden="1"/>
    <col min="15619" max="15619" width="14.33203125" hidden="1"/>
    <col min="15620" max="15620" width="32.33203125" hidden="1"/>
    <col min="15621" max="15621" width="11.5" hidden="1"/>
    <col min="15622" max="15622" width="6.6640625" hidden="1"/>
    <col min="15623" max="15623" width="13.33203125" hidden="1"/>
    <col min="15624" max="15624" width="9.1640625" hidden="1"/>
    <col min="15625" max="15625" width="9.33203125" hidden="1"/>
    <col min="15626" max="15874" width="9.1640625" hidden="1"/>
    <col min="15875" max="15875" width="14.33203125" hidden="1"/>
    <col min="15876" max="15876" width="32.33203125" hidden="1"/>
    <col min="15877" max="15877" width="11.5" hidden="1"/>
    <col min="15878" max="15878" width="6.6640625" hidden="1"/>
    <col min="15879" max="15879" width="13.33203125" hidden="1"/>
    <col min="15880" max="15880" width="9.1640625" hidden="1"/>
    <col min="15881" max="15881" width="9.33203125" hidden="1"/>
    <col min="15882" max="16130" width="9.1640625" hidden="1"/>
    <col min="16131" max="16131" width="14.33203125" hidden="1"/>
    <col min="16132" max="16132" width="32.33203125" hidden="1"/>
    <col min="16133" max="16133" width="11.5" hidden="1"/>
    <col min="16134" max="16134" width="6.6640625" hidden="1"/>
    <col min="16135" max="16135" width="13.33203125" hidden="1"/>
    <col min="16136" max="16136" width="9.1640625" hidden="1"/>
    <col min="16137" max="16137" width="9.33203125" hidden="1"/>
    <col min="16138" max="16384" width="9.1640625" hidden="1"/>
  </cols>
  <sheetData>
    <row r="1" spans="2:9" ht="16" thickBot="1"/>
    <row r="2" spans="2:9">
      <c r="B2" s="438"/>
      <c r="C2" s="439"/>
      <c r="D2" s="440"/>
      <c r="E2" s="441"/>
      <c r="F2" s="439"/>
      <c r="G2" s="440"/>
      <c r="H2" s="440"/>
      <c r="I2" s="442"/>
    </row>
    <row r="3" spans="2:9">
      <c r="B3" s="456"/>
      <c r="C3" s="427"/>
      <c r="D3" s="457"/>
      <c r="E3" s="458"/>
      <c r="F3" s="427"/>
      <c r="G3" s="457"/>
      <c r="H3" s="457"/>
      <c r="I3" s="459"/>
    </row>
    <row r="4" spans="2:9" ht="16" thickBot="1">
      <c r="B4" s="443"/>
      <c r="C4" s="444"/>
      <c r="D4" s="445"/>
      <c r="E4" s="446"/>
      <c r="F4" s="444"/>
      <c r="G4" s="445"/>
      <c r="H4" s="445"/>
      <c r="I4" s="447"/>
    </row>
    <row r="5" spans="2:9">
      <c r="B5" s="385"/>
      <c r="C5" s="448"/>
      <c r="D5" s="386"/>
      <c r="E5" s="449"/>
      <c r="F5" s="448"/>
      <c r="G5" s="386"/>
      <c r="H5" s="386"/>
      <c r="I5" s="387"/>
    </row>
    <row r="6" spans="2:9">
      <c r="B6" s="388"/>
      <c r="C6" s="421" t="s">
        <v>5585</v>
      </c>
      <c r="D6" s="381" t="s">
        <v>5586</v>
      </c>
      <c r="E6" s="450">
        <v>70</v>
      </c>
      <c r="F6" s="421" t="s">
        <v>5587</v>
      </c>
      <c r="G6" s="381"/>
      <c r="H6" s="381"/>
      <c r="I6" s="389"/>
    </row>
    <row r="7" spans="2:9">
      <c r="B7" s="388"/>
      <c r="C7" s="421"/>
      <c r="D7" s="381" t="s">
        <v>5588</v>
      </c>
      <c r="E7" s="450">
        <v>380</v>
      </c>
      <c r="F7" s="421" t="s">
        <v>5589</v>
      </c>
      <c r="G7" s="381"/>
      <c r="H7" s="381"/>
      <c r="I7" s="389"/>
    </row>
    <row r="8" spans="2:9">
      <c r="B8" s="388"/>
      <c r="C8" s="421"/>
      <c r="D8" s="381" t="s">
        <v>5590</v>
      </c>
      <c r="E8" s="451">
        <v>0.5</v>
      </c>
      <c r="F8" s="421"/>
      <c r="G8" s="381"/>
      <c r="H8" s="381"/>
      <c r="I8" s="389"/>
    </row>
    <row r="9" spans="2:9">
      <c r="B9" s="388"/>
      <c r="C9" s="421"/>
      <c r="D9" s="381" t="s">
        <v>5591</v>
      </c>
      <c r="E9" s="451">
        <v>0.12</v>
      </c>
      <c r="F9" s="421"/>
      <c r="G9" s="381"/>
      <c r="H9" s="381"/>
      <c r="I9" s="389"/>
    </row>
    <row r="10" spans="2:9">
      <c r="B10" s="388"/>
      <c r="C10" s="421"/>
      <c r="D10" s="381" t="s">
        <v>5592</v>
      </c>
      <c r="E10" s="451">
        <v>0.1</v>
      </c>
      <c r="F10" s="421"/>
      <c r="G10" s="381"/>
      <c r="H10" s="381"/>
      <c r="I10" s="389"/>
    </row>
    <row r="11" spans="2:9">
      <c r="B11" s="388"/>
      <c r="C11" s="421"/>
      <c r="D11" s="381"/>
      <c r="E11" s="451"/>
      <c r="F11" s="421"/>
      <c r="G11" s="381"/>
      <c r="H11" s="381"/>
      <c r="I11" s="389"/>
    </row>
    <row r="12" spans="2:9">
      <c r="B12" s="388"/>
      <c r="C12" s="421" t="s">
        <v>5593</v>
      </c>
      <c r="D12" s="381" t="s">
        <v>5588</v>
      </c>
      <c r="E12" s="450">
        <v>380</v>
      </c>
      <c r="F12" s="421" t="s">
        <v>5589</v>
      </c>
      <c r="G12" s="381"/>
      <c r="H12" s="381"/>
      <c r="I12" s="389"/>
    </row>
    <row r="13" spans="2:9">
      <c r="B13" s="388"/>
      <c r="C13" s="421"/>
      <c r="D13" s="381"/>
      <c r="E13" s="451"/>
      <c r="F13" s="421"/>
      <c r="G13" s="381"/>
      <c r="H13" s="381"/>
      <c r="I13" s="389"/>
    </row>
    <row r="14" spans="2:9">
      <c r="B14" s="388"/>
      <c r="C14" s="421" t="s">
        <v>5594</v>
      </c>
      <c r="D14" s="381" t="s">
        <v>5595</v>
      </c>
      <c r="E14" s="450">
        <v>8</v>
      </c>
      <c r="F14" s="421" t="s">
        <v>5596</v>
      </c>
      <c r="G14" s="381"/>
      <c r="H14" s="381"/>
      <c r="I14" s="389"/>
    </row>
    <row r="15" spans="2:9">
      <c r="B15" s="388"/>
      <c r="C15" s="421"/>
      <c r="D15" s="381" t="s">
        <v>5597</v>
      </c>
      <c r="E15" s="450">
        <v>55</v>
      </c>
      <c r="F15" s="421" t="s">
        <v>5596</v>
      </c>
      <c r="G15" s="381"/>
      <c r="H15" s="381"/>
      <c r="I15" s="389"/>
    </row>
    <row r="16" spans="2:9">
      <c r="B16" s="388"/>
      <c r="C16" s="421"/>
      <c r="D16" s="381" t="s">
        <v>5598</v>
      </c>
      <c r="E16" s="450">
        <v>70</v>
      </c>
      <c r="F16" s="421" t="s">
        <v>5596</v>
      </c>
      <c r="G16" s="381"/>
      <c r="H16" s="381"/>
      <c r="I16" s="389"/>
    </row>
    <row r="17" spans="2:9">
      <c r="B17" s="388"/>
      <c r="C17" s="421"/>
      <c r="D17" s="381"/>
      <c r="E17" s="451"/>
      <c r="F17" s="421"/>
      <c r="G17" s="381"/>
      <c r="H17" s="381"/>
      <c r="I17" s="389"/>
    </row>
    <row r="18" spans="2:9">
      <c r="B18" s="388"/>
      <c r="C18" s="421" t="s">
        <v>5599</v>
      </c>
      <c r="D18" s="381" t="s">
        <v>5600</v>
      </c>
      <c r="E18" s="450">
        <v>6</v>
      </c>
      <c r="F18" s="421" t="s">
        <v>5601</v>
      </c>
      <c r="G18" s="381"/>
      <c r="H18" s="381"/>
      <c r="I18" s="389"/>
    </row>
    <row r="19" spans="2:9">
      <c r="B19" s="388"/>
      <c r="C19" s="421"/>
      <c r="D19" s="381" t="s">
        <v>5602</v>
      </c>
      <c r="E19" s="450">
        <v>24</v>
      </c>
      <c r="F19" s="421" t="s">
        <v>5601</v>
      </c>
      <c r="G19" s="381"/>
      <c r="H19" s="381"/>
      <c r="I19" s="389"/>
    </row>
    <row r="20" spans="2:9">
      <c r="B20" s="388"/>
      <c r="C20" s="421"/>
      <c r="D20" s="381"/>
      <c r="E20" s="451"/>
      <c r="F20" s="421"/>
      <c r="G20" s="381"/>
      <c r="H20" s="381"/>
      <c r="I20" s="389"/>
    </row>
    <row r="21" spans="2:9">
      <c r="B21" s="388"/>
      <c r="C21" s="421" t="s">
        <v>367</v>
      </c>
      <c r="D21" s="381" t="s">
        <v>5603</v>
      </c>
      <c r="E21" s="452">
        <v>7.3</v>
      </c>
      <c r="F21" s="421" t="s">
        <v>5604</v>
      </c>
      <c r="G21" s="381"/>
      <c r="H21" s="381"/>
      <c r="I21" s="389"/>
    </row>
    <row r="22" spans="2:9">
      <c r="B22" s="388"/>
      <c r="C22" s="421" t="s">
        <v>5605</v>
      </c>
      <c r="D22" s="381" t="s">
        <v>5606</v>
      </c>
      <c r="E22" s="452">
        <v>6</v>
      </c>
      <c r="F22" s="421" t="s">
        <v>5604</v>
      </c>
      <c r="G22" s="381"/>
      <c r="H22" s="381"/>
      <c r="I22" s="389"/>
    </row>
    <row r="23" spans="2:9">
      <c r="B23" s="388"/>
      <c r="C23" s="421"/>
      <c r="D23" s="381" t="s">
        <v>5607</v>
      </c>
      <c r="E23" s="452">
        <v>6.7</v>
      </c>
      <c r="F23" s="421" t="s">
        <v>5604</v>
      </c>
      <c r="G23" s="381"/>
      <c r="H23" s="381"/>
      <c r="I23" s="389"/>
    </row>
    <row r="24" spans="2:9" ht="16" thickBot="1">
      <c r="B24" s="388"/>
      <c r="C24" s="421"/>
      <c r="D24" s="381"/>
      <c r="E24" s="451"/>
      <c r="F24" s="421"/>
      <c r="G24" s="381"/>
      <c r="H24" s="381"/>
      <c r="I24" s="389"/>
    </row>
    <row r="25" spans="2:9" ht="16" thickTop="1">
      <c r="B25" s="388"/>
      <c r="C25" s="422" t="s">
        <v>5608</v>
      </c>
      <c r="D25" s="423" t="s">
        <v>5609</v>
      </c>
      <c r="E25" s="424">
        <f>($E6*($E15-$E14)*($E7*($E8+0.324)))*1.163/1000</f>
        <v>1198.0816624000001</v>
      </c>
      <c r="F25" s="423" t="s">
        <v>5610</v>
      </c>
      <c r="G25" s="424">
        <f>($E6*($E15-$E14)*($E7*($E8+0.324)))</f>
        <v>1030164.8</v>
      </c>
      <c r="H25" s="425" t="s">
        <v>5611</v>
      </c>
      <c r="I25" s="389"/>
    </row>
    <row r="26" spans="2:9">
      <c r="B26" s="388"/>
      <c r="C26" s="426"/>
      <c r="D26" s="427" t="s">
        <v>5612</v>
      </c>
      <c r="E26" s="428">
        <f>($E6*0.1*($E15-$E14)*($E12*(0.1+0.324)))*1.163/1000</f>
        <v>61.64886224</v>
      </c>
      <c r="F26" s="427" t="s">
        <v>5610</v>
      </c>
      <c r="G26" s="428">
        <f>($E6*0.1*($E15-$E14)*($E12*(0.1+0.324)))</f>
        <v>53008.480000000003</v>
      </c>
      <c r="H26" s="429" t="s">
        <v>5611</v>
      </c>
      <c r="I26" s="389"/>
    </row>
    <row r="27" spans="2:9">
      <c r="B27" s="388"/>
      <c r="C27" s="426"/>
      <c r="D27" s="512" t="s">
        <v>5613</v>
      </c>
      <c r="E27" s="513">
        <f>SUM(E25:E26)/E18</f>
        <v>209.95508744000003</v>
      </c>
      <c r="F27" s="512" t="s">
        <v>5614</v>
      </c>
      <c r="G27" s="514">
        <f>SUM(G25:G26)/E18</f>
        <v>180528.88</v>
      </c>
      <c r="H27" s="515" t="s">
        <v>5615</v>
      </c>
      <c r="I27" s="389"/>
    </row>
    <row r="28" spans="2:9">
      <c r="B28" s="388"/>
      <c r="C28" s="426"/>
      <c r="D28" s="427"/>
      <c r="E28" s="428"/>
      <c r="F28" s="427"/>
      <c r="G28" s="428"/>
      <c r="H28" s="429"/>
      <c r="I28" s="389" t="s">
        <v>5616</v>
      </c>
    </row>
    <row r="29" spans="2:9">
      <c r="B29" s="388"/>
      <c r="C29" s="426"/>
      <c r="D29" s="427" t="s">
        <v>5617</v>
      </c>
      <c r="E29" s="428">
        <f>($E6*$E7*((($E8-$E9)*(608+(0.311*$E16)))+((4.17*($E10-$E9))/(0.07+$E9))))*1.163/1000</f>
        <v>7389.7475430800005</v>
      </c>
      <c r="F29" s="427" t="s">
        <v>5610</v>
      </c>
      <c r="G29" s="428">
        <f>($E$6*$E$7*((($E$8-$E$9)*(608+(0.311*$E$16)))+((4.17*($E$10-$E$9))/(0.07+$E$9))))</f>
        <v>6354039.1600000001</v>
      </c>
      <c r="H29" s="429" t="s">
        <v>5611</v>
      </c>
      <c r="I29" s="453">
        <f>($E$6*$E$7*(((4.17*($E$10-$E$9))/(0.07+$E$9))))</f>
        <v>-11675.999999999995</v>
      </c>
    </row>
    <row r="30" spans="2:9">
      <c r="B30" s="388"/>
      <c r="C30" s="426"/>
      <c r="D30" s="512" t="s">
        <v>5618</v>
      </c>
      <c r="E30" s="513">
        <f>E29/E19</f>
        <v>307.90614762833337</v>
      </c>
      <c r="F30" s="512" t="s">
        <v>5614</v>
      </c>
      <c r="G30" s="514">
        <f>G29/E19</f>
        <v>264751.63166666665</v>
      </c>
      <c r="H30" s="515" t="s">
        <v>5615</v>
      </c>
      <c r="I30" s="389"/>
    </row>
    <row r="31" spans="2:9">
      <c r="B31" s="388"/>
      <c r="C31" s="426"/>
      <c r="D31" s="430"/>
      <c r="E31" s="431"/>
      <c r="F31" s="430"/>
      <c r="G31" s="431"/>
      <c r="H31" s="432"/>
      <c r="I31" s="389"/>
    </row>
    <row r="32" spans="2:9">
      <c r="B32" s="388"/>
      <c r="C32" s="426"/>
      <c r="D32" s="427" t="s">
        <v>5619</v>
      </c>
      <c r="E32" s="428">
        <f>((1.1*($E15-$E14)*0.35*(2*($E21+$E22)*($E23+1)+($E21*$E22)))*$E18)*1.163/1000</f>
        <v>31.392479164200001</v>
      </c>
      <c r="F32" s="427" t="s">
        <v>5610</v>
      </c>
      <c r="G32" s="428">
        <f>((1.1*($E15-$E14)*0.35*(2*($E21+$E22)*($E23+1)+($E21*$E22)))*$E18)</f>
        <v>26992.6734</v>
      </c>
      <c r="H32" s="429" t="s">
        <v>5611</v>
      </c>
      <c r="I32" s="389"/>
    </row>
    <row r="33" spans="2:9">
      <c r="B33" s="388"/>
      <c r="C33" s="426"/>
      <c r="D33" s="427" t="s">
        <v>5620</v>
      </c>
      <c r="E33" s="428">
        <f>((1.1*$E16*0.35*(2*($E21+$E22)*($E23+1)+($E21*$E22)))*$E19)*1.163/1000</f>
        <v>187.01902480800001</v>
      </c>
      <c r="F33" s="427" t="s">
        <v>5610</v>
      </c>
      <c r="G33" s="428">
        <f>((1.1*$E16*0.35*(2*($E21+$E22)*($E23+1)+($E21*$E22)))*$E19)</f>
        <v>160807.416</v>
      </c>
      <c r="H33" s="429" t="s">
        <v>5611</v>
      </c>
      <c r="I33" s="389"/>
    </row>
    <row r="34" spans="2:9">
      <c r="B34" s="388"/>
      <c r="C34" s="426"/>
      <c r="D34" s="427"/>
      <c r="E34" s="433"/>
      <c r="F34" s="427"/>
      <c r="G34" s="433"/>
      <c r="H34" s="429"/>
      <c r="I34" s="389"/>
    </row>
    <row r="35" spans="2:9" ht="16" thickBot="1">
      <c r="B35" s="388"/>
      <c r="C35" s="434"/>
      <c r="D35" s="435" t="s">
        <v>5621</v>
      </c>
      <c r="E35" s="436">
        <f>E25+E26+E29+E32+E33</f>
        <v>8867.8895716921998</v>
      </c>
      <c r="F35" s="435" t="s">
        <v>5610</v>
      </c>
      <c r="G35" s="436">
        <f>G25+G26+G29+G32+G33</f>
        <v>7625012.5294000003</v>
      </c>
      <c r="H35" s="437" t="s">
        <v>5611</v>
      </c>
      <c r="I35" s="389"/>
    </row>
    <row r="36" spans="2:9" ht="16" thickTop="1">
      <c r="B36" s="388"/>
      <c r="C36" s="421"/>
      <c r="D36" s="381"/>
      <c r="E36" s="451"/>
      <c r="F36" s="421"/>
      <c r="G36" s="381"/>
      <c r="H36" s="381"/>
      <c r="I36" s="389"/>
    </row>
    <row r="37" spans="2:9">
      <c r="B37" s="388"/>
      <c r="C37" s="421"/>
      <c r="D37" s="381"/>
      <c r="E37" s="451"/>
      <c r="F37" s="421"/>
      <c r="G37" s="381"/>
      <c r="H37" s="381"/>
      <c r="I37" s="389"/>
    </row>
    <row r="38" spans="2:9">
      <c r="B38" s="388"/>
      <c r="C38" s="421" t="s">
        <v>5622</v>
      </c>
      <c r="D38" s="381"/>
      <c r="E38" s="451"/>
      <c r="F38" s="421"/>
      <c r="G38" s="381"/>
      <c r="H38" s="381"/>
      <c r="I38" s="389"/>
    </row>
    <row r="39" spans="2:9">
      <c r="B39" s="388"/>
      <c r="C39" s="421" t="s">
        <v>5623</v>
      </c>
      <c r="D39" s="381"/>
      <c r="E39" s="451"/>
      <c r="F39" s="421"/>
      <c r="G39" s="381"/>
      <c r="H39" s="381"/>
      <c r="I39" s="389"/>
    </row>
    <row r="40" spans="2:9">
      <c r="B40" s="388"/>
      <c r="C40" s="421"/>
      <c r="D40" s="381"/>
      <c r="E40" s="451"/>
      <c r="F40" s="421"/>
      <c r="G40" s="381"/>
      <c r="H40" s="381"/>
      <c r="I40" s="389"/>
    </row>
    <row r="41" spans="2:9">
      <c r="B41" s="388"/>
      <c r="C41" s="421" t="s">
        <v>5624</v>
      </c>
      <c r="D41" s="381"/>
      <c r="E41" s="451"/>
      <c r="F41" s="421"/>
      <c r="G41" s="381"/>
      <c r="H41" s="381"/>
      <c r="I41" s="389"/>
    </row>
    <row r="42" spans="2:9" ht="16" thickBot="1">
      <c r="B42" s="390"/>
      <c r="C42" s="454"/>
      <c r="D42" s="391"/>
      <c r="E42" s="455"/>
      <c r="F42" s="454"/>
      <c r="G42" s="391"/>
      <c r="H42" s="391"/>
      <c r="I42" s="392"/>
    </row>
    <row r="43" spans="2:9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Hyperlink_HOME">
                <anchor moveWithCells="1" sizeWithCells="1">
                  <from>
                    <xdr:col>7</xdr:col>
                    <xdr:colOff>114300</xdr:colOff>
                    <xdr:row>5</xdr:row>
                    <xdr:rowOff>25400</xdr:rowOff>
                  </from>
                  <to>
                    <xdr:col>8</xdr:col>
                    <xdr:colOff>927100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oglio17"/>
  <dimension ref="A1:WVU32"/>
  <sheetViews>
    <sheetView showGridLines="0" workbookViewId="0">
      <selection activeCell="M9" sqref="M9:O9"/>
    </sheetView>
  </sheetViews>
  <sheetFormatPr baseColWidth="10" defaultColWidth="0" defaultRowHeight="15" zeroHeight="1"/>
  <cols>
    <col min="1" max="7" width="8.83203125" style="464" customWidth="1"/>
    <col min="8" max="8" width="17.5" style="464" bestFit="1" customWidth="1"/>
    <col min="9" max="9" width="8.83203125" style="464" customWidth="1"/>
    <col min="10" max="10" width="9.5" style="464" customWidth="1"/>
    <col min="11" max="11" width="14.5" style="464" customWidth="1"/>
    <col min="12" max="12" width="12" style="464" customWidth="1"/>
    <col min="13" max="13" width="11.33203125" style="464" customWidth="1"/>
    <col min="14" max="17" width="8.83203125" style="464" customWidth="1"/>
    <col min="18" max="263" width="8.83203125" style="464" hidden="1"/>
    <col min="264" max="264" width="17.5" style="464" hidden="1"/>
    <col min="265" max="267" width="8.83203125" style="464" hidden="1"/>
    <col min="268" max="268" width="10.1640625" style="464" hidden="1"/>
    <col min="269" max="269" width="9.5" style="464" hidden="1"/>
    <col min="270" max="519" width="8.83203125" style="464" hidden="1"/>
    <col min="520" max="520" width="17.5" style="464" hidden="1"/>
    <col min="521" max="523" width="8.83203125" style="464" hidden="1"/>
    <col min="524" max="524" width="10.1640625" style="464" hidden="1"/>
    <col min="525" max="525" width="9.5" style="464" hidden="1"/>
    <col min="526" max="775" width="8.83203125" style="464" hidden="1"/>
    <col min="776" max="776" width="17.5" style="464" hidden="1"/>
    <col min="777" max="779" width="8.83203125" style="464" hidden="1"/>
    <col min="780" max="780" width="10.1640625" style="464" hidden="1"/>
    <col min="781" max="781" width="9.5" style="464" hidden="1"/>
    <col min="782" max="1031" width="8.83203125" style="464" hidden="1"/>
    <col min="1032" max="1032" width="17.5" style="464" hidden="1"/>
    <col min="1033" max="1035" width="8.83203125" style="464" hidden="1"/>
    <col min="1036" max="1036" width="10.1640625" style="464" hidden="1"/>
    <col min="1037" max="1037" width="9.5" style="464" hidden="1"/>
    <col min="1038" max="1287" width="8.83203125" style="464" hidden="1"/>
    <col min="1288" max="1288" width="17.5" style="464" hidden="1"/>
    <col min="1289" max="1291" width="8.83203125" style="464" hidden="1"/>
    <col min="1292" max="1292" width="10.1640625" style="464" hidden="1"/>
    <col min="1293" max="1293" width="9.5" style="464" hidden="1"/>
    <col min="1294" max="1543" width="8.83203125" style="464" hidden="1"/>
    <col min="1544" max="1544" width="17.5" style="464" hidden="1"/>
    <col min="1545" max="1547" width="8.83203125" style="464" hidden="1"/>
    <col min="1548" max="1548" width="10.1640625" style="464" hidden="1"/>
    <col min="1549" max="1549" width="9.5" style="464" hidden="1"/>
    <col min="1550" max="1799" width="8.83203125" style="464" hidden="1"/>
    <col min="1800" max="1800" width="17.5" style="464" hidden="1"/>
    <col min="1801" max="1803" width="8.83203125" style="464" hidden="1"/>
    <col min="1804" max="1804" width="10.1640625" style="464" hidden="1"/>
    <col min="1805" max="1805" width="9.5" style="464" hidden="1"/>
    <col min="1806" max="2055" width="8.83203125" style="464" hidden="1"/>
    <col min="2056" max="2056" width="17.5" style="464" hidden="1"/>
    <col min="2057" max="2059" width="8.83203125" style="464" hidden="1"/>
    <col min="2060" max="2060" width="10.1640625" style="464" hidden="1"/>
    <col min="2061" max="2061" width="9.5" style="464" hidden="1"/>
    <col min="2062" max="2311" width="8.83203125" style="464" hidden="1"/>
    <col min="2312" max="2312" width="17.5" style="464" hidden="1"/>
    <col min="2313" max="2315" width="8.83203125" style="464" hidden="1"/>
    <col min="2316" max="2316" width="10.1640625" style="464" hidden="1"/>
    <col min="2317" max="2317" width="9.5" style="464" hidden="1"/>
    <col min="2318" max="2567" width="8.83203125" style="464" hidden="1"/>
    <col min="2568" max="2568" width="17.5" style="464" hidden="1"/>
    <col min="2569" max="2571" width="8.83203125" style="464" hidden="1"/>
    <col min="2572" max="2572" width="10.1640625" style="464" hidden="1"/>
    <col min="2573" max="2573" width="9.5" style="464" hidden="1"/>
    <col min="2574" max="2823" width="8.83203125" style="464" hidden="1"/>
    <col min="2824" max="2824" width="17.5" style="464" hidden="1"/>
    <col min="2825" max="2827" width="8.83203125" style="464" hidden="1"/>
    <col min="2828" max="2828" width="10.1640625" style="464" hidden="1"/>
    <col min="2829" max="2829" width="9.5" style="464" hidden="1"/>
    <col min="2830" max="3079" width="8.83203125" style="464" hidden="1"/>
    <col min="3080" max="3080" width="17.5" style="464" hidden="1"/>
    <col min="3081" max="3083" width="8.83203125" style="464" hidden="1"/>
    <col min="3084" max="3084" width="10.1640625" style="464" hidden="1"/>
    <col min="3085" max="3085" width="9.5" style="464" hidden="1"/>
    <col min="3086" max="3335" width="8.83203125" style="464" hidden="1"/>
    <col min="3336" max="3336" width="17.5" style="464" hidden="1"/>
    <col min="3337" max="3339" width="8.83203125" style="464" hidden="1"/>
    <col min="3340" max="3340" width="10.1640625" style="464" hidden="1"/>
    <col min="3341" max="3341" width="9.5" style="464" hidden="1"/>
    <col min="3342" max="3591" width="8.83203125" style="464" hidden="1"/>
    <col min="3592" max="3592" width="17.5" style="464" hidden="1"/>
    <col min="3593" max="3595" width="8.83203125" style="464" hidden="1"/>
    <col min="3596" max="3596" width="10.1640625" style="464" hidden="1"/>
    <col min="3597" max="3597" width="9.5" style="464" hidden="1"/>
    <col min="3598" max="3847" width="8.83203125" style="464" hidden="1"/>
    <col min="3848" max="3848" width="17.5" style="464" hidden="1"/>
    <col min="3849" max="3851" width="8.83203125" style="464" hidden="1"/>
    <col min="3852" max="3852" width="10.1640625" style="464" hidden="1"/>
    <col min="3853" max="3853" width="9.5" style="464" hidden="1"/>
    <col min="3854" max="4103" width="8.83203125" style="464" hidden="1"/>
    <col min="4104" max="4104" width="17.5" style="464" hidden="1"/>
    <col min="4105" max="4107" width="8.83203125" style="464" hidden="1"/>
    <col min="4108" max="4108" width="10.1640625" style="464" hidden="1"/>
    <col min="4109" max="4109" width="9.5" style="464" hidden="1"/>
    <col min="4110" max="4359" width="8.83203125" style="464" hidden="1"/>
    <col min="4360" max="4360" width="17.5" style="464" hidden="1"/>
    <col min="4361" max="4363" width="8.83203125" style="464" hidden="1"/>
    <col min="4364" max="4364" width="10.1640625" style="464" hidden="1"/>
    <col min="4365" max="4365" width="9.5" style="464" hidden="1"/>
    <col min="4366" max="4615" width="8.83203125" style="464" hidden="1"/>
    <col min="4616" max="4616" width="17.5" style="464" hidden="1"/>
    <col min="4617" max="4619" width="8.83203125" style="464" hidden="1"/>
    <col min="4620" max="4620" width="10.1640625" style="464" hidden="1"/>
    <col min="4621" max="4621" width="9.5" style="464" hidden="1"/>
    <col min="4622" max="4871" width="8.83203125" style="464" hidden="1"/>
    <col min="4872" max="4872" width="17.5" style="464" hidden="1"/>
    <col min="4873" max="4875" width="8.83203125" style="464" hidden="1"/>
    <col min="4876" max="4876" width="10.1640625" style="464" hidden="1"/>
    <col min="4877" max="4877" width="9.5" style="464" hidden="1"/>
    <col min="4878" max="5127" width="8.83203125" style="464" hidden="1"/>
    <col min="5128" max="5128" width="17.5" style="464" hidden="1"/>
    <col min="5129" max="5131" width="8.83203125" style="464" hidden="1"/>
    <col min="5132" max="5132" width="10.1640625" style="464" hidden="1"/>
    <col min="5133" max="5133" width="9.5" style="464" hidden="1"/>
    <col min="5134" max="5383" width="8.83203125" style="464" hidden="1"/>
    <col min="5384" max="5384" width="17.5" style="464" hidden="1"/>
    <col min="5385" max="5387" width="8.83203125" style="464" hidden="1"/>
    <col min="5388" max="5388" width="10.1640625" style="464" hidden="1"/>
    <col min="5389" max="5389" width="9.5" style="464" hidden="1"/>
    <col min="5390" max="5639" width="8.83203125" style="464" hidden="1"/>
    <col min="5640" max="5640" width="17.5" style="464" hidden="1"/>
    <col min="5641" max="5643" width="8.83203125" style="464" hidden="1"/>
    <col min="5644" max="5644" width="10.1640625" style="464" hidden="1"/>
    <col min="5645" max="5645" width="9.5" style="464" hidden="1"/>
    <col min="5646" max="5895" width="8.83203125" style="464" hidden="1"/>
    <col min="5896" max="5896" width="17.5" style="464" hidden="1"/>
    <col min="5897" max="5899" width="8.83203125" style="464" hidden="1"/>
    <col min="5900" max="5900" width="10.1640625" style="464" hidden="1"/>
    <col min="5901" max="5901" width="9.5" style="464" hidden="1"/>
    <col min="5902" max="6151" width="8.83203125" style="464" hidden="1"/>
    <col min="6152" max="6152" width="17.5" style="464" hidden="1"/>
    <col min="6153" max="6155" width="8.83203125" style="464" hidden="1"/>
    <col min="6156" max="6156" width="10.1640625" style="464" hidden="1"/>
    <col min="6157" max="6157" width="9.5" style="464" hidden="1"/>
    <col min="6158" max="6407" width="8.83203125" style="464" hidden="1"/>
    <col min="6408" max="6408" width="17.5" style="464" hidden="1"/>
    <col min="6409" max="6411" width="8.83203125" style="464" hidden="1"/>
    <col min="6412" max="6412" width="10.1640625" style="464" hidden="1"/>
    <col min="6413" max="6413" width="9.5" style="464" hidden="1"/>
    <col min="6414" max="6663" width="8.83203125" style="464" hidden="1"/>
    <col min="6664" max="6664" width="17.5" style="464" hidden="1"/>
    <col min="6665" max="6667" width="8.83203125" style="464" hidden="1"/>
    <col min="6668" max="6668" width="10.1640625" style="464" hidden="1"/>
    <col min="6669" max="6669" width="9.5" style="464" hidden="1"/>
    <col min="6670" max="6919" width="8.83203125" style="464" hidden="1"/>
    <col min="6920" max="6920" width="17.5" style="464" hidden="1"/>
    <col min="6921" max="6923" width="8.83203125" style="464" hidden="1"/>
    <col min="6924" max="6924" width="10.1640625" style="464" hidden="1"/>
    <col min="6925" max="6925" width="9.5" style="464" hidden="1"/>
    <col min="6926" max="7175" width="8.83203125" style="464" hidden="1"/>
    <col min="7176" max="7176" width="17.5" style="464" hidden="1"/>
    <col min="7177" max="7179" width="8.83203125" style="464" hidden="1"/>
    <col min="7180" max="7180" width="10.1640625" style="464" hidden="1"/>
    <col min="7181" max="7181" width="9.5" style="464" hidden="1"/>
    <col min="7182" max="7431" width="8.83203125" style="464" hidden="1"/>
    <col min="7432" max="7432" width="17.5" style="464" hidden="1"/>
    <col min="7433" max="7435" width="8.83203125" style="464" hidden="1"/>
    <col min="7436" max="7436" width="10.1640625" style="464" hidden="1"/>
    <col min="7437" max="7437" width="9.5" style="464" hidden="1"/>
    <col min="7438" max="7687" width="8.83203125" style="464" hidden="1"/>
    <col min="7688" max="7688" width="17.5" style="464" hidden="1"/>
    <col min="7689" max="7691" width="8.83203125" style="464" hidden="1"/>
    <col min="7692" max="7692" width="10.1640625" style="464" hidden="1"/>
    <col min="7693" max="7693" width="9.5" style="464" hidden="1"/>
    <col min="7694" max="7943" width="8.83203125" style="464" hidden="1"/>
    <col min="7944" max="7944" width="17.5" style="464" hidden="1"/>
    <col min="7945" max="7947" width="8.83203125" style="464" hidden="1"/>
    <col min="7948" max="7948" width="10.1640625" style="464" hidden="1"/>
    <col min="7949" max="7949" width="9.5" style="464" hidden="1"/>
    <col min="7950" max="8199" width="8.83203125" style="464" hidden="1"/>
    <col min="8200" max="8200" width="17.5" style="464" hidden="1"/>
    <col min="8201" max="8203" width="8.83203125" style="464" hidden="1"/>
    <col min="8204" max="8204" width="10.1640625" style="464" hidden="1"/>
    <col min="8205" max="8205" width="9.5" style="464" hidden="1"/>
    <col min="8206" max="8455" width="8.83203125" style="464" hidden="1"/>
    <col min="8456" max="8456" width="17.5" style="464" hidden="1"/>
    <col min="8457" max="8459" width="8.83203125" style="464" hidden="1"/>
    <col min="8460" max="8460" width="10.1640625" style="464" hidden="1"/>
    <col min="8461" max="8461" width="9.5" style="464" hidden="1"/>
    <col min="8462" max="8711" width="8.83203125" style="464" hidden="1"/>
    <col min="8712" max="8712" width="17.5" style="464" hidden="1"/>
    <col min="8713" max="8715" width="8.83203125" style="464" hidden="1"/>
    <col min="8716" max="8716" width="10.1640625" style="464" hidden="1"/>
    <col min="8717" max="8717" width="9.5" style="464" hidden="1"/>
    <col min="8718" max="8967" width="8.83203125" style="464" hidden="1"/>
    <col min="8968" max="8968" width="17.5" style="464" hidden="1"/>
    <col min="8969" max="8971" width="8.83203125" style="464" hidden="1"/>
    <col min="8972" max="8972" width="10.1640625" style="464" hidden="1"/>
    <col min="8973" max="8973" width="9.5" style="464" hidden="1"/>
    <col min="8974" max="9223" width="8.83203125" style="464" hidden="1"/>
    <col min="9224" max="9224" width="17.5" style="464" hidden="1"/>
    <col min="9225" max="9227" width="8.83203125" style="464" hidden="1"/>
    <col min="9228" max="9228" width="10.1640625" style="464" hidden="1"/>
    <col min="9229" max="9229" width="9.5" style="464" hidden="1"/>
    <col min="9230" max="9479" width="8.83203125" style="464" hidden="1"/>
    <col min="9480" max="9480" width="17.5" style="464" hidden="1"/>
    <col min="9481" max="9483" width="8.83203125" style="464" hidden="1"/>
    <col min="9484" max="9484" width="10.1640625" style="464" hidden="1"/>
    <col min="9485" max="9485" width="9.5" style="464" hidden="1"/>
    <col min="9486" max="9735" width="8.83203125" style="464" hidden="1"/>
    <col min="9736" max="9736" width="17.5" style="464" hidden="1"/>
    <col min="9737" max="9739" width="8.83203125" style="464" hidden="1"/>
    <col min="9740" max="9740" width="10.1640625" style="464" hidden="1"/>
    <col min="9741" max="9741" width="9.5" style="464" hidden="1"/>
    <col min="9742" max="9991" width="8.83203125" style="464" hidden="1"/>
    <col min="9992" max="9992" width="17.5" style="464" hidden="1"/>
    <col min="9993" max="9995" width="8.83203125" style="464" hidden="1"/>
    <col min="9996" max="9996" width="10.1640625" style="464" hidden="1"/>
    <col min="9997" max="9997" width="9.5" style="464" hidden="1"/>
    <col min="9998" max="10247" width="8.83203125" style="464" hidden="1"/>
    <col min="10248" max="10248" width="17.5" style="464" hidden="1"/>
    <col min="10249" max="10251" width="8.83203125" style="464" hidden="1"/>
    <col min="10252" max="10252" width="10.1640625" style="464" hidden="1"/>
    <col min="10253" max="10253" width="9.5" style="464" hidden="1"/>
    <col min="10254" max="10503" width="8.83203125" style="464" hidden="1"/>
    <col min="10504" max="10504" width="17.5" style="464" hidden="1"/>
    <col min="10505" max="10507" width="8.83203125" style="464" hidden="1"/>
    <col min="10508" max="10508" width="10.1640625" style="464" hidden="1"/>
    <col min="10509" max="10509" width="9.5" style="464" hidden="1"/>
    <col min="10510" max="10759" width="8.83203125" style="464" hidden="1"/>
    <col min="10760" max="10760" width="17.5" style="464" hidden="1"/>
    <col min="10761" max="10763" width="8.83203125" style="464" hidden="1"/>
    <col min="10764" max="10764" width="10.1640625" style="464" hidden="1"/>
    <col min="10765" max="10765" width="9.5" style="464" hidden="1"/>
    <col min="10766" max="11015" width="8.83203125" style="464" hidden="1"/>
    <col min="11016" max="11016" width="17.5" style="464" hidden="1"/>
    <col min="11017" max="11019" width="8.83203125" style="464" hidden="1"/>
    <col min="11020" max="11020" width="10.1640625" style="464" hidden="1"/>
    <col min="11021" max="11021" width="9.5" style="464" hidden="1"/>
    <col min="11022" max="11271" width="8.83203125" style="464" hidden="1"/>
    <col min="11272" max="11272" width="17.5" style="464" hidden="1"/>
    <col min="11273" max="11275" width="8.83203125" style="464" hidden="1"/>
    <col min="11276" max="11276" width="10.1640625" style="464" hidden="1"/>
    <col min="11277" max="11277" width="9.5" style="464" hidden="1"/>
    <col min="11278" max="11527" width="8.83203125" style="464" hidden="1"/>
    <col min="11528" max="11528" width="17.5" style="464" hidden="1"/>
    <col min="11529" max="11531" width="8.83203125" style="464" hidden="1"/>
    <col min="11532" max="11532" width="10.1640625" style="464" hidden="1"/>
    <col min="11533" max="11533" width="9.5" style="464" hidden="1"/>
    <col min="11534" max="11783" width="8.83203125" style="464" hidden="1"/>
    <col min="11784" max="11784" width="17.5" style="464" hidden="1"/>
    <col min="11785" max="11787" width="8.83203125" style="464" hidden="1"/>
    <col min="11788" max="11788" width="10.1640625" style="464" hidden="1"/>
    <col min="11789" max="11789" width="9.5" style="464" hidden="1"/>
    <col min="11790" max="12039" width="8.83203125" style="464" hidden="1"/>
    <col min="12040" max="12040" width="17.5" style="464" hidden="1"/>
    <col min="12041" max="12043" width="8.83203125" style="464" hidden="1"/>
    <col min="12044" max="12044" width="10.1640625" style="464" hidden="1"/>
    <col min="12045" max="12045" width="9.5" style="464" hidden="1"/>
    <col min="12046" max="12295" width="8.83203125" style="464" hidden="1"/>
    <col min="12296" max="12296" width="17.5" style="464" hidden="1"/>
    <col min="12297" max="12299" width="8.83203125" style="464" hidden="1"/>
    <col min="12300" max="12300" width="10.1640625" style="464" hidden="1"/>
    <col min="12301" max="12301" width="9.5" style="464" hidden="1"/>
    <col min="12302" max="12551" width="8.83203125" style="464" hidden="1"/>
    <col min="12552" max="12552" width="17.5" style="464" hidden="1"/>
    <col min="12553" max="12555" width="8.83203125" style="464" hidden="1"/>
    <col min="12556" max="12556" width="10.1640625" style="464" hidden="1"/>
    <col min="12557" max="12557" width="9.5" style="464" hidden="1"/>
    <col min="12558" max="12807" width="8.83203125" style="464" hidden="1"/>
    <col min="12808" max="12808" width="17.5" style="464" hidden="1"/>
    <col min="12809" max="12811" width="8.83203125" style="464" hidden="1"/>
    <col min="12812" max="12812" width="10.1640625" style="464" hidden="1"/>
    <col min="12813" max="12813" width="9.5" style="464" hidden="1"/>
    <col min="12814" max="13063" width="8.83203125" style="464" hidden="1"/>
    <col min="13064" max="13064" width="17.5" style="464" hidden="1"/>
    <col min="13065" max="13067" width="8.83203125" style="464" hidden="1"/>
    <col min="13068" max="13068" width="10.1640625" style="464" hidden="1"/>
    <col min="13069" max="13069" width="9.5" style="464" hidden="1"/>
    <col min="13070" max="13319" width="8.83203125" style="464" hidden="1"/>
    <col min="13320" max="13320" width="17.5" style="464" hidden="1"/>
    <col min="13321" max="13323" width="8.83203125" style="464" hidden="1"/>
    <col min="13324" max="13324" width="10.1640625" style="464" hidden="1"/>
    <col min="13325" max="13325" width="9.5" style="464" hidden="1"/>
    <col min="13326" max="13575" width="8.83203125" style="464" hidden="1"/>
    <col min="13576" max="13576" width="17.5" style="464" hidden="1"/>
    <col min="13577" max="13579" width="8.83203125" style="464" hidden="1"/>
    <col min="13580" max="13580" width="10.1640625" style="464" hidden="1"/>
    <col min="13581" max="13581" width="9.5" style="464" hidden="1"/>
    <col min="13582" max="13831" width="8.83203125" style="464" hidden="1"/>
    <col min="13832" max="13832" width="17.5" style="464" hidden="1"/>
    <col min="13833" max="13835" width="8.83203125" style="464" hidden="1"/>
    <col min="13836" max="13836" width="10.1640625" style="464" hidden="1"/>
    <col min="13837" max="13837" width="9.5" style="464" hidden="1"/>
    <col min="13838" max="14087" width="8.83203125" style="464" hidden="1"/>
    <col min="14088" max="14088" width="17.5" style="464" hidden="1"/>
    <col min="14089" max="14091" width="8.83203125" style="464" hidden="1"/>
    <col min="14092" max="14092" width="10.1640625" style="464" hidden="1"/>
    <col min="14093" max="14093" width="9.5" style="464" hidden="1"/>
    <col min="14094" max="14343" width="8.83203125" style="464" hidden="1"/>
    <col min="14344" max="14344" width="17.5" style="464" hidden="1"/>
    <col min="14345" max="14347" width="8.83203125" style="464" hidden="1"/>
    <col min="14348" max="14348" width="10.1640625" style="464" hidden="1"/>
    <col min="14349" max="14349" width="9.5" style="464" hidden="1"/>
    <col min="14350" max="14599" width="8.83203125" style="464" hidden="1"/>
    <col min="14600" max="14600" width="17.5" style="464" hidden="1"/>
    <col min="14601" max="14603" width="8.83203125" style="464" hidden="1"/>
    <col min="14604" max="14604" width="10.1640625" style="464" hidden="1"/>
    <col min="14605" max="14605" width="9.5" style="464" hidden="1"/>
    <col min="14606" max="14855" width="8.83203125" style="464" hidden="1"/>
    <col min="14856" max="14856" width="17.5" style="464" hidden="1"/>
    <col min="14857" max="14859" width="8.83203125" style="464" hidden="1"/>
    <col min="14860" max="14860" width="10.1640625" style="464" hidden="1"/>
    <col min="14861" max="14861" width="9.5" style="464" hidden="1"/>
    <col min="14862" max="15111" width="8.83203125" style="464" hidden="1"/>
    <col min="15112" max="15112" width="17.5" style="464" hidden="1"/>
    <col min="15113" max="15115" width="8.83203125" style="464" hidden="1"/>
    <col min="15116" max="15116" width="10.1640625" style="464" hidden="1"/>
    <col min="15117" max="15117" width="9.5" style="464" hidden="1"/>
    <col min="15118" max="15367" width="8.83203125" style="464" hidden="1"/>
    <col min="15368" max="15368" width="17.5" style="464" hidden="1"/>
    <col min="15369" max="15371" width="8.83203125" style="464" hidden="1"/>
    <col min="15372" max="15372" width="10.1640625" style="464" hidden="1"/>
    <col min="15373" max="15373" width="9.5" style="464" hidden="1"/>
    <col min="15374" max="15623" width="8.83203125" style="464" hidden="1"/>
    <col min="15624" max="15624" width="17.5" style="464" hidden="1"/>
    <col min="15625" max="15627" width="8.83203125" style="464" hidden="1"/>
    <col min="15628" max="15628" width="10.1640625" style="464" hidden="1"/>
    <col min="15629" max="15629" width="9.5" style="464" hidden="1"/>
    <col min="15630" max="15879" width="8.83203125" style="464" hidden="1"/>
    <col min="15880" max="15880" width="17.5" style="464" hidden="1"/>
    <col min="15881" max="15883" width="8.83203125" style="464" hidden="1"/>
    <col min="15884" max="15884" width="10.1640625" style="464" hidden="1"/>
    <col min="15885" max="15885" width="9.5" style="464" hidden="1"/>
    <col min="15886" max="16135" width="8.83203125" style="464" hidden="1"/>
    <col min="16136" max="16136" width="17.5" style="464" hidden="1"/>
    <col min="16137" max="16139" width="8.83203125" style="464" hidden="1"/>
    <col min="16140" max="16140" width="10.1640625" style="464" hidden="1"/>
    <col min="16141" max="16141" width="9.5" style="464" hidden="1"/>
    <col min="16142" max="16384" width="8.83203125" style="464" hidden="1"/>
  </cols>
  <sheetData>
    <row r="1" spans="2:17" ht="16" thickBot="1"/>
    <row r="2" spans="2:17" ht="19" thickBot="1">
      <c r="B2" s="460" t="s">
        <v>5625</v>
      </c>
      <c r="C2" s="461"/>
      <c r="D2" s="461"/>
      <c r="E2" s="461"/>
      <c r="F2" s="461"/>
      <c r="G2" s="461"/>
      <c r="H2" s="461"/>
      <c r="I2" s="461"/>
      <c r="J2" s="462"/>
      <c r="K2" s="462"/>
      <c r="L2" s="463"/>
      <c r="M2" s="529"/>
      <c r="N2" s="529"/>
      <c r="O2" s="529"/>
      <c r="P2" s="530"/>
      <c r="Q2" s="532"/>
    </row>
    <row r="3" spans="2:17">
      <c r="B3" s="531"/>
      <c r="C3" s="532"/>
      <c r="D3" s="532"/>
      <c r="E3" s="532"/>
      <c r="F3" s="532"/>
      <c r="G3" s="532"/>
      <c r="H3" s="532"/>
      <c r="I3" s="532"/>
      <c r="J3" s="532"/>
      <c r="K3" s="532"/>
      <c r="L3" s="532"/>
      <c r="M3" s="532"/>
      <c r="N3" s="532"/>
      <c r="O3" s="532"/>
      <c r="P3" s="533"/>
      <c r="Q3" s="532"/>
    </row>
    <row r="4" spans="2:17">
      <c r="B4" s="534" t="s">
        <v>5626</v>
      </c>
      <c r="C4" s="465"/>
      <c r="D4" s="465"/>
      <c r="E4" s="465"/>
      <c r="F4" s="465"/>
      <c r="G4" s="465"/>
      <c r="H4" s="466">
        <v>300</v>
      </c>
      <c r="I4" s="532"/>
      <c r="J4" s="532"/>
      <c r="K4" s="535" t="s">
        <v>5627</v>
      </c>
      <c r="L4" s="536">
        <f ca="1">TODAY()</f>
        <v>44627</v>
      </c>
      <c r="M4" s="532"/>
      <c r="N4" s="532"/>
      <c r="O4" s="532"/>
      <c r="P4" s="533"/>
      <c r="Q4" s="532"/>
    </row>
    <row r="5" spans="2:17">
      <c r="B5" s="534" t="s">
        <v>5628</v>
      </c>
      <c r="C5" s="465"/>
      <c r="D5" s="465"/>
      <c r="E5" s="465"/>
      <c r="F5" s="465"/>
      <c r="G5" s="465"/>
      <c r="H5" s="467">
        <f>VLOOKUP(K17,'Pesi Secchi'!A5:D15,2,FALSE)</f>
        <v>620</v>
      </c>
      <c r="I5" s="532"/>
      <c r="J5" s="532"/>
      <c r="K5" s="532"/>
      <c r="L5" s="532"/>
      <c r="M5" s="532"/>
      <c r="N5" s="532"/>
      <c r="O5" s="532"/>
      <c r="P5" s="533"/>
      <c r="Q5" s="532"/>
    </row>
    <row r="6" spans="2:17">
      <c r="B6" s="534" t="s">
        <v>5629</v>
      </c>
      <c r="C6" s="465"/>
      <c r="D6" s="465"/>
      <c r="E6" s="465"/>
      <c r="F6" s="465"/>
      <c r="G6" s="465"/>
      <c r="H6" s="466">
        <v>60</v>
      </c>
      <c r="I6" s="537">
        <f>(H6-H7)/100</f>
        <v>0.4</v>
      </c>
      <c r="J6" s="532"/>
      <c r="K6" s="532"/>
      <c r="L6" s="532"/>
      <c r="M6" s="532"/>
      <c r="N6" s="532"/>
      <c r="O6" s="532"/>
      <c r="P6" s="533"/>
      <c r="Q6" s="532"/>
    </row>
    <row r="7" spans="2:17" ht="16" thickBot="1">
      <c r="B7" s="534" t="s">
        <v>5630</v>
      </c>
      <c r="C7" s="465"/>
      <c r="D7" s="465"/>
      <c r="E7" s="465"/>
      <c r="F7" s="465"/>
      <c r="G7" s="465"/>
      <c r="H7" s="466">
        <v>20</v>
      </c>
      <c r="I7" s="532"/>
      <c r="J7" s="532"/>
      <c r="K7" s="532"/>
      <c r="L7" s="532"/>
      <c r="M7" s="532"/>
      <c r="N7" s="532"/>
      <c r="O7" s="532"/>
      <c r="P7" s="533"/>
      <c r="Q7" s="532"/>
    </row>
    <row r="8" spans="2:17">
      <c r="B8" s="534" t="s">
        <v>5631</v>
      </c>
      <c r="C8" s="465"/>
      <c r="D8" s="465"/>
      <c r="E8" s="465"/>
      <c r="F8" s="465"/>
      <c r="G8" s="465"/>
      <c r="H8" s="466">
        <v>65</v>
      </c>
      <c r="I8" s="532"/>
      <c r="J8" s="468" t="s">
        <v>5632</v>
      </c>
      <c r="K8" s="469">
        <f>H8-H9</f>
        <v>55</v>
      </c>
      <c r="L8" s="537">
        <f>K8*0.6</f>
        <v>33</v>
      </c>
      <c r="M8" s="659" t="s">
        <v>5685</v>
      </c>
      <c r="N8" s="660"/>
      <c r="O8" s="661"/>
      <c r="P8" s="533"/>
      <c r="Q8" s="532"/>
    </row>
    <row r="9" spans="2:17">
      <c r="B9" s="534" t="s">
        <v>5633</v>
      </c>
      <c r="C9" s="465"/>
      <c r="D9" s="465"/>
      <c r="E9" s="465"/>
      <c r="F9" s="465"/>
      <c r="G9" s="465"/>
      <c r="H9" s="466">
        <v>10</v>
      </c>
      <c r="I9" s="538">
        <f>((0.3*K8)/(H10-H11))+560+K8</f>
        <v>890</v>
      </c>
      <c r="J9" s="532"/>
      <c r="K9" s="532"/>
      <c r="L9" s="532"/>
      <c r="M9" s="644">
        <f>+H4*H5*(H6-H7)*1000/100</f>
        <v>74400000</v>
      </c>
      <c r="N9" s="645"/>
      <c r="O9" s="646"/>
      <c r="P9" s="533"/>
      <c r="Q9" s="532"/>
    </row>
    <row r="10" spans="2:17">
      <c r="B10" s="534" t="s">
        <v>5634</v>
      </c>
      <c r="C10" s="465"/>
      <c r="D10" s="465"/>
      <c r="E10" s="465"/>
      <c r="F10" s="465"/>
      <c r="G10" s="465"/>
      <c r="H10" s="470">
        <v>0.08</v>
      </c>
      <c r="I10" s="532"/>
      <c r="J10" s="532"/>
      <c r="K10" s="532"/>
      <c r="L10" s="532"/>
      <c r="M10" s="653" t="s">
        <v>5686</v>
      </c>
      <c r="N10" s="654"/>
      <c r="O10" s="655"/>
      <c r="P10" s="533"/>
      <c r="Q10" s="532"/>
    </row>
    <row r="11" spans="2:17">
      <c r="B11" s="534" t="s">
        <v>5635</v>
      </c>
      <c r="C11" s="465"/>
      <c r="D11" s="465"/>
      <c r="E11" s="465"/>
      <c r="F11" s="465"/>
      <c r="G11" s="465"/>
      <c r="H11" s="470">
        <v>0.02</v>
      </c>
      <c r="I11" s="532"/>
      <c r="J11" s="532"/>
      <c r="K11" s="532"/>
      <c r="L11" s="532"/>
      <c r="M11" s="644">
        <f>+H8*H9*0.324*K8</f>
        <v>11583</v>
      </c>
      <c r="N11" s="645"/>
      <c r="O11" s="646"/>
      <c r="P11" s="533"/>
      <c r="Q11" s="532"/>
    </row>
    <row r="12" spans="2:17">
      <c r="B12" s="534" t="s">
        <v>5636</v>
      </c>
      <c r="C12" s="465"/>
      <c r="D12" s="465"/>
      <c r="E12" s="465"/>
      <c r="F12" s="465"/>
      <c r="G12" s="465"/>
      <c r="H12" s="467">
        <v>12000</v>
      </c>
      <c r="I12" s="537">
        <f>12000*H13</f>
        <v>288000</v>
      </c>
      <c r="J12" s="532"/>
      <c r="K12" s="532"/>
      <c r="L12" s="532"/>
      <c r="M12" s="653" t="s">
        <v>5687</v>
      </c>
      <c r="N12" s="654"/>
      <c r="O12" s="655"/>
      <c r="P12" s="533"/>
      <c r="Q12" s="532"/>
    </row>
    <row r="13" spans="2:17">
      <c r="B13" s="534" t="s">
        <v>5637</v>
      </c>
      <c r="C13" s="465"/>
      <c r="D13" s="465"/>
      <c r="E13" s="465"/>
      <c r="F13" s="465"/>
      <c r="G13" s="465"/>
      <c r="H13" s="467">
        <f>K13*24</f>
        <v>24</v>
      </c>
      <c r="I13" s="532"/>
      <c r="J13" s="539" t="s">
        <v>5638</v>
      </c>
      <c r="K13" s="471">
        <v>1</v>
      </c>
      <c r="L13" s="532"/>
      <c r="M13" s="644">
        <f>+H8*H9*0.6*K8</f>
        <v>21450</v>
      </c>
      <c r="N13" s="645"/>
      <c r="O13" s="646"/>
      <c r="P13" s="533"/>
      <c r="Q13" s="532"/>
    </row>
    <row r="14" spans="2:17">
      <c r="B14" s="273"/>
      <c r="C14" s="267"/>
      <c r="D14" s="267"/>
      <c r="E14" s="267"/>
      <c r="F14" s="267"/>
      <c r="G14" s="267"/>
      <c r="H14" s="267"/>
      <c r="I14" s="267"/>
      <c r="J14" s="267"/>
      <c r="K14" s="267"/>
      <c r="L14" s="532"/>
      <c r="M14" s="665" t="s">
        <v>5689</v>
      </c>
      <c r="N14" s="666"/>
      <c r="O14" s="667"/>
      <c r="P14" s="533"/>
      <c r="Q14" s="532"/>
    </row>
    <row r="15" spans="2:17" ht="16" thickBot="1">
      <c r="B15" s="531"/>
      <c r="C15" s="532"/>
      <c r="D15" s="532"/>
      <c r="E15" s="532"/>
      <c r="F15" s="532"/>
      <c r="G15" s="532"/>
      <c r="H15" s="532"/>
      <c r="I15" s="532"/>
      <c r="J15" s="532"/>
      <c r="K15" s="532"/>
      <c r="L15" s="532"/>
      <c r="M15" s="656">
        <f>+M13+M11+M9</f>
        <v>74433033</v>
      </c>
      <c r="N15" s="657"/>
      <c r="O15" s="658"/>
      <c r="P15" s="533"/>
      <c r="Q15" s="532"/>
    </row>
    <row r="16" spans="2:17" ht="17" thickBot="1">
      <c r="B16" s="540" t="s">
        <v>5639</v>
      </c>
      <c r="C16" s="541"/>
      <c r="D16" s="541"/>
      <c r="E16" s="541"/>
      <c r="F16" s="541"/>
      <c r="G16" s="541"/>
      <c r="H16" s="472">
        <f>ROUND((H4*H5*(H6-H7)/100*1000)+(H4*H5*(0.324+0.6)*K8)*1.2,-4)</f>
        <v>85740000</v>
      </c>
      <c r="I16" s="532"/>
      <c r="J16" s="532"/>
      <c r="K16" s="532"/>
      <c r="L16" s="532"/>
      <c r="M16" s="662" t="s">
        <v>5688</v>
      </c>
      <c r="N16" s="663"/>
      <c r="O16" s="664"/>
      <c r="P16" s="533"/>
      <c r="Q16" s="532"/>
    </row>
    <row r="17" spans="2:17" ht="17" thickBot="1">
      <c r="B17" s="542" t="s">
        <v>5640</v>
      </c>
      <c r="C17" s="543"/>
      <c r="D17" s="543"/>
      <c r="E17" s="543"/>
      <c r="F17" s="543"/>
      <c r="G17" s="543"/>
      <c r="H17" s="472">
        <f>ROUND((H16/H4),-3)</f>
        <v>286000</v>
      </c>
      <c r="I17" s="532"/>
      <c r="J17" s="544" t="s">
        <v>5641</v>
      </c>
      <c r="K17" s="554" t="s">
        <v>5666</v>
      </c>
      <c r="L17" s="545"/>
      <c r="M17" s="644">
        <f>+H12*H13</f>
        <v>288000</v>
      </c>
      <c r="N17" s="645"/>
      <c r="O17" s="646"/>
      <c r="P17" s="533"/>
      <c r="Q17" s="532"/>
    </row>
    <row r="18" spans="2:17" ht="17" thickBot="1">
      <c r="B18" s="546" t="s">
        <v>5642</v>
      </c>
      <c r="C18" s="547"/>
      <c r="D18" s="547"/>
      <c r="E18" s="547"/>
      <c r="F18" s="547"/>
      <c r="G18" s="547"/>
      <c r="H18" s="473">
        <f>ROUND((H16/H13/H4),-2)</f>
        <v>11900</v>
      </c>
      <c r="I18" s="532"/>
      <c r="J18" s="532"/>
      <c r="K18" s="532"/>
      <c r="L18" s="532"/>
      <c r="M18" s="647" t="s">
        <v>5689</v>
      </c>
      <c r="N18" s="648"/>
      <c r="O18" s="649"/>
      <c r="P18" s="533"/>
      <c r="Q18" s="532"/>
    </row>
    <row r="19" spans="2:17" ht="16" thickBot="1">
      <c r="B19" s="531"/>
      <c r="C19" s="532"/>
      <c r="D19" s="532"/>
      <c r="E19" s="532"/>
      <c r="F19" s="532"/>
      <c r="G19" s="532"/>
      <c r="H19" s="532"/>
      <c r="I19" s="532"/>
      <c r="J19" s="532"/>
      <c r="K19" s="532"/>
      <c r="L19" s="532"/>
      <c r="M19" s="650">
        <f>+M15+M17</f>
        <v>74721033</v>
      </c>
      <c r="N19" s="651"/>
      <c r="O19" s="652"/>
      <c r="P19" s="533"/>
      <c r="Q19" s="532"/>
    </row>
    <row r="20" spans="2:17" ht="16" thickBot="1">
      <c r="B20" s="474"/>
      <c r="C20" s="475"/>
      <c r="D20" s="476" t="s">
        <v>5643</v>
      </c>
      <c r="E20" s="476"/>
      <c r="F20" s="477"/>
      <c r="G20" s="532"/>
      <c r="H20" s="548"/>
      <c r="I20" s="548"/>
      <c r="J20" s="532"/>
      <c r="K20" s="532"/>
      <c r="L20" s="532"/>
      <c r="M20" s="267"/>
      <c r="N20" s="532"/>
      <c r="O20" s="532"/>
      <c r="P20" s="533"/>
      <c r="Q20" s="532"/>
    </row>
    <row r="21" spans="2:17" ht="16" thickBot="1">
      <c r="B21" s="478"/>
      <c r="C21" s="479"/>
      <c r="D21" s="480"/>
      <c r="E21" s="480"/>
      <c r="F21" s="481"/>
      <c r="G21" s="532"/>
      <c r="H21" s="548"/>
      <c r="I21" s="548"/>
      <c r="J21" s="532"/>
      <c r="K21" s="532"/>
      <c r="L21" s="532"/>
      <c r="M21" s="482" t="s">
        <v>5644</v>
      </c>
      <c r="N21" s="532"/>
      <c r="O21" s="532"/>
      <c r="P21" s="533"/>
      <c r="Q21" s="532"/>
    </row>
    <row r="22" spans="2:17">
      <c r="B22" s="483"/>
      <c r="C22" s="484"/>
      <c r="D22" s="485" t="s">
        <v>5645</v>
      </c>
      <c r="E22" s="485"/>
      <c r="F22" s="485"/>
      <c r="G22" s="486"/>
      <c r="H22" s="487"/>
      <c r="I22" s="488" t="s">
        <v>5646</v>
      </c>
      <c r="J22" s="487"/>
      <c r="K22" s="487"/>
      <c r="L22" s="489">
        <f>H16/9000</f>
        <v>9526.6666666666661</v>
      </c>
      <c r="M22" s="490">
        <f>ROUND(L22*'Pesi Secchi'!B28,-1)</f>
        <v>10480</v>
      </c>
      <c r="N22" s="532"/>
      <c r="O22" s="532"/>
      <c r="P22" s="533"/>
      <c r="Q22" s="532"/>
    </row>
    <row r="23" spans="2:17">
      <c r="B23" s="483"/>
      <c r="C23" s="484"/>
      <c r="D23" s="485" t="s">
        <v>5647</v>
      </c>
      <c r="E23" s="485"/>
      <c r="F23" s="485"/>
      <c r="G23" s="491"/>
      <c r="H23" s="492"/>
      <c r="I23" s="493" t="s">
        <v>5648</v>
      </c>
      <c r="J23" s="492"/>
      <c r="K23" s="494"/>
      <c r="L23" s="495">
        <f>H16/8500</f>
        <v>10087.058823529413</v>
      </c>
      <c r="M23" s="496">
        <f>ROUND(L23*'Pesi Secchi'!B29,-1)</f>
        <v>7060</v>
      </c>
      <c r="N23" s="532"/>
      <c r="O23" s="532"/>
      <c r="P23" s="533"/>
      <c r="Q23" s="532"/>
    </row>
    <row r="24" spans="2:17">
      <c r="B24" s="483"/>
      <c r="C24" s="484"/>
      <c r="D24" s="485" t="s">
        <v>5649</v>
      </c>
      <c r="E24" s="485"/>
      <c r="F24" s="485"/>
      <c r="G24" s="491"/>
      <c r="H24" s="494"/>
      <c r="I24" s="493" t="s">
        <v>5650</v>
      </c>
      <c r="J24" s="494"/>
      <c r="K24" s="494"/>
      <c r="L24" s="495">
        <f>H16/6000</f>
        <v>14290</v>
      </c>
      <c r="M24" s="496">
        <f>ROUND(L24*'Pesi Secchi'!B30,-1)</f>
        <v>11430</v>
      </c>
      <c r="N24" s="532"/>
      <c r="O24" s="532"/>
      <c r="P24" s="533"/>
      <c r="Q24" s="532"/>
    </row>
    <row r="25" spans="2:17">
      <c r="B25" s="483"/>
      <c r="C25" s="484"/>
      <c r="D25" s="485" t="s">
        <v>5651</v>
      </c>
      <c r="E25" s="485"/>
      <c r="F25" s="485"/>
      <c r="G25" s="491"/>
      <c r="H25" s="494"/>
      <c r="I25" s="493" t="s">
        <v>5652</v>
      </c>
      <c r="J25" s="494"/>
      <c r="K25" s="494"/>
      <c r="L25" s="495">
        <f>H16/4000</f>
        <v>21435</v>
      </c>
      <c r="M25" s="496">
        <f>ROUND(L25*'Pesi Secchi'!B26,-1)</f>
        <v>4290</v>
      </c>
      <c r="N25" s="532"/>
      <c r="O25" s="532"/>
      <c r="P25" s="533"/>
      <c r="Q25" s="532"/>
    </row>
    <row r="26" spans="2:17">
      <c r="B26" s="483"/>
      <c r="C26" s="484"/>
      <c r="D26" s="485" t="s">
        <v>5653</v>
      </c>
      <c r="E26" s="485"/>
      <c r="F26" s="485"/>
      <c r="G26" s="491"/>
      <c r="H26" s="494"/>
      <c r="I26" s="493" t="s">
        <v>5654</v>
      </c>
      <c r="J26" s="494"/>
      <c r="K26" s="494"/>
      <c r="L26" s="495">
        <f>H16/2800</f>
        <v>30621.428571428572</v>
      </c>
      <c r="M26" s="496">
        <f>ROUND(L26*'Pesi Secchi'!B27,-1)</f>
        <v>3060</v>
      </c>
      <c r="N26" s="532"/>
      <c r="O26" s="532"/>
      <c r="P26" s="533"/>
      <c r="Q26" s="532"/>
    </row>
    <row r="27" spans="2:17" ht="16" thickBot="1">
      <c r="B27" s="497"/>
      <c r="C27" s="498"/>
      <c r="D27" s="499" t="s">
        <v>5655</v>
      </c>
      <c r="E27" s="499"/>
      <c r="F27" s="499"/>
      <c r="G27" s="500"/>
      <c r="H27" s="501"/>
      <c r="I27" s="502" t="s">
        <v>5656</v>
      </c>
      <c r="J27" s="501"/>
      <c r="K27" s="501"/>
      <c r="L27" s="503">
        <f>H16/3800</f>
        <v>22563.157894736843</v>
      </c>
      <c r="M27" s="504">
        <f>ROUND(L27*'Pesi Secchi'!B27,-1)</f>
        <v>2260</v>
      </c>
      <c r="N27" s="532"/>
      <c r="O27" s="532"/>
      <c r="P27" s="533"/>
      <c r="Q27" s="532"/>
    </row>
    <row r="28" spans="2:17">
      <c r="B28" s="531"/>
      <c r="C28" s="532"/>
      <c r="D28" s="532"/>
      <c r="E28" s="532"/>
      <c r="F28" s="532"/>
      <c r="G28" s="532"/>
      <c r="H28" s="532"/>
      <c r="I28" s="532"/>
      <c r="J28" s="532"/>
      <c r="K28" s="532"/>
      <c r="L28" s="532"/>
      <c r="M28" s="532"/>
      <c r="N28" s="532"/>
      <c r="O28" s="532"/>
      <c r="P28" s="533"/>
      <c r="Q28" s="532"/>
    </row>
    <row r="29" spans="2:17">
      <c r="B29" s="531"/>
      <c r="C29" s="532"/>
      <c r="D29" s="532"/>
      <c r="E29" s="532"/>
      <c r="F29" s="532"/>
      <c r="G29" s="532"/>
      <c r="H29" s="532"/>
      <c r="I29" s="532"/>
      <c r="J29" s="532"/>
      <c r="K29" s="532"/>
      <c r="L29" s="532"/>
      <c r="M29" s="532"/>
      <c r="N29" s="532"/>
      <c r="O29" s="532"/>
      <c r="P29" s="533"/>
      <c r="Q29" s="532"/>
    </row>
    <row r="30" spans="2:17" ht="18">
      <c r="B30" s="549" t="s">
        <v>5657</v>
      </c>
      <c r="C30" s="532"/>
      <c r="D30" s="550"/>
      <c r="E30" s="550"/>
      <c r="F30" s="550"/>
      <c r="G30" s="550"/>
      <c r="H30" s="550"/>
      <c r="I30" s="550"/>
      <c r="J30" s="550"/>
      <c r="K30" s="532"/>
      <c r="L30" s="532"/>
      <c r="M30" s="532"/>
      <c r="N30" s="532"/>
      <c r="O30" s="532"/>
      <c r="P30" s="533"/>
      <c r="Q30" s="532"/>
    </row>
    <row r="31" spans="2:17" ht="16" thickBot="1">
      <c r="B31" s="551"/>
      <c r="C31" s="552"/>
      <c r="D31" s="552"/>
      <c r="E31" s="552"/>
      <c r="F31" s="552"/>
      <c r="G31" s="552"/>
      <c r="H31" s="552"/>
      <c r="I31" s="552"/>
      <c r="J31" s="552"/>
      <c r="K31" s="552"/>
      <c r="L31" s="552"/>
      <c r="M31" s="552"/>
      <c r="N31" s="552"/>
      <c r="O31" s="552"/>
      <c r="P31" s="553"/>
      <c r="Q31" s="532"/>
    </row>
    <row r="32" spans="2:17"/>
  </sheetData>
  <mergeCells count="12">
    <mergeCell ref="M10:O10"/>
    <mergeCell ref="M11:O11"/>
    <mergeCell ref="M9:O9"/>
    <mergeCell ref="M8:O8"/>
    <mergeCell ref="M16:O16"/>
    <mergeCell ref="M14:O14"/>
    <mergeCell ref="M17:O17"/>
    <mergeCell ref="M18:O18"/>
    <mergeCell ref="M19:O19"/>
    <mergeCell ref="M12:O12"/>
    <mergeCell ref="M13:O13"/>
    <mergeCell ref="M15:O1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2" r:id="rId3" name="Button 2">
              <controlPr defaultSize="0" print="0" autoFill="0" autoPict="0" macro="[0]!Hyperlink_COMBUSTIBILI">
                <anchor moveWithCells="1" sizeWithCells="1">
                  <from>
                    <xdr:col>12</xdr:col>
                    <xdr:colOff>101600</xdr:colOff>
                    <xdr:row>2</xdr:row>
                    <xdr:rowOff>25400</xdr:rowOff>
                  </from>
                  <to>
                    <xdr:col>14</xdr:col>
                    <xdr:colOff>177800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4" name="Button 3">
              <controlPr defaultSize="0" print="0" autoFill="0" autoPict="0" macro="[0]!Hyperlink_HOME">
                <anchor moveWithCells="1">
                  <from>
                    <xdr:col>12</xdr:col>
                    <xdr:colOff>101600</xdr:colOff>
                    <xdr:row>4</xdr:row>
                    <xdr:rowOff>101600</xdr:rowOff>
                  </from>
                  <to>
                    <xdr:col>14</xdr:col>
                    <xdr:colOff>177800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1000-000000000000}">
          <x14:formula1>
            <xm:f>'Pesi Secchi'!$A$5:$A$15</xm:f>
          </x14:formula1>
          <xm:sqref>S18 K17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oglio18"/>
  <dimension ref="A1:WVG31"/>
  <sheetViews>
    <sheetView showGridLines="0" topLeftCell="A4" workbookViewId="0">
      <selection activeCell="G18" sqref="G18"/>
    </sheetView>
  </sheetViews>
  <sheetFormatPr baseColWidth="10" defaultColWidth="0" defaultRowHeight="15" zeroHeight="1"/>
  <cols>
    <col min="1" max="1" width="19.6640625" customWidth="1"/>
    <col min="2" max="2" width="19.1640625" customWidth="1"/>
    <col min="3" max="3" width="18.6640625" customWidth="1"/>
    <col min="4" max="4" width="17.5" customWidth="1"/>
    <col min="5" max="8" width="9.1640625" customWidth="1"/>
    <col min="9" max="254" width="9.1640625" hidden="1"/>
    <col min="255" max="255" width="8.83203125" hidden="1"/>
    <col min="256" max="510" width="9.1640625" hidden="1"/>
    <col min="511" max="511" width="8.83203125" hidden="1"/>
    <col min="512" max="766" width="9.1640625" hidden="1"/>
    <col min="767" max="767" width="8.83203125" hidden="1"/>
    <col min="768" max="1022" width="9.1640625" hidden="1"/>
    <col min="1023" max="1023" width="8.83203125" hidden="1"/>
    <col min="1024" max="1278" width="9.1640625" hidden="1"/>
    <col min="1279" max="1279" width="8.83203125" hidden="1"/>
    <col min="1280" max="1534" width="9.1640625" hidden="1"/>
    <col min="1535" max="1535" width="8.83203125" hidden="1"/>
    <col min="1536" max="1790" width="9.1640625" hidden="1"/>
    <col min="1791" max="1791" width="8.83203125" hidden="1"/>
    <col min="1792" max="2046" width="9.1640625" hidden="1"/>
    <col min="2047" max="2047" width="8.83203125" hidden="1"/>
    <col min="2048" max="2302" width="9.1640625" hidden="1"/>
    <col min="2303" max="2303" width="8.83203125" hidden="1"/>
    <col min="2304" max="2558" width="9.1640625" hidden="1"/>
    <col min="2559" max="2559" width="8.83203125" hidden="1"/>
    <col min="2560" max="2814" width="9.1640625" hidden="1"/>
    <col min="2815" max="2815" width="8.83203125" hidden="1"/>
    <col min="2816" max="3070" width="9.1640625" hidden="1"/>
    <col min="3071" max="3071" width="8.83203125" hidden="1"/>
    <col min="3072" max="3326" width="9.1640625" hidden="1"/>
    <col min="3327" max="3327" width="8.83203125" hidden="1"/>
    <col min="3328" max="3582" width="9.1640625" hidden="1"/>
    <col min="3583" max="3583" width="8.83203125" hidden="1"/>
    <col min="3584" max="3838" width="9.1640625" hidden="1"/>
    <col min="3839" max="3839" width="8.83203125" hidden="1"/>
    <col min="3840" max="4094" width="9.1640625" hidden="1"/>
    <col min="4095" max="4095" width="8.83203125" hidden="1"/>
    <col min="4096" max="4350" width="9.1640625" hidden="1"/>
    <col min="4351" max="4351" width="8.83203125" hidden="1"/>
    <col min="4352" max="4606" width="9.1640625" hidden="1"/>
    <col min="4607" max="4607" width="8.83203125" hidden="1"/>
    <col min="4608" max="4862" width="9.1640625" hidden="1"/>
    <col min="4863" max="4863" width="8.83203125" hidden="1"/>
    <col min="4864" max="5118" width="9.1640625" hidden="1"/>
    <col min="5119" max="5119" width="8.83203125" hidden="1"/>
    <col min="5120" max="5374" width="9.1640625" hidden="1"/>
    <col min="5375" max="5375" width="8.83203125" hidden="1"/>
    <col min="5376" max="5630" width="9.1640625" hidden="1"/>
    <col min="5631" max="5631" width="8.83203125" hidden="1"/>
    <col min="5632" max="5886" width="9.1640625" hidden="1"/>
    <col min="5887" max="5887" width="8.83203125" hidden="1"/>
    <col min="5888" max="6142" width="9.1640625" hidden="1"/>
    <col min="6143" max="6143" width="8.83203125" hidden="1"/>
    <col min="6144" max="6398" width="9.1640625" hidden="1"/>
    <col min="6399" max="6399" width="8.83203125" hidden="1"/>
    <col min="6400" max="6654" width="9.1640625" hidden="1"/>
    <col min="6655" max="6655" width="8.83203125" hidden="1"/>
    <col min="6656" max="6910" width="9.1640625" hidden="1"/>
    <col min="6911" max="6911" width="8.83203125" hidden="1"/>
    <col min="6912" max="7166" width="9.1640625" hidden="1"/>
    <col min="7167" max="7167" width="8.83203125" hidden="1"/>
    <col min="7168" max="7422" width="9.1640625" hidden="1"/>
    <col min="7423" max="7423" width="8.83203125" hidden="1"/>
    <col min="7424" max="7678" width="9.1640625" hidden="1"/>
    <col min="7679" max="7679" width="8.83203125" hidden="1"/>
    <col min="7680" max="7934" width="9.1640625" hidden="1"/>
    <col min="7935" max="7935" width="8.83203125" hidden="1"/>
    <col min="7936" max="8190" width="9.1640625" hidden="1"/>
    <col min="8191" max="8191" width="8.83203125" hidden="1"/>
    <col min="8192" max="8446" width="9.1640625" hidden="1"/>
    <col min="8447" max="8447" width="8.83203125" hidden="1"/>
    <col min="8448" max="8702" width="9.1640625" hidden="1"/>
    <col min="8703" max="8703" width="8.83203125" hidden="1"/>
    <col min="8704" max="8958" width="9.1640625" hidden="1"/>
    <col min="8959" max="8959" width="8.83203125" hidden="1"/>
    <col min="8960" max="9214" width="9.1640625" hidden="1"/>
    <col min="9215" max="9215" width="8.83203125" hidden="1"/>
    <col min="9216" max="9470" width="9.1640625" hidden="1"/>
    <col min="9471" max="9471" width="8.83203125" hidden="1"/>
    <col min="9472" max="9726" width="9.1640625" hidden="1"/>
    <col min="9727" max="9727" width="8.83203125" hidden="1"/>
    <col min="9728" max="9982" width="9.1640625" hidden="1"/>
    <col min="9983" max="9983" width="8.83203125" hidden="1"/>
    <col min="9984" max="10238" width="9.1640625" hidden="1"/>
    <col min="10239" max="10239" width="8.83203125" hidden="1"/>
    <col min="10240" max="10494" width="9.1640625" hidden="1"/>
    <col min="10495" max="10495" width="8.83203125" hidden="1"/>
    <col min="10496" max="10750" width="9.1640625" hidden="1"/>
    <col min="10751" max="10751" width="8.83203125" hidden="1"/>
    <col min="10752" max="11006" width="9.1640625" hidden="1"/>
    <col min="11007" max="11007" width="8.83203125" hidden="1"/>
    <col min="11008" max="11262" width="9.1640625" hidden="1"/>
    <col min="11263" max="11263" width="8.83203125" hidden="1"/>
    <col min="11264" max="11518" width="9.1640625" hidden="1"/>
    <col min="11519" max="11519" width="8.83203125" hidden="1"/>
    <col min="11520" max="11774" width="9.1640625" hidden="1"/>
    <col min="11775" max="11775" width="8.83203125" hidden="1"/>
    <col min="11776" max="12030" width="9.1640625" hidden="1"/>
    <col min="12031" max="12031" width="8.83203125" hidden="1"/>
    <col min="12032" max="12286" width="9.1640625" hidden="1"/>
    <col min="12287" max="12287" width="8.83203125" hidden="1"/>
    <col min="12288" max="12542" width="9.1640625" hidden="1"/>
    <col min="12543" max="12543" width="8.83203125" hidden="1"/>
    <col min="12544" max="12798" width="9.1640625" hidden="1"/>
    <col min="12799" max="12799" width="8.83203125" hidden="1"/>
    <col min="12800" max="13054" width="9.1640625" hidden="1"/>
    <col min="13055" max="13055" width="8.83203125" hidden="1"/>
    <col min="13056" max="13310" width="9.1640625" hidden="1"/>
    <col min="13311" max="13311" width="8.83203125" hidden="1"/>
    <col min="13312" max="13566" width="9.1640625" hidden="1"/>
    <col min="13567" max="13567" width="8.83203125" hidden="1"/>
    <col min="13568" max="13822" width="9.1640625" hidden="1"/>
    <col min="13823" max="13823" width="8.83203125" hidden="1"/>
    <col min="13824" max="14078" width="9.1640625" hidden="1"/>
    <col min="14079" max="14079" width="8.83203125" hidden="1"/>
    <col min="14080" max="14334" width="9.1640625" hidden="1"/>
    <col min="14335" max="14335" width="8.83203125" hidden="1"/>
    <col min="14336" max="14590" width="9.1640625" hidden="1"/>
    <col min="14591" max="14591" width="8.83203125" hidden="1"/>
    <col min="14592" max="14846" width="9.1640625" hidden="1"/>
    <col min="14847" max="14847" width="8.83203125" hidden="1"/>
    <col min="14848" max="15102" width="9.1640625" hidden="1"/>
    <col min="15103" max="15103" width="8.83203125" hidden="1"/>
    <col min="15104" max="15358" width="9.1640625" hidden="1"/>
    <col min="15359" max="15359" width="8.83203125" hidden="1"/>
    <col min="15360" max="15614" width="9.1640625" hidden="1"/>
    <col min="15615" max="15615" width="8.83203125" hidden="1"/>
    <col min="15616" max="15870" width="9.1640625" hidden="1"/>
    <col min="15871" max="15871" width="8.83203125" hidden="1"/>
    <col min="15872" max="16126" width="9.1640625" hidden="1"/>
    <col min="16127" max="16127" width="8.83203125" hidden="1"/>
    <col min="16128" max="16384" width="9.1640625" hidden="1"/>
  </cols>
  <sheetData>
    <row r="1" spans="1:4"/>
    <row r="2" spans="1:4"/>
    <row r="3" spans="1:4" ht="16" thickBot="1"/>
    <row r="4" spans="1:4" ht="17" thickBot="1">
      <c r="A4" s="516" t="s">
        <v>5676</v>
      </c>
      <c r="B4" s="516" t="s">
        <v>5683</v>
      </c>
      <c r="C4" s="516" t="s">
        <v>5684</v>
      </c>
      <c r="D4" s="520" t="s">
        <v>5658</v>
      </c>
    </row>
    <row r="5" spans="1:4">
      <c r="A5" s="505" t="s">
        <v>5659</v>
      </c>
      <c r="B5" s="506">
        <v>400</v>
      </c>
      <c r="C5" s="506">
        <v>880</v>
      </c>
      <c r="D5" s="507">
        <v>120</v>
      </c>
    </row>
    <row r="6" spans="1:4">
      <c r="A6" s="505" t="s">
        <v>5660</v>
      </c>
      <c r="B6" s="506">
        <v>580</v>
      </c>
      <c r="C6" s="506">
        <v>885</v>
      </c>
      <c r="D6" s="507">
        <v>52</v>
      </c>
    </row>
    <row r="7" spans="1:4">
      <c r="A7" s="505" t="s">
        <v>5661</v>
      </c>
      <c r="B7" s="506">
        <v>475</v>
      </c>
      <c r="C7" s="506">
        <v>825</v>
      </c>
      <c r="D7" s="507">
        <v>74</v>
      </c>
    </row>
    <row r="8" spans="1:4">
      <c r="A8" s="505" t="s">
        <v>5662</v>
      </c>
      <c r="B8" s="506">
        <v>540</v>
      </c>
      <c r="C8" s="506">
        <v>1000</v>
      </c>
      <c r="D8" s="507">
        <v>85</v>
      </c>
    </row>
    <row r="9" spans="1:4">
      <c r="A9" s="505" t="s">
        <v>5663</v>
      </c>
      <c r="B9" s="506">
        <v>535</v>
      </c>
      <c r="C9" s="506">
        <v>900</v>
      </c>
      <c r="D9" s="507">
        <v>68</v>
      </c>
    </row>
    <row r="10" spans="1:4">
      <c r="A10" s="505" t="s">
        <v>5664</v>
      </c>
      <c r="B10" s="506">
        <v>640</v>
      </c>
      <c r="C10" s="506">
        <v>1050</v>
      </c>
      <c r="D10" s="507">
        <v>64</v>
      </c>
    </row>
    <row r="11" spans="1:4">
      <c r="A11" s="505" t="s">
        <v>5665</v>
      </c>
      <c r="B11" s="506">
        <v>640</v>
      </c>
      <c r="C11" s="506">
        <v>960</v>
      </c>
      <c r="D11" s="507">
        <v>50</v>
      </c>
    </row>
    <row r="12" spans="1:4">
      <c r="A12" s="505" t="s">
        <v>5666</v>
      </c>
      <c r="B12" s="506">
        <v>620</v>
      </c>
      <c r="C12" s="506">
        <v>930</v>
      </c>
      <c r="D12" s="507">
        <v>50</v>
      </c>
    </row>
    <row r="13" spans="1:4">
      <c r="A13" s="505" t="s">
        <v>5667</v>
      </c>
      <c r="B13" s="506">
        <v>450</v>
      </c>
      <c r="C13" s="506">
        <v>800</v>
      </c>
      <c r="D13" s="507">
        <v>75</v>
      </c>
    </row>
    <row r="14" spans="1:4">
      <c r="A14" s="505" t="s">
        <v>5668</v>
      </c>
      <c r="B14" s="506">
        <v>350</v>
      </c>
      <c r="C14" s="506">
        <v>870</v>
      </c>
      <c r="D14" s="507">
        <v>148</v>
      </c>
    </row>
    <row r="15" spans="1:4" ht="16" thickBot="1">
      <c r="A15" s="508" t="s">
        <v>5669</v>
      </c>
      <c r="B15" s="509">
        <v>660</v>
      </c>
      <c r="C15" s="509">
        <v>1060</v>
      </c>
      <c r="D15" s="510">
        <v>60</v>
      </c>
    </row>
    <row r="16" spans="1:4"/>
    <row r="17" spans="1:4"/>
    <row r="18" spans="1:4"/>
    <row r="19" spans="1:4" ht="16" thickBot="1"/>
    <row r="20" spans="1:4" ht="16" thickBot="1">
      <c r="A20" s="528"/>
      <c r="B20" s="511"/>
      <c r="C20" s="521"/>
      <c r="D20" s="2"/>
    </row>
    <row r="21" spans="1:4">
      <c r="A21" s="522" t="s">
        <v>5680</v>
      </c>
      <c r="B21" s="523" t="s">
        <v>5677</v>
      </c>
    </row>
    <row r="22" spans="1:4">
      <c r="A22" s="524" t="s">
        <v>5681</v>
      </c>
      <c r="B22" s="525" t="s">
        <v>5678</v>
      </c>
    </row>
    <row r="23" spans="1:4" ht="16" thickBot="1">
      <c r="A23" s="526" t="s">
        <v>5682</v>
      </c>
      <c r="B23" s="527" t="s">
        <v>5679</v>
      </c>
    </row>
    <row r="24" spans="1:4"/>
    <row r="25" spans="1:4" ht="16" thickBot="1"/>
    <row r="26" spans="1:4">
      <c r="A26" s="283" t="s">
        <v>5670</v>
      </c>
      <c r="B26" s="517">
        <v>0.2</v>
      </c>
    </row>
    <row r="27" spans="1:4">
      <c r="A27" s="273" t="s">
        <v>5671</v>
      </c>
      <c r="B27" s="518">
        <v>0.1</v>
      </c>
    </row>
    <row r="28" spans="1:4">
      <c r="A28" s="273" t="s">
        <v>5672</v>
      </c>
      <c r="B28" s="518">
        <v>1.1000000000000001</v>
      </c>
    </row>
    <row r="29" spans="1:4">
      <c r="A29" s="273" t="s">
        <v>5673</v>
      </c>
      <c r="B29" s="518">
        <v>0.7</v>
      </c>
    </row>
    <row r="30" spans="1:4" ht="16" thickBot="1">
      <c r="A30" s="274" t="s">
        <v>5674</v>
      </c>
      <c r="B30" s="519">
        <v>0.8</v>
      </c>
      <c r="C30" s="85" t="s">
        <v>5675</v>
      </c>
    </row>
    <row r="31" spans="1:4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Hyperlink_HOME">
                <anchor moveWithCells="1">
                  <from>
                    <xdr:col>5</xdr:col>
                    <xdr:colOff>25400</xdr:colOff>
                    <xdr:row>4</xdr:row>
                    <xdr:rowOff>25400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Hyperlink_CONSUMI">
                <anchor moveWithCells="1">
                  <from>
                    <xdr:col>5</xdr:col>
                    <xdr:colOff>25400</xdr:colOff>
                    <xdr:row>6</xdr:row>
                    <xdr:rowOff>63500</xdr:rowOff>
                  </from>
                  <to>
                    <xdr:col>7</xdr:col>
                    <xdr:colOff>215900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oglio19"/>
  <dimension ref="A1:H29"/>
  <sheetViews>
    <sheetView showGridLines="0" workbookViewId="0">
      <selection activeCell="C25" sqref="C25"/>
    </sheetView>
  </sheetViews>
  <sheetFormatPr baseColWidth="10" defaultColWidth="0" defaultRowHeight="15" zeroHeight="1"/>
  <cols>
    <col min="1" max="1" width="9.1640625" customWidth="1"/>
    <col min="2" max="2" width="30" customWidth="1"/>
    <col min="3" max="7" width="9.1640625" customWidth="1"/>
    <col min="8" max="8" width="0" hidden="1" customWidth="1"/>
    <col min="9" max="16384" width="9.1640625" hidden="1"/>
  </cols>
  <sheetData>
    <row r="1" spans="1:7" ht="42" customHeight="1">
      <c r="A1" s="560"/>
      <c r="B1" s="560"/>
      <c r="C1" s="560"/>
      <c r="D1" s="560"/>
      <c r="E1" s="560"/>
      <c r="F1" s="560"/>
      <c r="G1" s="560"/>
    </row>
    <row r="2" spans="1:7" ht="16" thickBot="1">
      <c r="A2" s="559"/>
      <c r="B2" s="559"/>
      <c r="C2" s="559"/>
      <c r="D2" s="559"/>
      <c r="E2" s="559"/>
      <c r="F2" s="559"/>
      <c r="G2" s="559"/>
    </row>
    <row r="3" spans="1:7">
      <c r="A3" s="559"/>
      <c r="B3" s="558" t="s">
        <v>5690</v>
      </c>
      <c r="C3" s="284"/>
      <c r="D3" s="285"/>
      <c r="E3" s="559"/>
      <c r="F3" s="559"/>
      <c r="G3" s="559"/>
    </row>
    <row r="4" spans="1:7">
      <c r="A4" s="559"/>
      <c r="B4" s="273"/>
      <c r="C4" s="267"/>
      <c r="D4" s="286"/>
      <c r="E4" s="559"/>
      <c r="F4" s="559"/>
      <c r="G4" s="559"/>
    </row>
    <row r="5" spans="1:7">
      <c r="A5" s="559"/>
      <c r="B5" s="273" t="s">
        <v>5603</v>
      </c>
      <c r="C5" s="413">
        <v>10</v>
      </c>
      <c r="D5" s="286" t="s">
        <v>5604</v>
      </c>
      <c r="E5" s="559"/>
      <c r="F5" s="559"/>
      <c r="G5" s="559"/>
    </row>
    <row r="6" spans="1:7">
      <c r="A6" s="559"/>
      <c r="B6" s="273" t="s">
        <v>5607</v>
      </c>
      <c r="C6" s="413">
        <v>1.2</v>
      </c>
      <c r="D6" s="286" t="s">
        <v>5604</v>
      </c>
      <c r="E6" s="559"/>
      <c r="F6" s="559"/>
      <c r="G6" s="559"/>
    </row>
    <row r="7" spans="1:7">
      <c r="A7" s="559"/>
      <c r="B7" s="273" t="s">
        <v>5606</v>
      </c>
      <c r="C7" s="413">
        <v>1.2</v>
      </c>
      <c r="D7" s="286" t="s">
        <v>5604</v>
      </c>
      <c r="E7" s="559"/>
      <c r="F7" s="559"/>
      <c r="G7" s="559"/>
    </row>
    <row r="8" spans="1:7">
      <c r="A8" s="559"/>
      <c r="B8" s="273"/>
      <c r="C8" s="267"/>
      <c r="D8" s="286"/>
      <c r="E8" s="559"/>
      <c r="F8" s="559"/>
      <c r="G8" s="559"/>
    </row>
    <row r="9" spans="1:7">
      <c r="A9" s="559"/>
      <c r="B9" s="273" t="s">
        <v>5691</v>
      </c>
      <c r="C9" s="413">
        <v>25</v>
      </c>
      <c r="D9" s="286" t="s">
        <v>5692</v>
      </c>
      <c r="E9" s="559"/>
      <c r="F9" s="559"/>
      <c r="G9" s="559"/>
    </row>
    <row r="10" spans="1:7">
      <c r="A10" s="559"/>
      <c r="B10" s="273" t="s">
        <v>5693</v>
      </c>
      <c r="C10" s="413">
        <v>15</v>
      </c>
      <c r="D10" s="286" t="s">
        <v>5692</v>
      </c>
      <c r="E10" s="559"/>
      <c r="F10" s="559"/>
      <c r="G10" s="559"/>
    </row>
    <row r="11" spans="1:7">
      <c r="A11" s="559"/>
      <c r="B11" s="273"/>
      <c r="C11" s="267"/>
      <c r="D11" s="286"/>
      <c r="E11" s="559"/>
      <c r="F11" s="559"/>
      <c r="G11" s="559"/>
    </row>
    <row r="12" spans="1:7">
      <c r="A12" s="559"/>
      <c r="B12" s="273" t="s">
        <v>5694</v>
      </c>
      <c r="C12" s="413">
        <v>0.85</v>
      </c>
      <c r="D12" s="286"/>
      <c r="E12" s="559"/>
      <c r="F12" s="559"/>
      <c r="G12" s="559"/>
    </row>
    <row r="13" spans="1:7">
      <c r="A13" s="559"/>
      <c r="B13" s="273"/>
      <c r="C13" s="267"/>
      <c r="D13" s="286"/>
      <c r="E13" s="559"/>
      <c r="F13" s="559"/>
      <c r="G13" s="559"/>
    </row>
    <row r="14" spans="1:7">
      <c r="A14" s="559"/>
      <c r="B14" s="273" t="s">
        <v>5695</v>
      </c>
      <c r="C14" s="413">
        <f>(C5*C6*C7)*(C9/(C9+C10))*C12</f>
        <v>7.6499999999999995</v>
      </c>
      <c r="D14" s="286" t="s">
        <v>5587</v>
      </c>
      <c r="E14" s="559"/>
      <c r="F14" s="559"/>
      <c r="G14" s="559"/>
    </row>
    <row r="15" spans="1:7" ht="16" thickBot="1">
      <c r="A15" s="559"/>
      <c r="B15" s="274"/>
      <c r="C15" s="275"/>
      <c r="D15" s="287"/>
      <c r="E15" s="559"/>
      <c r="F15" s="559"/>
      <c r="G15" s="559"/>
    </row>
    <row r="16" spans="1:7" ht="16" thickBot="1">
      <c r="A16" s="559"/>
      <c r="B16" s="559"/>
      <c r="C16" s="559"/>
      <c r="D16" s="559"/>
      <c r="E16" s="559"/>
      <c r="F16" s="559"/>
      <c r="G16" s="559"/>
    </row>
    <row r="17" spans="1:7">
      <c r="A17" s="559"/>
      <c r="B17" s="558" t="s">
        <v>5696</v>
      </c>
      <c r="C17" s="284"/>
      <c r="D17" s="285"/>
      <c r="E17" s="559"/>
      <c r="F17" s="559"/>
      <c r="G17" s="559"/>
    </row>
    <row r="18" spans="1:7">
      <c r="A18" s="559"/>
      <c r="B18" s="273"/>
      <c r="C18" s="267"/>
      <c r="D18" s="286"/>
      <c r="E18" s="559"/>
      <c r="F18" s="559"/>
      <c r="G18" s="559"/>
    </row>
    <row r="19" spans="1:7">
      <c r="A19" s="559"/>
      <c r="B19" s="273" t="s">
        <v>5697</v>
      </c>
      <c r="C19" s="413">
        <v>1</v>
      </c>
      <c r="D19" s="286"/>
      <c r="E19" s="559"/>
      <c r="F19" s="559"/>
      <c r="G19" s="559"/>
    </row>
    <row r="20" spans="1:7">
      <c r="A20" s="559"/>
      <c r="B20" s="273" t="s">
        <v>5698</v>
      </c>
      <c r="C20" s="413">
        <v>3</v>
      </c>
      <c r="D20" s="286"/>
      <c r="E20" s="559"/>
      <c r="F20" s="559"/>
      <c r="G20" s="559"/>
    </row>
    <row r="21" spans="1:7">
      <c r="A21" s="559"/>
      <c r="B21" s="273" t="s">
        <v>5699</v>
      </c>
      <c r="C21" s="413">
        <v>3</v>
      </c>
      <c r="D21" s="286"/>
      <c r="E21" s="559"/>
      <c r="F21" s="559"/>
      <c r="G21" s="559"/>
    </row>
    <row r="22" spans="1:7">
      <c r="A22" s="559"/>
      <c r="B22" s="273"/>
      <c r="C22" s="267"/>
      <c r="D22" s="286"/>
      <c r="E22" s="559"/>
      <c r="F22" s="559"/>
      <c r="G22" s="559"/>
    </row>
    <row r="23" spans="1:7">
      <c r="A23" s="559"/>
      <c r="B23" s="273" t="s">
        <v>5700</v>
      </c>
      <c r="C23" s="413">
        <f>C19*C20*C21</f>
        <v>9</v>
      </c>
      <c r="D23" s="286"/>
      <c r="E23" s="559"/>
      <c r="F23" s="559"/>
      <c r="G23" s="559"/>
    </row>
    <row r="24" spans="1:7">
      <c r="A24" s="559"/>
      <c r="B24" s="273"/>
      <c r="C24" s="267"/>
      <c r="D24" s="286"/>
      <c r="E24" s="559"/>
      <c r="F24" s="559"/>
      <c r="G24" s="559"/>
    </row>
    <row r="25" spans="1:7" ht="16" thickBot="1">
      <c r="A25" s="559"/>
      <c r="B25" s="274" t="s">
        <v>5701</v>
      </c>
      <c r="C25" s="413">
        <f>C23*C14</f>
        <v>68.849999999999994</v>
      </c>
      <c r="D25" s="287" t="s">
        <v>5587</v>
      </c>
      <c r="E25" s="559"/>
      <c r="F25" s="559"/>
      <c r="G25" s="559"/>
    </row>
    <row r="26" spans="1:7">
      <c r="A26" s="559"/>
      <c r="B26" s="559"/>
      <c r="C26" s="559"/>
      <c r="D26" s="559"/>
      <c r="E26" s="559"/>
      <c r="F26" s="559"/>
      <c r="G26" s="559"/>
    </row>
    <row r="27" spans="1:7">
      <c r="A27" s="559"/>
      <c r="B27" s="559"/>
      <c r="C27" s="559"/>
      <c r="D27" s="559"/>
      <c r="E27" s="559"/>
      <c r="F27" s="559"/>
      <c r="G27" s="559"/>
    </row>
    <row r="28" spans="1:7">
      <c r="A28" s="559"/>
      <c r="B28" s="559"/>
      <c r="C28" s="559"/>
      <c r="D28" s="559"/>
      <c r="E28" s="559"/>
      <c r="F28" s="559"/>
      <c r="G28" s="559"/>
    </row>
    <row r="29" spans="1:7">
      <c r="A29" s="559"/>
      <c r="B29" s="559"/>
      <c r="C29" s="559"/>
      <c r="D29" s="559"/>
      <c r="E29" s="559"/>
      <c r="F29" s="559"/>
      <c r="G29" s="55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Hyperlink_HOME">
                <anchor moveWithCells="1" sizeWithCells="1">
                  <from>
                    <xdr:col>4</xdr:col>
                    <xdr:colOff>228600</xdr:colOff>
                    <xdr:row>3</xdr:row>
                    <xdr:rowOff>101600</xdr:rowOff>
                  </from>
                  <to>
                    <xdr:col>6</xdr:col>
                    <xdr:colOff>431800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oglio20"/>
  <dimension ref="A1"/>
  <sheetViews>
    <sheetView showGridLines="0" workbookViewId="0">
      <selection activeCell="P33" sqref="P33"/>
    </sheetView>
  </sheetViews>
  <sheetFormatPr baseColWidth="10" defaultColWidth="8.83203125" defaultRowHeight="15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oglio23"/>
  <dimension ref="A3:D56"/>
  <sheetViews>
    <sheetView topLeftCell="A19" workbookViewId="0">
      <selection activeCell="A4" sqref="A4:A56"/>
    </sheetView>
  </sheetViews>
  <sheetFormatPr baseColWidth="10" defaultColWidth="8.83203125" defaultRowHeight="15"/>
  <cols>
    <col min="1" max="1" width="18.33203125" bestFit="1" customWidth="1"/>
    <col min="2" max="2" width="19.5" customWidth="1"/>
  </cols>
  <sheetData>
    <row r="3" spans="1:4">
      <c r="A3" s="604" t="s">
        <v>5773</v>
      </c>
      <c r="B3" t="s">
        <v>5775</v>
      </c>
    </row>
    <row r="4" spans="1:4">
      <c r="A4" s="84" t="s">
        <v>5715</v>
      </c>
      <c r="B4" s="263">
        <v>7370</v>
      </c>
      <c r="D4">
        <f>DATEVALUE(A4)</f>
        <v>44272</v>
      </c>
    </row>
    <row r="5" spans="1:4">
      <c r="A5" s="84" t="s">
        <v>5720</v>
      </c>
      <c r="B5" s="263">
        <v>550</v>
      </c>
    </row>
    <row r="6" spans="1:4">
      <c r="A6" s="84" t="s">
        <v>5724</v>
      </c>
      <c r="B6" s="263">
        <v>197.9</v>
      </c>
    </row>
    <row r="7" spans="1:4">
      <c r="A7" s="603">
        <v>44207</v>
      </c>
      <c r="B7" s="263">
        <v>245</v>
      </c>
    </row>
    <row r="8" spans="1:4">
      <c r="A8" s="603">
        <v>44217</v>
      </c>
      <c r="B8" s="263">
        <v>1068.4000000000001</v>
      </c>
    </row>
    <row r="9" spans="1:4">
      <c r="A9" s="603">
        <v>44218</v>
      </c>
      <c r="B9" s="263">
        <v>81.599999999999994</v>
      </c>
    </row>
    <row r="10" spans="1:4">
      <c r="A10" s="603">
        <v>44222</v>
      </c>
      <c r="B10" s="263">
        <v>7340</v>
      </c>
    </row>
    <row r="11" spans="1:4">
      <c r="A11" s="603">
        <v>44223</v>
      </c>
      <c r="B11" s="263">
        <v>660.8</v>
      </c>
    </row>
    <row r="12" spans="1:4">
      <c r="A12" s="603">
        <v>44224</v>
      </c>
      <c r="B12" s="263">
        <v>353.4</v>
      </c>
    </row>
    <row r="13" spans="1:4">
      <c r="A13" s="603">
        <v>44228</v>
      </c>
      <c r="B13" s="263">
        <v>2711.6</v>
      </c>
    </row>
    <row r="14" spans="1:4">
      <c r="A14" s="603">
        <v>44229</v>
      </c>
      <c r="B14" s="263">
        <v>1111</v>
      </c>
    </row>
    <row r="15" spans="1:4">
      <c r="A15" s="603">
        <v>44232</v>
      </c>
      <c r="B15" s="263">
        <v>2692.5</v>
      </c>
    </row>
    <row r="16" spans="1:4">
      <c r="A16" s="603">
        <v>44238</v>
      </c>
      <c r="B16" s="263">
        <v>523.6</v>
      </c>
    </row>
    <row r="17" spans="1:2">
      <c r="A17" s="603">
        <v>44244</v>
      </c>
      <c r="B17" s="263">
        <v>552</v>
      </c>
    </row>
    <row r="18" spans="1:2">
      <c r="A18" s="603">
        <v>44246</v>
      </c>
      <c r="B18" s="263">
        <v>750</v>
      </c>
    </row>
    <row r="19" spans="1:2">
      <c r="A19" s="603">
        <v>44249</v>
      </c>
      <c r="B19" s="263">
        <v>740</v>
      </c>
    </row>
    <row r="20" spans="1:2">
      <c r="A20" s="603">
        <v>44250</v>
      </c>
      <c r="B20" s="263">
        <v>80</v>
      </c>
    </row>
    <row r="21" spans="1:2">
      <c r="A21" s="603">
        <v>44251</v>
      </c>
      <c r="B21" s="263">
        <v>145</v>
      </c>
    </row>
    <row r="22" spans="1:2">
      <c r="A22" s="603">
        <v>44253</v>
      </c>
      <c r="B22" s="263">
        <v>174</v>
      </c>
    </row>
    <row r="23" spans="1:2">
      <c r="A23" s="603">
        <v>44258</v>
      </c>
      <c r="B23" s="263">
        <v>610</v>
      </c>
    </row>
    <row r="24" spans="1:2">
      <c r="A24" s="603">
        <v>44259</v>
      </c>
      <c r="B24" s="263">
        <v>376</v>
      </c>
    </row>
    <row r="25" spans="1:2">
      <c r="A25" s="603">
        <v>44260</v>
      </c>
      <c r="B25" s="263">
        <v>912</v>
      </c>
    </row>
    <row r="26" spans="1:2">
      <c r="A26" s="603">
        <v>44264</v>
      </c>
      <c r="B26" s="263">
        <v>245</v>
      </c>
    </row>
    <row r="27" spans="1:2">
      <c r="A27" s="603">
        <v>44267</v>
      </c>
      <c r="B27" s="263">
        <v>250</v>
      </c>
    </row>
    <row r="28" spans="1:2">
      <c r="A28" s="603">
        <v>44278</v>
      </c>
      <c r="B28" s="263">
        <v>2554</v>
      </c>
    </row>
    <row r="29" spans="1:2">
      <c r="A29" s="603">
        <v>44281</v>
      </c>
      <c r="B29" s="263">
        <v>384.8</v>
      </c>
    </row>
    <row r="30" spans="1:2">
      <c r="A30" s="603">
        <v>44285</v>
      </c>
      <c r="B30" s="263">
        <v>2796</v>
      </c>
    </row>
    <row r="31" spans="1:2">
      <c r="A31" s="603">
        <v>44286</v>
      </c>
      <c r="B31" s="263">
        <v>256</v>
      </c>
    </row>
    <row r="32" spans="1:2">
      <c r="A32" s="603">
        <v>44287</v>
      </c>
      <c r="B32" s="263">
        <v>2994</v>
      </c>
    </row>
    <row r="33" spans="1:2">
      <c r="A33" s="603">
        <v>44292</v>
      </c>
      <c r="B33" s="263">
        <v>250</v>
      </c>
    </row>
    <row r="34" spans="1:2">
      <c r="A34" s="603">
        <v>44293</v>
      </c>
      <c r="B34" s="263">
        <v>5884.6900000000005</v>
      </c>
    </row>
    <row r="35" spans="1:2">
      <c r="A35" s="603">
        <v>44294</v>
      </c>
      <c r="B35" s="263">
        <v>328.5</v>
      </c>
    </row>
    <row r="36" spans="1:2">
      <c r="A36" s="603">
        <v>44295</v>
      </c>
      <c r="B36" s="263">
        <v>880</v>
      </c>
    </row>
    <row r="37" spans="1:2">
      <c r="A37" s="603">
        <v>44300</v>
      </c>
      <c r="B37" s="263">
        <v>1174</v>
      </c>
    </row>
    <row r="38" spans="1:2">
      <c r="A38" s="603">
        <v>44301</v>
      </c>
      <c r="B38" s="263">
        <v>5854</v>
      </c>
    </row>
    <row r="39" spans="1:2">
      <c r="A39" s="603">
        <v>44302</v>
      </c>
      <c r="B39" s="263">
        <v>22990</v>
      </c>
    </row>
    <row r="40" spans="1:2">
      <c r="A40" s="603">
        <v>44306</v>
      </c>
      <c r="B40" s="263">
        <v>2904</v>
      </c>
    </row>
    <row r="41" spans="1:2">
      <c r="A41" s="603">
        <v>44308</v>
      </c>
      <c r="B41" s="263">
        <v>4410</v>
      </c>
    </row>
    <row r="42" spans="1:2">
      <c r="A42" s="603">
        <v>44309</v>
      </c>
      <c r="B42" s="263">
        <v>11329</v>
      </c>
    </row>
    <row r="43" spans="1:2">
      <c r="A43" s="603">
        <v>44312</v>
      </c>
      <c r="B43" s="263">
        <v>550</v>
      </c>
    </row>
    <row r="44" spans="1:2">
      <c r="A44" s="603">
        <v>44314</v>
      </c>
      <c r="B44" s="263">
        <v>188.8</v>
      </c>
    </row>
    <row r="45" spans="1:2">
      <c r="A45" s="603">
        <v>44315</v>
      </c>
      <c r="B45" s="263">
        <v>8215.4</v>
      </c>
    </row>
    <row r="46" spans="1:2">
      <c r="A46" s="603">
        <v>44316</v>
      </c>
      <c r="B46" s="263">
        <v>1629.3</v>
      </c>
    </row>
    <row r="47" spans="1:2">
      <c r="A47" s="603">
        <v>44319</v>
      </c>
      <c r="B47" s="263">
        <v>2032</v>
      </c>
    </row>
    <row r="48" spans="1:2">
      <c r="A48" s="603">
        <v>44321</v>
      </c>
      <c r="B48" s="263">
        <v>243.75</v>
      </c>
    </row>
    <row r="49" spans="1:2">
      <c r="A49" s="603">
        <v>44322</v>
      </c>
      <c r="B49" s="263">
        <v>7913</v>
      </c>
    </row>
    <row r="50" spans="1:2">
      <c r="A50" s="603">
        <v>44329</v>
      </c>
      <c r="B50" s="263">
        <v>221.92</v>
      </c>
    </row>
    <row r="51" spans="1:2">
      <c r="A51" s="603">
        <v>44335</v>
      </c>
      <c r="B51" s="263">
        <v>1640</v>
      </c>
    </row>
    <row r="52" spans="1:2">
      <c r="A52" s="603">
        <v>44337</v>
      </c>
      <c r="B52" s="263">
        <v>200</v>
      </c>
    </row>
    <row r="53" spans="1:2">
      <c r="A53" s="603">
        <v>44340</v>
      </c>
      <c r="B53" s="263">
        <v>256</v>
      </c>
    </row>
    <row r="54" spans="1:2">
      <c r="A54" s="603">
        <v>44341</v>
      </c>
      <c r="B54" s="263">
        <v>290</v>
      </c>
    </row>
    <row r="55" spans="1:2">
      <c r="A55" s="603">
        <v>44347</v>
      </c>
      <c r="B55" s="263">
        <v>300</v>
      </c>
    </row>
    <row r="56" spans="1:2">
      <c r="A56" s="84" t="s">
        <v>5774</v>
      </c>
      <c r="B56" s="263">
        <v>118408.96000000001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oglio22"/>
  <dimension ref="A1:G42"/>
  <sheetViews>
    <sheetView workbookViewId="0">
      <selection activeCell="G35" sqref="G35"/>
    </sheetView>
  </sheetViews>
  <sheetFormatPr baseColWidth="10" defaultColWidth="8.83203125" defaultRowHeight="15"/>
  <cols>
    <col min="1" max="1" width="18.33203125" customWidth="1"/>
    <col min="2" max="2" width="19.5" customWidth="1"/>
    <col min="3" max="5" width="10.6640625" bestFit="1" customWidth="1"/>
    <col min="6" max="6" width="19.33203125" bestFit="1" customWidth="1"/>
    <col min="7" max="7" width="19.5" bestFit="1" customWidth="1"/>
    <col min="8" max="53" width="10.6640625" bestFit="1" customWidth="1"/>
    <col min="54" max="54" width="18.33203125" bestFit="1" customWidth="1"/>
  </cols>
  <sheetData>
    <row r="1" spans="1:7">
      <c r="A1" s="601" t="s">
        <v>5773</v>
      </c>
      <c r="B1" t="s">
        <v>5775</v>
      </c>
    </row>
    <row r="2" spans="1:7">
      <c r="A2" s="84" t="s">
        <v>49</v>
      </c>
      <c r="B2" s="263">
        <v>500</v>
      </c>
    </row>
    <row r="3" spans="1:7">
      <c r="A3" s="84" t="s">
        <v>52</v>
      </c>
      <c r="B3" s="263">
        <v>6840</v>
      </c>
    </row>
    <row r="4" spans="1:7">
      <c r="A4" s="84" t="s">
        <v>5774</v>
      </c>
      <c r="B4" s="263">
        <v>7340</v>
      </c>
    </row>
    <row r="16" spans="1:7">
      <c r="F16" s="84"/>
      <c r="G16" s="263"/>
    </row>
    <row r="17" spans="6:7">
      <c r="F17" s="602"/>
      <c r="G17" s="263"/>
    </row>
    <row r="18" spans="6:7">
      <c r="F18" s="602"/>
      <c r="G18" s="263"/>
    </row>
    <row r="19" spans="6:7">
      <c r="F19" s="602"/>
      <c r="G19" s="263"/>
    </row>
    <row r="20" spans="6:7">
      <c r="F20" s="602"/>
      <c r="G20" s="263"/>
    </row>
    <row r="21" spans="6:7">
      <c r="F21" s="602"/>
      <c r="G21" s="263"/>
    </row>
    <row r="22" spans="6:7">
      <c r="F22" s="602"/>
      <c r="G22" s="263"/>
    </row>
    <row r="23" spans="6:7">
      <c r="F23" s="602"/>
      <c r="G23" s="263"/>
    </row>
    <row r="24" spans="6:7">
      <c r="F24" s="602"/>
      <c r="G24" s="263"/>
    </row>
    <row r="25" spans="6:7">
      <c r="F25" s="602"/>
      <c r="G25" s="263"/>
    </row>
    <row r="26" spans="6:7">
      <c r="F26" s="602"/>
      <c r="G26" s="263"/>
    </row>
    <row r="27" spans="6:7">
      <c r="F27" s="602"/>
      <c r="G27" s="263"/>
    </row>
    <row r="28" spans="6:7">
      <c r="F28" s="602"/>
      <c r="G28" s="263"/>
    </row>
    <row r="29" spans="6:7">
      <c r="F29" s="602"/>
      <c r="G29" s="263"/>
    </row>
    <row r="30" spans="6:7">
      <c r="F30" s="602"/>
      <c r="G30" s="263"/>
    </row>
    <row r="31" spans="6:7">
      <c r="F31" s="602"/>
      <c r="G31" s="263"/>
    </row>
    <row r="32" spans="6:7">
      <c r="F32" s="602"/>
      <c r="G32" s="263"/>
    </row>
    <row r="33" spans="6:7">
      <c r="F33" s="602"/>
      <c r="G33" s="263"/>
    </row>
    <row r="34" spans="6:7">
      <c r="F34" s="602"/>
      <c r="G34" s="263"/>
    </row>
    <row r="35" spans="6:7">
      <c r="F35" s="84"/>
      <c r="G35" s="263"/>
    </row>
    <row r="36" spans="6:7">
      <c r="F36" s="602"/>
      <c r="G36" s="263"/>
    </row>
    <row r="37" spans="6:7">
      <c r="F37" s="602"/>
      <c r="G37" s="263"/>
    </row>
    <row r="38" spans="6:7">
      <c r="F38" s="602"/>
      <c r="G38" s="263"/>
    </row>
    <row r="39" spans="6:7">
      <c r="F39" s="602"/>
      <c r="G39" s="263"/>
    </row>
    <row r="40" spans="6:7">
      <c r="F40" s="602"/>
      <c r="G40" s="263"/>
    </row>
    <row r="41" spans="6:7">
      <c r="F41" s="602"/>
      <c r="G41" s="263"/>
    </row>
    <row r="42" spans="6:7">
      <c r="F42" s="84"/>
      <c r="G42" s="263"/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oglio21"/>
  <dimension ref="A1:C46"/>
  <sheetViews>
    <sheetView workbookViewId="0">
      <selection activeCell="C6" sqref="C6"/>
    </sheetView>
  </sheetViews>
  <sheetFormatPr baseColWidth="10" defaultColWidth="8.83203125" defaultRowHeight="15"/>
  <cols>
    <col min="1" max="1" width="18.83203125" bestFit="1" customWidth="1"/>
  </cols>
  <sheetData>
    <row r="1" spans="1:3">
      <c r="A1" s="601" t="s">
        <v>5773</v>
      </c>
    </row>
    <row r="2" spans="1:3">
      <c r="A2" s="84" t="s">
        <v>1012</v>
      </c>
    </row>
    <row r="3" spans="1:3">
      <c r="A3" s="84" t="s">
        <v>5733</v>
      </c>
    </row>
    <row r="4" spans="1:3">
      <c r="A4" s="84" t="s">
        <v>24</v>
      </c>
    </row>
    <row r="5" spans="1:3">
      <c r="A5" s="84" t="s">
        <v>33</v>
      </c>
      <c r="C5">
        <f>COUNTA(A2:A46)</f>
        <v>45</v>
      </c>
    </row>
    <row r="6" spans="1:3">
      <c r="A6" s="84" t="s">
        <v>5721</v>
      </c>
    </row>
    <row r="7" spans="1:3">
      <c r="A7" s="84" t="s">
        <v>41</v>
      </c>
    </row>
    <row r="8" spans="1:3">
      <c r="A8" s="84" t="s">
        <v>508</v>
      </c>
    </row>
    <row r="9" spans="1:3">
      <c r="A9" s="84" t="s">
        <v>5736</v>
      </c>
    </row>
    <row r="10" spans="1:3">
      <c r="A10" s="84" t="s">
        <v>5761</v>
      </c>
    </row>
    <row r="11" spans="1:3">
      <c r="A11" s="84" t="s">
        <v>28</v>
      </c>
    </row>
    <row r="12" spans="1:3">
      <c r="A12" s="84" t="s">
        <v>419</v>
      </c>
    </row>
    <row r="13" spans="1:3">
      <c r="A13" s="84" t="s">
        <v>5727</v>
      </c>
    </row>
    <row r="14" spans="1:3">
      <c r="A14" s="84" t="s">
        <v>27</v>
      </c>
    </row>
    <row r="15" spans="1:3">
      <c r="A15" s="84" t="s">
        <v>5718</v>
      </c>
    </row>
    <row r="16" spans="1:3">
      <c r="A16" s="84" t="s">
        <v>5730</v>
      </c>
    </row>
    <row r="17" spans="1:1">
      <c r="A17" s="84" t="s">
        <v>23</v>
      </c>
    </row>
    <row r="18" spans="1:1">
      <c r="A18" s="84" t="s">
        <v>2239</v>
      </c>
    </row>
    <row r="19" spans="1:1">
      <c r="A19" s="84" t="s">
        <v>5737</v>
      </c>
    </row>
    <row r="20" spans="1:1">
      <c r="A20" s="84" t="s">
        <v>5726</v>
      </c>
    </row>
    <row r="21" spans="1:1">
      <c r="A21" s="84" t="s">
        <v>38</v>
      </c>
    </row>
    <row r="22" spans="1:1">
      <c r="A22" s="84" t="s">
        <v>2216</v>
      </c>
    </row>
    <row r="23" spans="1:1">
      <c r="A23" s="84" t="s">
        <v>32</v>
      </c>
    </row>
    <row r="24" spans="1:1">
      <c r="A24" s="84" t="s">
        <v>37</v>
      </c>
    </row>
    <row r="25" spans="1:1">
      <c r="A25" s="84" t="s">
        <v>36</v>
      </c>
    </row>
    <row r="26" spans="1:1">
      <c r="A26" s="84" t="s">
        <v>42</v>
      </c>
    </row>
    <row r="27" spans="1:1">
      <c r="A27" s="84" t="s">
        <v>5732</v>
      </c>
    </row>
    <row r="28" spans="1:1">
      <c r="A28" s="84" t="s">
        <v>5731</v>
      </c>
    </row>
    <row r="29" spans="1:1">
      <c r="A29" s="84" t="s">
        <v>35</v>
      </c>
    </row>
    <row r="30" spans="1:1">
      <c r="A30" s="84" t="s">
        <v>5711</v>
      </c>
    </row>
    <row r="31" spans="1:1">
      <c r="A31" s="84" t="s">
        <v>1353</v>
      </c>
    </row>
    <row r="32" spans="1:1">
      <c r="A32" s="84" t="s">
        <v>5734</v>
      </c>
    </row>
    <row r="33" spans="1:1">
      <c r="A33" s="84" t="s">
        <v>2240</v>
      </c>
    </row>
    <row r="34" spans="1:1">
      <c r="A34" s="84" t="s">
        <v>2284</v>
      </c>
    </row>
    <row r="35" spans="1:1">
      <c r="A35" s="84" t="s">
        <v>5735</v>
      </c>
    </row>
    <row r="36" spans="1:1">
      <c r="A36" s="84" t="s">
        <v>40</v>
      </c>
    </row>
    <row r="37" spans="1:1">
      <c r="A37" s="84" t="s">
        <v>26</v>
      </c>
    </row>
    <row r="38" spans="1:1">
      <c r="A38" s="84" t="s">
        <v>5760</v>
      </c>
    </row>
    <row r="39" spans="1:1">
      <c r="A39" s="84" t="s">
        <v>34</v>
      </c>
    </row>
    <row r="40" spans="1:1">
      <c r="A40" s="84" t="s">
        <v>31</v>
      </c>
    </row>
    <row r="41" spans="1:1">
      <c r="A41" s="84" t="s">
        <v>30</v>
      </c>
    </row>
    <row r="42" spans="1:1">
      <c r="A42" s="84" t="s">
        <v>39</v>
      </c>
    </row>
    <row r="43" spans="1:1">
      <c r="A43" s="84" t="s">
        <v>25</v>
      </c>
    </row>
    <row r="44" spans="1:1">
      <c r="A44" s="84" t="s">
        <v>29</v>
      </c>
    </row>
    <row r="45" spans="1:1">
      <c r="A45" s="84" t="s">
        <v>5712</v>
      </c>
    </row>
    <row r="46" spans="1:1">
      <c r="A46" s="84" t="s">
        <v>5759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F5096C45-6B54-4521-8F8D-F1572FD0E1BF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70BEB382-33F6-49DE-9C81-3C05B3DF46C3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</vt:i4>
      </vt:variant>
    </vt:vector>
  </HeadingPairs>
  <TitlesOfParts>
    <vt:vector size="25" baseType="lpstr">
      <vt:lpstr>COPERTINA</vt:lpstr>
      <vt:lpstr>FORM</vt:lpstr>
      <vt:lpstr>ASSISTENZE</vt:lpstr>
      <vt:lpstr>RIPARAZIONI</vt:lpstr>
      <vt:lpstr>LISTINO COMPLETO</vt:lpstr>
      <vt:lpstr>STORICO PREZZI</vt:lpstr>
      <vt:lpstr>CLIENTI</vt:lpstr>
      <vt:lpstr>NUOVI ARTICOLI RICAMBI</vt:lpstr>
      <vt:lpstr>NUOVI ARTICOLI GIRANTI</vt:lpstr>
      <vt:lpstr>NUOVI ARTICOLI MOTORI</vt:lpstr>
      <vt:lpstr>Motori</vt:lpstr>
      <vt:lpstr>Ricambi Generici</vt:lpstr>
      <vt:lpstr>Giranti</vt:lpstr>
      <vt:lpstr>Potenza Riscaldamento - A</vt:lpstr>
      <vt:lpstr>Potenza Riscaldamento - B</vt:lpstr>
      <vt:lpstr>Calorie Essicazione</vt:lpstr>
      <vt:lpstr>Calcolo Consumi</vt:lpstr>
      <vt:lpstr>Pesi Secchi</vt:lpstr>
      <vt:lpstr>Calcoli Volumetrici</vt:lpstr>
      <vt:lpstr>DashBoard Assistenze</vt:lpstr>
      <vt:lpstr>Foglio2</vt:lpstr>
      <vt:lpstr>Country_Widget</vt:lpstr>
      <vt:lpstr>Customer_Widget</vt:lpstr>
      <vt:lpstr>FORM!Print_Area</vt:lpstr>
      <vt:lpstr>prodotto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Gianni Nardi  - Nardi International srl</dc:creator>
  <cp:lastModifiedBy>Gugole, Mattia (2019)</cp:lastModifiedBy>
  <cp:lastPrinted>2021-12-02T07:51:58Z</cp:lastPrinted>
  <dcterms:created xsi:type="dcterms:W3CDTF">2021-03-09T10:41:18Z</dcterms:created>
  <dcterms:modified xsi:type="dcterms:W3CDTF">2022-03-09T08:30:50Z</dcterms:modified>
</cp:coreProperties>
</file>