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birminghamguildofstudents-my.sharepoint.com/personal/l_mogridge_guild_bham_ac_uk/Documents/Desktop/"/>
    </mc:Choice>
  </mc:AlternateContent>
  <xr:revisionPtr revIDLastSave="0" documentId="8_{31CA9137-9877-40B2-A1E5-FB509AD7A015}" xr6:coauthVersionLast="47" xr6:coauthVersionMax="47" xr10:uidLastSave="{00000000-0000-0000-0000-000000000000}"/>
  <bookViews>
    <workbookView xWindow="19090" yWindow="-22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N28" i="1"/>
  <c r="L18" i="1"/>
  <c r="L17" i="1"/>
  <c r="L19" i="1" s="1"/>
  <c r="L21" i="1" s="1"/>
  <c r="O6" i="1"/>
  <c r="N6" i="1"/>
  <c r="N7" i="1"/>
  <c r="O7" i="1" s="1"/>
  <c r="N8" i="1"/>
  <c r="O8" i="1" s="1"/>
  <c r="N5" i="1"/>
  <c r="O5" i="1" s="1"/>
  <c r="E20" i="1"/>
  <c r="G20" i="1" s="1"/>
  <c r="E18" i="1"/>
  <c r="G18" i="1" s="1"/>
  <c r="E19" i="1"/>
  <c r="G19" i="1" s="1"/>
  <c r="E17" i="1"/>
  <c r="G17" i="1" s="1"/>
  <c r="E6" i="1"/>
  <c r="E7" i="1"/>
  <c r="E8" i="1"/>
  <c r="E9" i="1"/>
  <c r="E5" i="1"/>
  <c r="O21" i="1" l="1"/>
  <c r="L22" i="1"/>
  <c r="O22" i="1" s="1"/>
  <c r="O10" i="1"/>
  <c r="N10" i="1"/>
  <c r="E11" i="1"/>
  <c r="C28" i="1" s="1"/>
  <c r="C29" i="1" s="1"/>
  <c r="C31" i="1" s="1"/>
  <c r="G22" i="1"/>
  <c r="G28" i="1" s="1"/>
  <c r="G29" i="1" s="1"/>
  <c r="G31" i="1" s="1"/>
  <c r="E33" i="1" l="1"/>
  <c r="E35" i="1" s="1"/>
  <c r="O11" i="1"/>
  <c r="O12" i="1"/>
  <c r="N12" i="1"/>
  <c r="N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 Williams</author>
  </authors>
  <commentList>
    <comment ref="O4" authorId="0" shapeId="0" xr:uid="{6E4BBCEB-C635-4F6C-84DD-558E013CBEEF}">
      <text>
        <r>
          <rPr>
            <b/>
            <sz val="9"/>
            <color indexed="81"/>
            <rFont val="Tahoma"/>
            <family val="2"/>
          </rPr>
          <t>Max Williams:</t>
        </r>
        <r>
          <rPr>
            <sz val="9"/>
            <color indexed="81"/>
            <rFont val="Tahoma"/>
            <family val="2"/>
          </rPr>
          <t xml:space="preserve">
This is done manually by adding a number of "performances" based on time taken for programming, tech runs, and dress runs, etc</t>
        </r>
      </text>
    </comment>
  </commentList>
</comments>
</file>

<file path=xl/sharedStrings.xml><?xml version="1.0" encoding="utf-8"?>
<sst xmlns="http://schemas.openxmlformats.org/spreadsheetml/2006/main" count="62" uniqueCount="45">
  <si>
    <t>Constant power</t>
  </si>
  <si>
    <t>250 Wash</t>
  </si>
  <si>
    <t>250 Entour</t>
  </si>
  <si>
    <t>250 +</t>
  </si>
  <si>
    <t>CW 300</t>
  </si>
  <si>
    <t>M 500</t>
  </si>
  <si>
    <t>Fixture</t>
  </si>
  <si>
    <t>Number</t>
  </si>
  <si>
    <t>Power (W)</t>
  </si>
  <si>
    <t>Total power (kW)</t>
  </si>
  <si>
    <t>Total power (W)</t>
  </si>
  <si>
    <t>Dimmable</t>
  </si>
  <si>
    <t>2k sil</t>
  </si>
  <si>
    <t>1k sil</t>
  </si>
  <si>
    <t>TOTAL (W)</t>
  </si>
  <si>
    <t>Avg. load factor</t>
  </si>
  <si>
    <t>Avg. power (W)</t>
  </si>
  <si>
    <t>Pars</t>
  </si>
  <si>
    <t>Overall</t>
  </si>
  <si>
    <t>Typical show duration (hrs)</t>
  </si>
  <si>
    <t>Energy used (kWh)</t>
  </si>
  <si>
    <t>TOTAL ENERGY USED (kWh)</t>
  </si>
  <si>
    <t>Cost per unit (pence/kWh)</t>
  </si>
  <si>
    <t>Society</t>
  </si>
  <si>
    <t># shows /yr</t>
  </si>
  <si>
    <t># performances per show</t>
  </si>
  <si>
    <t>total yearly performances</t>
  </si>
  <si>
    <t>GMTG</t>
  </si>
  <si>
    <t>Panto</t>
  </si>
  <si>
    <t>GnS</t>
  </si>
  <si>
    <t>WatchThis</t>
  </si>
  <si>
    <t>Total performances</t>
  </si>
  <si>
    <t>Total energy used (kWh)</t>
  </si>
  <si>
    <t>Total cost</t>
  </si>
  <si>
    <t>Cost of energy per show</t>
  </si>
  <si>
    <t>Total yearly + tech/dress</t>
  </si>
  <si>
    <t>Club nights</t>
  </si>
  <si>
    <t>Drama Shows</t>
  </si>
  <si>
    <t>Constant power total (kW)</t>
  </si>
  <si>
    <t>Dimmable power total (kW)</t>
  </si>
  <si>
    <t>Typical duration (hrs)</t>
  </si>
  <si>
    <t>Cost</t>
  </si>
  <si>
    <t>Number of club nights using deb hall /yr</t>
  </si>
  <si>
    <t>Club + Drama Shows (does not include BUDS or other ad-hoc events)</t>
  </si>
  <si>
    <t>Total energy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</si>
</sst>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65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4" borderId="0" xfId="0" applyFill="1" applyAlignment="1">
      <alignment wrapText="1"/>
    </xf>
    <xf numFmtId="0" fontId="0" fillId="4" borderId="0" xfId="0" applyFill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5"/>
  <sheetViews>
    <sheetView showGridLines="0" tabSelected="1" topLeftCell="E20" workbookViewId="0">
      <selection activeCell="N28" sqref="N28"/>
    </sheetView>
  </sheetViews>
  <sheetFormatPr defaultRowHeight="14.5" x14ac:dyDescent="0.35"/>
  <cols>
    <col min="1" max="1" width="3.6328125" customWidth="1"/>
    <col min="2" max="2" width="25.36328125" customWidth="1"/>
    <col min="4" max="4" width="26" customWidth="1"/>
    <col min="5" max="5" width="15.08984375" customWidth="1"/>
    <col min="6" max="6" width="23.81640625" customWidth="1"/>
    <col min="7" max="7" width="16.1796875" customWidth="1"/>
    <col min="8" max="8" width="4.6328125" customWidth="1"/>
    <col min="9" max="9" width="3.81640625" style="10" customWidth="1"/>
    <col min="10" max="10" width="4.453125" customWidth="1"/>
    <col min="11" max="11" width="23.90625" customWidth="1"/>
    <col min="13" max="13" width="14.7265625" customWidth="1"/>
    <col min="14" max="14" width="15.1796875" customWidth="1"/>
    <col min="15" max="15" width="22.26953125" customWidth="1"/>
  </cols>
  <sheetData>
    <row r="2" spans="2:17" ht="14.5" customHeight="1" x14ac:dyDescent="0.35">
      <c r="B2" s="14" t="s">
        <v>0</v>
      </c>
      <c r="C2" s="14"/>
      <c r="D2" s="14"/>
      <c r="E2" s="14"/>
      <c r="F2" s="14"/>
      <c r="G2" s="14"/>
      <c r="H2" s="1"/>
      <c r="I2" s="9"/>
      <c r="J2" s="1"/>
      <c r="K2" s="14" t="s">
        <v>37</v>
      </c>
      <c r="L2" s="14"/>
      <c r="M2" s="14"/>
      <c r="N2" s="14"/>
      <c r="O2" s="14"/>
      <c r="P2" s="1"/>
      <c r="Q2" s="1"/>
    </row>
    <row r="3" spans="2:17" x14ac:dyDescent="0.35">
      <c r="B3" s="1"/>
      <c r="C3" s="1"/>
      <c r="D3" s="1"/>
      <c r="E3" s="1"/>
      <c r="F3" s="1"/>
      <c r="G3" s="1"/>
      <c r="H3" s="1"/>
      <c r="I3" s="9"/>
      <c r="J3" s="1"/>
      <c r="K3" s="1"/>
      <c r="L3" s="1"/>
      <c r="M3" s="1"/>
      <c r="N3" s="1"/>
      <c r="O3" s="1"/>
      <c r="P3" s="1"/>
      <c r="Q3" s="1"/>
    </row>
    <row r="4" spans="2:17" ht="29" x14ac:dyDescent="0.35">
      <c r="B4" s="5" t="s">
        <v>6</v>
      </c>
      <c r="C4" s="5" t="s">
        <v>7</v>
      </c>
      <c r="D4" s="5" t="s">
        <v>8</v>
      </c>
      <c r="E4" s="5" t="s">
        <v>10</v>
      </c>
      <c r="F4" s="1"/>
      <c r="G4" s="1"/>
      <c r="H4" s="1"/>
      <c r="I4" s="9"/>
      <c r="J4" s="1"/>
      <c r="K4" s="2" t="s">
        <v>23</v>
      </c>
      <c r="L4" s="2" t="s">
        <v>24</v>
      </c>
      <c r="M4" s="2" t="s">
        <v>25</v>
      </c>
      <c r="N4" s="2" t="s">
        <v>26</v>
      </c>
      <c r="O4" s="2" t="s">
        <v>35</v>
      </c>
      <c r="P4" s="1"/>
      <c r="Q4" s="1"/>
    </row>
    <row r="5" spans="2:17" x14ac:dyDescent="0.35">
      <c r="B5" s="2" t="s">
        <v>2</v>
      </c>
      <c r="C5" s="2">
        <v>8</v>
      </c>
      <c r="D5" s="2">
        <v>323</v>
      </c>
      <c r="E5" s="2">
        <f>C5*D5</f>
        <v>2584</v>
      </c>
      <c r="F5" s="1"/>
      <c r="G5" s="6"/>
      <c r="H5" s="1"/>
      <c r="I5" s="9"/>
      <c r="J5" s="1"/>
      <c r="K5" s="2" t="s">
        <v>27</v>
      </c>
      <c r="L5" s="3">
        <v>2</v>
      </c>
      <c r="M5" s="3">
        <v>5</v>
      </c>
      <c r="N5" s="2">
        <f>L5*M5</f>
        <v>10</v>
      </c>
      <c r="O5" s="3">
        <f>N5+8</f>
        <v>18</v>
      </c>
      <c r="P5" s="1"/>
      <c r="Q5" s="1"/>
    </row>
    <row r="6" spans="2:17" ht="14.5" customHeight="1" x14ac:dyDescent="0.35">
      <c r="B6" s="2" t="s">
        <v>1</v>
      </c>
      <c r="C6" s="2">
        <v>2</v>
      </c>
      <c r="D6" s="2">
        <v>323</v>
      </c>
      <c r="E6" s="2">
        <f t="shared" ref="E6:E9" si="0">C6*D6</f>
        <v>646</v>
      </c>
      <c r="F6" s="1"/>
      <c r="G6" s="1"/>
      <c r="H6" s="1"/>
      <c r="I6" s="9"/>
      <c r="J6" s="1"/>
      <c r="K6" s="2" t="s">
        <v>28</v>
      </c>
      <c r="L6" s="3">
        <v>3</v>
      </c>
      <c r="M6" s="3">
        <v>3</v>
      </c>
      <c r="N6" s="2">
        <f>L6*M6</f>
        <v>9</v>
      </c>
      <c r="O6" s="3">
        <f>N6+12</f>
        <v>21</v>
      </c>
      <c r="P6" s="1"/>
      <c r="Q6" s="1"/>
    </row>
    <row r="7" spans="2:17" x14ac:dyDescent="0.35">
      <c r="B7" s="2" t="s">
        <v>3</v>
      </c>
      <c r="C7" s="2">
        <v>4</v>
      </c>
      <c r="D7" s="2">
        <v>360</v>
      </c>
      <c r="E7" s="2">
        <f t="shared" si="0"/>
        <v>1440</v>
      </c>
      <c r="F7" s="1"/>
      <c r="G7" s="1"/>
      <c r="H7" s="1"/>
      <c r="I7" s="9"/>
      <c r="J7" s="1"/>
      <c r="K7" s="2" t="s">
        <v>29</v>
      </c>
      <c r="L7" s="3">
        <v>2</v>
      </c>
      <c r="M7" s="3">
        <v>3</v>
      </c>
      <c r="N7" s="2">
        <f>L7*M7</f>
        <v>6</v>
      </c>
      <c r="O7" s="3">
        <f>N7+2</f>
        <v>8</v>
      </c>
      <c r="P7" s="1"/>
      <c r="Q7" s="1"/>
    </row>
    <row r="8" spans="2:17" x14ac:dyDescent="0.35">
      <c r="B8" s="2" t="s">
        <v>4</v>
      </c>
      <c r="C8" s="2">
        <v>4</v>
      </c>
      <c r="D8" s="2">
        <v>500</v>
      </c>
      <c r="E8" s="2">
        <f t="shared" si="0"/>
        <v>2000</v>
      </c>
      <c r="F8" s="1"/>
      <c r="G8" s="1"/>
      <c r="H8" s="1"/>
      <c r="I8" s="9"/>
      <c r="J8" s="1"/>
      <c r="K8" s="2" t="s">
        <v>30</v>
      </c>
      <c r="L8" s="3">
        <v>5</v>
      </c>
      <c r="M8" s="3">
        <v>1</v>
      </c>
      <c r="N8" s="2">
        <f>L8*M8</f>
        <v>5</v>
      </c>
      <c r="O8" s="3">
        <f>N8</f>
        <v>5</v>
      </c>
      <c r="P8" s="1"/>
      <c r="Q8" s="1"/>
    </row>
    <row r="9" spans="2:17" x14ac:dyDescent="0.35">
      <c r="B9" s="2" t="s">
        <v>5</v>
      </c>
      <c r="C9" s="2">
        <v>2</v>
      </c>
      <c r="D9" s="2">
        <v>750</v>
      </c>
      <c r="E9" s="2">
        <f t="shared" si="0"/>
        <v>1500</v>
      </c>
      <c r="F9" s="1"/>
      <c r="G9" s="1"/>
      <c r="H9" s="1"/>
      <c r="I9" s="9"/>
      <c r="J9" s="1"/>
      <c r="K9" s="1"/>
      <c r="L9" s="1"/>
      <c r="M9" s="1"/>
      <c r="N9" s="1"/>
      <c r="O9" s="1"/>
      <c r="P9" s="1"/>
      <c r="Q9" s="1"/>
    </row>
    <row r="10" spans="2:17" ht="29" x14ac:dyDescent="0.35">
      <c r="B10" s="6"/>
      <c r="C10" s="1"/>
      <c r="D10" s="1"/>
      <c r="E10" s="1"/>
      <c r="F10" s="1"/>
      <c r="G10" s="1"/>
      <c r="H10" s="1"/>
      <c r="I10" s="9"/>
      <c r="J10" s="1"/>
      <c r="K10" s="1"/>
      <c r="L10" s="1"/>
      <c r="M10" s="2" t="s">
        <v>31</v>
      </c>
      <c r="N10" s="2">
        <f>SUM(N5:N8)</f>
        <v>30</v>
      </c>
      <c r="O10" s="2">
        <f>SUM(O5:O8)</f>
        <v>52</v>
      </c>
      <c r="P10" s="1"/>
      <c r="Q10" s="1"/>
    </row>
    <row r="11" spans="2:17" ht="29" x14ac:dyDescent="0.35">
      <c r="B11" s="1"/>
      <c r="C11" s="1"/>
      <c r="D11" s="5" t="s">
        <v>14</v>
      </c>
      <c r="E11" s="2">
        <f>SUM(E5:E9)</f>
        <v>8170</v>
      </c>
      <c r="F11" s="1"/>
      <c r="G11" s="1"/>
      <c r="H11" s="1"/>
      <c r="I11" s="9"/>
      <c r="J11" s="1"/>
      <c r="K11" s="1"/>
      <c r="L11" s="1"/>
      <c r="M11" s="2" t="s">
        <v>32</v>
      </c>
      <c r="N11" s="2">
        <f>N10*E33</f>
        <v>3223.4999999999995</v>
      </c>
      <c r="O11" s="2">
        <f>O10*E33</f>
        <v>5587.4</v>
      </c>
      <c r="P11" s="1"/>
      <c r="Q11" s="1"/>
    </row>
    <row r="12" spans="2:17" x14ac:dyDescent="0.35">
      <c r="B12" s="1"/>
      <c r="C12" s="1"/>
      <c r="D12" s="6"/>
      <c r="E12" s="1"/>
      <c r="F12" s="1"/>
      <c r="G12" s="1"/>
      <c r="H12" s="1"/>
      <c r="I12" s="9"/>
      <c r="J12" s="1"/>
      <c r="K12" s="1"/>
      <c r="L12" s="1"/>
      <c r="M12" s="2" t="s">
        <v>33</v>
      </c>
      <c r="N12" s="4">
        <f>N10*E35</f>
        <v>680.48084999999992</v>
      </c>
      <c r="O12" s="4">
        <f>O10*E35</f>
        <v>1179.5001399999999</v>
      </c>
      <c r="P12" s="1"/>
      <c r="Q12" s="1"/>
    </row>
    <row r="13" spans="2:17" x14ac:dyDescent="0.35">
      <c r="B13" s="1"/>
      <c r="C13" s="1"/>
      <c r="D13" s="1"/>
      <c r="E13" s="1"/>
      <c r="F13" s="1"/>
      <c r="G13" s="1"/>
      <c r="H13" s="1"/>
      <c r="I13" s="9"/>
      <c r="J13" s="1"/>
      <c r="K13" s="1"/>
      <c r="L13" s="1"/>
      <c r="M13" s="1"/>
      <c r="N13" s="1"/>
      <c r="O13" s="1"/>
      <c r="P13" s="1"/>
      <c r="Q13" s="1"/>
    </row>
    <row r="14" spans="2:17" x14ac:dyDescent="0.35">
      <c r="B14" s="14" t="s">
        <v>11</v>
      </c>
      <c r="C14" s="14"/>
      <c r="D14" s="14"/>
      <c r="E14" s="14"/>
      <c r="F14" s="14"/>
      <c r="G14" s="14"/>
      <c r="H14" s="1"/>
      <c r="I14" s="9"/>
      <c r="J14" s="1"/>
      <c r="K14" s="1"/>
      <c r="L14" s="1"/>
      <c r="M14" s="1"/>
      <c r="N14" s="1"/>
      <c r="O14" s="1"/>
    </row>
    <row r="15" spans="2:17" x14ac:dyDescent="0.35">
      <c r="B15" s="1"/>
      <c r="C15" s="1"/>
      <c r="D15" s="1"/>
      <c r="E15" s="1"/>
      <c r="F15" s="1"/>
      <c r="G15" s="1"/>
      <c r="H15" s="1"/>
      <c r="I15" s="9"/>
      <c r="J15" s="1"/>
      <c r="K15" s="14" t="s">
        <v>36</v>
      </c>
      <c r="L15" s="14"/>
      <c r="M15" s="14"/>
      <c r="N15" s="14"/>
      <c r="O15" s="14"/>
    </row>
    <row r="16" spans="2:17" x14ac:dyDescent="0.35">
      <c r="B16" s="5" t="s">
        <v>6</v>
      </c>
      <c r="C16" s="5" t="s">
        <v>7</v>
      </c>
      <c r="D16" s="5" t="s">
        <v>8</v>
      </c>
      <c r="E16" s="5" t="s">
        <v>10</v>
      </c>
      <c r="F16" s="5" t="s">
        <v>15</v>
      </c>
      <c r="G16" s="5" t="s">
        <v>16</v>
      </c>
      <c r="H16" s="1"/>
      <c r="I16" s="9"/>
      <c r="J16" s="1"/>
      <c r="K16" s="1"/>
      <c r="L16" s="1"/>
      <c r="M16" s="1"/>
      <c r="N16" s="1"/>
      <c r="O16" s="1"/>
    </row>
    <row r="17" spans="2:15" x14ac:dyDescent="0.35">
      <c r="B17" s="2" t="s">
        <v>12</v>
      </c>
      <c r="C17" s="2">
        <v>6</v>
      </c>
      <c r="D17" s="2">
        <v>2000</v>
      </c>
      <c r="E17" s="2">
        <f>C17*D17</f>
        <v>12000</v>
      </c>
      <c r="F17" s="3">
        <v>0.6</v>
      </c>
      <c r="G17" s="2">
        <f>E17*F17</f>
        <v>7200</v>
      </c>
      <c r="H17" s="1"/>
      <c r="I17" s="9"/>
      <c r="J17" s="1"/>
      <c r="K17" s="2" t="s">
        <v>38</v>
      </c>
      <c r="L17" s="7">
        <f>(E8+E5)/1000</f>
        <v>4.5839999999999996</v>
      </c>
      <c r="M17" s="1"/>
      <c r="N17" s="1"/>
      <c r="O17" s="1"/>
    </row>
    <row r="18" spans="2:15" ht="29" x14ac:dyDescent="0.35">
      <c r="B18" s="2" t="s">
        <v>13</v>
      </c>
      <c r="C18" s="2">
        <v>10</v>
      </c>
      <c r="D18" s="2">
        <v>1000</v>
      </c>
      <c r="E18" s="2">
        <f t="shared" ref="E18:E19" si="1">C18*D18</f>
        <v>10000</v>
      </c>
      <c r="F18" s="3">
        <v>0.4</v>
      </c>
      <c r="G18" s="2">
        <f t="shared" ref="G18:G19" si="2">E18*F18</f>
        <v>4000</v>
      </c>
      <c r="H18" s="1"/>
      <c r="I18" s="9"/>
      <c r="J18" s="1"/>
      <c r="K18" s="2" t="s">
        <v>39</v>
      </c>
      <c r="L18" s="7">
        <f>((D20*16)*0.5)/1000</f>
        <v>8</v>
      </c>
      <c r="M18" s="1"/>
      <c r="N18" s="1"/>
      <c r="O18" s="1"/>
    </row>
    <row r="19" spans="2:15" x14ac:dyDescent="0.35">
      <c r="B19" s="8">
        <v>743</v>
      </c>
      <c r="C19" s="2">
        <v>12</v>
      </c>
      <c r="D19" s="2">
        <v>1000</v>
      </c>
      <c r="E19" s="2">
        <f t="shared" si="1"/>
        <v>12000</v>
      </c>
      <c r="F19" s="3">
        <v>0.5</v>
      </c>
      <c r="G19" s="2">
        <f t="shared" si="2"/>
        <v>6000</v>
      </c>
      <c r="H19" s="1"/>
      <c r="I19" s="9"/>
      <c r="J19" s="1"/>
      <c r="K19" s="2" t="s">
        <v>9</v>
      </c>
      <c r="L19" s="7">
        <f>L17+L18</f>
        <v>12.584</v>
      </c>
      <c r="M19" s="1"/>
      <c r="N19" s="1"/>
      <c r="O19" s="1"/>
    </row>
    <row r="20" spans="2:15" ht="43.5" x14ac:dyDescent="0.35">
      <c r="B20" s="2" t="s">
        <v>17</v>
      </c>
      <c r="C20" s="2">
        <v>50</v>
      </c>
      <c r="D20" s="2">
        <v>1000</v>
      </c>
      <c r="E20" s="2">
        <f>C20*D20</f>
        <v>50000</v>
      </c>
      <c r="F20" s="3">
        <v>0.1</v>
      </c>
      <c r="G20" s="2">
        <f>E20*F20</f>
        <v>5000</v>
      </c>
      <c r="H20" s="1"/>
      <c r="I20" s="9"/>
      <c r="J20" s="1"/>
      <c r="K20" s="2" t="s">
        <v>40</v>
      </c>
      <c r="L20" s="3">
        <v>4</v>
      </c>
      <c r="M20" s="1"/>
      <c r="N20" s="2" t="s">
        <v>42</v>
      </c>
      <c r="O20" s="3">
        <v>25</v>
      </c>
    </row>
    <row r="21" spans="2:15" ht="29" x14ac:dyDescent="0.35">
      <c r="B21" s="1"/>
      <c r="C21" s="1"/>
      <c r="D21" s="1"/>
      <c r="E21" s="1"/>
      <c r="F21" s="1"/>
      <c r="G21" s="1"/>
      <c r="H21" s="1"/>
      <c r="I21" s="9"/>
      <c r="J21" s="1"/>
      <c r="K21" s="2" t="s">
        <v>20</v>
      </c>
      <c r="L21" s="7">
        <f>L19*L20</f>
        <v>50.335999999999999</v>
      </c>
      <c r="M21" s="1"/>
      <c r="N21" s="2" t="s">
        <v>20</v>
      </c>
      <c r="O21" s="7">
        <f>O20*L21</f>
        <v>1258.3999999999999</v>
      </c>
    </row>
    <row r="22" spans="2:15" x14ac:dyDescent="0.35">
      <c r="B22" s="1"/>
      <c r="C22" s="1"/>
      <c r="D22" s="1"/>
      <c r="E22" s="1"/>
      <c r="F22" s="5" t="s">
        <v>14</v>
      </c>
      <c r="G22" s="2">
        <f>SUM(G17:G20)</f>
        <v>22200</v>
      </c>
      <c r="H22" s="1"/>
      <c r="I22" s="9"/>
      <c r="J22" s="1"/>
      <c r="K22" s="2" t="s">
        <v>41</v>
      </c>
      <c r="L22" s="4">
        <f>(L21*E34)/100</f>
        <v>10.625929599999999</v>
      </c>
      <c r="M22" s="1"/>
      <c r="N22" s="2" t="s">
        <v>41</v>
      </c>
      <c r="O22" s="4">
        <f>O20*L22</f>
        <v>265.64823999999999</v>
      </c>
    </row>
    <row r="23" spans="2:15" x14ac:dyDescent="0.35">
      <c r="B23" s="1"/>
      <c r="C23" s="1"/>
      <c r="D23" s="1"/>
      <c r="E23" s="1"/>
      <c r="F23" s="1"/>
      <c r="G23" s="1"/>
      <c r="H23" s="1"/>
      <c r="I23" s="9"/>
      <c r="J23" s="1"/>
      <c r="K23" s="1"/>
      <c r="L23" s="1"/>
      <c r="M23" s="1"/>
      <c r="N23" s="1"/>
      <c r="O23" s="1"/>
    </row>
    <row r="24" spans="2:15" x14ac:dyDescent="0.35">
      <c r="B24" s="1"/>
      <c r="C24" s="1"/>
      <c r="D24" s="1"/>
      <c r="E24" s="1"/>
      <c r="F24" s="1"/>
      <c r="G24" s="1"/>
      <c r="H24" s="1"/>
      <c r="I24" s="9"/>
      <c r="J24" s="1"/>
      <c r="K24" s="1"/>
      <c r="L24" s="1"/>
      <c r="M24" s="1"/>
      <c r="N24" s="1"/>
      <c r="O24" s="1"/>
    </row>
    <row r="25" spans="2:15" x14ac:dyDescent="0.35">
      <c r="B25" s="14" t="s">
        <v>18</v>
      </c>
      <c r="C25" s="14"/>
      <c r="D25" s="14"/>
      <c r="E25" s="14"/>
      <c r="F25" s="14"/>
      <c r="G25" s="14"/>
      <c r="H25" s="1"/>
      <c r="I25" s="9"/>
      <c r="J25" s="1"/>
      <c r="K25" s="14" t="s">
        <v>43</v>
      </c>
      <c r="L25" s="14"/>
      <c r="M25" s="14"/>
      <c r="N25" s="14"/>
      <c r="O25" s="14"/>
    </row>
    <row r="26" spans="2:15" x14ac:dyDescent="0.35">
      <c r="B26" s="1"/>
      <c r="C26" s="1"/>
      <c r="D26" s="1"/>
      <c r="E26" s="1"/>
      <c r="F26" s="1"/>
      <c r="G26" s="1"/>
      <c r="H26" s="1"/>
      <c r="I26" s="9"/>
      <c r="J26" s="1"/>
      <c r="K26" s="1"/>
      <c r="L26" s="1"/>
      <c r="M26" s="1"/>
      <c r="N26" s="1"/>
      <c r="O26" s="1"/>
    </row>
    <row r="27" spans="2:15" ht="29" x14ac:dyDescent="0.35">
      <c r="B27" s="11" t="s">
        <v>0</v>
      </c>
      <c r="C27" s="11"/>
      <c r="D27" s="1"/>
      <c r="E27" s="1"/>
      <c r="F27" s="12" t="s">
        <v>11</v>
      </c>
      <c r="G27" s="13"/>
      <c r="H27" s="1"/>
      <c r="I27" s="9"/>
      <c r="J27" s="1"/>
      <c r="K27" s="1"/>
      <c r="L27" s="1"/>
      <c r="M27" s="2" t="s">
        <v>44</v>
      </c>
      <c r="N27" s="7">
        <f>O11+O21</f>
        <v>6845.7999999999993</v>
      </c>
      <c r="O27" s="1"/>
    </row>
    <row r="28" spans="2:15" x14ac:dyDescent="0.35">
      <c r="B28" s="2" t="s">
        <v>10</v>
      </c>
      <c r="C28" s="2">
        <f>E11</f>
        <v>8170</v>
      </c>
      <c r="D28" s="1"/>
      <c r="E28" s="1"/>
      <c r="F28" s="2" t="s">
        <v>10</v>
      </c>
      <c r="G28" s="2">
        <f>G22</f>
        <v>22200</v>
      </c>
      <c r="H28" s="1"/>
      <c r="I28" s="9"/>
      <c r="J28" s="1"/>
      <c r="K28" s="1"/>
      <c r="L28" s="1"/>
      <c r="M28" s="2" t="s">
        <v>33</v>
      </c>
      <c r="N28" s="4">
        <f>O12+O22</f>
        <v>1445.1483799999999</v>
      </c>
      <c r="O28" s="1"/>
    </row>
    <row r="29" spans="2:15" x14ac:dyDescent="0.35">
      <c r="B29" s="2" t="s">
        <v>9</v>
      </c>
      <c r="C29" s="7">
        <f>C28/1000</f>
        <v>8.17</v>
      </c>
      <c r="D29" s="1"/>
      <c r="E29" s="1"/>
      <c r="F29" s="2" t="s">
        <v>9</v>
      </c>
      <c r="G29" s="7">
        <f>G28/1000</f>
        <v>22.2</v>
      </c>
      <c r="H29" s="1"/>
      <c r="I29" s="9"/>
      <c r="J29" s="1"/>
      <c r="K29" s="1"/>
      <c r="L29" s="1"/>
      <c r="M29" s="1"/>
      <c r="N29" s="1"/>
      <c r="O29" s="1"/>
    </row>
    <row r="30" spans="2:15" x14ac:dyDescent="0.35">
      <c r="B30" s="2" t="s">
        <v>19</v>
      </c>
      <c r="C30" s="3">
        <v>5</v>
      </c>
      <c r="D30" s="1"/>
      <c r="E30" s="1"/>
      <c r="F30" s="2" t="s">
        <v>19</v>
      </c>
      <c r="G30" s="3">
        <v>3</v>
      </c>
      <c r="H30" s="1"/>
      <c r="I30" s="9"/>
      <c r="J30" s="1"/>
      <c r="K30" s="1"/>
      <c r="L30" s="1"/>
      <c r="M30" s="1"/>
      <c r="N30" s="1"/>
      <c r="O30" s="1"/>
    </row>
    <row r="31" spans="2:15" x14ac:dyDescent="0.35">
      <c r="B31" s="2" t="s">
        <v>20</v>
      </c>
      <c r="C31" s="7">
        <f>C29*C30</f>
        <v>40.85</v>
      </c>
      <c r="D31" s="1"/>
      <c r="E31" s="1"/>
      <c r="F31" s="2" t="s">
        <v>20</v>
      </c>
      <c r="G31" s="2">
        <f>G29*G30</f>
        <v>66.599999999999994</v>
      </c>
      <c r="H31" s="1"/>
      <c r="I31" s="9"/>
      <c r="J31" s="1"/>
      <c r="K31" s="1"/>
      <c r="L31" s="1"/>
      <c r="M31" s="1"/>
      <c r="N31" s="1"/>
      <c r="O31" s="1"/>
    </row>
    <row r="32" spans="2:15" x14ac:dyDescent="0.35">
      <c r="B32" s="1"/>
      <c r="C32" s="1"/>
      <c r="D32" s="1"/>
      <c r="E32" s="1"/>
      <c r="F32" s="1"/>
      <c r="G32" s="1"/>
      <c r="H32" s="1"/>
      <c r="I32" s="9"/>
      <c r="J32" s="1"/>
      <c r="K32" s="1"/>
      <c r="L32" s="1"/>
      <c r="M32" s="1"/>
      <c r="N32" s="1"/>
      <c r="O32" s="1"/>
    </row>
    <row r="33" spans="2:15" x14ac:dyDescent="0.35">
      <c r="B33" s="1"/>
      <c r="C33" s="1"/>
      <c r="D33" s="2" t="s">
        <v>21</v>
      </c>
      <c r="E33" s="7">
        <f>C31+G31</f>
        <v>107.44999999999999</v>
      </c>
      <c r="F33" s="1"/>
      <c r="G33" s="1"/>
      <c r="H33" s="1"/>
      <c r="I33" s="9"/>
      <c r="J33" s="1"/>
      <c r="K33" s="1"/>
      <c r="L33" s="1"/>
      <c r="M33" s="1"/>
      <c r="N33" s="1"/>
      <c r="O33" s="1"/>
    </row>
    <row r="34" spans="2:15" x14ac:dyDescent="0.35">
      <c r="B34" s="1"/>
      <c r="C34" s="1"/>
      <c r="D34" s="2" t="s">
        <v>22</v>
      </c>
      <c r="E34" s="3">
        <v>21.11</v>
      </c>
      <c r="F34" s="1"/>
      <c r="G34" s="1"/>
      <c r="H34" s="1"/>
      <c r="I34" s="9"/>
      <c r="J34" s="1"/>
      <c r="K34" s="1"/>
      <c r="L34" s="1"/>
      <c r="M34" s="1"/>
      <c r="N34" s="1"/>
      <c r="O34" s="1"/>
    </row>
    <row r="35" spans="2:15" x14ac:dyDescent="0.35">
      <c r="B35" s="1"/>
      <c r="C35" s="1"/>
      <c r="D35" s="2" t="s">
        <v>34</v>
      </c>
      <c r="E35" s="4">
        <f>(E33*E34)/100</f>
        <v>22.682694999999999</v>
      </c>
      <c r="F35" s="1"/>
      <c r="G35" s="1"/>
      <c r="H35" s="1"/>
      <c r="I35" s="9"/>
      <c r="J35" s="1"/>
      <c r="K35" s="1"/>
      <c r="L35" s="1"/>
      <c r="M35" s="1"/>
      <c r="N35" s="1"/>
      <c r="O35" s="1"/>
    </row>
  </sheetData>
  <mergeCells count="8">
    <mergeCell ref="B27:C27"/>
    <mergeCell ref="F27:G27"/>
    <mergeCell ref="K15:O15"/>
    <mergeCell ref="K2:O2"/>
    <mergeCell ref="K25:O25"/>
    <mergeCell ref="B2:G2"/>
    <mergeCell ref="B14:G14"/>
    <mergeCell ref="B25:G2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Williams</dc:creator>
  <cp:lastModifiedBy>Lee Mogridge</cp:lastModifiedBy>
  <dcterms:created xsi:type="dcterms:W3CDTF">2015-06-05T18:17:20Z</dcterms:created>
  <dcterms:modified xsi:type="dcterms:W3CDTF">2024-10-10T07:06:43Z</dcterms:modified>
</cp:coreProperties>
</file>