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theus Fontanella\Desktop\Matz\canada\"/>
    </mc:Choice>
  </mc:AlternateContent>
  <xr:revisionPtr revIDLastSave="0" documentId="13_ncr:1_{C7A2FDCF-B5CE-4CF4-8834-03D74380B6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Data" sheetId="2" r:id="rId2"/>
    <sheet name="Taxes (BC)" sheetId="3" r:id="rId3"/>
    <sheet name="Plan4" sheetId="10" r:id="rId4"/>
    <sheet name="Salary - Net Pay" sheetId="9" r:id="rId5"/>
    <sheet name="Plan5" sheetId="11" r:id="rId6"/>
  </sheets>
  <definedNames>
    <definedName name="Bank">Data!$M$3:$M$32</definedName>
    <definedName name="blank1">Data!$C$48</definedName>
    <definedName name="Cities">Data!$F$4:$F$32</definedName>
    <definedName name="DadosExternos_1" localSheetId="5" hidden="1">Plan5!$A$1:$D$7</definedName>
    <definedName name="DadosExternos_1" localSheetId="4" hidden="1">'Salary - Net Pay'!$A$1:$B$5</definedName>
    <definedName name="Edmonton">Data!$F$5:$S$5</definedName>
    <definedName name="FoodT">Data!$P$3:$P$32</definedName>
    <definedName name="HouseRent">Data!$I$3:$I$32</definedName>
    <definedName name="HousingUt">Data!$H$3:$H$32</definedName>
    <definedName name="index">Data!$E$3:$E$32</definedName>
    <definedName name="Internet">Data!$L$3:$L$32</definedName>
    <definedName name="Mobile4G">Data!$K$3:$K$32</definedName>
    <definedName name="PersonalKre">Data!$S$3:$S$32</definedName>
    <definedName name="Salary">Data!$G$3:$G$32</definedName>
    <definedName name="Status1">Data!$B$11:$B$12</definedName>
    <definedName name="Status2">Data!$B$16:$B$17</definedName>
    <definedName name="Status3">Data!$B$21:$B$22</definedName>
    <definedName name="Taxes">Data!#REF!</definedName>
    <definedName name="TimeW">Data!$C$3:$C$6</definedName>
    <definedName name="Topics">Data!$F$3:$S$3</definedName>
    <definedName name="Transit">Data!$J$3:$J$32</definedName>
    <definedName name="validate1">Data!$C$10:$C$12</definedName>
    <definedName name="validate2">Data!$C$15:$C$17</definedName>
    <definedName name="validate3">Data!$C$20:$C$22</definedName>
    <definedName name="Vancouver">Data!$F$4:$S$4</definedName>
    <definedName name="WorkP">Data!$B$4:$B$6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E27" i="1"/>
  <c r="O15" i="10" l="1"/>
  <c r="O14" i="10"/>
  <c r="O13" i="10"/>
  <c r="O12" i="10"/>
  <c r="O11" i="10"/>
  <c r="O10" i="10"/>
  <c r="O9" i="10"/>
  <c r="C46" i="2" l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 l="1"/>
  <c r="C31" i="2"/>
  <c r="C30" i="2"/>
  <c r="C29" i="2"/>
  <c r="C28" i="2"/>
  <c r="C27" i="2"/>
  <c r="C26" i="2"/>
  <c r="C25" i="2"/>
  <c r="C24" i="2"/>
  <c r="C23" i="2"/>
  <c r="T8" i="2"/>
  <c r="C30" i="3" l="1"/>
  <c r="F22" i="3"/>
  <c r="C22" i="3"/>
  <c r="U12" i="3"/>
  <c r="V12" i="3"/>
  <c r="W12" i="3"/>
  <c r="U10" i="3"/>
  <c r="V10" i="3"/>
  <c r="W10" i="3"/>
  <c r="P12" i="3"/>
  <c r="P10" i="3"/>
  <c r="L12" i="3"/>
  <c r="M12" i="3"/>
  <c r="N12" i="3"/>
  <c r="O12" i="3"/>
  <c r="Q12" i="3"/>
  <c r="R12" i="3"/>
  <c r="S12" i="3"/>
  <c r="T12" i="3"/>
  <c r="L10" i="3"/>
  <c r="M10" i="3"/>
  <c r="N10" i="3"/>
  <c r="O10" i="3"/>
  <c r="Q10" i="3"/>
  <c r="R10" i="3"/>
  <c r="S10" i="3"/>
  <c r="T10" i="3"/>
  <c r="K12" i="3"/>
  <c r="J12" i="3"/>
  <c r="K10" i="3"/>
  <c r="J10" i="3"/>
  <c r="C8" i="2"/>
  <c r="S9" i="2"/>
  <c r="P9" i="2"/>
  <c r="T9" i="2" s="1"/>
  <c r="C7" i="2"/>
  <c r="F26" i="3" l="1"/>
  <c r="F25" i="3"/>
  <c r="F24" i="3"/>
  <c r="F23" i="3"/>
  <c r="C25" i="3"/>
  <c r="C26" i="3"/>
  <c r="C24" i="3"/>
  <c r="C23" i="3"/>
  <c r="E19" i="1"/>
  <c r="S19" i="1"/>
  <c r="S32" i="2"/>
  <c r="P32" i="2"/>
  <c r="S31" i="2"/>
  <c r="P31" i="2"/>
  <c r="T31" i="2" s="1"/>
  <c r="S30" i="2"/>
  <c r="P30" i="2"/>
  <c r="T30" i="2" s="1"/>
  <c r="S29" i="2"/>
  <c r="P29" i="2"/>
  <c r="T29" i="2" s="1"/>
  <c r="S28" i="2"/>
  <c r="P28" i="2"/>
  <c r="T28" i="2" s="1"/>
  <c r="S27" i="2"/>
  <c r="P27" i="2"/>
  <c r="T27" i="2" s="1"/>
  <c r="S26" i="2"/>
  <c r="P26" i="2"/>
  <c r="S25" i="2"/>
  <c r="P25" i="2"/>
  <c r="T25" i="2" s="1"/>
  <c r="S24" i="2"/>
  <c r="P24" i="2"/>
  <c r="T24" i="2" s="1"/>
  <c r="S23" i="2"/>
  <c r="P23" i="2"/>
  <c r="T23" i="2" s="1"/>
  <c r="S22" i="2"/>
  <c r="P22" i="2"/>
  <c r="T22" i="2" s="1"/>
  <c r="S21" i="2"/>
  <c r="P21" i="2"/>
  <c r="T21" i="2" s="1"/>
  <c r="S20" i="2"/>
  <c r="P20" i="2"/>
  <c r="T20" i="2" s="1"/>
  <c r="S19" i="2"/>
  <c r="P19" i="2"/>
  <c r="T19" i="2" s="1"/>
  <c r="S18" i="2"/>
  <c r="P18" i="2"/>
  <c r="T18" i="2" s="1"/>
  <c r="C18" i="2"/>
  <c r="S17" i="2"/>
  <c r="P17" i="2"/>
  <c r="T17" i="2" s="1"/>
  <c r="S16" i="2"/>
  <c r="P16" i="2"/>
  <c r="T16" i="2" s="1"/>
  <c r="S15" i="2"/>
  <c r="P15" i="2"/>
  <c r="T15" i="2" s="1"/>
  <c r="S14" i="2"/>
  <c r="P14" i="2"/>
  <c r="S13" i="2"/>
  <c r="P13" i="2"/>
  <c r="T13" i="2" s="1"/>
  <c r="C13" i="2"/>
  <c r="S12" i="2"/>
  <c r="P12" i="2"/>
  <c r="S11" i="2"/>
  <c r="P11" i="2"/>
  <c r="T11" i="2" s="1"/>
  <c r="S10" i="2"/>
  <c r="P10" i="2"/>
  <c r="T10" i="2" s="1"/>
  <c r="S7" i="2"/>
  <c r="P7" i="2"/>
  <c r="T7" i="2" s="1"/>
  <c r="S6" i="2"/>
  <c r="P6" i="2"/>
  <c r="T6" i="2" s="1"/>
  <c r="S5" i="2"/>
  <c r="P5" i="2"/>
  <c r="T5" i="2" s="1"/>
  <c r="S4" i="2"/>
  <c r="E16" i="1" s="1"/>
  <c r="P4" i="2"/>
  <c r="X3" i="2"/>
  <c r="E18" i="1"/>
  <c r="S17" i="1"/>
  <c r="E17" i="1"/>
  <c r="S16" i="1"/>
  <c r="S15" i="1"/>
  <c r="E15" i="1"/>
  <c r="S14" i="1"/>
  <c r="E13" i="1"/>
  <c r="D6" i="1"/>
  <c r="T32" i="2" l="1"/>
  <c r="T26" i="2"/>
  <c r="T12" i="2"/>
  <c r="T14" i="2"/>
  <c r="T4" i="2"/>
  <c r="C27" i="3"/>
  <c r="C28" i="3" s="1"/>
  <c r="D22" i="3" s="1"/>
  <c r="E22" i="3" s="1"/>
  <c r="E12" i="1"/>
  <c r="S12" i="1"/>
  <c r="S21" i="1" s="1"/>
  <c r="S22" i="1" s="1"/>
  <c r="S23" i="1" s="1"/>
  <c r="E14" i="1"/>
  <c r="AE12" i="1" l="1"/>
  <c r="AD12" i="1"/>
  <c r="AC12" i="1"/>
  <c r="AB12" i="1"/>
  <c r="AA12" i="1"/>
  <c r="Z12" i="1"/>
  <c r="Y12" i="1"/>
  <c r="X12" i="1"/>
  <c r="W12" i="1"/>
  <c r="V12" i="1"/>
  <c r="U12" i="1"/>
  <c r="T12" i="1"/>
  <c r="C31" i="3"/>
  <c r="E21" i="1"/>
  <c r="Q12" i="1" s="1"/>
  <c r="F8" i="1" l="1"/>
  <c r="L8" i="1"/>
  <c r="P8" i="1"/>
  <c r="I8" i="1"/>
  <c r="M8" i="1"/>
  <c r="Q8" i="1"/>
  <c r="Q28" i="1" s="1"/>
  <c r="J8" i="1"/>
  <c r="N8" i="1"/>
  <c r="H8" i="1"/>
  <c r="K8" i="1"/>
  <c r="O8" i="1"/>
  <c r="G8" i="1"/>
  <c r="P12" i="1"/>
  <c r="O12" i="1"/>
  <c r="N12" i="1"/>
  <c r="L12" i="1"/>
  <c r="M12" i="1"/>
  <c r="J12" i="1"/>
  <c r="K12" i="1"/>
  <c r="H12" i="1"/>
  <c r="I12" i="1"/>
  <c r="G12" i="1"/>
  <c r="F12" i="1"/>
  <c r="E22" i="1"/>
  <c r="E23" i="1" s="1"/>
  <c r="E9" i="1"/>
  <c r="E10" i="1" s="1"/>
  <c r="E11" i="1" s="1"/>
  <c r="M28" i="1" l="1"/>
  <c r="K28" i="1"/>
  <c r="N28" i="1"/>
  <c r="G28" i="1"/>
  <c r="I28" i="1"/>
  <c r="H28" i="1"/>
  <c r="O28" i="1"/>
  <c r="P28" i="1"/>
  <c r="J28" i="1"/>
  <c r="L28" i="1"/>
  <c r="F28" i="1"/>
  <c r="F27" i="3" l="1"/>
  <c r="F28" i="3" l="1"/>
  <c r="G22" i="3" s="1"/>
  <c r="H22" i="3" s="1"/>
  <c r="C32" i="3"/>
  <c r="S9" i="1" l="1"/>
  <c r="S10" i="1" s="1"/>
  <c r="S11" i="1" s="1"/>
  <c r="Y8" i="1"/>
  <c r="Y28" i="1" s="1"/>
  <c r="AA8" i="1"/>
  <c r="AA28" i="1" s="1"/>
  <c r="V8" i="1"/>
  <c r="V28" i="1" s="1"/>
  <c r="AC8" i="1"/>
  <c r="AC28" i="1" s="1"/>
  <c r="AE8" i="1"/>
  <c r="AE28" i="1" s="1"/>
  <c r="W8" i="1"/>
  <c r="W28" i="1" s="1"/>
  <c r="X8" i="1"/>
  <c r="X28" i="1" s="1"/>
  <c r="AD8" i="1"/>
  <c r="AD28" i="1" s="1"/>
  <c r="U8" i="1"/>
  <c r="U28" i="1" s="1"/>
  <c r="T8" i="1"/>
  <c r="T28" i="1" s="1"/>
  <c r="Z8" i="1"/>
  <c r="Z28" i="1" s="1"/>
  <c r="AB8" i="1"/>
  <c r="AB28" i="1" s="1"/>
  <c r="F32" i="1" l="1"/>
  <c r="G32" i="1" l="1"/>
  <c r="G33" i="1" s="1"/>
  <c r="F33" i="1"/>
  <c r="H32" i="1" l="1"/>
  <c r="I32" i="1" s="1"/>
  <c r="J32" i="1" s="1"/>
  <c r="K32" i="1" s="1"/>
  <c r="L32" i="1" s="1"/>
  <c r="M32" i="1" s="1"/>
  <c r="N32" i="1" s="1"/>
  <c r="O32" i="1" s="1"/>
  <c r="P32" i="1" s="1"/>
  <c r="Q32" i="1" s="1"/>
  <c r="Q33" i="1" s="1"/>
  <c r="O33" i="1" l="1"/>
  <c r="N33" i="1"/>
  <c r="L33" i="1"/>
  <c r="P33" i="1"/>
  <c r="I33" i="1"/>
  <c r="H33" i="1"/>
  <c r="K33" i="1"/>
  <c r="J33" i="1"/>
  <c r="M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ocument" description="Conexão com a consulta 'Document' na pasta de trabalho." type="5" refreshedVersion="5" background="1" saveData="1">
    <dbPr connection="provider=Microsoft.Mashup.OleDb.1;data source=$EmbeddedMashup(e05cfbb7-a57a-4884-b77f-ef37e860cdeb)$;location=Document;extended properties=UEsDBBQAAgAIAO601lJSzrb1qgAAAPoAAAASABwAQ29uZmlnL1BhY2thZ2UueG1sIKIYACigFAAAAAAAAAAAAAAAAAAAAAAAAAAAAIWPQQ6CMBREr0K657eF1Aj5lES3khhNjFuCFRqhECiWu7nwSF5BE8W4czfz8hYzj9sd06mpvavqB92ahHBgxFOmaE/alAkZ7dlfklTiNi8ueam8l2yGeBpOCams7WJKnXPgQmj7kgaMcXrMNvuiUk1OvrL+L/vaDDY3hSISD+8xMgARgeChgIBxpDPGTJs5cxAQBtECGNIfjOuxtmOvZGf91Q7pXJF+fsgnUEsDBBQAAgAIAO601l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tNZSH5IQJN4AAADqAQAAEwAcAEZvcm11bGFzL1NlY3Rpb24xLm0gohgAKKAUAAAAAAAAAAAAAAAAAAAAAAAAAAAAjY3BagIxEIbvC/sOwYMorbuNuj0oi+BKz4UeepAexjg1gWwiySwoi+/epFZYBYu5ZOb7P+b3KEhZwz7OP5+nSZp4CQ63bGVFU6MhVjKNlCYsvDdrCAP4xE32DjscxKGK0JAf9CTR3s/yXEBGoAPLhK1zgsNIgBaNBrJu4UGDO5a86H87W5fSNq7vcBfqy6VTpLx8qqxu6o2C3nD4fC5eAUHo/e1vX07ruH/9ZZVUeuvQhDziGF/QrcKDc5lbft8bdzz+38FJRxy3xX1x+ujF4lHxtSMWV2KaKHPjzn8AUEsBAi0AFAACAAgA7rTWUlLOtvWqAAAA+gAAABIAAAAAAAAAAAAAAAAAAAAAAENvbmZpZy9QYWNrYWdlLnhtbFBLAQItABQAAgAIAO601lIPyumrpAAAAOkAAAATAAAAAAAAAAAAAAAAAPYAAABbQ29udGVudF9UeXBlc10ueG1sUEsBAi0AFAACAAgA7rTWUh+SECTeAAAA6gEAABMAAAAAAAAAAAAAAAAA5wEAAEZvcm11bGFzL1NlY3Rpb24xLm1QSwUGAAAAAAMAAwDCAAAAEgMAAAAA" command="SELECT * FROM [Document]"/>
  </connection>
  <connection id="2" xr16:uid="{00000000-0015-0000-FFFF-FFFF01000000}" keepAlive="1" name="Consulta - Salary x Net Pay" description="Conexão com a consulta 'Salary x Net Pay' na pasta de trabalho." type="5" refreshedVersion="5" background="1" saveData="1">
    <dbPr connection="provider=Microsoft.Mashup.OleDb.1;data source=$EmbeddedMashup(e05cfbb7-a57a-4884-b77f-ef37e860cdeb)$;location=&quot;Salary x Net Pay&quot;;extended properties=&quot;UEsDBBQAAgAIAIyy1lJSzrb1qgAAAPoAAAASABwAQ29uZmlnL1BhY2thZ2UueG1sIKIYACigFAAAAAAAAAAAAAAAAAAAAAAAAAAAAIWPQQ6CMBREr0K657eF1Aj5lES3khhNjFuCFRqhECiWu7nwSF5BE8W4czfz8hYzj9sd06mpvavqB92ahHBgxFOmaE/alAkZ7dlfklTiNi8ueam8l2yGeBpOCams7WJKnXPgQmj7kgaMcXrMNvuiUk1OvrL+L/vaDDY3hSISD+8xMgARgeChgIBxpDPGTJs5cxAQBtECGNIfjOuxtmOvZGf91Q7pXJF+fsgnUEsDBBQAAgAIAIyy1l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MstZSObsSjJQEAAAWQAAAEwAcAEZvcm11bGFzL1NlY3Rpb24xLm0gohgAKKAUAAAAAAAAAAAAAAAAAAAAAAAAAAAA7ZvdTuNGFMfvkXiHUbZaJapr6sDCqitUZdlFTcsiBKi9QGg1sQ/E6mQmmpm0oSiP0OfoVZ+CF+sZJyETexK8VSK10gEB9njmnP/58Ng/BAZSmyvJrqY/k3e7O7s7ps81ZOxVI3nDeqP0V9Ngx0yA3d1h+HGqpAUc+AV68QW/h6Y7OHGD0ppmo2/t0Hy3t5fy2HKBY3GqBnuWj79JuUhHglulvzdccP1wnLx5fafV4LivRvq1hntUcPxe5zY3/a9PlBgNejlvtFrR1PEHbjn6Lfw/fju5cee3s2sn/VxkGiRed8Pu8nyoPCXBOfPjx6Q671Xj2djH8ZDLLM+US8A17wmIp0PFcaFQNp/tRux5ZSNij4uTiX8WJ41Jq+IqTuo5C4rzHKP11a5Djhdmknp+l5RuKuSavv0Fmwm6/eVBJxuLuqZzf8Fmot7/8qjbG4u6pnN/QTXqn3KZueFzPoCSssY1jO1UlJtVLCjmxeXKFTOXBZ/lss8NgwF7r7lMFbuEgfotz7hZqL4CgbvlpfrdrMiVEww87TOpLDvLjY275uNgaB+axUlhEj5xm/Zzed+1MDDNS0iVzuLTHET2MxcjMM3PLRcCmpIjISatlpdVzJVElQFtU9vTZDp5a+KJSlmslYVkVRoqkracgkqXHKxvq3UhlTu7fnOFZk3brGit9tK9UE5RsrpsofCicD+/LCNQ2a68A50rDWua6Iwbex4qLRpuH66Jq/1iOwbdY3zVpK0uW7tuJ7a33IpPf2KBUmAd/I4vMNx/gHeyrCszGNdow2KDndnCQ3ybSOY+LkAbNCzyP7h2by8v5HFlYfZXFWbJwbwONffF/bp12PauWK1D8q8Ksb+6EC4qaUbC4spPYFLBl+6bczAWsh9V7hyE5GBq54YnUbBzlmaEbTj7xUbQlRL02vhrv1MGolokYdk9W7SHfxzaD7B2IHlpa3GDerEjrFftpWPxuA7urrN6nubCar7mcR0QN2vL5s3M1S0uTZjSzB848jrNeVeoEj09/Z0p1kEgMQwPPoDIB7nFIPTC/zX2l7lTelDZBhdiMZPPu99MTnHWubOgZ1ZBNz9j6F818A6wD0NgFmdMvBTgHYKir0Y9Y3M7csr8vA8FT6G4iZo1I4gaMX7h52yxnltxq4O7deWeP1j9KAio9ZvfyzbvgeCsSONQGctLqcUxCO03Bw1PGNp4+ouLvjLsAonTzVBejxRjFn4Ajs3p1FWdRuxmNqsjxFXqANYcWz2CW09qPsRcCizV8u5TaoFrrF7RjGFVEfbCVQHI6LQr7eFB7FYUt9s5WDbk7kLRAhIRGTQ2we5OLleoKCH94ZaR/pCQnpCekJ6QnpCekJ6QnpCekJ6QnpCekJ6QnpD+f470/wmiLwP90ZaB/oiAnoCegJ6AnoCegJ6AnoCegJ6AnoCegJ6AnoCegH7zQP92y0D/loCegJ6AnoCegJ6AnoCegJ6AnoCegJ6AnoCegJ6AfuNAP7XLxswZukBDIbD3/tm+su+xTopPmxSxHvt2EeGJQlSX0HwsbET+H/dH/h8GRP4vFZZlhz28+wdQSwECLQAUAAIACACMstZSUs629aoAAAD6AAAAEgAAAAAAAAAAAAAAAAAAAAAAQ29uZmlnL1BhY2thZ2UueG1sUEsBAi0AFAACAAgAjLLWUg/K6aukAAAA6QAAABMAAAAAAAAAAAAAAAAA9gAAAFtDb250ZW50X1R5cGVzXS54bWxQSwECLQAUAAIACACMstZSObsSjJQEAAAWQAAAEwAAAAAAAAAAAAAAAADnAQAARm9ybXVsYXMvU2VjdGlvbjEubVBLBQYAAAAAAwADAMIAAADIBgAAAAA=&quot;" command="SELECT * FROM [Salary x Net Pay]"/>
  </connection>
</connections>
</file>

<file path=xl/sharedStrings.xml><?xml version="1.0" encoding="utf-8"?>
<sst xmlns="http://schemas.openxmlformats.org/spreadsheetml/2006/main" count="252" uniqueCount="109">
  <si>
    <t>Status</t>
  </si>
  <si>
    <t>Dollar</t>
  </si>
  <si>
    <t>Married</t>
  </si>
  <si>
    <t>With College</t>
  </si>
  <si>
    <t>Vancouver, BC</t>
  </si>
  <si>
    <t>Person 1</t>
  </si>
  <si>
    <t>Person 2</t>
  </si>
  <si>
    <t>Min. Salary:</t>
  </si>
  <si>
    <t>Full-time</t>
  </si>
  <si>
    <t>Part-time</t>
  </si>
  <si>
    <t>Salary</t>
  </si>
  <si>
    <t>$/h</t>
  </si>
  <si>
    <t>$/mo - tax</t>
  </si>
  <si>
    <t>$/semester</t>
  </si>
  <si>
    <t>$/year</t>
  </si>
  <si>
    <t>expenses</t>
  </si>
  <si>
    <t>Food</t>
  </si>
  <si>
    <t>Housing Utilities (heating, eletricity, gas..)</t>
  </si>
  <si>
    <t>House rent</t>
  </si>
  <si>
    <t>Transit</t>
  </si>
  <si>
    <t>Personal Care</t>
  </si>
  <si>
    <t>Mobile 4G</t>
  </si>
  <si>
    <t>Internet</t>
  </si>
  <si>
    <t>Bank</t>
  </si>
  <si>
    <t>Others</t>
  </si>
  <si>
    <t>$/mo</t>
  </si>
  <si>
    <t>university</t>
  </si>
  <si>
    <t>SubTotal</t>
  </si>
  <si>
    <t>College Payment -&gt;</t>
  </si>
  <si>
    <t>YES</t>
  </si>
  <si>
    <t>First month</t>
  </si>
  <si>
    <t>Add Extra Cash</t>
  </si>
  <si>
    <t>Total ($)</t>
  </si>
  <si>
    <t>$</t>
  </si>
  <si>
    <t>R$ Needed</t>
  </si>
  <si>
    <t>R$</t>
  </si>
  <si>
    <t>Transit Student</t>
  </si>
  <si>
    <t>validate City</t>
  </si>
  <si>
    <t>option</t>
  </si>
  <si>
    <t>h/week</t>
  </si>
  <si>
    <t>index</t>
  </si>
  <si>
    <t>City</t>
  </si>
  <si>
    <t>Min. Salary</t>
  </si>
  <si>
    <t>Grocery</t>
  </si>
  <si>
    <t>Meals</t>
  </si>
  <si>
    <t>Total</t>
  </si>
  <si>
    <t>drug store</t>
  </si>
  <si>
    <t>Insurance</t>
  </si>
  <si>
    <t>Edmonton, AB</t>
  </si>
  <si>
    <t>Burnaby, BC</t>
  </si>
  <si>
    <t>status</t>
  </si>
  <si>
    <t>num</t>
  </si>
  <si>
    <t>Single</t>
  </si>
  <si>
    <t>validate</t>
  </si>
  <si>
    <t>study</t>
  </si>
  <si>
    <t>Without College</t>
  </si>
  <si>
    <t>payment</t>
  </si>
  <si>
    <t>NO</t>
  </si>
  <si>
    <t>Blank -&gt;</t>
  </si>
  <si>
    <t>validate1</t>
  </si>
  <si>
    <t>validate2</t>
  </si>
  <si>
    <t>british columbia</t>
  </si>
  <si>
    <t>Net pay</t>
  </si>
  <si>
    <t>month</t>
  </si>
  <si>
    <t>hour</t>
  </si>
  <si>
    <t>year</t>
  </si>
  <si>
    <t>total taxes</t>
  </si>
  <si>
    <t>person1</t>
  </si>
  <si>
    <t>person2</t>
  </si>
  <si>
    <t>Vancouver Downtown, BC</t>
  </si>
  <si>
    <r>
      <t>y = -1E-04x</t>
    </r>
    <r>
      <rPr>
        <vertAlign val="superscript"/>
        <sz val="9"/>
        <color rgb="FF595959"/>
        <rFont val="Calibri"/>
        <family val="2"/>
      </rPr>
      <t>2</t>
    </r>
    <r>
      <rPr>
        <sz val="9"/>
        <color rgb="FF595959"/>
        <rFont val="Calibri"/>
        <family val="2"/>
      </rPr>
      <t xml:space="preserve"> + 0,1435x - 1,0409</t>
    </r>
  </si>
  <si>
    <r>
      <t>y = -0,0038x</t>
    </r>
    <r>
      <rPr>
        <vertAlign val="superscript"/>
        <sz val="9"/>
        <color rgb="FF595959"/>
        <rFont val="Calibri"/>
        <family val="2"/>
      </rPr>
      <t>2</t>
    </r>
    <r>
      <rPr>
        <sz val="9"/>
        <color rgb="FF595959"/>
        <rFont val="Calibri"/>
        <family val="2"/>
      </rPr>
      <t xml:space="preserve"> + 0,1971x - 1,7464</t>
    </r>
  </si>
  <si>
    <r>
      <t>y = 9E-06x</t>
    </r>
    <r>
      <rPr>
        <vertAlign val="superscript"/>
        <sz val="9"/>
        <color rgb="FF595959"/>
        <rFont val="Calibri"/>
        <family val="2"/>
      </rPr>
      <t>2</t>
    </r>
    <r>
      <rPr>
        <sz val="9"/>
        <color rgb="FF595959"/>
        <rFont val="Calibri"/>
        <family val="2"/>
      </rPr>
      <t xml:space="preserve"> + 0,0519x + 0,0081</t>
    </r>
  </si>
  <si>
    <r>
      <t>y = 0,0003x</t>
    </r>
    <r>
      <rPr>
        <vertAlign val="superscript"/>
        <sz val="9"/>
        <color rgb="FF595959"/>
        <rFont val="Calibri"/>
        <family val="2"/>
      </rPr>
      <t>2</t>
    </r>
    <r>
      <rPr>
        <sz val="9"/>
        <color rgb="FF595959"/>
        <rFont val="Calibri"/>
        <family val="2"/>
      </rPr>
      <t xml:space="preserve"> + 0,0059x + 0,0801</t>
    </r>
  </si>
  <si>
    <t>Off</t>
  </si>
  <si>
    <t>Work Type -&gt;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</si>
  <si>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</si>
  <si>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</si>
  <si>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</si>
  <si>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</si>
  <si>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</si>
  <si>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</si>
  <si>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</si>
  <si>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</si>
  <si>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</si>
  <si>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11°</t>
  </si>
  <si>
    <t>12°</t>
  </si>
  <si>
    <t>1 zone $98</t>
  </si>
  <si>
    <t>wifi</t>
  </si>
  <si>
    <t>electricity</t>
  </si>
  <si>
    <t>gas/heat</t>
  </si>
  <si>
    <t>others</t>
  </si>
  <si>
    <t>+couple</t>
  </si>
  <si>
    <t>laundry?</t>
  </si>
  <si>
    <t>no</t>
  </si>
  <si>
    <t>?</t>
  </si>
  <si>
    <t>shared</t>
  </si>
  <si>
    <t>Kind</t>
  </si>
  <si>
    <t>Name</t>
  </si>
  <si>
    <t>Children</t>
  </si>
  <si>
    <t>Text</t>
  </si>
  <si>
    <t>Element</t>
  </si>
  <si>
    <t>DIV</t>
  </si>
  <si>
    <t>[Table]</t>
  </si>
  <si>
    <t>IMG</t>
  </si>
  <si>
    <t xml:space="preserve"> </t>
  </si>
  <si>
    <t>tuition fee/mo</t>
  </si>
  <si>
    <t>materials/mo</t>
  </si>
  <si>
    <t>n°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</si>
</sst>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"/>
    <numFmt numFmtId="166" formatCode="_-&quot;$&quot;* #,##0.00_-;\-&quot;$&quot;* #,##0.00_-;_-&quot;$&quot;* &quot;-&quot;??_-;_-@"/>
    <numFmt numFmtId="167" formatCode="0.0%"/>
    <numFmt numFmtId="168" formatCode="0.0000000"/>
    <numFmt numFmtId="169" formatCode="_-[$$-409]* #,##0.00_ ;_-[$$-409]* \-#,##0.00\ ;_-[$$-409]* &quot;-&quot;??_ ;_-@_ "/>
    <numFmt numFmtId="170" formatCode="_-[$$-409]* #,##0.00000_ ;_-[$$-409]* \-#,##0.00000\ ;_-[$$-409]* &quot;-&quot;??_ ;_-@_ "/>
    <numFmt numFmtId="171" formatCode="_-[$R$-416]\ * #,##0.00_-;\-[$R$-416]\ * #,##0.00_-;_-[$R$-416]\ * &quot;-&quot;??_-;_-@_-"/>
  </numFmts>
  <fonts count="14" x14ac:knownFonts="1">
    <font>
      <sz val="11"/>
      <color rgb="FF000000"/>
      <name val="Calibri"/>
    </font>
    <font>
      <sz val="1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i/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595959"/>
      <name val="Calibri"/>
      <family val="2"/>
    </font>
    <font>
      <vertAlign val="superscript"/>
      <sz val="9"/>
      <color rgb="FF595959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DD6E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rgb="FFBDD6EE"/>
      </patternFill>
    </fill>
    <fill>
      <patternFill patternType="solid">
        <fgColor theme="0"/>
        <bgColor rgb="FFF7CAAC"/>
      </patternFill>
    </fill>
    <fill>
      <patternFill patternType="solid">
        <fgColor theme="4" tint="0.59999389629810485"/>
        <bgColor rgb="FFBDD6EE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59">
    <xf numFmtId="0" fontId="0" fillId="0" borderId="0" xfId="0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4" xfId="0" applyFont="1" applyBorder="1"/>
    <xf numFmtId="0" fontId="2" fillId="0" borderId="12" xfId="0" applyFont="1" applyBorder="1"/>
    <xf numFmtId="166" fontId="0" fillId="0" borderId="0" xfId="0" applyNumberFormat="1"/>
    <xf numFmtId="0" fontId="0" fillId="5" borderId="15" xfId="0" applyFill="1" applyBorder="1"/>
    <xf numFmtId="166" fontId="0" fillId="5" borderId="15" xfId="0" applyNumberFormat="1" applyFill="1" applyBorder="1"/>
    <xf numFmtId="0" fontId="0" fillId="0" borderId="14" xfId="0" applyBorder="1"/>
    <xf numFmtId="0" fontId="0" fillId="0" borderId="7" xfId="0" applyBorder="1" applyAlignment="1">
      <alignment horizontal="center"/>
    </xf>
    <xf numFmtId="166" fontId="0" fillId="0" borderId="8" xfId="0" applyNumberFormat="1" applyBorder="1"/>
    <xf numFmtId="165" fontId="0" fillId="0" borderId="13" xfId="0" applyNumberFormat="1" applyBorder="1"/>
    <xf numFmtId="165" fontId="0" fillId="0" borderId="6" xfId="0" applyNumberForma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center"/>
    </xf>
    <xf numFmtId="0" fontId="0" fillId="0" borderId="28" xfId="0" applyBorder="1"/>
    <xf numFmtId="0" fontId="0" fillId="0" borderId="27" xfId="0" applyBorder="1" applyAlignment="1">
      <alignment horizontal="right"/>
    </xf>
    <xf numFmtId="166" fontId="0" fillId="0" borderId="27" xfId="0" applyNumberFormat="1" applyBorder="1"/>
    <xf numFmtId="0" fontId="0" fillId="0" borderId="5" xfId="0" applyBorder="1"/>
    <xf numFmtId="0" fontId="0" fillId="0" borderId="29" xfId="0" applyBorder="1"/>
    <xf numFmtId="0" fontId="0" fillId="0" borderId="19" xfId="0" applyBorder="1"/>
    <xf numFmtId="0" fontId="9" fillId="0" borderId="0" xfId="0" applyFon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 readingOrder="1"/>
    </xf>
    <xf numFmtId="168" fontId="0" fillId="0" borderId="0" xfId="0" applyNumberFormat="1"/>
    <xf numFmtId="164" fontId="0" fillId="0" borderId="0" xfId="1" applyFont="1" applyAlignment="1"/>
    <xf numFmtId="169" fontId="0" fillId="0" borderId="0" xfId="1" applyNumberFormat="1" applyFont="1" applyAlignment="1"/>
    <xf numFmtId="170" fontId="0" fillId="0" borderId="0" xfId="1" applyNumberFormat="1" applyFont="1" applyAlignment="1"/>
    <xf numFmtId="169" fontId="0" fillId="0" borderId="0" xfId="0" applyNumberFormat="1"/>
    <xf numFmtId="170" fontId="0" fillId="0" borderId="0" xfId="0" applyNumberFormat="1"/>
    <xf numFmtId="10" fontId="0" fillId="0" borderId="0" xfId="2" applyNumberFormat="1" applyFont="1" applyAlignment="1"/>
    <xf numFmtId="0" fontId="13" fillId="0" borderId="27" xfId="0" applyFont="1" applyBorder="1"/>
    <xf numFmtId="0" fontId="2" fillId="0" borderId="32" xfId="0" applyFont="1" applyBorder="1"/>
    <xf numFmtId="165" fontId="3" fillId="0" borderId="18" xfId="0" applyNumberFormat="1" applyFont="1" applyBorder="1" applyAlignment="1">
      <alignment horizontal="center"/>
    </xf>
    <xf numFmtId="0" fontId="0" fillId="6" borderId="0" xfId="0" applyFill="1"/>
    <xf numFmtId="0" fontId="0" fillId="6" borderId="17" xfId="0" applyFill="1" applyBorder="1"/>
    <xf numFmtId="171" fontId="0" fillId="6" borderId="0" xfId="0" applyNumberFormat="1" applyFill="1"/>
    <xf numFmtId="0" fontId="0" fillId="0" borderId="9" xfId="0" applyBorder="1"/>
    <xf numFmtId="0" fontId="0" fillId="2" borderId="15" xfId="0" applyFill="1" applyBorder="1" applyAlignment="1">
      <alignment horizontal="center"/>
    </xf>
    <xf numFmtId="0" fontId="0" fillId="0" borderId="34" xfId="0" applyBorder="1"/>
    <xf numFmtId="0" fontId="9" fillId="0" borderId="32" xfId="0" applyFont="1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0" fillId="0" borderId="17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166" fontId="0" fillId="0" borderId="17" xfId="0" applyNumberFormat="1" applyBorder="1"/>
    <xf numFmtId="0" fontId="0" fillId="8" borderId="0" xfId="0" applyFill="1"/>
    <xf numFmtId="0" fontId="0" fillId="9" borderId="0" xfId="0" applyFill="1"/>
    <xf numFmtId="166" fontId="0" fillId="6" borderId="17" xfId="0" applyNumberFormat="1" applyFill="1" applyBorder="1"/>
    <xf numFmtId="165" fontId="0" fillId="6" borderId="17" xfId="0" applyNumberFormat="1" applyFill="1" applyBorder="1"/>
    <xf numFmtId="0" fontId="0" fillId="0" borderId="7" xfId="0" applyBorder="1"/>
    <xf numFmtId="0" fontId="0" fillId="0" borderId="18" xfId="0" applyBorder="1"/>
    <xf numFmtId="0" fontId="0" fillId="3" borderId="20" xfId="0" applyFill="1" applyBorder="1"/>
    <xf numFmtId="0" fontId="0" fillId="3" borderId="22" xfId="0" applyFill="1" applyBorder="1"/>
    <xf numFmtId="166" fontId="0" fillId="0" borderId="9" xfId="0" applyNumberFormat="1" applyBorder="1" applyAlignment="1">
      <alignment horizontal="center"/>
    </xf>
    <xf numFmtId="166" fontId="1" fillId="0" borderId="17" xfId="0" applyNumberFormat="1" applyFont="1" applyBorder="1"/>
    <xf numFmtId="0" fontId="0" fillId="5" borderId="17" xfId="0" applyFill="1" applyBorder="1"/>
    <xf numFmtId="166" fontId="0" fillId="5" borderId="17" xfId="0" applyNumberFormat="1" applyFill="1" applyBorder="1"/>
    <xf numFmtId="166" fontId="0" fillId="0" borderId="9" xfId="0" applyNumberFormat="1" applyBorder="1"/>
    <xf numFmtId="0" fontId="0" fillId="6" borderId="56" xfId="0" applyFill="1" applyBorder="1"/>
    <xf numFmtId="0" fontId="0" fillId="6" borderId="9" xfId="0" applyFill="1" applyBorder="1"/>
    <xf numFmtId="0" fontId="0" fillId="6" borderId="60" xfId="0" applyFill="1" applyBorder="1"/>
    <xf numFmtId="0" fontId="0" fillId="6" borderId="62" xfId="0" applyFill="1" applyBorder="1"/>
    <xf numFmtId="0" fontId="0" fillId="6" borderId="63" xfId="0" applyFill="1" applyBorder="1"/>
    <xf numFmtId="0" fontId="0" fillId="0" borderId="65" xfId="0" applyBorder="1"/>
    <xf numFmtId="0" fontId="0" fillId="10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0" borderId="63" xfId="0" applyBorder="1"/>
    <xf numFmtId="166" fontId="0" fillId="0" borderId="68" xfId="0" applyNumberFormat="1" applyBorder="1"/>
    <xf numFmtId="166" fontId="0" fillId="0" borderId="69" xfId="0" applyNumberFormat="1" applyBorder="1"/>
    <xf numFmtId="166" fontId="0" fillId="0" borderId="15" xfId="0" applyNumberFormat="1" applyBorder="1"/>
    <xf numFmtId="166" fontId="0" fillId="0" borderId="59" xfId="0" applyNumberFormat="1" applyBorder="1"/>
    <xf numFmtId="0" fontId="0" fillId="0" borderId="0" xfId="0" quotePrefix="1"/>
    <xf numFmtId="1" fontId="0" fillId="5" borderId="17" xfId="0" applyNumberFormat="1" applyFill="1" applyBorder="1" applyAlignment="1">
      <alignment horizontal="center"/>
    </xf>
    <xf numFmtId="43" fontId="0" fillId="6" borderId="0" xfId="0" applyNumberFormat="1" applyFill="1"/>
    <xf numFmtId="166" fontId="0" fillId="11" borderId="17" xfId="0" applyNumberFormat="1" applyFill="1" applyBorder="1" applyAlignment="1">
      <alignment horizontal="center" vertical="center"/>
    </xf>
    <xf numFmtId="0" fontId="1" fillId="6" borderId="17" xfId="0" applyFont="1" applyFill="1" applyBorder="1"/>
    <xf numFmtId="166" fontId="0" fillId="4" borderId="17" xfId="0" applyNumberFormat="1" applyFill="1" applyBorder="1" applyAlignment="1">
      <alignment horizontal="center" vertical="center"/>
    </xf>
    <xf numFmtId="0" fontId="1" fillId="0" borderId="17" xfId="0" applyFont="1" applyBorder="1"/>
    <xf numFmtId="0" fontId="8" fillId="0" borderId="67" xfId="0" applyFont="1" applyBorder="1" applyAlignment="1">
      <alignment horizontal="center"/>
    </xf>
    <xf numFmtId="0" fontId="1" fillId="0" borderId="68" xfId="0" applyFont="1" applyBorder="1"/>
    <xf numFmtId="0" fontId="8" fillId="0" borderId="15" xfId="0" applyFont="1" applyBorder="1" applyAlignment="1">
      <alignment horizontal="center"/>
    </xf>
    <xf numFmtId="0" fontId="1" fillId="0" borderId="15" xfId="0" applyFont="1" applyBorder="1"/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9" xfId="0" applyFont="1" applyBorder="1"/>
    <xf numFmtId="0" fontId="6" fillId="0" borderId="9" xfId="0" applyFont="1" applyBorder="1" applyAlignment="1">
      <alignment horizontal="center" vertical="center" textRotation="90"/>
    </xf>
    <xf numFmtId="0" fontId="0" fillId="0" borderId="17" xfId="0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0" borderId="30" xfId="0" applyFont="1" applyBorder="1" applyAlignment="1">
      <alignment horizontal="center"/>
    </xf>
    <xf numFmtId="0" fontId="1" fillId="0" borderId="31" xfId="0" applyFont="1" applyBorder="1"/>
    <xf numFmtId="0" fontId="6" fillId="0" borderId="56" xfId="0" applyFont="1" applyBorder="1" applyAlignment="1">
      <alignment horizontal="center" vertical="center" textRotation="90"/>
    </xf>
    <xf numFmtId="0" fontId="1" fillId="0" borderId="60" xfId="0" applyFont="1" applyBorder="1"/>
    <xf numFmtId="0" fontId="1" fillId="0" borderId="58" xfId="0" applyFont="1" applyBorder="1"/>
    <xf numFmtId="0" fontId="6" fillId="0" borderId="17" xfId="0" applyFont="1" applyBorder="1" applyAlignment="1">
      <alignment horizontal="center" vertical="center" textRotation="90"/>
    </xf>
    <xf numFmtId="166" fontId="0" fillId="7" borderId="9" xfId="0" applyNumberFormat="1" applyFill="1" applyBorder="1" applyAlignment="1">
      <alignment horizontal="center" vertical="center"/>
    </xf>
    <xf numFmtId="166" fontId="0" fillId="7" borderId="17" xfId="0" applyNumberFormat="1" applyFill="1" applyBorder="1" applyAlignment="1">
      <alignment horizontal="center" vertical="center"/>
    </xf>
    <xf numFmtId="166" fontId="0" fillId="12" borderId="17" xfId="0" applyNumberFormat="1" applyFill="1" applyBorder="1" applyAlignment="1">
      <alignment horizontal="center" vertical="center"/>
    </xf>
    <xf numFmtId="166" fontId="0" fillId="12" borderId="15" xfId="0" applyNumberFormat="1" applyFill="1" applyBorder="1" applyAlignment="1">
      <alignment horizontal="center" vertical="center"/>
    </xf>
    <xf numFmtId="166" fontId="0" fillId="7" borderId="15" xfId="0" applyNumberForma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1" fillId="0" borderId="57" xfId="0" applyFont="1" applyBorder="1"/>
    <xf numFmtId="0" fontId="6" fillId="0" borderId="60" xfId="0" applyFont="1" applyBorder="1" applyAlignment="1">
      <alignment horizontal="center" vertical="center" textRotation="90"/>
    </xf>
    <xf numFmtId="166" fontId="0" fillId="11" borderId="61" xfId="0" applyNumberFormat="1" applyFill="1" applyBorder="1" applyAlignment="1">
      <alignment horizontal="center" vertical="center"/>
    </xf>
    <xf numFmtId="0" fontId="1" fillId="6" borderId="61" xfId="0" applyFont="1" applyFill="1" applyBorder="1"/>
    <xf numFmtId="0" fontId="4" fillId="0" borderId="53" xfId="0" applyFont="1" applyBorder="1" applyAlignment="1">
      <alignment horizontal="center"/>
    </xf>
    <xf numFmtId="0" fontId="0" fillId="0" borderId="54" xfId="0" applyBorder="1"/>
    <xf numFmtId="0" fontId="1" fillId="0" borderId="55" xfId="0" applyFont="1" applyBorder="1"/>
    <xf numFmtId="0" fontId="5" fillId="2" borderId="10" xfId="0" applyFont="1" applyFill="1" applyBorder="1" applyAlignment="1">
      <alignment horizontal="center"/>
    </xf>
    <xf numFmtId="0" fontId="1" fillId="0" borderId="11" xfId="0" applyFont="1" applyBorder="1"/>
    <xf numFmtId="166" fontId="0" fillId="12" borderId="9" xfId="0" applyNumberFormat="1" applyFill="1" applyBorder="1" applyAlignment="1">
      <alignment horizontal="center" vertical="center"/>
    </xf>
    <xf numFmtId="0" fontId="7" fillId="0" borderId="64" xfId="0" applyFont="1" applyBorder="1" applyAlignment="1">
      <alignment horizontal="center"/>
    </xf>
    <xf numFmtId="0" fontId="1" fillId="0" borderId="65" xfId="0" applyFont="1" applyBorder="1"/>
    <xf numFmtId="0" fontId="0" fillId="0" borderId="12" xfId="0" applyBorder="1" applyAlignment="1">
      <alignment horizontal="center"/>
    </xf>
    <xf numFmtId="0" fontId="1" fillId="0" borderId="13" xfId="0" applyFont="1" applyBorder="1"/>
    <xf numFmtId="0" fontId="0" fillId="3" borderId="12" xfId="0" applyFill="1" applyBorder="1" applyAlignment="1">
      <alignment horizontal="center"/>
    </xf>
    <xf numFmtId="0" fontId="1" fillId="0" borderId="16" xfId="0" applyFont="1" applyBorder="1"/>
    <xf numFmtId="0" fontId="0" fillId="3" borderId="21" xfId="0" applyFill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0" fillId="0" borderId="7" xfId="0" applyBorder="1" applyAlignment="1">
      <alignment horizontal="center"/>
    </xf>
    <xf numFmtId="0" fontId="0" fillId="0" borderId="0" xfId="0"/>
    <xf numFmtId="0" fontId="7" fillId="0" borderId="66" xfId="0" applyFont="1" applyBorder="1" applyAlignment="1">
      <alignment horizontal="center"/>
    </xf>
    <xf numFmtId="0" fontId="1" fillId="0" borderId="63" xfId="0" applyFont="1" applyBorder="1"/>
    <xf numFmtId="0" fontId="0" fillId="6" borderId="5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15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9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8"/>
      <tableStyleElement type="headerRow" dxfId="17"/>
      <tableStyleElement type="firstRowStripe" dxfId="16"/>
    </tableStyle>
    <tableStyle name="TableStyleQueryResult" pivot="0" count="3" xr9:uid="{00000000-0011-0000-FFFF-FFFF01000000}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'Taxes (BC)'!$J$5:$W$5</c:f>
              <c:numCache>
                <c:formatCode>General</c:formatCode>
                <c:ptCount val="14"/>
                <c:pt idx="0">
                  <c:v>13.88</c:v>
                </c:pt>
                <c:pt idx="1">
                  <c:v>14</c:v>
                </c:pt>
                <c:pt idx="2">
                  <c:v>14.5</c:v>
                </c:pt>
                <c:pt idx="3">
                  <c:v>15</c:v>
                </c:pt>
                <c:pt idx="4">
                  <c:v>15.5</c:v>
                </c:pt>
                <c:pt idx="5">
                  <c:v>16</c:v>
                </c:pt>
                <c:pt idx="6">
                  <c:v>16.5</c:v>
                </c:pt>
                <c:pt idx="7">
                  <c:v>17</c:v>
                </c:pt>
                <c:pt idx="8">
                  <c:v>17.5</c:v>
                </c:pt>
                <c:pt idx="9">
                  <c:v>18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20</c:v>
                </c:pt>
              </c:numCache>
            </c:numRef>
          </c:xVal>
          <c:yVal>
            <c:numRef>
              <c:f>'Taxes (BC)'!$J$11:$W$11</c:f>
              <c:numCache>
                <c:formatCode>0%</c:formatCode>
                <c:ptCount val="14"/>
                <c:pt idx="0" formatCode="0.00%">
                  <c:v>0.15440000000000001</c:v>
                </c:pt>
                <c:pt idx="1">
                  <c:v>0.15559999999999999</c:v>
                </c:pt>
                <c:pt idx="2" formatCode="0.0%">
                  <c:v>0.16020000000000001</c:v>
                </c:pt>
                <c:pt idx="3">
                  <c:v>0.1646</c:v>
                </c:pt>
                <c:pt idx="4" formatCode="0.0%">
                  <c:v>0.1686</c:v>
                </c:pt>
                <c:pt idx="5" formatCode="0.0%">
                  <c:v>0.1721</c:v>
                </c:pt>
                <c:pt idx="6">
                  <c:v>0.17549999999999999</c:v>
                </c:pt>
                <c:pt idx="7" formatCode="0.00%">
                  <c:v>0.17860000000000001</c:v>
                </c:pt>
                <c:pt idx="8" formatCode="0.00%">
                  <c:v>0.18149999999999999</c:v>
                </c:pt>
                <c:pt idx="9" formatCode="0.00%">
                  <c:v>0.1842</c:v>
                </c:pt>
                <c:pt idx="10" formatCode="0.00%">
                  <c:v>0.1862</c:v>
                </c:pt>
                <c:pt idx="11" formatCode="0.00%">
                  <c:v>0.188</c:v>
                </c:pt>
                <c:pt idx="12" formatCode="0.00%">
                  <c:v>0.18970000000000001</c:v>
                </c:pt>
                <c:pt idx="13" formatCode="0.00%">
                  <c:v>0.19139999999999999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0-47D4-9AA8-EFD4BFBB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2405648"/>
        <c:axId val="-422418704"/>
      </c:scatterChart>
      <c:valAx>
        <c:axId val="-422405648"/>
        <c:scaling>
          <c:orientation val="minMax"/>
          <c:max val="21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418704"/>
        <c:crosses val="autoZero"/>
        <c:crossBetween val="midCat"/>
        <c:majorUnit val="1"/>
      </c:valAx>
      <c:valAx>
        <c:axId val="-422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240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300567</xdr:colOff>
      <xdr:row>3</xdr:row>
      <xdr:rowOff>57679</xdr:rowOff>
    </xdr:from>
    <xdr:to>
      <xdr:col>7</xdr:col>
      <xdr:colOff>594784</xdr:colOff>
      <xdr:row>17</xdr:row>
      <xdr:rowOff>133879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0000000-0016-0000-0400-000000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Salary" tableColumnId="4"/>
      <queryTableField id="2" name="Net pa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500-000001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Kind" tableColumnId="8"/>
      <queryTableField id="2" name="Name" tableColumnId="9"/>
      <queryTableField id="3" name="Children" tableColumnId="10"/>
      <queryTableField id="4" name="Tex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alary_x_Net_Pay" displayName="Salary_x_Net_Pay" ref="A1:B5" tableType="queryTable" totalsRowShown="0" headerRowDxfId="12" dataDxfId="11">
  <autoFilter ref="A1:B5" xr:uid="{00000000-0009-0000-0100-000005000000}"/>
  <tableColumns count="2">
    <tableColumn id="4" xr3:uid="{00000000-0010-0000-0000-000004000000}" uniqueName="4" name="Salary" queryTableFieldId="1" dataDxfId="10"/>
    <tableColumn id="5" xr3:uid="{00000000-0010-0000-0000-000005000000}" uniqueName="5" name="Net pay" queryTableFieldId="2" dataDxfId="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Document" displayName="Document" ref="A1:D7" tableType="queryTable" totalsRowShown="0" headerRowDxfId="8" dataDxfId="7">
  <autoFilter ref="A1:D7" xr:uid="{00000000-0009-0000-0100-000006000000}"/>
  <tableColumns count="4">
    <tableColumn id="8" xr3:uid="{00000000-0010-0000-0100-000008000000}" uniqueName="8" name="Kind" queryTableFieldId="1" dataDxfId="6"/>
    <tableColumn id="9" xr3:uid="{00000000-0010-0000-0100-000009000000}" uniqueName="9" name="Name" queryTableFieldId="2" dataDxfId="5"/>
    <tableColumn id="10" xr3:uid="{00000000-0010-0000-0100-00000A000000}" uniqueName="10" name="Children" queryTableFieldId="3" dataDxfId="4"/>
    <tableColumn id="11" xr3:uid="{00000000-0010-0000-0100-00000B000000}" uniqueName="11" name="Text" queryTableFieldId="4" dataDxfId="3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1"/>
  <sheetViews>
    <sheetView tabSelected="1" topLeftCell="A12" zoomScaleNormal="100" workbookViewId="0">
      <selection activeCell="S9" sqref="S9"/>
    </sheetView>
  </sheetViews>
  <sheetFormatPr defaultColWidth="14.44140625" defaultRowHeight="15" customHeight="1" x14ac:dyDescent="0.3"/>
  <cols>
    <col min="1" max="1" width="8.6640625" customWidth="1"/>
    <col min="2" max="2" width="3.109375" customWidth="1"/>
    <col min="3" max="3" width="8.88671875" customWidth="1"/>
    <col min="4" max="4" width="15.109375" customWidth="1"/>
    <col min="5" max="5" width="13.5546875" customWidth="1"/>
    <col min="6" max="13" width="14.109375" customWidth="1"/>
    <col min="14" max="14" width="14.5546875" customWidth="1"/>
    <col min="15" max="15" width="14.109375" customWidth="1"/>
    <col min="16" max="16" width="14.33203125" customWidth="1"/>
    <col min="17" max="17" width="14.33203125" bestFit="1" customWidth="1"/>
    <col min="18" max="18" width="8.88671875" customWidth="1"/>
    <col min="19" max="19" width="15" customWidth="1"/>
    <col min="20" max="20" width="15.33203125" customWidth="1"/>
    <col min="21" max="28" width="14" customWidth="1"/>
    <col min="29" max="29" width="13.109375" customWidth="1"/>
    <col min="30" max="30" width="13.44140625" customWidth="1"/>
    <col min="31" max="31" width="12.44140625" customWidth="1"/>
  </cols>
  <sheetData>
    <row r="1" spans="1:83" ht="15" customHeight="1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</row>
    <row r="2" spans="1:83" ht="15" customHeight="1" thickBot="1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</row>
    <row r="3" spans="1:83" ht="14.4" x14ac:dyDescent="0.3">
      <c r="A3" s="41"/>
      <c r="B3" s="111" t="s">
        <v>0</v>
      </c>
      <c r="C3" s="112"/>
      <c r="D3" s="113"/>
      <c r="E3" s="1" t="s">
        <v>1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</row>
    <row r="4" spans="1:83" thickBot="1" x14ac:dyDescent="0.35">
      <c r="A4" s="41"/>
      <c r="B4" s="114" t="s">
        <v>2</v>
      </c>
      <c r="C4" s="115"/>
      <c r="D4" s="39" t="s">
        <v>3</v>
      </c>
      <c r="E4" s="40">
        <v>4.1139999999999999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  <row r="5" spans="1:83" ht="21.6" thickBot="1" x14ac:dyDescent="0.45">
      <c r="A5" s="41"/>
      <c r="B5" s="130" t="s">
        <v>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2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</row>
    <row r="6" spans="1:83" thickBot="1" x14ac:dyDescent="0.35">
      <c r="A6" s="41"/>
      <c r="B6" s="149" t="s">
        <v>7</v>
      </c>
      <c r="C6" s="150"/>
      <c r="D6" s="153">
        <f ca="1">OFFSET(Salary,MATCH(B5,Cities,0),0,1,1)</f>
        <v>16.8</v>
      </c>
      <c r="E6" s="133" t="s">
        <v>5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34"/>
      <c r="R6" s="73"/>
      <c r="S6" s="125" t="s">
        <v>6</v>
      </c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26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</row>
    <row r="7" spans="1:83" thickBot="1" x14ac:dyDescent="0.35">
      <c r="A7" s="41"/>
      <c r="B7" s="151"/>
      <c r="C7" s="152"/>
      <c r="D7" s="154"/>
      <c r="E7" s="3" t="s">
        <v>8</v>
      </c>
      <c r="F7" s="45">
        <v>1</v>
      </c>
      <c r="G7" s="87">
        <v>2</v>
      </c>
      <c r="H7" s="45">
        <v>3</v>
      </c>
      <c r="I7" s="87">
        <v>4</v>
      </c>
      <c r="J7" s="45">
        <v>5</v>
      </c>
      <c r="K7" s="87">
        <v>6</v>
      </c>
      <c r="L7" s="45">
        <v>7</v>
      </c>
      <c r="M7" s="87">
        <v>8</v>
      </c>
      <c r="N7" s="45">
        <v>9</v>
      </c>
      <c r="O7" s="87">
        <v>10</v>
      </c>
      <c r="P7" s="45">
        <v>11</v>
      </c>
      <c r="Q7" s="87">
        <v>12</v>
      </c>
      <c r="R7" s="74"/>
      <c r="S7" s="4" t="s">
        <v>9</v>
      </c>
      <c r="T7" s="86">
        <v>1</v>
      </c>
      <c r="U7" s="87">
        <v>2</v>
      </c>
      <c r="V7" s="86">
        <v>3</v>
      </c>
      <c r="W7" s="87">
        <v>4</v>
      </c>
      <c r="X7" s="86">
        <v>5</v>
      </c>
      <c r="Y7" s="87">
        <v>6</v>
      </c>
      <c r="Z7" s="86">
        <v>7</v>
      </c>
      <c r="AA7" s="87">
        <v>8</v>
      </c>
      <c r="AB7" s="86">
        <v>9</v>
      </c>
      <c r="AC7" s="87">
        <v>10</v>
      </c>
      <c r="AD7" s="86">
        <v>11</v>
      </c>
      <c r="AE7" s="88">
        <v>12</v>
      </c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</row>
    <row r="8" spans="1:83" ht="15" customHeight="1" x14ac:dyDescent="0.3">
      <c r="A8" s="41"/>
      <c r="B8" s="127" t="s">
        <v>10</v>
      </c>
      <c r="C8" s="110"/>
      <c r="D8" s="53" t="s">
        <v>11</v>
      </c>
      <c r="E8" s="75">
        <v>18</v>
      </c>
      <c r="F8" s="135">
        <f ca="1">((($E8)-($E8*'Taxes (BC)'!$C31))*(162.5))*IF(OFFSET(TimeW,MATCH(F30,WorkP,0),0,1,1)=0,0,(1/OFFSET(TimeW,MATCH(F30,WorkP,0),0,1,1)))</f>
        <v>2387.3498999999997</v>
      </c>
      <c r="G8" s="120">
        <f ca="1">((($E8)-($E8*'Taxes (BC)'!$C31))*(162.5))*IF(OFFSET(TimeW,MATCH(G30,WorkP,0),0,1,1)=0,0,(1/OFFSET(TimeW,MATCH(G30,WorkP,0),0,1,1)))</f>
        <v>2387.3498999999997</v>
      </c>
      <c r="H8" s="135">
        <f ca="1">((($E8)-($E8*'Taxes (BC)'!$C31))*(162.5))*IF(OFFSET(TimeW,MATCH(H30,WorkP,0),0,1,1)=0,0,(1/OFFSET(TimeW,MATCH(H30,WorkP,0),0,1,1)))</f>
        <v>2387.3498999999997</v>
      </c>
      <c r="I8" s="120">
        <f ca="1">((($E8)-($E8*'Taxes (BC)'!$C31))*(162.5))*IF(OFFSET(TimeW,MATCH(I30,WorkP,0),0,1,1)=0,0,(1/OFFSET(TimeW,MATCH(I30,WorkP,0),0,1,1)))</f>
        <v>2387.3498999999997</v>
      </c>
      <c r="J8" s="135">
        <f ca="1">((($E8)-($E8*'Taxes (BC)'!$C31))*(162.5))*IF(OFFSET(TimeW,MATCH(J30,WorkP,0),0,1,1)=0,0,(1/OFFSET(TimeW,MATCH(J30,WorkP,0),0,1,1)))</f>
        <v>2387.3498999999997</v>
      </c>
      <c r="K8" s="120">
        <f ca="1">((($E8)-($E8*'Taxes (BC)'!$C31))*(162.5))*IF(OFFSET(TimeW,MATCH(K30,WorkP,0),0,1,1)=0,0,(1/OFFSET(TimeW,MATCH(K30,WorkP,0),0,1,1)))</f>
        <v>2387.3498999999997</v>
      </c>
      <c r="L8" s="135">
        <f ca="1">((($E8)-($E8*'Taxes (BC)'!$C31))*(162.5))*IF(OFFSET(TimeW,MATCH(L30,WorkP,0),0,1,1)=0,0,(1/OFFSET(TimeW,MATCH(L30,WorkP,0),0,1,1)))</f>
        <v>2387.3498999999997</v>
      </c>
      <c r="M8" s="120">
        <f ca="1">((($E8)-($E8*'Taxes (BC)'!$C31))*(162.5))*IF(OFFSET(TimeW,MATCH(M30,WorkP,0),0,1,1)=0,0,(1/OFFSET(TimeW,MATCH(M30,WorkP,0),0,1,1)))</f>
        <v>2387.3498999999997</v>
      </c>
      <c r="N8" s="135">
        <f ca="1">((($E8)-($E8*'Taxes (BC)'!$C31))*(162.5))*IF(OFFSET(TimeW,MATCH(N30,WorkP,0),0,1,1)=0,0,(1/OFFSET(TimeW,MATCH(N30,WorkP,0),0,1,1)))</f>
        <v>2387.3498999999997</v>
      </c>
      <c r="O8" s="120">
        <f ca="1">((($E8)-($E8*'Taxes (BC)'!$C31))*(162.5))*IF(OFFSET(TimeW,MATCH(O30,WorkP,0),0,1,1)=0,0,(1/OFFSET(TimeW,MATCH(O30,WorkP,0),0,1,1)))</f>
        <v>2387.3498999999997</v>
      </c>
      <c r="P8" s="135">
        <f ca="1">((($E8)-($E8*'Taxes (BC)'!$C31))*(162.5))*IF(OFFSET(TimeW,MATCH(P30,WorkP,0),0,1,1)=0,0,(1/OFFSET(TimeW,MATCH(P30,WorkP,0),0,1,1)))</f>
        <v>2387.3498999999997</v>
      </c>
      <c r="Q8" s="120">
        <f ca="1">((($E8)-($E8*'Taxes (BC)'!$C31))*(162.5))*IF(OFFSET(TimeW,MATCH(Q30,WorkP,0),0,1,1)=0,0,(1/OFFSET(TimeW,MATCH(Q30,WorkP,0),0,1,1)))</f>
        <v>2387.3498999999997</v>
      </c>
      <c r="R8" s="119" t="s">
        <v>10</v>
      </c>
      <c r="S8" s="75">
        <v>18</v>
      </c>
      <c r="T8" s="99">
        <f ca="1">IF(Data!$C$13=1,0,((($S8)-($S8*'Taxes (BC)'!$C32))*(162.5))*IF(OFFSET(TimeW,MATCH(T30,WorkP,0),0,1,1)=0,0,(1/OFFSET(TimeW,MATCH(T30,WorkP,0),0,1,1))))</f>
        <v>1193.6749499999999</v>
      </c>
      <c r="U8" s="97">
        <f ca="1">IF(Data!$C$13=1,0,((($S8)-($S8*'Taxes (BC)'!$C32))*(162.5))*IF(OFFSET(TimeW,MATCH(U30,WorkP,0),0,1,1)=0,0,(1/OFFSET(TimeW,MATCH(U30,WorkP,0),0,1,1))))</f>
        <v>1193.6749499999999</v>
      </c>
      <c r="V8" s="99">
        <f ca="1">IF(Data!$C$13=1,0,((($S8)-($S8*'Taxes (BC)'!$C32))*(162.5))*IF(OFFSET(TimeW,MATCH(V30,WorkP,0),0,1,1)=0,0,(1/OFFSET(TimeW,MATCH(V30,WorkP,0),0,1,1))))</f>
        <v>1193.6749499999999</v>
      </c>
      <c r="W8" s="97">
        <f ca="1">IF(Data!$C$13=1,0,((($S8)-($S8*'Taxes (BC)'!$C32))*(162.5))*IF(OFFSET(TimeW,MATCH(W30,WorkP,0),0,1,1)=0,0,(1/OFFSET(TimeW,MATCH(W30,WorkP,0),0,1,1))))</f>
        <v>1193.6749499999999</v>
      </c>
      <c r="X8" s="99">
        <f ca="1">IF(Data!$C$13=1,0,((($S8)-($S8*'Taxes (BC)'!$C32))*(162.5))*IF(OFFSET(TimeW,MATCH(X30,WorkP,0),0,1,1)=0,0,(1/OFFSET(TimeW,MATCH(X30,WorkP,0),0,1,1))))</f>
        <v>1193.6749499999999</v>
      </c>
      <c r="Y8" s="97">
        <f ca="1">IF(Data!$C$13=1,0,((($S8)-($S8*'Taxes (BC)'!$C32))*(162.5))*IF(OFFSET(TimeW,MATCH(Y30,WorkP,0),0,1,1)=0,0,(1/OFFSET(TimeW,MATCH(Y30,WorkP,0),0,1,1))))</f>
        <v>1193.6749499999999</v>
      </c>
      <c r="Z8" s="99">
        <f ca="1">IF(Data!$C$13=1,0,((($S8)-($S8*'Taxes (BC)'!$C32))*(162.5))*IF(OFFSET(TimeW,MATCH(Z30,WorkP,0),0,1,1)=0,0,(1/OFFSET(TimeW,MATCH(Z30,WorkP,0),0,1,1))))</f>
        <v>1193.6749499999999</v>
      </c>
      <c r="AA8" s="97">
        <f ca="1">IF(Data!$C$13=1,0,((($S8)-($S8*'Taxes (BC)'!$C32))*(162.5))*IF(OFFSET(TimeW,MATCH(AA30,WorkP,0),0,1,1)=0,0,(1/OFFSET(TimeW,MATCH(AA30,WorkP,0),0,1,1))))</f>
        <v>1193.6749499999999</v>
      </c>
      <c r="AB8" s="99">
        <f ca="1">IF(Data!$C$13=1,0,((($S8)-($S8*'Taxes (BC)'!$C32))*(162.5))*IF(OFFSET(TimeW,MATCH(AB30,WorkP,0),0,1,1)=0,0,(1/OFFSET(TimeW,MATCH(AB30,WorkP,0),0,1,1))))</f>
        <v>1193.6749499999999</v>
      </c>
      <c r="AC8" s="97">
        <f ca="1">IF(Data!$C$13=1,0,((($S8)-($S8*'Taxes (BC)'!$C32))*(162.5))*IF(OFFSET(TimeW,MATCH(AC30,WorkP,0),0,1,1)=0,0,(1/OFFSET(TimeW,MATCH(AC30,WorkP,0),0,1,1))))</f>
        <v>1193.6749499999999</v>
      </c>
      <c r="AD8" s="99">
        <f ca="1">IF(Data!$C$13=1,0,((($S8)-($S8*'Taxes (BC)'!$C32))*(162.5))*IF(OFFSET(TimeW,MATCH(AD30,WorkP,0),0,1,1)=0,0,(1/OFFSET(TimeW,MATCH(AD30,WorkP,0),0,1,1))))</f>
        <v>1193.6749499999999</v>
      </c>
      <c r="AE8" s="128">
        <f ca="1">IF(Data!$C$13=1,0,((($S8)-($S8*'Taxes (BC)'!$C32))*(162.5))*IF(OFFSET(TimeW,MATCH(AE30,WorkP,0),0,1,1)=0,0,(1/OFFSET(TimeW,MATCH(AE30,WorkP,0),0,1,1))))</f>
        <v>1193.6749499999999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</row>
    <row r="9" spans="1:83" ht="14.4" x14ac:dyDescent="0.3">
      <c r="A9" s="41"/>
      <c r="B9" s="117"/>
      <c r="C9" s="110"/>
      <c r="D9" s="53" t="s">
        <v>12</v>
      </c>
      <c r="E9" s="76">
        <f ca="1">(((E8)-(E8*'Taxes (BC)'!C31))*(162.5))*IF(OFFSET(TimeW,MATCH(E7,WorkP,0),0,1,1)=0,0,(1/OFFSET(TimeW,MATCH(E7,WorkP,0),0,1,1)))</f>
        <v>2387.3498999999997</v>
      </c>
      <c r="F9" s="122"/>
      <c r="G9" s="121"/>
      <c r="H9" s="122"/>
      <c r="I9" s="121"/>
      <c r="J9" s="122"/>
      <c r="K9" s="121"/>
      <c r="L9" s="122"/>
      <c r="M9" s="121"/>
      <c r="N9" s="122"/>
      <c r="O9" s="121"/>
      <c r="P9" s="122"/>
      <c r="Q9" s="121"/>
      <c r="R9" s="110"/>
      <c r="S9" s="66">
        <f ca="1">(((S8)-(S8*'Taxes (BC)'!C32))*(162.5))*IF(OFFSET(TimeW,MATCH(S7,WorkP,0),0,1,1)=0,0,(1/OFFSET(TimeW,MATCH(S7,WorkP,0),0,1,1)))</f>
        <v>1193.6749499999999</v>
      </c>
      <c r="T9" s="100"/>
      <c r="U9" s="98"/>
      <c r="V9" s="100"/>
      <c r="W9" s="98"/>
      <c r="X9" s="100"/>
      <c r="Y9" s="98"/>
      <c r="Z9" s="100"/>
      <c r="AA9" s="98"/>
      <c r="AB9" s="100"/>
      <c r="AC9" s="98"/>
      <c r="AD9" s="100"/>
      <c r="AE9" s="129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</row>
    <row r="10" spans="1:83" ht="14.4" x14ac:dyDescent="0.3">
      <c r="A10" s="41"/>
      <c r="B10" s="117"/>
      <c r="C10" s="110"/>
      <c r="D10" s="77" t="s">
        <v>13</v>
      </c>
      <c r="E10" s="78">
        <f ca="1">E9*6</f>
        <v>14324.099399999999</v>
      </c>
      <c r="F10" s="122"/>
      <c r="G10" s="121"/>
      <c r="H10" s="122"/>
      <c r="I10" s="121"/>
      <c r="J10" s="122"/>
      <c r="K10" s="121"/>
      <c r="L10" s="122"/>
      <c r="M10" s="121"/>
      <c r="N10" s="122"/>
      <c r="O10" s="121"/>
      <c r="P10" s="122"/>
      <c r="Q10" s="121"/>
      <c r="R10" s="110"/>
      <c r="S10" s="78">
        <f ca="1">S9*6</f>
        <v>7162.0496999999996</v>
      </c>
      <c r="T10" s="100"/>
      <c r="U10" s="98"/>
      <c r="V10" s="100"/>
      <c r="W10" s="98"/>
      <c r="X10" s="100"/>
      <c r="Y10" s="98"/>
      <c r="Z10" s="100"/>
      <c r="AA10" s="98"/>
      <c r="AB10" s="100"/>
      <c r="AC10" s="98"/>
      <c r="AD10" s="100"/>
      <c r="AE10" s="129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</row>
    <row r="11" spans="1:83" thickBot="1" x14ac:dyDescent="0.35">
      <c r="A11" s="41"/>
      <c r="B11" s="117"/>
      <c r="C11" s="110"/>
      <c r="D11" s="77" t="s">
        <v>14</v>
      </c>
      <c r="E11" s="78">
        <f ca="1">E10*2</f>
        <v>28648.198799999998</v>
      </c>
      <c r="F11" s="122"/>
      <c r="G11" s="121"/>
      <c r="H11" s="122"/>
      <c r="I11" s="121"/>
      <c r="J11" s="122"/>
      <c r="K11" s="121"/>
      <c r="L11" s="122"/>
      <c r="M11" s="121"/>
      <c r="N11" s="122"/>
      <c r="O11" s="121"/>
      <c r="P11" s="122"/>
      <c r="Q11" s="121"/>
      <c r="R11" s="110"/>
      <c r="S11" s="78">
        <f ca="1">S10*2</f>
        <v>14324.099399999999</v>
      </c>
      <c r="T11" s="100"/>
      <c r="U11" s="98"/>
      <c r="V11" s="100"/>
      <c r="W11" s="98"/>
      <c r="X11" s="100"/>
      <c r="Y11" s="98"/>
      <c r="Z11" s="100"/>
      <c r="AA11" s="98"/>
      <c r="AB11" s="100"/>
      <c r="AC11" s="98"/>
      <c r="AD11" s="100"/>
      <c r="AE11" s="129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</row>
    <row r="12" spans="1:83" ht="15" customHeight="1" x14ac:dyDescent="0.3">
      <c r="A12" s="41"/>
      <c r="B12" s="116" t="s">
        <v>15</v>
      </c>
      <c r="C12" s="108"/>
      <c r="D12" s="44" t="s">
        <v>16</v>
      </c>
      <c r="E12" s="79">
        <f ca="1">OFFSET(FoodT,MATCH(B5,Cities,0),0,1,1)</f>
        <v>500</v>
      </c>
      <c r="F12" s="122">
        <f ca="1">IF(Data!$C23=1,-SUM($E$24:$E$25),0)-$E$21</f>
        <v>-7959</v>
      </c>
      <c r="G12" s="121">
        <f ca="1">IF(Data!$C24=1,-SUM($E$24:$E$25),0)-$E$21</f>
        <v>-1459</v>
      </c>
      <c r="H12" s="122">
        <f ca="1">IF(Data!$C25=1,-SUM($E$24:$E$25),0)-$E$21</f>
        <v>-1459</v>
      </c>
      <c r="I12" s="121">
        <f ca="1">IF(Data!$C26=1,-SUM($E$24:$E$25),0)-$E$21</f>
        <v>-1459</v>
      </c>
      <c r="J12" s="122">
        <f ca="1">IF(Data!$C27=1,-SUM($E$24:$E$25),0)-$E$21</f>
        <v>-1459</v>
      </c>
      <c r="K12" s="121">
        <f ca="1">IF(Data!$C28=1,-SUM($E$24:$E$25),0)-$E$21</f>
        <v>-1459</v>
      </c>
      <c r="L12" s="122">
        <f ca="1">IF(Data!$C29=1,-SUM($E$24:$E$25),0)-$E$21</f>
        <v>-1459</v>
      </c>
      <c r="M12" s="121">
        <f ca="1">IF(Data!$C30=1,-SUM($E$24:$E$25),0)-$E$21</f>
        <v>-1459</v>
      </c>
      <c r="N12" s="122">
        <f ca="1">IF(Data!$C31=1,-SUM($E$24:$E$25),0)-$E$21</f>
        <v>-1459</v>
      </c>
      <c r="O12" s="121">
        <f ca="1">IF(Data!$C32=1,-SUM($E$24:$E$25),0)-$E$21</f>
        <v>-7959</v>
      </c>
      <c r="P12" s="122">
        <f ca="1">IF(Data!$C33=1,-SUM($E$24:$E$25),0)-$E$21</f>
        <v>-1459</v>
      </c>
      <c r="Q12" s="121">
        <f ca="1">IF(Data!$C34=1,-SUM($E$24:$E$25),0)-$E$21</f>
        <v>-1459</v>
      </c>
      <c r="R12" s="109" t="s">
        <v>15</v>
      </c>
      <c r="S12" s="79">
        <f ca="1">OFFSET(FoodT,MATCH(B5,Cities,0),0,1,1)/2</f>
        <v>250</v>
      </c>
      <c r="T12" s="99">
        <f ca="1">IF(Data!$C$13=1,0,IF(Data!$C35=1,-SUM($S$24:$S$25),0)-$S$21)</f>
        <v>-1161.5</v>
      </c>
      <c r="U12" s="97">
        <f ca="1">IF(Data!$C$13=1,0,IF(Data!$C36=1,-SUM($S$24:$S$25),0)-$S$21)</f>
        <v>-1161.5</v>
      </c>
      <c r="V12" s="99">
        <f ca="1">IF(Data!$C$13=1,0,IF(Data!$C37=1,-SUM($S$24:$S$25),0)-$S$21)</f>
        <v>-1161.5</v>
      </c>
      <c r="W12" s="97">
        <f ca="1">IF(Data!$C$13=1,0,IF(Data!$C38=1,-SUM($S$24:$S$25),0)-$S$21)</f>
        <v>-1161.5</v>
      </c>
      <c r="X12" s="99">
        <f ca="1">IF(Data!$C$13=1,0,IF(Data!$C39=1,-SUM($S$24:$S$25),0)-$S$21)</f>
        <v>-1161.5</v>
      </c>
      <c r="Y12" s="97">
        <f ca="1">IF(Data!$C$13=1,0,IF(Data!$C40=1,-SUM($S$24:$S$25),0)-$S$21)</f>
        <v>-1161.5</v>
      </c>
      <c r="Z12" s="99">
        <f ca="1">IF(Data!$C$13=1,0,IF(Data!$C41=1,-SUM($S$24:$S$25),0)-$S$21)</f>
        <v>-1161.5</v>
      </c>
      <c r="AA12" s="97">
        <f ca="1">IF(Data!$C$13=1,0,IF(Data!$C42=1,-SUM($S$24:$S$25),0)-$S$21)</f>
        <v>-1161.5</v>
      </c>
      <c r="AB12" s="99">
        <f ca="1">IF(Data!$C$13=1,0,IF(Data!$C43=1,-SUM($S$24:$S$25),0)-$S$21)</f>
        <v>-1161.5</v>
      </c>
      <c r="AC12" s="97">
        <f ca="1">IF(Data!$C$13=1,0,IF(Data!$C44=1,-SUM($S$24:$S$25),0)-$S$21)</f>
        <v>-1161.5</v>
      </c>
      <c r="AD12" s="99">
        <f ca="1">IF(Data!$C$13=1,0,IF(Data!$C45=1,-SUM($S$24:$S$25),0)-$S$21)</f>
        <v>-1161.5</v>
      </c>
      <c r="AE12" s="128">
        <f ca="1">IF(Data!$C$13=1,0,IF(Data!$C46=1,-SUM($S$24:$S$25),0)-$S$21)</f>
        <v>-1161.5</v>
      </c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</row>
    <row r="13" spans="1:83" ht="14.4" x14ac:dyDescent="0.3">
      <c r="A13" s="41"/>
      <c r="B13" s="117"/>
      <c r="C13" s="110"/>
      <c r="D13" s="53" t="s">
        <v>17</v>
      </c>
      <c r="E13" s="66">
        <f ca="1">OFFSET(HousingUt,MATCH(B5,Cities,0),0,1,1)</f>
        <v>0</v>
      </c>
      <c r="F13" s="122"/>
      <c r="G13" s="121"/>
      <c r="H13" s="122"/>
      <c r="I13" s="121"/>
      <c r="J13" s="122"/>
      <c r="K13" s="121"/>
      <c r="L13" s="122"/>
      <c r="M13" s="121"/>
      <c r="N13" s="122"/>
      <c r="O13" s="121"/>
      <c r="P13" s="122"/>
      <c r="Q13" s="121"/>
      <c r="R13" s="110"/>
      <c r="S13" s="76">
        <v>0</v>
      </c>
      <c r="T13" s="100"/>
      <c r="U13" s="98"/>
      <c r="V13" s="100"/>
      <c r="W13" s="98"/>
      <c r="X13" s="100"/>
      <c r="Y13" s="98"/>
      <c r="Z13" s="100"/>
      <c r="AA13" s="98"/>
      <c r="AB13" s="100"/>
      <c r="AC13" s="98"/>
      <c r="AD13" s="100"/>
      <c r="AE13" s="129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</row>
    <row r="14" spans="1:83" ht="14.4" x14ac:dyDescent="0.3">
      <c r="A14" s="41"/>
      <c r="B14" s="117"/>
      <c r="C14" s="110"/>
      <c r="D14" s="53" t="s">
        <v>18</v>
      </c>
      <c r="E14" s="66">
        <f ca="1">IF(Data!C13=1,OFFSET(HouseRent,MATCH(B5,Cities,0),0,1,1),OFFSET(HouseRent,MATCH(B5,Cities,0),0,1,1)/2)</f>
        <v>620</v>
      </c>
      <c r="F14" s="122"/>
      <c r="G14" s="121"/>
      <c r="H14" s="122"/>
      <c r="I14" s="121"/>
      <c r="J14" s="122"/>
      <c r="K14" s="121"/>
      <c r="L14" s="122"/>
      <c r="M14" s="121"/>
      <c r="N14" s="122"/>
      <c r="O14" s="121"/>
      <c r="P14" s="122"/>
      <c r="Q14" s="121"/>
      <c r="R14" s="110"/>
      <c r="S14" s="66">
        <f ca="1">OFFSET(HouseRent,MATCH(B5,Cities,0),0,1,1)/2</f>
        <v>620</v>
      </c>
      <c r="T14" s="100"/>
      <c r="U14" s="98"/>
      <c r="V14" s="100"/>
      <c r="W14" s="98"/>
      <c r="X14" s="100"/>
      <c r="Y14" s="98"/>
      <c r="Z14" s="100"/>
      <c r="AA14" s="98"/>
      <c r="AB14" s="100"/>
      <c r="AC14" s="98"/>
      <c r="AD14" s="100"/>
      <c r="AE14" s="129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</row>
    <row r="15" spans="1:83" ht="14.4" x14ac:dyDescent="0.3">
      <c r="A15" s="41"/>
      <c r="B15" s="117"/>
      <c r="C15" s="110"/>
      <c r="D15" s="53" t="s">
        <v>19</v>
      </c>
      <c r="E15" s="66">
        <f ca="1">OFFSET(Transit,MATCH(B5,Cities,0),0,1,1)</f>
        <v>104</v>
      </c>
      <c r="F15" s="122"/>
      <c r="G15" s="121"/>
      <c r="H15" s="122"/>
      <c r="I15" s="121"/>
      <c r="J15" s="122"/>
      <c r="K15" s="121"/>
      <c r="L15" s="122"/>
      <c r="M15" s="121"/>
      <c r="N15" s="122"/>
      <c r="O15" s="121"/>
      <c r="P15" s="122"/>
      <c r="Q15" s="121"/>
      <c r="R15" s="110"/>
      <c r="S15" s="66">
        <f ca="1">OFFSET(Transit,MATCH(B5,Cities,0),0,1,1)</f>
        <v>104</v>
      </c>
      <c r="T15" s="100"/>
      <c r="U15" s="98"/>
      <c r="V15" s="100"/>
      <c r="W15" s="98"/>
      <c r="X15" s="100"/>
      <c r="Y15" s="98"/>
      <c r="Z15" s="100"/>
      <c r="AA15" s="98"/>
      <c r="AB15" s="100"/>
      <c r="AC15" s="98"/>
      <c r="AD15" s="100"/>
      <c r="AE15" s="129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</row>
    <row r="16" spans="1:83" ht="14.4" x14ac:dyDescent="0.3">
      <c r="A16" s="41"/>
      <c r="B16" s="117"/>
      <c r="C16" s="110"/>
      <c r="D16" s="53" t="s">
        <v>20</v>
      </c>
      <c r="E16" s="66">
        <f ca="1">OFFSET(PersonalKre,MATCH(B5,Cities,0),0,1,1)</f>
        <v>75</v>
      </c>
      <c r="F16" s="122"/>
      <c r="G16" s="121"/>
      <c r="H16" s="122"/>
      <c r="I16" s="121"/>
      <c r="J16" s="122"/>
      <c r="K16" s="121"/>
      <c r="L16" s="122"/>
      <c r="M16" s="121"/>
      <c r="N16" s="122"/>
      <c r="O16" s="121"/>
      <c r="P16" s="122"/>
      <c r="Q16" s="121"/>
      <c r="R16" s="110"/>
      <c r="S16" s="66">
        <f ca="1">OFFSET(PersonalKre,MATCH(B5,Cities,0),0,1,1)/2</f>
        <v>37.5</v>
      </c>
      <c r="T16" s="100"/>
      <c r="U16" s="98"/>
      <c r="V16" s="100"/>
      <c r="W16" s="98"/>
      <c r="X16" s="100"/>
      <c r="Y16" s="98"/>
      <c r="Z16" s="100"/>
      <c r="AA16" s="98"/>
      <c r="AB16" s="100"/>
      <c r="AC16" s="98"/>
      <c r="AD16" s="100"/>
      <c r="AE16" s="129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</row>
    <row r="17" spans="1:73" ht="14.4" x14ac:dyDescent="0.3">
      <c r="A17" s="41"/>
      <c r="B17" s="117"/>
      <c r="C17" s="110"/>
      <c r="D17" s="53" t="s">
        <v>21</v>
      </c>
      <c r="E17" s="66">
        <f ca="1">OFFSET(Mobile4G,MATCH(B5,Cities,0),0,1,1)</f>
        <v>50</v>
      </c>
      <c r="F17" s="122"/>
      <c r="G17" s="121"/>
      <c r="H17" s="122"/>
      <c r="I17" s="121"/>
      <c r="J17" s="122"/>
      <c r="K17" s="121"/>
      <c r="L17" s="122"/>
      <c r="M17" s="121"/>
      <c r="N17" s="122"/>
      <c r="O17" s="121"/>
      <c r="P17" s="122"/>
      <c r="Q17" s="121"/>
      <c r="R17" s="110"/>
      <c r="S17" s="66">
        <f ca="1">OFFSET(Mobile4G,MATCH(B5,Cities,0),0,1,1)</f>
        <v>50</v>
      </c>
      <c r="T17" s="100"/>
      <c r="U17" s="98"/>
      <c r="V17" s="100"/>
      <c r="W17" s="98"/>
      <c r="X17" s="100"/>
      <c r="Y17" s="98"/>
      <c r="Z17" s="100"/>
      <c r="AA17" s="98"/>
      <c r="AB17" s="100"/>
      <c r="AC17" s="98"/>
      <c r="AD17" s="100"/>
      <c r="AE17" s="129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</row>
    <row r="18" spans="1:73" ht="14.4" x14ac:dyDescent="0.3">
      <c r="A18" s="41"/>
      <c r="B18" s="117"/>
      <c r="C18" s="110"/>
      <c r="D18" s="53" t="s">
        <v>22</v>
      </c>
      <c r="E18" s="66">
        <f ca="1">OFFSET(Internet,MATCH(B5,Cities,0),0,1,1)</f>
        <v>0</v>
      </c>
      <c r="F18" s="122"/>
      <c r="G18" s="121"/>
      <c r="H18" s="122"/>
      <c r="I18" s="121"/>
      <c r="J18" s="122"/>
      <c r="K18" s="121"/>
      <c r="L18" s="122"/>
      <c r="M18" s="121"/>
      <c r="N18" s="122"/>
      <c r="O18" s="121"/>
      <c r="P18" s="122"/>
      <c r="Q18" s="121"/>
      <c r="R18" s="110"/>
      <c r="S18" s="66">
        <v>0</v>
      </c>
      <c r="T18" s="100"/>
      <c r="U18" s="98"/>
      <c r="V18" s="100"/>
      <c r="W18" s="98"/>
      <c r="X18" s="100"/>
      <c r="Y18" s="98"/>
      <c r="Z18" s="100"/>
      <c r="AA18" s="98"/>
      <c r="AB18" s="100"/>
      <c r="AC18" s="98"/>
      <c r="AD18" s="100"/>
      <c r="AE18" s="129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</row>
    <row r="19" spans="1:73" ht="14.4" x14ac:dyDescent="0.3">
      <c r="A19" s="41"/>
      <c r="B19" s="117"/>
      <c r="C19" s="110"/>
      <c r="D19" s="53" t="s">
        <v>23</v>
      </c>
      <c r="E19" s="76">
        <f ca="1">IF(Data!$C7=1,OFFSET(Bank,MATCH(B5,Cities,0),0,1,1),0)</f>
        <v>10</v>
      </c>
      <c r="F19" s="122"/>
      <c r="G19" s="121"/>
      <c r="H19" s="122"/>
      <c r="I19" s="121"/>
      <c r="J19" s="122"/>
      <c r="K19" s="121"/>
      <c r="L19" s="122"/>
      <c r="M19" s="121"/>
      <c r="N19" s="122"/>
      <c r="O19" s="121"/>
      <c r="P19" s="122"/>
      <c r="Q19" s="121"/>
      <c r="R19" s="110"/>
      <c r="S19" s="76">
        <f ca="1">IF(Data!$C8=1,OFFSET(Bank,MATCH(B5,Cities,0),0,1,1),0)</f>
        <v>0</v>
      </c>
      <c r="T19" s="100"/>
      <c r="U19" s="98"/>
      <c r="V19" s="100"/>
      <c r="W19" s="98"/>
      <c r="X19" s="100"/>
      <c r="Y19" s="98"/>
      <c r="Z19" s="100"/>
      <c r="AA19" s="98"/>
      <c r="AB19" s="100"/>
      <c r="AC19" s="98"/>
      <c r="AD19" s="100"/>
      <c r="AE19" s="129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</row>
    <row r="20" spans="1:73" ht="14.4" x14ac:dyDescent="0.3">
      <c r="A20" s="41"/>
      <c r="B20" s="117"/>
      <c r="C20" s="110"/>
      <c r="D20" s="53" t="s">
        <v>24</v>
      </c>
      <c r="E20" s="66">
        <v>100</v>
      </c>
      <c r="F20" s="122"/>
      <c r="G20" s="121"/>
      <c r="H20" s="122"/>
      <c r="I20" s="121"/>
      <c r="J20" s="122"/>
      <c r="K20" s="121"/>
      <c r="L20" s="122"/>
      <c r="M20" s="121"/>
      <c r="N20" s="122"/>
      <c r="O20" s="121"/>
      <c r="P20" s="122"/>
      <c r="Q20" s="121"/>
      <c r="R20" s="110"/>
      <c r="S20" s="66">
        <v>100</v>
      </c>
      <c r="T20" s="100"/>
      <c r="U20" s="98"/>
      <c r="V20" s="100"/>
      <c r="W20" s="98"/>
      <c r="X20" s="100"/>
      <c r="Y20" s="98"/>
      <c r="Z20" s="100"/>
      <c r="AA20" s="98"/>
      <c r="AB20" s="100"/>
      <c r="AC20" s="98"/>
      <c r="AD20" s="100"/>
      <c r="AE20" s="129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</row>
    <row r="21" spans="1:73" ht="15.75" customHeight="1" x14ac:dyDescent="0.3">
      <c r="A21" s="41"/>
      <c r="B21" s="117"/>
      <c r="C21" s="110"/>
      <c r="D21" s="77" t="s">
        <v>25</v>
      </c>
      <c r="E21" s="78">
        <f ca="1">SUM(E12:E20)</f>
        <v>1459</v>
      </c>
      <c r="F21" s="122"/>
      <c r="G21" s="121"/>
      <c r="H21" s="122"/>
      <c r="I21" s="121"/>
      <c r="J21" s="122"/>
      <c r="K21" s="121"/>
      <c r="L21" s="122"/>
      <c r="M21" s="121"/>
      <c r="N21" s="122"/>
      <c r="O21" s="121"/>
      <c r="P21" s="122"/>
      <c r="Q21" s="121"/>
      <c r="R21" s="110"/>
      <c r="S21" s="78">
        <f ca="1">SUM(S12:S20)</f>
        <v>1161.5</v>
      </c>
      <c r="T21" s="100"/>
      <c r="U21" s="98"/>
      <c r="V21" s="100"/>
      <c r="W21" s="98"/>
      <c r="X21" s="100"/>
      <c r="Y21" s="98"/>
      <c r="Z21" s="100"/>
      <c r="AA21" s="98"/>
      <c r="AB21" s="100"/>
      <c r="AC21" s="98"/>
      <c r="AD21" s="100"/>
      <c r="AE21" s="129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</row>
    <row r="22" spans="1:73" ht="15.75" customHeight="1" x14ac:dyDescent="0.3">
      <c r="A22" s="41"/>
      <c r="B22" s="117"/>
      <c r="C22" s="110"/>
      <c r="D22" s="77" t="s">
        <v>13</v>
      </c>
      <c r="E22" s="78">
        <f ca="1">E21*6</f>
        <v>8754</v>
      </c>
      <c r="F22" s="122"/>
      <c r="G22" s="121"/>
      <c r="H22" s="122"/>
      <c r="I22" s="121"/>
      <c r="J22" s="122"/>
      <c r="K22" s="121"/>
      <c r="L22" s="122"/>
      <c r="M22" s="121"/>
      <c r="N22" s="122"/>
      <c r="O22" s="121"/>
      <c r="P22" s="122"/>
      <c r="Q22" s="121"/>
      <c r="R22" s="110"/>
      <c r="S22" s="78">
        <f ca="1">S21*6</f>
        <v>6969</v>
      </c>
      <c r="T22" s="100"/>
      <c r="U22" s="98"/>
      <c r="V22" s="100"/>
      <c r="W22" s="98"/>
      <c r="X22" s="100"/>
      <c r="Y22" s="98"/>
      <c r="Z22" s="100"/>
      <c r="AA22" s="98"/>
      <c r="AB22" s="100"/>
      <c r="AC22" s="98"/>
      <c r="AD22" s="100"/>
      <c r="AE22" s="129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</row>
    <row r="23" spans="1:73" ht="15.75" customHeight="1" thickBot="1" x14ac:dyDescent="0.35">
      <c r="A23" s="41"/>
      <c r="B23" s="118"/>
      <c r="C23" s="104"/>
      <c r="D23" s="6" t="s">
        <v>14</v>
      </c>
      <c r="E23" s="7">
        <f ca="1">E22*2</f>
        <v>17508</v>
      </c>
      <c r="F23" s="122"/>
      <c r="G23" s="121"/>
      <c r="H23" s="122"/>
      <c r="I23" s="121"/>
      <c r="J23" s="122"/>
      <c r="K23" s="121"/>
      <c r="L23" s="122"/>
      <c r="M23" s="121"/>
      <c r="N23" s="122"/>
      <c r="O23" s="121"/>
      <c r="P23" s="122"/>
      <c r="Q23" s="121"/>
      <c r="R23" s="104"/>
      <c r="S23" s="7">
        <f ca="1">S22*2</f>
        <v>13938</v>
      </c>
      <c r="T23" s="100"/>
      <c r="U23" s="98"/>
      <c r="V23" s="100"/>
      <c r="W23" s="98"/>
      <c r="X23" s="100"/>
      <c r="Y23" s="98"/>
      <c r="Z23" s="100"/>
      <c r="AA23" s="98"/>
      <c r="AB23" s="100"/>
      <c r="AC23" s="98"/>
      <c r="AD23" s="100"/>
      <c r="AE23" s="129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</row>
    <row r="24" spans="1:73" ht="16.5" customHeight="1" x14ac:dyDescent="0.3">
      <c r="A24" s="41"/>
      <c r="B24" s="116" t="s">
        <v>26</v>
      </c>
      <c r="C24" s="108"/>
      <c r="D24" s="44" t="s">
        <v>106</v>
      </c>
      <c r="E24" s="79">
        <v>6000</v>
      </c>
      <c r="F24" s="122"/>
      <c r="G24" s="121"/>
      <c r="H24" s="122"/>
      <c r="I24" s="121"/>
      <c r="J24" s="122"/>
      <c r="K24" s="121"/>
      <c r="L24" s="122"/>
      <c r="M24" s="121"/>
      <c r="N24" s="122"/>
      <c r="O24" s="121"/>
      <c r="P24" s="122"/>
      <c r="Q24" s="121"/>
      <c r="R24" s="109" t="s">
        <v>26</v>
      </c>
      <c r="S24" s="79">
        <v>2750</v>
      </c>
      <c r="T24" s="100"/>
      <c r="U24" s="98"/>
      <c r="V24" s="100"/>
      <c r="W24" s="98"/>
      <c r="X24" s="100"/>
      <c r="Y24" s="98"/>
      <c r="Z24" s="100"/>
      <c r="AA24" s="98"/>
      <c r="AB24" s="100"/>
      <c r="AC24" s="98"/>
      <c r="AD24" s="100"/>
      <c r="AE24" s="129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</row>
    <row r="25" spans="1:73" ht="15.75" customHeight="1" x14ac:dyDescent="0.3">
      <c r="A25" s="41"/>
      <c r="B25" s="117"/>
      <c r="C25" s="110"/>
      <c r="D25" s="53" t="s">
        <v>107</v>
      </c>
      <c r="E25" s="66">
        <v>500</v>
      </c>
      <c r="F25" s="122"/>
      <c r="G25" s="121"/>
      <c r="H25" s="122"/>
      <c r="I25" s="121"/>
      <c r="J25" s="122"/>
      <c r="K25" s="121"/>
      <c r="L25" s="122"/>
      <c r="M25" s="121"/>
      <c r="N25" s="122"/>
      <c r="O25" s="121"/>
      <c r="P25" s="122"/>
      <c r="Q25" s="121"/>
      <c r="R25" s="110"/>
      <c r="S25" s="66">
        <v>0</v>
      </c>
      <c r="T25" s="100"/>
      <c r="U25" s="98"/>
      <c r="V25" s="100"/>
      <c r="W25" s="98"/>
      <c r="X25" s="100"/>
      <c r="Y25" s="98"/>
      <c r="Z25" s="100"/>
      <c r="AA25" s="98"/>
      <c r="AB25" s="100"/>
      <c r="AC25" s="98"/>
      <c r="AD25" s="100"/>
      <c r="AE25" s="129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</row>
    <row r="26" spans="1:73" ht="15.75" customHeight="1" x14ac:dyDescent="0.3">
      <c r="A26" s="41"/>
      <c r="B26" s="117"/>
      <c r="C26" s="110"/>
      <c r="D26" s="77" t="s">
        <v>108</v>
      </c>
      <c r="E26" s="95">
        <v>4</v>
      </c>
      <c r="F26" s="122"/>
      <c r="G26" s="121"/>
      <c r="H26" s="122"/>
      <c r="I26" s="121"/>
      <c r="J26" s="122"/>
      <c r="K26" s="121"/>
      <c r="L26" s="122"/>
      <c r="M26" s="121"/>
      <c r="N26" s="122"/>
      <c r="O26" s="121"/>
      <c r="P26" s="122"/>
      <c r="Q26" s="121"/>
      <c r="R26" s="110"/>
      <c r="S26" s="95">
        <v>5</v>
      </c>
      <c r="T26" s="100"/>
      <c r="U26" s="98"/>
      <c r="V26" s="100"/>
      <c r="W26" s="98"/>
      <c r="X26" s="100"/>
      <c r="Y26" s="98"/>
      <c r="Z26" s="100"/>
      <c r="AA26" s="98"/>
      <c r="AB26" s="100"/>
      <c r="AC26" s="98"/>
      <c r="AD26" s="100"/>
      <c r="AE26" s="129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</row>
    <row r="27" spans="1:73" ht="15.75" customHeight="1" thickBot="1" x14ac:dyDescent="0.35">
      <c r="A27" s="41"/>
      <c r="B27" s="118"/>
      <c r="C27" s="104"/>
      <c r="D27" s="6" t="s">
        <v>32</v>
      </c>
      <c r="E27" s="7">
        <f>SUM(E24:E25)*E26</f>
        <v>26000</v>
      </c>
      <c r="F27" s="123"/>
      <c r="G27" s="124"/>
      <c r="H27" s="123"/>
      <c r="I27" s="124"/>
      <c r="J27" s="123"/>
      <c r="K27" s="124"/>
      <c r="L27" s="123"/>
      <c r="M27" s="124"/>
      <c r="N27" s="123"/>
      <c r="O27" s="124"/>
      <c r="P27" s="123"/>
      <c r="Q27" s="124"/>
      <c r="R27" s="100"/>
      <c r="S27" s="78">
        <f>SUM(S24:S25)*S26</f>
        <v>13750</v>
      </c>
      <c r="T27" s="100"/>
      <c r="U27" s="98"/>
      <c r="V27" s="100"/>
      <c r="W27" s="98"/>
      <c r="X27" s="100"/>
      <c r="Y27" s="98"/>
      <c r="Z27" s="100"/>
      <c r="AA27" s="98"/>
      <c r="AB27" s="100"/>
      <c r="AC27" s="98"/>
      <c r="AD27" s="100"/>
      <c r="AE27" s="129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</row>
    <row r="28" spans="1:73" ht="15.75" customHeight="1" thickBot="1" x14ac:dyDescent="0.35">
      <c r="A28" s="41"/>
      <c r="B28" s="80"/>
      <c r="C28" s="81"/>
      <c r="D28" s="107" t="s">
        <v>27</v>
      </c>
      <c r="E28" s="108"/>
      <c r="F28" s="79">
        <f ca="1">SUM(F8:F27)</f>
        <v>-5571.6501000000007</v>
      </c>
      <c r="G28" s="79">
        <f t="shared" ref="G28:Q28" ca="1" si="0">SUM(G8:G27)</f>
        <v>928.34989999999971</v>
      </c>
      <c r="H28" s="79">
        <f t="shared" ca="1" si="0"/>
        <v>928.34989999999971</v>
      </c>
      <c r="I28" s="79">
        <f t="shared" ca="1" si="0"/>
        <v>928.34989999999971</v>
      </c>
      <c r="J28" s="79">
        <f t="shared" ca="1" si="0"/>
        <v>928.34989999999971</v>
      </c>
      <c r="K28" s="79">
        <f t="shared" ca="1" si="0"/>
        <v>928.34989999999971</v>
      </c>
      <c r="L28" s="79">
        <f t="shared" ca="1" si="0"/>
        <v>928.34989999999971</v>
      </c>
      <c r="M28" s="79">
        <f t="shared" ca="1" si="0"/>
        <v>928.34989999999971</v>
      </c>
      <c r="N28" s="79">
        <f t="shared" ca="1" si="0"/>
        <v>928.34989999999971</v>
      </c>
      <c r="O28" s="79">
        <f t="shared" ca="1" si="0"/>
        <v>-5571.6501000000007</v>
      </c>
      <c r="P28" s="79">
        <f t="shared" ca="1" si="0"/>
        <v>928.34989999999971</v>
      </c>
      <c r="Q28" s="79">
        <f t="shared" ca="1" si="0"/>
        <v>928.34989999999971</v>
      </c>
      <c r="R28" s="105" t="s">
        <v>27</v>
      </c>
      <c r="S28" s="106"/>
      <c r="T28" s="90">
        <f ca="1">SUM(T8:T27)</f>
        <v>32.174949999999853</v>
      </c>
      <c r="U28" s="90">
        <f t="shared" ref="U28:AE28" ca="1" si="1">SUM(U8:U27)</f>
        <v>32.174949999999853</v>
      </c>
      <c r="V28" s="90">
        <f t="shared" ca="1" si="1"/>
        <v>32.174949999999853</v>
      </c>
      <c r="W28" s="90">
        <f t="shared" ca="1" si="1"/>
        <v>32.174949999999853</v>
      </c>
      <c r="X28" s="90">
        <f t="shared" ca="1" si="1"/>
        <v>32.174949999999853</v>
      </c>
      <c r="Y28" s="90">
        <f t="shared" ca="1" si="1"/>
        <v>32.174949999999853</v>
      </c>
      <c r="Z28" s="90">
        <f t="shared" ca="1" si="1"/>
        <v>32.174949999999853</v>
      </c>
      <c r="AA28" s="90">
        <f t="shared" ca="1" si="1"/>
        <v>32.174949999999853</v>
      </c>
      <c r="AB28" s="90">
        <f t="shared" ca="1" si="1"/>
        <v>32.174949999999853</v>
      </c>
      <c r="AC28" s="90">
        <f t="shared" ca="1" si="1"/>
        <v>32.174949999999853</v>
      </c>
      <c r="AD28" s="90">
        <f t="shared" ca="1" si="1"/>
        <v>32.174949999999853</v>
      </c>
      <c r="AE28" s="91">
        <f t="shared" ca="1" si="1"/>
        <v>32.174949999999853</v>
      </c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ht="15.75" customHeight="1" thickBot="1" x14ac:dyDescent="0.35">
      <c r="A29" s="41"/>
      <c r="B29" s="82"/>
      <c r="C29" s="42"/>
      <c r="D29" s="101" t="s">
        <v>28</v>
      </c>
      <c r="E29" s="102"/>
      <c r="F29" s="90" t="s">
        <v>29</v>
      </c>
      <c r="G29" s="90" t="s">
        <v>57</v>
      </c>
      <c r="H29" s="90" t="s">
        <v>57</v>
      </c>
      <c r="I29" s="90" t="s">
        <v>57</v>
      </c>
      <c r="J29" s="90" t="s">
        <v>57</v>
      </c>
      <c r="K29" s="90" t="s">
        <v>57</v>
      </c>
      <c r="L29" s="90" t="s">
        <v>57</v>
      </c>
      <c r="M29" s="90" t="s">
        <v>57</v>
      </c>
      <c r="N29" s="90" t="s">
        <v>57</v>
      </c>
      <c r="O29" s="90" t="s">
        <v>29</v>
      </c>
      <c r="P29" s="90" t="s">
        <v>57</v>
      </c>
      <c r="Q29" s="91" t="s">
        <v>57</v>
      </c>
      <c r="R29" s="103" t="s">
        <v>28</v>
      </c>
      <c r="S29" s="104"/>
      <c r="T29" s="92" t="s">
        <v>57</v>
      </c>
      <c r="U29" s="92" t="s">
        <v>57</v>
      </c>
      <c r="V29" s="92" t="s">
        <v>57</v>
      </c>
      <c r="W29" s="92" t="s">
        <v>57</v>
      </c>
      <c r="X29" s="92" t="s">
        <v>57</v>
      </c>
      <c r="Y29" s="92" t="s">
        <v>57</v>
      </c>
      <c r="Z29" s="92" t="s">
        <v>57</v>
      </c>
      <c r="AA29" s="92" t="s">
        <v>57</v>
      </c>
      <c r="AB29" s="92" t="s">
        <v>57</v>
      </c>
      <c r="AC29" s="92" t="s">
        <v>57</v>
      </c>
      <c r="AD29" s="92" t="s">
        <v>57</v>
      </c>
      <c r="AE29" s="93" t="s">
        <v>57</v>
      </c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ht="15.75" customHeight="1" thickBot="1" x14ac:dyDescent="0.35">
      <c r="A30" s="41"/>
      <c r="B30" s="83"/>
      <c r="C30" s="84"/>
      <c r="D30" s="147" t="s">
        <v>75</v>
      </c>
      <c r="E30" s="148"/>
      <c r="F30" s="89" t="s">
        <v>8</v>
      </c>
      <c r="G30" s="89" t="s">
        <v>8</v>
      </c>
      <c r="H30" s="89" t="s">
        <v>8</v>
      </c>
      <c r="I30" s="89" t="s">
        <v>8</v>
      </c>
      <c r="J30" s="89" t="s">
        <v>8</v>
      </c>
      <c r="K30" s="89" t="s">
        <v>8</v>
      </c>
      <c r="L30" s="89" t="s">
        <v>8</v>
      </c>
      <c r="M30" s="89" t="s">
        <v>8</v>
      </c>
      <c r="N30" s="89" t="s">
        <v>8</v>
      </c>
      <c r="O30" s="89" t="s">
        <v>8</v>
      </c>
      <c r="P30" s="89" t="s">
        <v>8</v>
      </c>
      <c r="Q30" s="89" t="s">
        <v>8</v>
      </c>
      <c r="R30" s="136" t="s">
        <v>75</v>
      </c>
      <c r="S30" s="137"/>
      <c r="T30" s="85" t="s">
        <v>9</v>
      </c>
      <c r="U30" s="85" t="s">
        <v>9</v>
      </c>
      <c r="V30" s="85" t="s">
        <v>9</v>
      </c>
      <c r="W30" s="85" t="s">
        <v>9</v>
      </c>
      <c r="X30" s="85" t="s">
        <v>9</v>
      </c>
      <c r="Y30" s="85" t="s">
        <v>9</v>
      </c>
      <c r="Z30" s="85" t="s">
        <v>9</v>
      </c>
      <c r="AA30" s="85" t="s">
        <v>9</v>
      </c>
      <c r="AB30" s="85" t="s">
        <v>9</v>
      </c>
      <c r="AC30" s="85" t="s">
        <v>9</v>
      </c>
      <c r="AD30" s="85" t="s">
        <v>9</v>
      </c>
      <c r="AE30" s="85" t="s">
        <v>9</v>
      </c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ht="15.75" customHeight="1" thickBot="1" x14ac:dyDescent="0.35">
      <c r="A31" s="41"/>
      <c r="B31" s="42"/>
      <c r="C31" s="42"/>
      <c r="D31" s="140"/>
      <c r="E31" s="141"/>
      <c r="F31" s="53" t="s">
        <v>30</v>
      </c>
      <c r="G31" s="53" t="s">
        <v>76</v>
      </c>
      <c r="H31" s="53" t="s">
        <v>77</v>
      </c>
      <c r="I31" s="53" t="s">
        <v>78</v>
      </c>
      <c r="J31" s="53" t="s">
        <v>79</v>
      </c>
      <c r="K31" s="53" t="s">
        <v>80</v>
      </c>
      <c r="L31" s="53" t="s">
        <v>81</v>
      </c>
      <c r="M31" s="53" t="s">
        <v>82</v>
      </c>
      <c r="N31" s="53" t="s">
        <v>83</v>
      </c>
      <c r="O31" s="53" t="s">
        <v>84</v>
      </c>
      <c r="P31" s="53" t="s">
        <v>85</v>
      </c>
      <c r="Q31" s="53" t="s">
        <v>86</v>
      </c>
      <c r="R31" s="142"/>
      <c r="S31" s="71" t="s">
        <v>31</v>
      </c>
      <c r="T31" s="53" t="s">
        <v>5</v>
      </c>
      <c r="U31" s="72" t="s">
        <v>6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ht="15.75" customHeight="1" x14ac:dyDescent="0.3">
      <c r="A32" s="41"/>
      <c r="B32" s="41"/>
      <c r="C32" s="41"/>
      <c r="D32" s="145" t="s">
        <v>32</v>
      </c>
      <c r="E32" s="146"/>
      <c r="F32" s="5">
        <f ca="1">IF(Data!$C13=1,F28,F28+T28)+SUM(T32:U32)+(SUM(T33:U33)/E4)</f>
        <v>-5539.4751500000011</v>
      </c>
      <c r="G32" s="5">
        <f ca="1">IF(Data!$C13=1,G28,G28+U28)+F32</f>
        <v>-4578.9503000000013</v>
      </c>
      <c r="H32" s="5">
        <f ca="1">IF(Data!$C13=1,H28,H28+V28)+G32</f>
        <v>-3618.4254500000015</v>
      </c>
      <c r="I32" s="5">
        <f ca="1">IF(Data!$C13=1,I28,I28+W28)+H32</f>
        <v>-2657.9006000000018</v>
      </c>
      <c r="J32" s="5">
        <f ca="1">IF(Data!$C13=1,J28,J28+X28)+I32</f>
        <v>-1697.3757500000022</v>
      </c>
      <c r="K32" s="5">
        <f ca="1">IF(Data!$C13=1,K28,K28+Y28)+J32</f>
        <v>-736.85090000000264</v>
      </c>
      <c r="L32" s="5">
        <f ca="1">IF(Data!$C13=1,L28,L28+Z28)+K32</f>
        <v>223.67394999999692</v>
      </c>
      <c r="M32" s="5">
        <f ca="1">IF(Data!$C13=1,M28,M28+AA28)+L32</f>
        <v>1184.1987999999965</v>
      </c>
      <c r="N32" s="5">
        <f ca="1">IF(Data!$C13=1,N28,N28+AB28)+M32</f>
        <v>2144.7236499999963</v>
      </c>
      <c r="O32" s="5">
        <f ca="1">IF(Data!$C13=1,O28,O28+AC28)+N32</f>
        <v>-3394.7515000000049</v>
      </c>
      <c r="P32" s="5">
        <f ca="1">IF(Data!$C13=1,P28,P28+AD28)+O32</f>
        <v>-2434.2266500000051</v>
      </c>
      <c r="Q32" s="5">
        <f ca="1">IF(Data!$C13=1,Q28,Q28+AE28)+P32</f>
        <v>-1473.7018000000055</v>
      </c>
      <c r="R32" s="143"/>
      <c r="S32" s="9" t="s">
        <v>33</v>
      </c>
      <c r="T32" s="5"/>
      <c r="U32" s="10"/>
      <c r="V32" s="69"/>
      <c r="W32" s="69"/>
      <c r="X32" s="69"/>
      <c r="Y32" s="69"/>
      <c r="Z32" s="69"/>
      <c r="AA32" s="69"/>
      <c r="AB32" s="69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73" ht="15.75" customHeight="1" thickBot="1" x14ac:dyDescent="0.35">
      <c r="A33" s="41"/>
      <c r="B33" s="41"/>
      <c r="C33" s="41"/>
      <c r="D33" s="138" t="s">
        <v>34</v>
      </c>
      <c r="E33" s="139"/>
      <c r="F33" s="11">
        <f ca="1">IF(F32&lt;0,F32*$E$4,0)</f>
        <v>-22789.400767100004</v>
      </c>
      <c r="G33" s="11">
        <f t="shared" ref="G33:Q33" ca="1" si="2">IF(G32&lt;0,G32*$E$4,0)</f>
        <v>-18837.801534200004</v>
      </c>
      <c r="H33" s="11">
        <f t="shared" ca="1" si="2"/>
        <v>-14886.202301300005</v>
      </c>
      <c r="I33" s="11">
        <f t="shared" ca="1" si="2"/>
        <v>-10934.603068400007</v>
      </c>
      <c r="J33" s="11">
        <f t="shared" ca="1" si="2"/>
        <v>-6983.0038355000088</v>
      </c>
      <c r="K33" s="11">
        <f t="shared" ca="1" si="2"/>
        <v>-3031.4046026000105</v>
      </c>
      <c r="L33" s="11">
        <f t="shared" ca="1" si="2"/>
        <v>0</v>
      </c>
      <c r="M33" s="11">
        <f t="shared" ca="1" si="2"/>
        <v>0</v>
      </c>
      <c r="N33" s="11">
        <f t="shared" ca="1" si="2"/>
        <v>0</v>
      </c>
      <c r="O33" s="11">
        <f t="shared" ca="1" si="2"/>
        <v>-13966.007671000019</v>
      </c>
      <c r="P33" s="11">
        <f t="shared" ca="1" si="2"/>
        <v>-10014.408438100021</v>
      </c>
      <c r="Q33" s="11">
        <f t="shared" ca="1" si="2"/>
        <v>-6062.8092052000229</v>
      </c>
      <c r="R33" s="144"/>
      <c r="S33" s="2" t="s">
        <v>35</v>
      </c>
      <c r="T33" s="11"/>
      <c r="U33" s="12"/>
      <c r="V33" s="70"/>
      <c r="W33" s="70"/>
      <c r="X33" s="70"/>
      <c r="Y33" s="70"/>
      <c r="Z33" s="70"/>
      <c r="AA33" s="70"/>
      <c r="AB33" s="70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</row>
    <row r="34" spans="1:73" ht="15.75" customHeight="1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</row>
    <row r="35" spans="1:73" ht="15.75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3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</row>
    <row r="36" spans="1:73" ht="15.75" customHeight="1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96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</row>
    <row r="37" spans="1:73" ht="15.75" customHeight="1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3"/>
      <c r="O37" s="41"/>
      <c r="P37" s="41"/>
      <c r="Q37" s="41"/>
      <c r="R37" s="41"/>
      <c r="S37" s="43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</row>
    <row r="38" spans="1:73" ht="15.75" customHeight="1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</row>
    <row r="39" spans="1:73" ht="15.75" customHeight="1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3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</row>
    <row r="40" spans="1:73" ht="15.75" customHeight="1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3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</row>
    <row r="41" spans="1:73" ht="15.75" customHeight="1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</row>
    <row r="42" spans="1:73" ht="15.75" customHeight="1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</row>
    <row r="43" spans="1:73" ht="15.75" customHeight="1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</row>
    <row r="44" spans="1:73" ht="15.75" customHeight="1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</row>
    <row r="45" spans="1:73" ht="15.75" customHeight="1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</row>
    <row r="46" spans="1:73" ht="15.75" customHeight="1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</row>
    <row r="47" spans="1:73" ht="15.75" customHeight="1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</row>
    <row r="48" spans="1:73" ht="15.75" customHeight="1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</row>
    <row r="49" spans="1:60" ht="15.75" customHeight="1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</row>
    <row r="50" spans="1:60" ht="15.75" customHeight="1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</row>
    <row r="51" spans="1:60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</row>
    <row r="52" spans="1:60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</row>
    <row r="53" spans="1:60" ht="15.75" customHeight="1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</row>
    <row r="54" spans="1:60" ht="15.75" customHeight="1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</row>
    <row r="55" spans="1:60" ht="15.75" customHeight="1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</row>
    <row r="56" spans="1:60" ht="15.75" customHeight="1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</row>
    <row r="57" spans="1:60" ht="15.75" customHeight="1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</row>
    <row r="58" spans="1:60" ht="15.75" customHeight="1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</row>
    <row r="59" spans="1:60" ht="15.75" customHeight="1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</row>
    <row r="60" spans="1:60" ht="15.75" customHeight="1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</row>
    <row r="61" spans="1:60" ht="15.75" customHeight="1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</row>
    <row r="62" spans="1:60" ht="15.75" customHeight="1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</row>
    <row r="63" spans="1:60" ht="15.75" customHeight="1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</row>
    <row r="64" spans="1:60" ht="15.75" customHeight="1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</row>
    <row r="65" spans="1:60" ht="15.75" customHeight="1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</row>
    <row r="66" spans="1:60" ht="15.75" customHeight="1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</row>
    <row r="67" spans="1:60" ht="15.75" customHeight="1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</row>
    <row r="68" spans="1:60" ht="15.75" customHeight="1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</row>
    <row r="69" spans="1:60" ht="15.75" customHeight="1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</row>
    <row r="70" spans="1:60" ht="15.75" customHeight="1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</row>
    <row r="71" spans="1:60" ht="15.75" customHeight="1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</row>
    <row r="72" spans="1:60" ht="15.75" customHeight="1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</row>
    <row r="73" spans="1:60" ht="15.75" customHeight="1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</row>
    <row r="74" spans="1:60" ht="15.75" customHeight="1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</row>
    <row r="75" spans="1:60" ht="15.75" customHeight="1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</row>
    <row r="76" spans="1:60" ht="15.75" customHeight="1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</row>
    <row r="77" spans="1:60" ht="15.75" customHeight="1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</row>
    <row r="78" spans="1:60" ht="15.75" customHeight="1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</row>
    <row r="79" spans="1:60" ht="15.75" customHeight="1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</row>
    <row r="80" spans="1:60" ht="15.75" customHeight="1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</row>
    <row r="81" spans="1:60" ht="15.75" customHeight="1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</row>
    <row r="82" spans="1:60" ht="15.75" customHeight="1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</row>
    <row r="83" spans="1:60" ht="15.75" customHeight="1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</row>
    <row r="84" spans="1:60" ht="15.75" customHeight="1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</row>
    <row r="85" spans="1:60" ht="15.75" customHeight="1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</row>
    <row r="86" spans="1:60" ht="15.75" customHeight="1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</row>
    <row r="87" spans="1:60" ht="15.75" customHeight="1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</row>
    <row r="88" spans="1:60" ht="15.75" customHeight="1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</row>
    <row r="89" spans="1:60" ht="15.75" customHeight="1" x14ac:dyDescent="0.3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</row>
    <row r="90" spans="1:60" ht="15.75" customHeight="1" x14ac:dyDescent="0.3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</row>
    <row r="91" spans="1:60" ht="15.75" customHeight="1" x14ac:dyDescent="0.3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</row>
    <row r="92" spans="1:60" ht="15.75" customHeight="1" x14ac:dyDescent="0.3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</row>
    <row r="93" spans="1:60" ht="15.75" customHeight="1" x14ac:dyDescent="0.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</row>
    <row r="94" spans="1:60" ht="15.75" customHeight="1" x14ac:dyDescent="0.3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</row>
    <row r="95" spans="1:60" ht="15.75" customHeight="1" x14ac:dyDescent="0.3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</row>
    <row r="96" spans="1:60" ht="15.75" customHeight="1" x14ac:dyDescent="0.3">
      <c r="B96" s="41"/>
      <c r="C96" s="41"/>
    </row>
    <row r="97" spans="2:3" ht="15.75" customHeight="1" x14ac:dyDescent="0.3">
      <c r="B97" s="41"/>
      <c r="C97" s="41"/>
    </row>
    <row r="98" spans="2:3" ht="15.75" customHeight="1" x14ac:dyDescent="0.3">
      <c r="B98" s="41"/>
      <c r="C98" s="41"/>
    </row>
    <row r="99" spans="2:3" ht="15.75" customHeight="1" x14ac:dyDescent="0.3">
      <c r="B99" s="41"/>
      <c r="C99" s="41"/>
    </row>
    <row r="100" spans="2:3" ht="15.75" customHeight="1" x14ac:dyDescent="0.3">
      <c r="B100" s="41"/>
      <c r="C100" s="41"/>
    </row>
    <row r="101" spans="2:3" ht="15.75" customHeight="1" x14ac:dyDescent="0.3">
      <c r="B101" s="41"/>
      <c r="C101" s="41"/>
    </row>
  </sheetData>
  <mergeCells count="71">
    <mergeCell ref="B6:C7"/>
    <mergeCell ref="D6:D7"/>
    <mergeCell ref="Q12:Q27"/>
    <mergeCell ref="N8:N11"/>
    <mergeCell ref="L8:L11"/>
    <mergeCell ref="M8:M11"/>
    <mergeCell ref="F12:F27"/>
    <mergeCell ref="G12:G27"/>
    <mergeCell ref="H12:H27"/>
    <mergeCell ref="I12:I27"/>
    <mergeCell ref="J12:J27"/>
    <mergeCell ref="K12:K27"/>
    <mergeCell ref="L12:L27"/>
    <mergeCell ref="M12:M27"/>
    <mergeCell ref="R30:S30"/>
    <mergeCell ref="D33:E33"/>
    <mergeCell ref="D31:E31"/>
    <mergeCell ref="R31:R33"/>
    <mergeCell ref="D32:E32"/>
    <mergeCell ref="D30:E30"/>
    <mergeCell ref="B5:AE5"/>
    <mergeCell ref="AE12:AE27"/>
    <mergeCell ref="AC12:AC27"/>
    <mergeCell ref="AD12:AD27"/>
    <mergeCell ref="T8:T11"/>
    <mergeCell ref="U8:U11"/>
    <mergeCell ref="E6:Q6"/>
    <mergeCell ref="AD8:AD11"/>
    <mergeCell ref="P8:P11"/>
    <mergeCell ref="Q8:Q11"/>
    <mergeCell ref="F8:F11"/>
    <mergeCell ref="G8:G11"/>
    <mergeCell ref="H8:H11"/>
    <mergeCell ref="I8:I11"/>
    <mergeCell ref="J8:J11"/>
    <mergeCell ref="K8:K11"/>
    <mergeCell ref="B3:D3"/>
    <mergeCell ref="B4:C4"/>
    <mergeCell ref="R12:R23"/>
    <mergeCell ref="T12:T27"/>
    <mergeCell ref="U12:U27"/>
    <mergeCell ref="B24:C27"/>
    <mergeCell ref="R8:R11"/>
    <mergeCell ref="B12:C23"/>
    <mergeCell ref="O8:O11"/>
    <mergeCell ref="N12:N27"/>
    <mergeCell ref="O12:O27"/>
    <mergeCell ref="P12:P27"/>
    <mergeCell ref="S6:AE6"/>
    <mergeCell ref="B8:C11"/>
    <mergeCell ref="AC8:AC11"/>
    <mergeCell ref="AE8:AE11"/>
    <mergeCell ref="D29:E29"/>
    <mergeCell ref="R29:S29"/>
    <mergeCell ref="R28:S28"/>
    <mergeCell ref="D28:E28"/>
    <mergeCell ref="R24:R27"/>
    <mergeCell ref="AA8:AA11"/>
    <mergeCell ref="AB8:AB11"/>
    <mergeCell ref="AB12:AB27"/>
    <mergeCell ref="V12:V27"/>
    <mergeCell ref="W12:W27"/>
    <mergeCell ref="X12:X27"/>
    <mergeCell ref="Y12:Y27"/>
    <mergeCell ref="Z12:Z27"/>
    <mergeCell ref="AA12:AA27"/>
    <mergeCell ref="V8:V11"/>
    <mergeCell ref="W8:W11"/>
    <mergeCell ref="X8:X11"/>
    <mergeCell ref="Y8:Y11"/>
    <mergeCell ref="Z8:Z11"/>
  </mergeCells>
  <conditionalFormatting sqref="F28:Q29">
    <cfRule type="cellIs" dxfId="2" priority="1" operator="lessThan">
      <formula>0</formula>
    </cfRule>
  </conditionalFormatting>
  <conditionalFormatting sqref="F32:Q33">
    <cfRule type="cellIs" dxfId="1" priority="3" operator="lessThan">
      <formula>0</formula>
    </cfRule>
  </conditionalFormatting>
  <conditionalFormatting sqref="T28:AE29">
    <cfRule type="cellIs" dxfId="0" priority="2" operator="lessThan">
      <formula>0</formula>
    </cfRule>
  </conditionalFormatting>
  <dataValidations count="4">
    <dataValidation type="list" allowBlank="1" showErrorMessage="1" sqref="E7 S7" xr:uid="{00000000-0002-0000-0000-000000000000}">
      <formula1>WorkP</formula1>
    </dataValidation>
    <dataValidation type="list" allowBlank="1" showErrorMessage="1" sqref="B5" xr:uid="{00000000-0002-0000-0000-000001000000}">
      <formula1>Cities</formula1>
    </dataValidation>
    <dataValidation type="list" allowBlank="1" showInputMessage="1" showErrorMessage="1" prompt="Paid?" sqref="T30:AE30 F30:Q30" xr:uid="{00000000-0002-0000-0000-000002000000}">
      <formula1>WorkP</formula1>
    </dataValidation>
    <dataValidation type="list" allowBlank="1" showInputMessage="1" showErrorMessage="1" sqref="F29:Q29 T29:AE29" xr:uid="{00000000-0002-0000-0000-000004000000}">
      <formula1>Status3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6000000}">
          <x14:formula1>
            <xm:f>Data!$B$11:$B$12</xm:f>
          </x14:formula1>
          <xm:sqref>B4</xm:sqref>
        </x14:dataValidation>
        <x14:dataValidation type="list" allowBlank="1" showErrorMessage="1" xr:uid="{00000000-0002-0000-0000-000007000000}">
          <x14:formula1>
            <xm:f>Data!$B$16:$B$17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16"/>
  <sheetViews>
    <sheetView topLeftCell="B1" workbookViewId="0">
      <selection activeCell="G5" sqref="G5"/>
    </sheetView>
  </sheetViews>
  <sheetFormatPr defaultColWidth="14.44140625" defaultRowHeight="15" customHeight="1" x14ac:dyDescent="0.3"/>
  <cols>
    <col min="1" max="5" width="8.6640625" customWidth="1"/>
    <col min="6" max="6" width="13.88671875" customWidth="1"/>
    <col min="7" max="7" width="10.6640625" customWidth="1"/>
    <col min="8" max="8" width="39.109375" customWidth="1"/>
    <col min="9" max="9" width="10.6640625" customWidth="1"/>
    <col min="10" max="10" width="7" customWidth="1"/>
    <col min="11" max="11" width="10" customWidth="1"/>
    <col min="12" max="12" width="15.109375" customWidth="1"/>
    <col min="13" max="13" width="5.33203125" customWidth="1"/>
    <col min="14" max="14" width="7.88671875" customWidth="1"/>
    <col min="15" max="15" width="6.33203125" customWidth="1"/>
    <col min="16" max="16" width="5.44140625" customWidth="1"/>
    <col min="17" max="17" width="10" customWidth="1"/>
    <col min="18" max="18" width="9.5546875" customWidth="1"/>
    <col min="19" max="19" width="5.44140625" customWidth="1"/>
    <col min="20" max="21" width="8.6640625" customWidth="1"/>
    <col min="22" max="22" width="14.5546875" customWidth="1"/>
    <col min="23" max="23" width="8.6640625" customWidth="1"/>
    <col min="24" max="24" width="12" customWidth="1"/>
  </cols>
  <sheetData>
    <row r="2" spans="2:24" ht="14.4" x14ac:dyDescent="0.3">
      <c r="M2" s="53"/>
      <c r="N2" s="155" t="s">
        <v>16</v>
      </c>
      <c r="O2" s="156"/>
      <c r="P2" s="157"/>
      <c r="Q2" s="155" t="s">
        <v>20</v>
      </c>
      <c r="R2" s="156"/>
      <c r="S2" s="157"/>
      <c r="V2" t="s">
        <v>36</v>
      </c>
      <c r="X2" t="s">
        <v>37</v>
      </c>
    </row>
    <row r="3" spans="2:24" ht="14.4" x14ac:dyDescent="0.3">
      <c r="B3" t="s">
        <v>38</v>
      </c>
      <c r="C3" t="s">
        <v>39</v>
      </c>
      <c r="E3" s="13" t="s">
        <v>40</v>
      </c>
      <c r="F3" s="14" t="s">
        <v>41</v>
      </c>
      <c r="G3" s="14" t="s">
        <v>42</v>
      </c>
      <c r="H3" s="14" t="s">
        <v>17</v>
      </c>
      <c r="I3" s="14" t="s">
        <v>18</v>
      </c>
      <c r="J3" s="15" t="s">
        <v>19</v>
      </c>
      <c r="K3" s="14" t="s">
        <v>21</v>
      </c>
      <c r="L3" s="14" t="s">
        <v>22</v>
      </c>
      <c r="M3" s="16" t="s">
        <v>23</v>
      </c>
      <c r="N3" s="55" t="s">
        <v>43</v>
      </c>
      <c r="O3" s="18" t="s">
        <v>44</v>
      </c>
      <c r="P3" s="56" t="s">
        <v>45</v>
      </c>
      <c r="Q3" s="55" t="s">
        <v>46</v>
      </c>
      <c r="R3" s="18" t="s">
        <v>47</v>
      </c>
      <c r="S3" s="56" t="s">
        <v>45</v>
      </c>
      <c r="T3" s="19" t="s">
        <v>45</v>
      </c>
      <c r="V3">
        <v>41</v>
      </c>
      <c r="X3">
        <f ca="1">OFFSET(index,MATCH(Plan1!B5,Cities,0),0,1,1)</f>
        <v>1</v>
      </c>
    </row>
    <row r="4" spans="2:24" ht="14.4" x14ac:dyDescent="0.3">
      <c r="B4" t="s">
        <v>9</v>
      </c>
      <c r="C4">
        <v>2</v>
      </c>
      <c r="E4" s="17">
        <v>1</v>
      </c>
      <c r="F4" s="18" t="s">
        <v>4</v>
      </c>
      <c r="G4" s="18">
        <v>16.8</v>
      </c>
      <c r="H4" s="18">
        <v>0</v>
      </c>
      <c r="I4" s="18">
        <v>1240</v>
      </c>
      <c r="J4" s="18">
        <v>104</v>
      </c>
      <c r="K4" s="18">
        <v>50</v>
      </c>
      <c r="L4" s="18">
        <v>0</v>
      </c>
      <c r="M4" s="20">
        <v>10</v>
      </c>
      <c r="N4" s="55">
        <v>250</v>
      </c>
      <c r="O4" s="18">
        <v>250</v>
      </c>
      <c r="P4" s="56">
        <f t="shared" ref="P4:P32" si="0">SUM(N4:O4)</f>
        <v>500</v>
      </c>
      <c r="Q4" s="55">
        <v>0</v>
      </c>
      <c r="R4" s="18">
        <v>75</v>
      </c>
      <c r="S4" s="56">
        <f t="shared" ref="S4:S32" si="1">SUM(Q4:R4)</f>
        <v>75</v>
      </c>
      <c r="T4">
        <f>SUM(H4:M4,P4,S4)</f>
        <v>1979</v>
      </c>
    </row>
    <row r="5" spans="2:24" ht="14.4" x14ac:dyDescent="0.3">
      <c r="B5" t="s">
        <v>8</v>
      </c>
      <c r="C5">
        <v>1</v>
      </c>
      <c r="E5" s="17">
        <v>2</v>
      </c>
      <c r="F5" s="38" t="s">
        <v>48</v>
      </c>
      <c r="G5" s="21">
        <v>15</v>
      </c>
      <c r="H5" s="18">
        <v>150</v>
      </c>
      <c r="I5" s="18">
        <v>1200</v>
      </c>
      <c r="J5" s="18">
        <v>91.5</v>
      </c>
      <c r="K5" s="18">
        <v>60</v>
      </c>
      <c r="L5" s="18">
        <v>70</v>
      </c>
      <c r="M5" s="20">
        <v>20</v>
      </c>
      <c r="N5" s="55">
        <v>230</v>
      </c>
      <c r="O5" s="18">
        <v>250</v>
      </c>
      <c r="P5" s="56">
        <f t="shared" si="0"/>
        <v>480</v>
      </c>
      <c r="Q5" s="55">
        <v>10</v>
      </c>
      <c r="R5" s="18">
        <v>28</v>
      </c>
      <c r="S5" s="56">
        <f t="shared" si="1"/>
        <v>38</v>
      </c>
      <c r="T5">
        <f t="shared" ref="T5:T32" si="2">SUM(H5:M5,P5,S5)</f>
        <v>2109.5</v>
      </c>
    </row>
    <row r="6" spans="2:24" ht="14.4" x14ac:dyDescent="0.3">
      <c r="B6" t="s">
        <v>74</v>
      </c>
      <c r="C6">
        <v>0</v>
      </c>
      <c r="E6" s="17">
        <v>3</v>
      </c>
      <c r="F6" s="18" t="s">
        <v>49</v>
      </c>
      <c r="G6" s="18">
        <v>15.2</v>
      </c>
      <c r="H6" s="18">
        <v>60</v>
      </c>
      <c r="I6" s="18">
        <v>1500</v>
      </c>
      <c r="J6" s="18">
        <v>125</v>
      </c>
      <c r="K6" s="18">
        <v>40</v>
      </c>
      <c r="L6" s="18">
        <v>60</v>
      </c>
      <c r="M6" s="20">
        <v>20</v>
      </c>
      <c r="N6" s="55">
        <v>250</v>
      </c>
      <c r="O6" s="18">
        <v>250</v>
      </c>
      <c r="P6" s="56">
        <f>SUM(N6:O6)</f>
        <v>500</v>
      </c>
      <c r="Q6" s="55">
        <v>10</v>
      </c>
      <c r="R6" s="18">
        <v>75</v>
      </c>
      <c r="S6" s="56">
        <f>SUM(Q6:R6)</f>
        <v>85</v>
      </c>
      <c r="T6">
        <f t="shared" si="2"/>
        <v>2390</v>
      </c>
    </row>
    <row r="7" spans="2:24" ht="14.4" x14ac:dyDescent="0.3">
      <c r="B7" s="26" t="s">
        <v>59</v>
      </c>
      <c r="C7">
        <f ca="1">OFFSET(TimeW,MATCH(Plan1!E7,WorkP,0),0,1,1)</f>
        <v>1</v>
      </c>
      <c r="E7" s="17">
        <v>4</v>
      </c>
      <c r="F7" s="47" t="s">
        <v>69</v>
      </c>
      <c r="G7" s="48">
        <v>15.2</v>
      </c>
      <c r="H7" s="48">
        <v>60</v>
      </c>
      <c r="I7" s="48">
        <v>1500</v>
      </c>
      <c r="J7" s="48">
        <v>0</v>
      </c>
      <c r="K7" s="48">
        <v>40</v>
      </c>
      <c r="L7" s="48">
        <v>60</v>
      </c>
      <c r="M7" s="49">
        <v>20</v>
      </c>
      <c r="N7" s="57">
        <v>250</v>
      </c>
      <c r="O7" s="48">
        <v>250</v>
      </c>
      <c r="P7" s="58">
        <f>SUM(N7:O7)</f>
        <v>500</v>
      </c>
      <c r="Q7" s="57">
        <v>10</v>
      </c>
      <c r="R7" s="48">
        <v>75</v>
      </c>
      <c r="S7" s="58">
        <f>SUM(Q7:R7)</f>
        <v>85</v>
      </c>
      <c r="T7">
        <f t="shared" si="2"/>
        <v>2265</v>
      </c>
    </row>
    <row r="8" spans="2:24" ht="14.4" x14ac:dyDescent="0.3">
      <c r="B8" s="26" t="s">
        <v>60</v>
      </c>
      <c r="C8">
        <f ca="1">OFFSET(TimeW,MATCH(Plan1!S7,WorkP,0),0,1,1)</f>
        <v>2</v>
      </c>
      <c r="E8" s="46">
        <v>5</v>
      </c>
      <c r="F8" s="52"/>
      <c r="G8" s="52"/>
      <c r="H8" s="52"/>
      <c r="I8" s="52"/>
      <c r="J8" s="52"/>
      <c r="K8" s="52"/>
      <c r="L8" s="52"/>
      <c r="M8" s="54"/>
      <c r="N8" s="59"/>
      <c r="O8" s="52"/>
      <c r="P8" s="60">
        <v>0</v>
      </c>
      <c r="Q8" s="59"/>
      <c r="R8" s="52"/>
      <c r="S8" s="60">
        <v>0</v>
      </c>
      <c r="T8">
        <f t="shared" si="2"/>
        <v>0</v>
      </c>
    </row>
    <row r="9" spans="2:24" ht="14.4" x14ac:dyDescent="0.3">
      <c r="E9" s="17">
        <v>6</v>
      </c>
      <c r="F9" s="50"/>
      <c r="G9" s="50"/>
      <c r="H9" s="50"/>
      <c r="I9" s="50"/>
      <c r="J9" s="50"/>
      <c r="K9" s="50"/>
      <c r="L9" s="50"/>
      <c r="M9" s="51"/>
      <c r="N9" s="61"/>
      <c r="O9" s="50"/>
      <c r="P9" s="62">
        <f t="shared" si="0"/>
        <v>0</v>
      </c>
      <c r="Q9" s="61"/>
      <c r="R9" s="50"/>
      <c r="S9" s="62">
        <f t="shared" si="1"/>
        <v>0</v>
      </c>
      <c r="T9">
        <f t="shared" si="2"/>
        <v>0</v>
      </c>
    </row>
    <row r="10" spans="2:24" ht="14.4" x14ac:dyDescent="0.3">
      <c r="B10" t="s">
        <v>50</v>
      </c>
      <c r="C10" t="s">
        <v>51</v>
      </c>
      <c r="E10" s="17">
        <v>7</v>
      </c>
      <c r="F10" s="18"/>
      <c r="G10" s="18"/>
      <c r="H10" s="18"/>
      <c r="I10" s="18"/>
      <c r="J10" s="18"/>
      <c r="K10" s="18"/>
      <c r="L10" s="18"/>
      <c r="M10" s="20"/>
      <c r="N10" s="55"/>
      <c r="O10" s="18"/>
      <c r="P10" s="56">
        <f t="shared" si="0"/>
        <v>0</v>
      </c>
      <c r="Q10" s="55"/>
      <c r="R10" s="18"/>
      <c r="S10" s="56">
        <f t="shared" si="1"/>
        <v>0</v>
      </c>
      <c r="T10">
        <f t="shared" si="2"/>
        <v>0</v>
      </c>
    </row>
    <row r="11" spans="2:24" ht="14.4" x14ac:dyDescent="0.3">
      <c r="B11" t="s">
        <v>52</v>
      </c>
      <c r="C11">
        <v>1</v>
      </c>
      <c r="E11" s="17">
        <v>8</v>
      </c>
      <c r="F11" s="18"/>
      <c r="G11" s="18"/>
      <c r="H11" s="22"/>
      <c r="I11" s="18"/>
      <c r="J11" s="18"/>
      <c r="K11" s="18"/>
      <c r="L11" s="18"/>
      <c r="M11" s="20"/>
      <c r="N11" s="55"/>
      <c r="O11" s="18"/>
      <c r="P11" s="56">
        <f t="shared" si="0"/>
        <v>0</v>
      </c>
      <c r="Q11" s="55"/>
      <c r="R11" s="18"/>
      <c r="S11" s="56">
        <f t="shared" si="1"/>
        <v>0</v>
      </c>
      <c r="T11">
        <f t="shared" si="2"/>
        <v>0</v>
      </c>
    </row>
    <row r="12" spans="2:24" ht="14.4" x14ac:dyDescent="0.3">
      <c r="B12" t="s">
        <v>2</v>
      </c>
      <c r="C12">
        <v>2</v>
      </c>
      <c r="E12" s="17">
        <v>9</v>
      </c>
      <c r="F12" s="18"/>
      <c r="G12" s="18"/>
      <c r="H12" s="22"/>
      <c r="I12" s="18"/>
      <c r="J12" s="18"/>
      <c r="K12" s="18"/>
      <c r="L12" s="18"/>
      <c r="M12" s="20"/>
      <c r="N12" s="55"/>
      <c r="O12" s="18"/>
      <c r="P12" s="56">
        <f t="shared" si="0"/>
        <v>0</v>
      </c>
      <c r="Q12" s="55"/>
      <c r="R12" s="18"/>
      <c r="S12" s="56">
        <f t="shared" si="1"/>
        <v>0</v>
      </c>
      <c r="T12">
        <f t="shared" si="2"/>
        <v>0</v>
      </c>
    </row>
    <row r="13" spans="2:24" ht="14.4" x14ac:dyDescent="0.3">
      <c r="B13" t="s">
        <v>53</v>
      </c>
      <c r="C13">
        <f ca="1">OFFSET(validate1,MATCH(Plan1!B4,Status1,0),0,1,1)</f>
        <v>2</v>
      </c>
      <c r="E13" s="17">
        <v>10</v>
      </c>
      <c r="F13" s="18"/>
      <c r="G13" s="18"/>
      <c r="H13" s="22"/>
      <c r="I13" s="18"/>
      <c r="J13" s="18"/>
      <c r="K13" s="18"/>
      <c r="L13" s="18"/>
      <c r="M13" s="20"/>
      <c r="N13" s="55"/>
      <c r="O13" s="18"/>
      <c r="P13" s="56">
        <f t="shared" si="0"/>
        <v>0</v>
      </c>
      <c r="Q13" s="55"/>
      <c r="R13" s="18"/>
      <c r="S13" s="56">
        <f t="shared" si="1"/>
        <v>0</v>
      </c>
      <c r="T13">
        <f t="shared" si="2"/>
        <v>0</v>
      </c>
    </row>
    <row r="14" spans="2:24" ht="14.4" x14ac:dyDescent="0.3">
      <c r="E14" s="17">
        <v>11</v>
      </c>
      <c r="F14" s="18"/>
      <c r="G14" s="18"/>
      <c r="H14" s="22"/>
      <c r="I14" s="18"/>
      <c r="J14" s="18"/>
      <c r="K14" s="18"/>
      <c r="L14" s="18"/>
      <c r="M14" s="20"/>
      <c r="N14" s="55"/>
      <c r="O14" s="18"/>
      <c r="P14" s="56">
        <f t="shared" si="0"/>
        <v>0</v>
      </c>
      <c r="Q14" s="55"/>
      <c r="R14" s="18"/>
      <c r="S14" s="56">
        <f t="shared" si="1"/>
        <v>0</v>
      </c>
      <c r="T14">
        <f t="shared" si="2"/>
        <v>0</v>
      </c>
    </row>
    <row r="15" spans="2:24" ht="14.4" x14ac:dyDescent="0.3">
      <c r="B15" t="s">
        <v>54</v>
      </c>
      <c r="C15" t="s">
        <v>51</v>
      </c>
      <c r="E15" s="17">
        <v>12</v>
      </c>
      <c r="F15" s="18"/>
      <c r="G15" s="18"/>
      <c r="H15" s="22"/>
      <c r="I15" s="18"/>
      <c r="J15" s="18"/>
      <c r="K15" s="18"/>
      <c r="L15" s="18"/>
      <c r="M15" s="20"/>
      <c r="N15" s="55"/>
      <c r="O15" s="18"/>
      <c r="P15" s="56">
        <f t="shared" si="0"/>
        <v>0</v>
      </c>
      <c r="Q15" s="55"/>
      <c r="R15" s="18"/>
      <c r="S15" s="56">
        <f t="shared" si="1"/>
        <v>0</v>
      </c>
      <c r="T15">
        <f t="shared" si="2"/>
        <v>0</v>
      </c>
    </row>
    <row r="16" spans="2:24" ht="14.4" x14ac:dyDescent="0.3">
      <c r="B16" t="s">
        <v>3</v>
      </c>
      <c r="C16">
        <v>1</v>
      </c>
      <c r="E16" s="17">
        <v>13</v>
      </c>
      <c r="F16" s="18"/>
      <c r="G16" s="18"/>
      <c r="H16" s="22"/>
      <c r="I16" s="18"/>
      <c r="J16" s="18"/>
      <c r="K16" s="18"/>
      <c r="L16" s="18"/>
      <c r="M16" s="20"/>
      <c r="N16" s="55"/>
      <c r="O16" s="18"/>
      <c r="P16" s="56">
        <f t="shared" si="0"/>
        <v>0</v>
      </c>
      <c r="Q16" s="55"/>
      <c r="R16" s="18"/>
      <c r="S16" s="56">
        <f t="shared" si="1"/>
        <v>0</v>
      </c>
      <c r="T16">
        <f t="shared" si="2"/>
        <v>0</v>
      </c>
    </row>
    <row r="17" spans="1:20" ht="14.4" x14ac:dyDescent="0.3">
      <c r="B17" t="s">
        <v>55</v>
      </c>
      <c r="C17">
        <v>2</v>
      </c>
      <c r="E17" s="17">
        <v>14</v>
      </c>
      <c r="F17" s="18"/>
      <c r="G17" s="18"/>
      <c r="H17" s="22"/>
      <c r="I17" s="18"/>
      <c r="J17" s="18"/>
      <c r="K17" s="18"/>
      <c r="L17" s="18"/>
      <c r="M17" s="20"/>
      <c r="N17" s="55"/>
      <c r="O17" s="18"/>
      <c r="P17" s="56">
        <f t="shared" si="0"/>
        <v>0</v>
      </c>
      <c r="Q17" s="55"/>
      <c r="R17" s="18"/>
      <c r="S17" s="56">
        <f t="shared" si="1"/>
        <v>0</v>
      </c>
      <c r="T17">
        <f t="shared" si="2"/>
        <v>0</v>
      </c>
    </row>
    <row r="18" spans="1:20" ht="14.4" x14ac:dyDescent="0.3">
      <c r="B18" t="s">
        <v>53</v>
      </c>
      <c r="C18">
        <f ca="1">OFFSET(validate2,MATCH(Plan1!D4,Status2,0),0,1,1)</f>
        <v>1</v>
      </c>
      <c r="E18" s="17">
        <v>15</v>
      </c>
      <c r="F18" s="18"/>
      <c r="G18" s="18"/>
      <c r="H18" s="22"/>
      <c r="I18" s="18"/>
      <c r="J18" s="18"/>
      <c r="K18" s="18"/>
      <c r="L18" s="18"/>
      <c r="M18" s="20"/>
      <c r="N18" s="55"/>
      <c r="O18" s="18"/>
      <c r="P18" s="56">
        <f t="shared" si="0"/>
        <v>0</v>
      </c>
      <c r="Q18" s="55"/>
      <c r="R18" s="18"/>
      <c r="S18" s="56">
        <f t="shared" si="1"/>
        <v>0</v>
      </c>
      <c r="T18">
        <f t="shared" si="2"/>
        <v>0</v>
      </c>
    </row>
    <row r="19" spans="1:20" ht="14.4" x14ac:dyDescent="0.3">
      <c r="E19" s="17">
        <v>16</v>
      </c>
      <c r="F19" s="18"/>
      <c r="G19" s="18"/>
      <c r="H19" s="18"/>
      <c r="I19" s="18"/>
      <c r="J19" s="18"/>
      <c r="K19" s="18"/>
      <c r="L19" s="18"/>
      <c r="M19" s="20"/>
      <c r="N19" s="55"/>
      <c r="O19" s="18"/>
      <c r="P19" s="56">
        <f t="shared" si="0"/>
        <v>0</v>
      </c>
      <c r="Q19" s="55"/>
      <c r="R19" s="18"/>
      <c r="S19" s="56">
        <f t="shared" si="1"/>
        <v>0</v>
      </c>
      <c r="T19">
        <f t="shared" si="2"/>
        <v>0</v>
      </c>
    </row>
    <row r="20" spans="1:20" ht="14.4" x14ac:dyDescent="0.3">
      <c r="B20" t="s">
        <v>56</v>
      </c>
      <c r="C20" t="s">
        <v>51</v>
      </c>
      <c r="E20" s="17">
        <v>17</v>
      </c>
      <c r="F20" s="18"/>
      <c r="G20" s="18"/>
      <c r="H20" s="18"/>
      <c r="I20" s="18"/>
      <c r="J20" s="18"/>
      <c r="K20" s="18"/>
      <c r="L20" s="18"/>
      <c r="M20" s="20"/>
      <c r="N20" s="55"/>
      <c r="O20" s="18"/>
      <c r="P20" s="56">
        <f t="shared" si="0"/>
        <v>0</v>
      </c>
      <c r="Q20" s="55"/>
      <c r="R20" s="18"/>
      <c r="S20" s="56">
        <f t="shared" si="1"/>
        <v>0</v>
      </c>
      <c r="T20">
        <f t="shared" si="2"/>
        <v>0</v>
      </c>
    </row>
    <row r="21" spans="1:20" ht="14.4" x14ac:dyDescent="0.3">
      <c r="B21" t="s">
        <v>29</v>
      </c>
      <c r="C21">
        <v>1</v>
      </c>
      <c r="E21" s="17">
        <v>18</v>
      </c>
      <c r="F21" s="18"/>
      <c r="G21" s="18"/>
      <c r="H21" s="18"/>
      <c r="I21" s="18"/>
      <c r="J21" s="18"/>
      <c r="K21" s="18"/>
      <c r="L21" s="18"/>
      <c r="M21" s="20"/>
      <c r="N21" s="55"/>
      <c r="O21" s="18"/>
      <c r="P21" s="56">
        <f t="shared" si="0"/>
        <v>0</v>
      </c>
      <c r="Q21" s="55"/>
      <c r="R21" s="18"/>
      <c r="S21" s="56">
        <f t="shared" si="1"/>
        <v>0</v>
      </c>
      <c r="T21">
        <f t="shared" si="2"/>
        <v>0</v>
      </c>
    </row>
    <row r="22" spans="1:20" ht="14.4" x14ac:dyDescent="0.3">
      <c r="B22" t="s">
        <v>57</v>
      </c>
      <c r="C22">
        <v>2</v>
      </c>
      <c r="E22" s="17">
        <v>19</v>
      </c>
      <c r="F22" s="18"/>
      <c r="G22" s="18"/>
      <c r="H22" s="18"/>
      <c r="I22" s="18"/>
      <c r="J22" s="18"/>
      <c r="K22" s="18"/>
      <c r="L22" s="18"/>
      <c r="M22" s="20"/>
      <c r="N22" s="55"/>
      <c r="O22" s="18"/>
      <c r="P22" s="56">
        <f t="shared" si="0"/>
        <v>0</v>
      </c>
      <c r="Q22" s="55"/>
      <c r="R22" s="18"/>
      <c r="S22" s="56">
        <f t="shared" si="1"/>
        <v>0</v>
      </c>
      <c r="T22">
        <f t="shared" si="2"/>
        <v>0</v>
      </c>
    </row>
    <row r="23" spans="1:20" ht="15.75" customHeight="1" x14ac:dyDescent="0.3">
      <c r="A23" s="68"/>
      <c r="B23" t="s">
        <v>53</v>
      </c>
      <c r="C23">
        <f ca="1">IF(Plan1!F29=blank1,0,OFFSET(validate3,MATCH(Plan1!F29,Status3,0),0,1,1))</f>
        <v>1</v>
      </c>
      <c r="E23" s="17">
        <v>20</v>
      </c>
      <c r="F23" s="18"/>
      <c r="G23" s="18"/>
      <c r="H23" s="18"/>
      <c r="I23" s="18"/>
      <c r="J23" s="18"/>
      <c r="K23" s="18"/>
      <c r="L23" s="18"/>
      <c r="M23" s="20"/>
      <c r="N23" s="55"/>
      <c r="O23" s="18"/>
      <c r="P23" s="56">
        <f t="shared" si="0"/>
        <v>0</v>
      </c>
      <c r="Q23" s="55"/>
      <c r="R23" s="18"/>
      <c r="S23" s="56">
        <f t="shared" si="1"/>
        <v>0</v>
      </c>
      <c r="T23">
        <f t="shared" si="2"/>
        <v>0</v>
      </c>
    </row>
    <row r="24" spans="1:20" ht="15.75" customHeight="1" x14ac:dyDescent="0.3">
      <c r="A24" s="68"/>
      <c r="B24" t="s">
        <v>53</v>
      </c>
      <c r="C24">
        <f ca="1">IF(Plan1!G29=blank1,0,OFFSET(validate3,MATCH(Plan1!G29,Status3,0),0,1,1))</f>
        <v>2</v>
      </c>
      <c r="E24" s="17">
        <v>21</v>
      </c>
      <c r="F24" s="18"/>
      <c r="G24" s="18"/>
      <c r="H24" s="18"/>
      <c r="I24" s="18"/>
      <c r="J24" s="18"/>
      <c r="K24" s="18"/>
      <c r="L24" s="18"/>
      <c r="M24" s="20"/>
      <c r="N24" s="55"/>
      <c r="O24" s="18"/>
      <c r="P24" s="56">
        <f t="shared" si="0"/>
        <v>0</v>
      </c>
      <c r="Q24" s="55"/>
      <c r="R24" s="18"/>
      <c r="S24" s="56">
        <f t="shared" si="1"/>
        <v>0</v>
      </c>
      <c r="T24">
        <f t="shared" si="2"/>
        <v>0</v>
      </c>
    </row>
    <row r="25" spans="1:20" ht="15.75" customHeight="1" x14ac:dyDescent="0.3">
      <c r="A25" s="68"/>
      <c r="B25" t="s">
        <v>53</v>
      </c>
      <c r="C25">
        <f ca="1">IF(Plan1!H29=blank1,0,OFFSET(validate3,MATCH(Plan1!H29,Status3,0),0,1,1))</f>
        <v>2</v>
      </c>
      <c r="E25" s="17">
        <v>22</v>
      </c>
      <c r="F25" s="18"/>
      <c r="G25" s="18"/>
      <c r="H25" s="18"/>
      <c r="I25" s="18"/>
      <c r="J25" s="18"/>
      <c r="K25" s="18"/>
      <c r="L25" s="18"/>
      <c r="M25" s="20"/>
      <c r="N25" s="55"/>
      <c r="O25" s="18"/>
      <c r="P25" s="56">
        <f t="shared" si="0"/>
        <v>0</v>
      </c>
      <c r="Q25" s="55"/>
      <c r="R25" s="18"/>
      <c r="S25" s="56">
        <f t="shared" si="1"/>
        <v>0</v>
      </c>
      <c r="T25">
        <f t="shared" si="2"/>
        <v>0</v>
      </c>
    </row>
    <row r="26" spans="1:20" ht="15.75" customHeight="1" x14ac:dyDescent="0.3">
      <c r="A26" s="68"/>
      <c r="B26" t="s">
        <v>53</v>
      </c>
      <c r="C26">
        <f ca="1">IF(Plan1!I29=blank1,0,OFFSET(validate3,MATCH(Plan1!I29,Status3,0),0,1,1))</f>
        <v>2</v>
      </c>
      <c r="E26" s="17">
        <v>23</v>
      </c>
      <c r="F26" s="18"/>
      <c r="G26" s="18"/>
      <c r="H26" s="18"/>
      <c r="I26" s="18"/>
      <c r="J26" s="18"/>
      <c r="K26" s="18"/>
      <c r="L26" s="18"/>
      <c r="M26" s="20"/>
      <c r="N26" s="55"/>
      <c r="O26" s="18"/>
      <c r="P26" s="56">
        <f t="shared" si="0"/>
        <v>0</v>
      </c>
      <c r="Q26" s="55"/>
      <c r="R26" s="18"/>
      <c r="S26" s="56">
        <f t="shared" si="1"/>
        <v>0</v>
      </c>
      <c r="T26">
        <f t="shared" si="2"/>
        <v>0</v>
      </c>
    </row>
    <row r="27" spans="1:20" ht="15.75" customHeight="1" x14ac:dyDescent="0.3">
      <c r="A27" s="68"/>
      <c r="B27" t="s">
        <v>53</v>
      </c>
      <c r="C27">
        <f ca="1">IF(Plan1!J29=blank1,0,OFFSET(validate3,MATCH(Plan1!J29,Status3,0),0,1,1))</f>
        <v>2</v>
      </c>
      <c r="E27" s="17">
        <v>24</v>
      </c>
      <c r="F27" s="18"/>
      <c r="G27" s="18"/>
      <c r="H27" s="18"/>
      <c r="I27" s="18"/>
      <c r="J27" s="18"/>
      <c r="K27" s="18"/>
      <c r="L27" s="18"/>
      <c r="M27" s="20"/>
      <c r="N27" s="55"/>
      <c r="O27" s="18"/>
      <c r="P27" s="56">
        <f t="shared" si="0"/>
        <v>0</v>
      </c>
      <c r="Q27" s="55"/>
      <c r="R27" s="18"/>
      <c r="S27" s="56">
        <f t="shared" si="1"/>
        <v>0</v>
      </c>
      <c r="T27">
        <f t="shared" si="2"/>
        <v>0</v>
      </c>
    </row>
    <row r="28" spans="1:20" ht="15.75" customHeight="1" x14ac:dyDescent="0.3">
      <c r="A28" s="68"/>
      <c r="B28" t="s">
        <v>53</v>
      </c>
      <c r="C28">
        <f ca="1">IF(Plan1!K29=blank1,0,OFFSET(validate3,MATCH(Plan1!K29,Status3,0),0,1,1))</f>
        <v>2</v>
      </c>
      <c r="E28" s="17">
        <v>25</v>
      </c>
      <c r="F28" s="18"/>
      <c r="G28" s="18"/>
      <c r="H28" s="18"/>
      <c r="I28" s="18"/>
      <c r="J28" s="18"/>
      <c r="K28" s="18"/>
      <c r="L28" s="18"/>
      <c r="M28" s="20"/>
      <c r="N28" s="55"/>
      <c r="O28" s="18"/>
      <c r="P28" s="56">
        <f t="shared" si="0"/>
        <v>0</v>
      </c>
      <c r="Q28" s="55"/>
      <c r="R28" s="18"/>
      <c r="S28" s="56">
        <f t="shared" si="1"/>
        <v>0</v>
      </c>
      <c r="T28">
        <f t="shared" si="2"/>
        <v>0</v>
      </c>
    </row>
    <row r="29" spans="1:20" ht="15.75" customHeight="1" x14ac:dyDescent="0.3">
      <c r="A29" s="68"/>
      <c r="B29" t="s">
        <v>53</v>
      </c>
      <c r="C29">
        <f ca="1">IF(Plan1!L29=blank1,0,OFFSET(validate3,MATCH(Plan1!L29,Status3,0),0,1,1))</f>
        <v>2</v>
      </c>
      <c r="E29" s="17">
        <v>26</v>
      </c>
      <c r="F29" s="18"/>
      <c r="G29" s="18"/>
      <c r="H29" s="18"/>
      <c r="I29" s="18"/>
      <c r="J29" s="18"/>
      <c r="K29" s="18"/>
      <c r="L29" s="18"/>
      <c r="M29" s="20"/>
      <c r="N29" s="55"/>
      <c r="O29" s="18"/>
      <c r="P29" s="56">
        <f t="shared" si="0"/>
        <v>0</v>
      </c>
      <c r="Q29" s="55"/>
      <c r="R29" s="18"/>
      <c r="S29" s="56">
        <f t="shared" si="1"/>
        <v>0</v>
      </c>
      <c r="T29">
        <f t="shared" si="2"/>
        <v>0</v>
      </c>
    </row>
    <row r="30" spans="1:20" ht="15.75" customHeight="1" x14ac:dyDescent="0.3">
      <c r="A30" s="68"/>
      <c r="B30" t="s">
        <v>53</v>
      </c>
      <c r="C30">
        <f ca="1">IF(Plan1!M29=blank1,0,OFFSET(validate3,MATCH(Plan1!M29,Status3,0),0,1,1))</f>
        <v>2</v>
      </c>
      <c r="E30" s="17">
        <v>27</v>
      </c>
      <c r="F30" s="18"/>
      <c r="G30" s="18"/>
      <c r="H30" s="18"/>
      <c r="I30" s="18"/>
      <c r="J30" s="18"/>
      <c r="K30" s="18"/>
      <c r="L30" s="18"/>
      <c r="M30" s="20"/>
      <c r="N30" s="55"/>
      <c r="O30" s="18"/>
      <c r="P30" s="56">
        <f t="shared" si="0"/>
        <v>0</v>
      </c>
      <c r="Q30" s="55"/>
      <c r="R30" s="18"/>
      <c r="S30" s="56">
        <f t="shared" si="1"/>
        <v>0</v>
      </c>
      <c r="T30">
        <f t="shared" si="2"/>
        <v>0</v>
      </c>
    </row>
    <row r="31" spans="1:20" ht="15.75" customHeight="1" x14ac:dyDescent="0.3">
      <c r="A31" s="68"/>
      <c r="B31" t="s">
        <v>53</v>
      </c>
      <c r="C31">
        <f ca="1">IF(Plan1!N29=blank1,0,OFFSET(validate3,MATCH(Plan1!N29,Status3,0),0,1,1))</f>
        <v>2</v>
      </c>
      <c r="E31" s="17">
        <v>28</v>
      </c>
      <c r="F31" s="18"/>
      <c r="G31" s="18"/>
      <c r="H31" s="18"/>
      <c r="I31" s="18"/>
      <c r="J31" s="18"/>
      <c r="K31" s="18"/>
      <c r="L31" s="18"/>
      <c r="M31" s="20"/>
      <c r="N31" s="55"/>
      <c r="O31" s="18"/>
      <c r="P31" s="56">
        <f t="shared" si="0"/>
        <v>0</v>
      </c>
      <c r="Q31" s="55"/>
      <c r="R31" s="18"/>
      <c r="S31" s="56">
        <f t="shared" si="1"/>
        <v>0</v>
      </c>
      <c r="T31">
        <f t="shared" si="2"/>
        <v>0</v>
      </c>
    </row>
    <row r="32" spans="1:20" ht="15.75" customHeight="1" x14ac:dyDescent="0.3">
      <c r="A32" s="68"/>
      <c r="B32" t="s">
        <v>53</v>
      </c>
      <c r="C32">
        <f ca="1">IF(Plan1!O29=blank1,0,OFFSET(validate3,MATCH(Plan1!O29,Status3,0),0,1,1))</f>
        <v>1</v>
      </c>
      <c r="E32" s="17">
        <v>29</v>
      </c>
      <c r="F32" s="23"/>
      <c r="G32" s="23"/>
      <c r="H32" s="23"/>
      <c r="I32" s="23"/>
      <c r="J32" s="23"/>
      <c r="K32" s="23"/>
      <c r="L32" s="23"/>
      <c r="M32" s="24"/>
      <c r="N32" s="63"/>
      <c r="O32" s="64"/>
      <c r="P32" s="65">
        <f t="shared" si="0"/>
        <v>0</v>
      </c>
      <c r="Q32" s="63"/>
      <c r="R32" s="64"/>
      <c r="S32" s="65">
        <f t="shared" si="1"/>
        <v>0</v>
      </c>
      <c r="T32">
        <f t="shared" si="2"/>
        <v>0</v>
      </c>
    </row>
    <row r="33" spans="1:22" ht="15.75" customHeight="1" x14ac:dyDescent="0.3">
      <c r="A33" s="68"/>
      <c r="B33" t="s">
        <v>53</v>
      </c>
      <c r="C33">
        <f ca="1">IF(Plan1!P29=blank1,0,OFFSET(validate3,MATCH(Plan1!P29,Status3,0),0,1,1))</f>
        <v>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</row>
    <row r="34" spans="1:22" ht="15.75" customHeight="1" x14ac:dyDescent="0.3">
      <c r="A34" s="68"/>
      <c r="B34" t="s">
        <v>53</v>
      </c>
      <c r="C34">
        <f ca="1">IF(Plan1!Q29=blank1,0,OFFSET(validate3,MATCH(Plan1!Q29,Status3,0),0,1,1))</f>
        <v>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22" ht="15.75" customHeight="1" x14ac:dyDescent="0.3">
      <c r="A35" s="67"/>
      <c r="B35" t="s">
        <v>53</v>
      </c>
      <c r="C35">
        <f ca="1">IF(Plan1!T$29=blank1,0,OFFSET(validate3,MATCH(Plan1!T$29,Status3,0),0,1,1))</f>
        <v>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</row>
    <row r="36" spans="1:22" ht="15.75" customHeight="1" x14ac:dyDescent="0.3">
      <c r="A36" s="67"/>
      <c r="B36" t="s">
        <v>53</v>
      </c>
      <c r="C36">
        <f ca="1">IF(Plan1!U$29=blank1,0,OFFSET(validate3,MATCH(Plan1!U$29,Status3,0),0,1,1))</f>
        <v>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</row>
    <row r="37" spans="1:22" ht="15.75" customHeight="1" x14ac:dyDescent="0.3">
      <c r="A37" s="67"/>
      <c r="B37" t="s">
        <v>53</v>
      </c>
      <c r="C37">
        <f ca="1">IF(Plan1!V$29=blank1,0,OFFSET(validate3,MATCH(Plan1!V$29,Status3,0),0,1,1))</f>
        <v>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</row>
    <row r="38" spans="1:22" ht="15.75" customHeight="1" x14ac:dyDescent="0.3">
      <c r="A38" s="67"/>
      <c r="B38" t="s">
        <v>53</v>
      </c>
      <c r="C38">
        <f ca="1">IF(Plan1!W$29=blank1,0,OFFSET(validate3,MATCH(Plan1!W$29,Status3,0),0,1,1))</f>
        <v>2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</row>
    <row r="39" spans="1:22" ht="15.75" customHeight="1" x14ac:dyDescent="0.3">
      <c r="A39" s="67"/>
      <c r="B39" t="s">
        <v>53</v>
      </c>
      <c r="C39">
        <f ca="1">IF(Plan1!X$29=blank1,0,OFFSET(validate3,MATCH(Plan1!X$29,Status3,0),0,1,1))</f>
        <v>2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</row>
    <row r="40" spans="1:22" ht="15.75" customHeight="1" x14ac:dyDescent="0.3">
      <c r="A40" s="67"/>
      <c r="B40" t="s">
        <v>53</v>
      </c>
      <c r="C40">
        <f ca="1">IF(Plan1!Y$29=blank1,0,OFFSET(validate3,MATCH(Plan1!Y$29,Status3,0),0,1,1))</f>
        <v>2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 spans="1:22" ht="15.75" customHeight="1" x14ac:dyDescent="0.3">
      <c r="A41" s="67"/>
      <c r="B41" t="s">
        <v>53</v>
      </c>
      <c r="C41">
        <f ca="1">IF(Plan1!Z$29=blank1,0,OFFSET(validate3,MATCH(Plan1!Z$29,Status3,0),0,1,1))</f>
        <v>2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 spans="1:22" ht="15.75" customHeight="1" x14ac:dyDescent="0.3">
      <c r="A42" s="67"/>
      <c r="B42" t="s">
        <v>53</v>
      </c>
      <c r="C42">
        <f ca="1">IF(Plan1!AA$29=blank1,0,OFFSET(validate3,MATCH(Plan1!AA$29,Status3,0),0,1,1))</f>
        <v>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</row>
    <row r="43" spans="1:22" ht="15.75" customHeight="1" x14ac:dyDescent="0.3">
      <c r="A43" s="67"/>
      <c r="B43" t="s">
        <v>53</v>
      </c>
      <c r="C43">
        <f ca="1">IF(Plan1!AB$29=blank1,0,OFFSET(validate3,MATCH(Plan1!AB$29,Status3,0),0,1,1))</f>
        <v>2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</row>
    <row r="44" spans="1:22" ht="15.75" customHeight="1" x14ac:dyDescent="0.3">
      <c r="A44" s="67"/>
      <c r="B44" t="s">
        <v>53</v>
      </c>
      <c r="C44">
        <f ca="1">IF(Plan1!AC$29=blank1,0,OFFSET(validate3,MATCH(Plan1!AC$29,Status3,0),0,1,1))</f>
        <v>2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</row>
    <row r="45" spans="1:22" ht="15.75" customHeight="1" x14ac:dyDescent="0.3">
      <c r="A45" s="67"/>
      <c r="B45" t="s">
        <v>53</v>
      </c>
      <c r="C45">
        <f ca="1">IF(Plan1!AD$29=blank1,0,OFFSET(validate3,MATCH(Plan1!AD$29,Status3,0),0,1,1))</f>
        <v>2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</row>
    <row r="46" spans="1:22" ht="15.75" customHeight="1" x14ac:dyDescent="0.3">
      <c r="A46" s="67"/>
      <c r="B46" t="s">
        <v>53</v>
      </c>
      <c r="C46">
        <f ca="1">IF(Plan1!AE$29=blank1,0,OFFSET(validate3,MATCH(Plan1!AE$29,Status3,0),0,1,1))</f>
        <v>2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</row>
    <row r="47" spans="1:22" ht="15.75" customHeight="1" thickBot="1" x14ac:dyDescent="0.35"/>
    <row r="48" spans="1:22" ht="15.75" customHeight="1" x14ac:dyDescent="0.3">
      <c r="B48" s="25" t="s">
        <v>58</v>
      </c>
      <c r="C48" s="8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</sheetData>
  <mergeCells count="2">
    <mergeCell ref="Q2:S2"/>
    <mergeCell ref="N2:P2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34"/>
  <sheetViews>
    <sheetView zoomScale="90" zoomScaleNormal="90" workbookViewId="0">
      <selection activeCell="J39" sqref="J39"/>
    </sheetView>
  </sheetViews>
  <sheetFormatPr defaultRowHeight="14.4" x14ac:dyDescent="0.3"/>
  <cols>
    <col min="1" max="1" width="9.109375"/>
    <col min="2" max="2" width="24.6640625" bestFit="1" customWidth="1"/>
    <col min="3" max="3" width="13.44140625" customWidth="1"/>
    <col min="4" max="4" width="10.33203125" customWidth="1"/>
    <col min="5" max="5" width="10" customWidth="1"/>
    <col min="6" max="6" width="13.5546875" customWidth="1"/>
    <col min="7" max="7" width="11.5546875" customWidth="1"/>
    <col min="8" max="8" width="10" customWidth="1"/>
    <col min="9" max="9" width="9.109375"/>
    <col min="10" max="10" width="15.44140625" bestFit="1" customWidth="1"/>
    <col min="12" max="16" width="9.109375"/>
    <col min="18" max="18" width="9.109375"/>
    <col min="19" max="19" width="11.5546875" bestFit="1" customWidth="1"/>
    <col min="20" max="22" width="9.109375"/>
    <col min="23" max="23" width="12.6640625" bestFit="1" customWidth="1"/>
    <col min="25" max="25" width="9.109375"/>
  </cols>
  <sheetData>
    <row r="4" spans="10:26" x14ac:dyDescent="0.3">
      <c r="J4" t="s">
        <v>61</v>
      </c>
    </row>
    <row r="5" spans="10:26" x14ac:dyDescent="0.3">
      <c r="J5">
        <v>13.88</v>
      </c>
      <c r="K5">
        <v>14</v>
      </c>
      <c r="L5">
        <v>14.5</v>
      </c>
      <c r="M5">
        <v>15</v>
      </c>
      <c r="N5">
        <v>15.5</v>
      </c>
      <c r="O5">
        <v>16</v>
      </c>
      <c r="P5">
        <v>16.5</v>
      </c>
      <c r="Q5">
        <v>17</v>
      </c>
      <c r="R5">
        <v>17.5</v>
      </c>
      <c r="S5">
        <v>18</v>
      </c>
      <c r="T5">
        <v>18.5</v>
      </c>
      <c r="U5">
        <v>19</v>
      </c>
      <c r="V5">
        <v>19.5</v>
      </c>
      <c r="W5">
        <v>20</v>
      </c>
    </row>
    <row r="6" spans="10:26" x14ac:dyDescent="0.3">
      <c r="J6">
        <v>0.93</v>
      </c>
      <c r="K6">
        <v>0.95</v>
      </c>
      <c r="L6">
        <v>1.02</v>
      </c>
      <c r="M6">
        <v>1.0900000000000001</v>
      </c>
      <c r="N6">
        <v>1.1599999999999999</v>
      </c>
      <c r="O6">
        <v>1.23</v>
      </c>
      <c r="P6">
        <v>1.3</v>
      </c>
      <c r="Q6">
        <v>1.37</v>
      </c>
      <c r="R6">
        <v>1.44</v>
      </c>
      <c r="S6">
        <v>1.51</v>
      </c>
      <c r="T6">
        <v>1.58</v>
      </c>
      <c r="U6">
        <v>1.65</v>
      </c>
      <c r="V6">
        <v>1.72</v>
      </c>
      <c r="W6">
        <v>1.79</v>
      </c>
    </row>
    <row r="7" spans="10:26" x14ac:dyDescent="0.3">
      <c r="J7">
        <v>0.26</v>
      </c>
      <c r="K7">
        <v>0.27</v>
      </c>
      <c r="L7">
        <v>0.31</v>
      </c>
      <c r="M7">
        <v>0.35</v>
      </c>
      <c r="N7">
        <v>0.39</v>
      </c>
      <c r="O7">
        <v>0.43</v>
      </c>
      <c r="P7">
        <v>0.47</v>
      </c>
      <c r="Q7">
        <v>0.5</v>
      </c>
      <c r="R7">
        <v>0.54</v>
      </c>
      <c r="S7">
        <v>0.57999999999999996</v>
      </c>
      <c r="T7">
        <v>0.6</v>
      </c>
      <c r="U7">
        <v>0.62</v>
      </c>
      <c r="V7">
        <v>0.65</v>
      </c>
      <c r="W7">
        <v>0.67</v>
      </c>
    </row>
    <row r="8" spans="10:26" x14ac:dyDescent="0.3">
      <c r="J8">
        <v>0.73</v>
      </c>
      <c r="K8">
        <v>0.74</v>
      </c>
      <c r="L8">
        <v>0.76</v>
      </c>
      <c r="M8">
        <v>0.79</v>
      </c>
      <c r="N8">
        <v>0.81</v>
      </c>
      <c r="O8">
        <v>0.84</v>
      </c>
      <c r="P8">
        <v>0.87</v>
      </c>
      <c r="Q8">
        <v>0.89</v>
      </c>
      <c r="R8">
        <v>0.92</v>
      </c>
      <c r="S8">
        <v>0.95</v>
      </c>
      <c r="T8">
        <v>0.97</v>
      </c>
      <c r="U8">
        <v>1</v>
      </c>
      <c r="V8">
        <v>1.02</v>
      </c>
      <c r="W8">
        <v>1.05</v>
      </c>
    </row>
    <row r="9" spans="10:26" x14ac:dyDescent="0.3">
      <c r="J9">
        <v>0.22</v>
      </c>
      <c r="K9">
        <v>0.22</v>
      </c>
      <c r="L9">
        <v>0.23</v>
      </c>
      <c r="M9">
        <v>0.24</v>
      </c>
      <c r="N9">
        <v>0.24</v>
      </c>
      <c r="O9">
        <v>0.25</v>
      </c>
      <c r="P9">
        <v>0.26</v>
      </c>
      <c r="Q9">
        <v>0.27</v>
      </c>
      <c r="R9">
        <v>0.28000000000000003</v>
      </c>
      <c r="S9">
        <v>0.28000000000000003</v>
      </c>
      <c r="T9">
        <v>0.28999999999999998</v>
      </c>
      <c r="U9">
        <v>0.3</v>
      </c>
      <c r="V9">
        <v>0.31</v>
      </c>
      <c r="W9">
        <v>0.32</v>
      </c>
    </row>
    <row r="10" spans="10:26" x14ac:dyDescent="0.3">
      <c r="J10">
        <f>SUM(J6:J9)</f>
        <v>2.14</v>
      </c>
      <c r="K10">
        <f>SUM(K6:K9)</f>
        <v>2.1800000000000002</v>
      </c>
      <c r="L10">
        <f t="shared" ref="L10:T10" si="0">SUM(L6:L9)</f>
        <v>2.3199999999999998</v>
      </c>
      <c r="M10">
        <f t="shared" si="0"/>
        <v>2.4699999999999998</v>
      </c>
      <c r="N10">
        <f t="shared" si="0"/>
        <v>2.5999999999999996</v>
      </c>
      <c r="O10">
        <f t="shared" si="0"/>
        <v>2.75</v>
      </c>
      <c r="P10">
        <f t="shared" si="0"/>
        <v>2.9000000000000004</v>
      </c>
      <c r="Q10">
        <f t="shared" si="0"/>
        <v>3.0300000000000002</v>
      </c>
      <c r="R10">
        <f t="shared" si="0"/>
        <v>3.1799999999999997</v>
      </c>
      <c r="S10">
        <f t="shared" si="0"/>
        <v>3.3200000000000003</v>
      </c>
      <c r="T10">
        <f t="shared" si="0"/>
        <v>3.4400000000000004</v>
      </c>
      <c r="U10">
        <f t="shared" ref="U10" si="1">SUM(U6:U9)</f>
        <v>3.57</v>
      </c>
      <c r="V10">
        <f t="shared" ref="V10" si="2">SUM(V6:V9)</f>
        <v>3.7</v>
      </c>
      <c r="W10">
        <f t="shared" ref="W10" si="3">SUM(W6:W9)</f>
        <v>3.8299999999999996</v>
      </c>
    </row>
    <row r="11" spans="10:26" x14ac:dyDescent="0.3">
      <c r="J11" s="27">
        <v>0.15440000000000001</v>
      </c>
      <c r="K11" s="28">
        <v>0.15559999999999999</v>
      </c>
      <c r="L11" s="29">
        <v>0.16020000000000001</v>
      </c>
      <c r="M11" s="28">
        <v>0.1646</v>
      </c>
      <c r="N11" s="29">
        <v>0.1686</v>
      </c>
      <c r="O11" s="29">
        <v>0.1721</v>
      </c>
      <c r="P11" s="28">
        <v>0.17549999999999999</v>
      </c>
      <c r="Q11" s="27">
        <v>0.17860000000000001</v>
      </c>
      <c r="R11" s="27">
        <v>0.18149999999999999</v>
      </c>
      <c r="S11" s="27">
        <v>0.1842</v>
      </c>
      <c r="T11" s="27">
        <v>0.1862</v>
      </c>
      <c r="U11" s="27">
        <v>0.188</v>
      </c>
      <c r="V11" s="27">
        <v>0.18970000000000001</v>
      </c>
      <c r="W11" s="27">
        <v>0.19139999999999999</v>
      </c>
      <c r="X11" s="29"/>
      <c r="Y11" s="29"/>
      <c r="Z11" s="27"/>
    </row>
    <row r="12" spans="10:26" x14ac:dyDescent="0.3">
      <c r="J12">
        <f>J5-(J5*J11)</f>
        <v>11.736928000000001</v>
      </c>
      <c r="K12">
        <f>K5-(K5*K11)</f>
        <v>11.8216</v>
      </c>
      <c r="L12">
        <f t="shared" ref="L12:T12" si="4">L5-(L5*L11)</f>
        <v>12.177099999999999</v>
      </c>
      <c r="M12">
        <f t="shared" si="4"/>
        <v>12.531000000000001</v>
      </c>
      <c r="N12">
        <f t="shared" si="4"/>
        <v>12.886699999999999</v>
      </c>
      <c r="O12">
        <f t="shared" si="4"/>
        <v>13.2464</v>
      </c>
      <c r="P12">
        <f t="shared" si="4"/>
        <v>13.60425</v>
      </c>
      <c r="Q12">
        <f t="shared" si="4"/>
        <v>13.963799999999999</v>
      </c>
      <c r="R12">
        <f t="shared" si="4"/>
        <v>14.32375</v>
      </c>
      <c r="S12">
        <f t="shared" si="4"/>
        <v>14.6844</v>
      </c>
      <c r="T12">
        <f t="shared" si="4"/>
        <v>15.055299999999999</v>
      </c>
      <c r="U12">
        <f t="shared" ref="U12" si="5">U5-(U5*U11)</f>
        <v>15.428000000000001</v>
      </c>
      <c r="V12">
        <f t="shared" ref="V12" si="6">V5-(V5*V11)</f>
        <v>15.800850000000001</v>
      </c>
      <c r="W12">
        <f t="shared" ref="W12" si="7">W5-(W5*W11)</f>
        <v>16.172000000000001</v>
      </c>
    </row>
    <row r="19" spans="2:23" x14ac:dyDescent="0.3">
      <c r="S19" s="31"/>
    </row>
    <row r="20" spans="2:23" x14ac:dyDescent="0.3">
      <c r="C20" s="158" t="s">
        <v>67</v>
      </c>
      <c r="D20" s="158"/>
      <c r="E20" s="158"/>
      <c r="F20" s="158" t="s">
        <v>68</v>
      </c>
      <c r="G20" s="158"/>
      <c r="H20" s="158"/>
    </row>
    <row r="21" spans="2:23" x14ac:dyDescent="0.3">
      <c r="C21" t="s">
        <v>64</v>
      </c>
      <c r="D21" t="s">
        <v>63</v>
      </c>
      <c r="E21" t="s">
        <v>65</v>
      </c>
      <c r="F21" t="s">
        <v>64</v>
      </c>
      <c r="G21" t="s">
        <v>63</v>
      </c>
      <c r="H21" t="s">
        <v>65</v>
      </c>
    </row>
    <row r="22" spans="2:23" x14ac:dyDescent="0.3">
      <c r="B22" t="s">
        <v>10</v>
      </c>
      <c r="C22" s="33">
        <f>Plan1!E8</f>
        <v>18</v>
      </c>
      <c r="D22">
        <f>C28*C30</f>
        <v>2387.3498999999997</v>
      </c>
      <c r="E22">
        <f>D22*12</f>
        <v>28648.198799999998</v>
      </c>
      <c r="F22" s="33">
        <f>Plan1!S8</f>
        <v>18</v>
      </c>
      <c r="G22">
        <f>F28*C30</f>
        <v>2387.3498999999997</v>
      </c>
      <c r="H22">
        <f>G22*12</f>
        <v>28648.198799999998</v>
      </c>
      <c r="V22" s="27"/>
      <c r="W22" s="32"/>
    </row>
    <row r="23" spans="2:23" x14ac:dyDescent="0.3">
      <c r="B23" s="30" t="s">
        <v>70</v>
      </c>
      <c r="C23" s="34">
        <f>-0.0001*(C22)^2 + 0.1435*C22 - 1.0409</f>
        <v>1.5096999999999998</v>
      </c>
      <c r="F23" s="34">
        <f>-0.0001*(F22)^2 + 0.1435*F22 - 1.0409</f>
        <v>1.5096999999999998</v>
      </c>
    </row>
    <row r="24" spans="2:23" x14ac:dyDescent="0.3">
      <c r="B24" s="30" t="s">
        <v>71</v>
      </c>
      <c r="C24" s="34">
        <f xml:space="preserve"> -0.0038*(C22)^2 + 0.1971*C22 - 1.7464</f>
        <v>0.57020000000000026</v>
      </c>
      <c r="F24" s="34">
        <f xml:space="preserve"> -0.0038*(F22)^2 + 0.1971*F22 - 1.7464</f>
        <v>0.57020000000000026</v>
      </c>
    </row>
    <row r="25" spans="2:23" x14ac:dyDescent="0.3">
      <c r="B25" s="30" t="s">
        <v>72</v>
      </c>
      <c r="C25" s="34">
        <f xml:space="preserve"> (0.000009)*(C22)^2 + 0.0519*(C22) + 0.0081</f>
        <v>0.94521600000000006</v>
      </c>
      <c r="F25" s="34">
        <f xml:space="preserve"> (0.000009)*(F22)^2 + 0.0519*(F22) + 0.0081</f>
        <v>0.94521600000000006</v>
      </c>
    </row>
    <row r="26" spans="2:23" x14ac:dyDescent="0.3">
      <c r="B26" s="30" t="s">
        <v>73</v>
      </c>
      <c r="C26" s="34">
        <f xml:space="preserve"> 0.0003*(C22)^2 + 0.0059*(C22) + 0.0801</f>
        <v>0.28349999999999997</v>
      </c>
      <c r="F26" s="34">
        <f xml:space="preserve"> 0.0003*(F22)^2 + 0.0059*(F22) + 0.0801</f>
        <v>0.28349999999999997</v>
      </c>
    </row>
    <row r="27" spans="2:23" x14ac:dyDescent="0.3">
      <c r="B27" s="30" t="s">
        <v>66</v>
      </c>
      <c r="C27" s="36">
        <f>SUM(C23:C26)</f>
        <v>3.3086160000000007</v>
      </c>
      <c r="F27" s="36">
        <f>SUM(F23:F26)</f>
        <v>3.3086160000000007</v>
      </c>
    </row>
    <row r="28" spans="2:23" x14ac:dyDescent="0.3">
      <c r="B28" t="s">
        <v>62</v>
      </c>
      <c r="C28">
        <f>C22-C27</f>
        <v>14.691383999999999</v>
      </c>
      <c r="F28">
        <f>F22-F27</f>
        <v>14.691383999999999</v>
      </c>
    </row>
    <row r="30" spans="2:23" x14ac:dyDescent="0.3">
      <c r="C30">
        <f>3250/20</f>
        <v>162.5</v>
      </c>
    </row>
    <row r="31" spans="2:23" x14ac:dyDescent="0.3">
      <c r="C31" s="37">
        <f>(C27*100%)/C22</f>
        <v>0.18381200000000003</v>
      </c>
      <c r="G31" s="35"/>
    </row>
    <row r="32" spans="2:23" x14ac:dyDescent="0.3">
      <c r="C32" s="37">
        <f>(F27*100%)/F22</f>
        <v>0.18381200000000003</v>
      </c>
    </row>
    <row r="33" spans="7:7" x14ac:dyDescent="0.3">
      <c r="G33" s="35"/>
    </row>
    <row r="34" spans="7:7" x14ac:dyDescent="0.3">
      <c r="G34" s="35"/>
    </row>
  </sheetData>
  <mergeCells count="2">
    <mergeCell ref="C20:E20"/>
    <mergeCell ref="F20:H2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8:O15"/>
  <sheetViews>
    <sheetView topLeftCell="B4" zoomScale="130" zoomScaleNormal="130" workbookViewId="0">
      <selection activeCell="F15" sqref="F15"/>
    </sheetView>
  </sheetViews>
  <sheetFormatPr defaultRowHeight="14.4" x14ac:dyDescent="0.3"/>
  <cols>
    <col min="8" max="8" width="10.44140625" bestFit="1" customWidth="1"/>
  </cols>
  <sheetData>
    <row r="8" spans="7:15" x14ac:dyDescent="0.3">
      <c r="H8" t="s">
        <v>87</v>
      </c>
      <c r="I8" t="s">
        <v>88</v>
      </c>
      <c r="J8" t="s">
        <v>89</v>
      </c>
      <c r="K8" t="s">
        <v>90</v>
      </c>
      <c r="L8" s="94" t="s">
        <v>92</v>
      </c>
      <c r="M8" t="s">
        <v>93</v>
      </c>
      <c r="N8" t="s">
        <v>91</v>
      </c>
    </row>
    <row r="9" spans="7:15" x14ac:dyDescent="0.3">
      <c r="G9">
        <v>880</v>
      </c>
      <c r="H9">
        <v>98</v>
      </c>
      <c r="I9">
        <v>0</v>
      </c>
      <c r="J9">
        <v>0</v>
      </c>
      <c r="K9">
        <v>0</v>
      </c>
      <c r="L9">
        <v>75</v>
      </c>
      <c r="M9" t="s">
        <v>96</v>
      </c>
      <c r="N9">
        <v>0</v>
      </c>
      <c r="O9">
        <f>SUM(G9:N9)</f>
        <v>1053</v>
      </c>
    </row>
    <row r="10" spans="7:15" x14ac:dyDescent="0.3">
      <c r="G10">
        <v>1000</v>
      </c>
      <c r="H10">
        <v>98</v>
      </c>
      <c r="I10">
        <v>0</v>
      </c>
      <c r="J10" t="s">
        <v>95</v>
      </c>
      <c r="K10" t="s">
        <v>95</v>
      </c>
      <c r="L10" t="s">
        <v>95</v>
      </c>
      <c r="M10" t="s">
        <v>94</v>
      </c>
      <c r="N10">
        <v>0</v>
      </c>
      <c r="O10">
        <f t="shared" ref="O10:O15" si="0">SUM(G10:N10)</f>
        <v>1098</v>
      </c>
    </row>
    <row r="11" spans="7:15" x14ac:dyDescent="0.3">
      <c r="G11">
        <v>1050</v>
      </c>
      <c r="H11">
        <v>0</v>
      </c>
      <c r="I11" t="s">
        <v>95</v>
      </c>
      <c r="J11" t="s">
        <v>95</v>
      </c>
      <c r="K11" t="s">
        <v>95</v>
      </c>
      <c r="L11" t="s">
        <v>95</v>
      </c>
      <c r="M11" t="s">
        <v>96</v>
      </c>
      <c r="N11">
        <v>0</v>
      </c>
      <c r="O11">
        <f t="shared" si="0"/>
        <v>1050</v>
      </c>
    </row>
    <row r="12" spans="7:15" x14ac:dyDescent="0.3">
      <c r="G12">
        <v>750</v>
      </c>
      <c r="H12">
        <v>98</v>
      </c>
      <c r="I12">
        <v>0</v>
      </c>
      <c r="J12" t="s">
        <v>95</v>
      </c>
      <c r="K12" t="s">
        <v>95</v>
      </c>
      <c r="L12" t="s">
        <v>95</v>
      </c>
      <c r="M12" t="s">
        <v>96</v>
      </c>
      <c r="N12">
        <v>0</v>
      </c>
      <c r="O12">
        <f t="shared" si="0"/>
        <v>848</v>
      </c>
    </row>
    <row r="13" spans="7:15" x14ac:dyDescent="0.3">
      <c r="G13">
        <v>750</v>
      </c>
      <c r="H13">
        <v>98</v>
      </c>
      <c r="I13">
        <v>0</v>
      </c>
      <c r="J13" t="s">
        <v>96</v>
      </c>
      <c r="K13" t="s">
        <v>96</v>
      </c>
      <c r="L13" t="s">
        <v>95</v>
      </c>
      <c r="M13" t="s">
        <v>96</v>
      </c>
      <c r="N13">
        <v>60</v>
      </c>
      <c r="O13">
        <f t="shared" si="0"/>
        <v>908</v>
      </c>
    </row>
    <row r="14" spans="7:15" x14ac:dyDescent="0.3">
      <c r="G14">
        <v>995</v>
      </c>
      <c r="H14">
        <v>98</v>
      </c>
      <c r="I14">
        <v>0</v>
      </c>
      <c r="J14" t="s">
        <v>95</v>
      </c>
      <c r="K14" t="s">
        <v>95</v>
      </c>
      <c r="L14" t="s">
        <v>95</v>
      </c>
      <c r="M14" t="s">
        <v>96</v>
      </c>
      <c r="N14">
        <v>0</v>
      </c>
      <c r="O14">
        <f t="shared" si="0"/>
        <v>1093</v>
      </c>
    </row>
    <row r="15" spans="7:15" x14ac:dyDescent="0.3">
      <c r="G15">
        <v>780</v>
      </c>
      <c r="H15">
        <v>131</v>
      </c>
      <c r="I15">
        <v>0</v>
      </c>
      <c r="J15" t="s">
        <v>95</v>
      </c>
      <c r="K15" t="s">
        <v>95</v>
      </c>
      <c r="L15" t="s">
        <v>95</v>
      </c>
      <c r="M15" t="s">
        <v>96</v>
      </c>
      <c r="N15">
        <v>0</v>
      </c>
      <c r="O15">
        <f t="shared" si="0"/>
        <v>911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F18" sqref="F18"/>
    </sheetView>
  </sheetViews>
  <sheetFormatPr defaultRowHeight="14.4" x14ac:dyDescent="0.3"/>
  <cols>
    <col min="1" max="1" width="8.5546875" bestFit="1" customWidth="1"/>
    <col min="2" max="3" width="10.109375" bestFit="1" customWidth="1"/>
  </cols>
  <sheetData>
    <row r="1" spans="1:2" x14ac:dyDescent="0.3">
      <c r="A1" t="s">
        <v>10</v>
      </c>
      <c r="B1" s="94" t="s">
        <v>62</v>
      </c>
    </row>
    <row r="2" spans="1:2" x14ac:dyDescent="0.3">
      <c r="A2">
        <v>15</v>
      </c>
      <c r="B2">
        <v>12.78</v>
      </c>
    </row>
    <row r="3" spans="1:2" x14ac:dyDescent="0.3">
      <c r="A3">
        <v>16</v>
      </c>
      <c r="B3">
        <v>13.48</v>
      </c>
    </row>
    <row r="4" spans="1:2" x14ac:dyDescent="0.3">
      <c r="A4">
        <v>17</v>
      </c>
      <c r="B4">
        <v>14.19</v>
      </c>
    </row>
    <row r="5" spans="1:2" x14ac:dyDescent="0.3">
      <c r="A5">
        <v>18</v>
      </c>
      <c r="B5">
        <v>14.9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I25" sqref="I25"/>
    </sheetView>
  </sheetViews>
  <sheetFormatPr defaultRowHeight="14.4" x14ac:dyDescent="0.3"/>
  <cols>
    <col min="1" max="1" width="8.44140625" bestFit="1" customWidth="1"/>
    <col min="2" max="2" width="8.5546875" bestFit="1" customWidth="1"/>
    <col min="3" max="3" width="10.88671875" bestFit="1" customWidth="1"/>
    <col min="4" max="4" width="7.109375" bestFit="1" customWidth="1"/>
    <col min="5" max="5" width="8.5546875" bestFit="1" customWidth="1"/>
    <col min="6" max="6" width="10.88671875" bestFit="1" customWidth="1"/>
    <col min="7" max="7" width="7.109375" bestFit="1" customWidth="1"/>
  </cols>
  <sheetData>
    <row r="1" spans="1:4" x14ac:dyDescent="0.3">
      <c r="A1" t="s">
        <v>97</v>
      </c>
      <c r="B1" t="s">
        <v>98</v>
      </c>
      <c r="C1" t="s">
        <v>99</v>
      </c>
      <c r="D1" s="94" t="s">
        <v>100</v>
      </c>
    </row>
    <row r="2" spans="1:4" x14ac:dyDescent="0.3">
      <c r="A2" t="s">
        <v>101</v>
      </c>
      <c r="B2" t="s">
        <v>102</v>
      </c>
      <c r="C2" t="s">
        <v>103</v>
      </c>
      <c r="D2" s="94"/>
    </row>
    <row r="3" spans="1:4" x14ac:dyDescent="0.3">
      <c r="A3" t="s">
        <v>101</v>
      </c>
      <c r="B3" t="s">
        <v>102</v>
      </c>
      <c r="C3" t="s">
        <v>103</v>
      </c>
      <c r="D3" s="94"/>
    </row>
    <row r="4" spans="1:4" x14ac:dyDescent="0.3">
      <c r="A4" t="s">
        <v>101</v>
      </c>
      <c r="B4" t="s">
        <v>102</v>
      </c>
      <c r="C4" t="s">
        <v>103</v>
      </c>
      <c r="D4" s="94"/>
    </row>
    <row r="5" spans="1:4" x14ac:dyDescent="0.3">
      <c r="A5" t="s">
        <v>101</v>
      </c>
      <c r="B5" t="s">
        <v>104</v>
      </c>
      <c r="C5" t="s">
        <v>103</v>
      </c>
      <c r="D5" s="94"/>
    </row>
    <row r="6" spans="1:4" x14ac:dyDescent="0.3">
      <c r="A6" t="s">
        <v>100</v>
      </c>
      <c r="C6" t="s">
        <v>103</v>
      </c>
      <c r="D6" s="94" t="s">
        <v>105</v>
      </c>
    </row>
    <row r="7" spans="1:4" x14ac:dyDescent="0.3">
      <c r="A7" t="s">
        <v>101</v>
      </c>
      <c r="B7" t="s">
        <v>102</v>
      </c>
      <c r="C7" t="s">
        <v>103</v>
      </c>
      <c r="D7" s="9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0 5 c f b b 7 - a 5 7 a - 4 8 8 4 - b 7 7 f - e f 3 7 e 8 6 0 c d e b "   s q m i d = " e 8 5 2 f a 7 b - 7 8 8 d - 4 2 b 6 - 8 7 f e - 8 d 3 3 8 1 3 5 f a 9 c "   x m l n s = " h t t p : / / s c h e m a s . m i c r o s o f t . c o m / D a t a M a s h u p " > A A A A A M 4 H A A B Q S w M E F A A C A A g A 8 L T W U l L O t v W q A A A A + g A A A B I A H A B D b 2 5 m a W c v U G F j a 2 F n Z S 5 4 b W w g o h g A K K A U A A A A A A A A A A A A A A A A A A A A A A A A A A A A h Y 9 B D o I w F E S v Q r r n t 4 X U C P m U R L e S G E 2 M W 4 I V G q E Q K J a 7 u f B I X k E T x b h z N / P y F j O P 2 x 3 T q a m 9 q + o H 3 Z q E c G D E U 6 Z o T 9 q U C R n t 2 V + S V O I 2 L y 5 5 q b y X b I Z 4 G k 4 J q a z t Y k q d c + B C a P u S B o x x e s w 2 + 6 J S T U 6 + s v 4 v + 9 o M N j e F I h I P 7 z E y A B G B 4 K G A g H G k M 8 Z M m z l z E B A G 0 Q I Y 0 h + M 6 7 G 2 Y 6 9 k Z / 3 V D u l c k X 5 + y C d Q S w M E F A A C A A g A 8 L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0 1 l J E u q Y P w g Q A A O 9 B A A A T A B w A R m 9 y b X V s Y X M v U 2 V j d G l v b j E u b S C i G A A o o B Q A A A A A A A A A A A A A A A A A A A A A A A A A A A D t n N 1 O 4 0 Y U g O + R e I e R t 1 o l q m v q 8 L f q C l V Z d l H T s g g B a i 8 Q W k 3 s g V g d z 0 Q z 4 y 0 U 5 R H 6 H L 3 q U / B i P e M k e G J P g r d K p K 1 0 Q I A 9 P n P + f Z w v A j R L T C Y F u Z z + j N 9 u b 2 1 v 6 R F V L C W v g n i f D I v k d x 2 Q I 8 K Z 2 d 4 i 8 H E i h W G w 8 B s b R u f 0 j n X s w b F d F E Z 3 g p E x Y / 3 D z k 5 C I 0 M 5 r E W J z H c M v f 8 u o T w p O D V S / a g p p + r h K N 5 / f a t k f j S S h X q t 2 B 1 4 c P R O Z S b T o 2 + P J S / y Y U a D b j e c G n 5 P D Q W 7 p f 3 H 7 y f X 9 v x m d u 1 4 l P F U M Q H X 7 b K 9 P F + q i 8 Q g M z 9 + j J t y r 4 J n Z R / u x 1 S k W S p t A q 7 o k L N o u l Q e l x 6 K z r P e k D z v D E L y W J 1 M 3 L M o D i b d h q k o b m f M 6 5 x j G L Q v N + 0 z X K m J 2 9 l d 8 H R d I b e 0 7 W 5 Y T 9 C 9 L w 8 6 X l v U L Y 2 7 G 9 Y T 9 e 6 X R 9 1 b W 9 Q t j b s b m l H / k o n U L p / R n N U 8 C 6 7 Y v Z k 6 Z a X K D a V c V K 9 c K b n o 8 G k m R l Q T l p N 3 i o p E k g u W y 8 9 Z S n X l 9 S X j M C 0 v 5 B 9 6 S a 6 s w 4 w m I y K k I a e Z N t F A f 8 j H 5 q F T n p Q q 2 U d q k l E m 7 g a G 5 b p z w R K p 0 u g k Y z z 9 l f K C 6 c 6 n r g 0 B V I m C 8 0 m 3 6 2 Q V c i X A S 4 9 v U 9 3 T Z F r 3 V s Q T 1 r L Y K g v x s j Q 0 X N p w C h p d s r e 6 r V a F V O / s 9 s 3 l k 5 q 2 W d l a v Y V 7 o Z 6 i e H n Z f O G F / n 5 + 2 Q 1 P Z Q f i l q l M K r a i i U 6 p N m e + 0 o L i 3 s G K u H o v t q P X P M T X T N r y s v X a d m J v w 6 3 4 9 B c U K G G k D 9 / h B Q x 1 H + D 9 N B 2 I l N 2 3 a M N y w M 5 0 w S G 8 m o j n N s 6 Z 0 q C Y Z 3 9 S Z V + 9 v J D H p Y X Z X V a Y B Q P z O r S c i 7 t t 6 7 D p q d i s Q / y f C r G 7 v B A 2 K q E L b m D n R 6 Y T T h f u m z O m D U t / l p k 1 4 H M H U j t X P A m 9 n b M g 4 d d h 9 Z e D Y C A E U y v j b / 2 a 0 h N V l Y R F 8 6 R q D / f Y N w + g d k z Q 2 m i x i 6 q a C K u 9 d t J R P a 6 9 0 3 V W z 5 O M G 0 V X P K 4 9 z s 3 a s n M 9 M 3 U D W 2 M i F X E X D p 1 O s 9 Y l e A m W n v 5 J J e k D k G g C B + 8 Z z / L M Q B C q s n 8 F / a V v p c o b Y 7 B y F j L 5 P P 1 m 7 p R n / V v D 1 E w r U 5 1 P E P o 3 A d w B 5 m H M i A G J i Z M C u E P A 6 c t i q E 1 m C u u Z m / c x p w k r b 6 J O y w j C I I I v + J x t V n M t d r d 3 W j f u + b 3 l j w K P t 2 7 z O 9 m m Q 8 Y p K d M 4 l t r Q W m p h j f n m z V 7 g O A Y 6 n v 6 m f C Q 1 O Q f i t B L S 6 Z F y z b C f G I X m t N 4 1 j Y b k e i b V 5 / w y s Q C r j 4 w q 2 I 3 j a j a G X H I o 1 e L 0 q b X A F V S v b E a / V y H 0 w m U J y G B 0 I M z B X m R 3 l L f b G T N k T O 2 F s g U E I D J T 0 A T b W 5 l Y 4 k U N 6 Q 8 2 j P Q H i P S I 9 I j 0 i P S I 9 I j 0 i P S I 9 I j 0 i P S I 9 I j 0 i P S I 9 P 9 z p P 8 q i L 4 O 9 I c b B v p D B H o E e g R 6 B H o E e g R 6 B H o E e g R 6 B H o E e g R 6 B H o E e g T 6 9 Q P 9 m w 0 D / R s E e g R 6 B H o E e g R 6 B H o E e g R 6 B H o E e g R 6 B H o E e g R 6 B P q 1 A / 1 U L 7 k n V t E 5 K P K B v f P H 9 o 2 5 R / o J P G 0 S w H r o 2 y r C Y w m o L l j n s d Q R u r / c H 7 q / G B C 6 b y o s u u 2 3 4 L r / X i Z F D u u b e j P i a / w P A P P z n i M X r 1 K 4 6 w j 2 H v e X C + 6 1 1 b j f V v D A E d x f E K z q / C z 7 9 l 9 Q S w E C L Q A U A A I A C A D w t N Z S U s 6 2 9 a o A A A D 6 A A A A E g A A A A A A A A A A A A A A A A A A A A A A Q 2 9 u Z m l n L 1 B h Y 2 t h Z 2 U u e G 1 s U E s B A i 0 A F A A C A A g A 8 L T W U g / K 6 a u k A A A A 6 Q A A A B M A A A A A A A A A A A A A A A A A 9 g A A A F t D b 2 5 0 Z W 5 0 X 1 R 5 c G V z X S 5 4 b W x Q S w E C L Q A U A A I A C A D w t N Z S R L q m D 8 I E A A D v Q Q A A E w A A A A A A A A A A A A A A A A D n A Q A A R m 9 y b X V s Y X M v U 2 V j d G l v b j E u b V B L B Q Y A A A A A A w A D A M I A A A D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g w A A A A A A A C +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N S U y M G J 1 Y 2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4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b G F y e S Z x d W 9 0 O y w m c X V v d D t O Z X Q g c G F 5 J n F 1 b 3 Q 7 X S I g L z 4 8 R W 5 0 c n k g V H l w Z T 0 i R m l s b E N v b H V t b l R 5 c G V z I i B W Y W x 1 Z T 0 i c 0 F 3 V T 0 i I C 8 + P E V u d H J 5 I F R 5 c G U 9 I k Z p b G x M Y X N 0 V X B k Y X R l Z C I g V m F s d W U 9 I m Q y M D I x L T A 2 L T I z V D A x O j I x O j A 4 L j A 5 N j A 4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N T Y 4 Z T l k N D E t N z I z Y y 0 0 Y j M x L T l i N z k t Z D k 3 N m Y z Z T d h Y m Y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S B i d W N r c y 9 U a X B v I E F s d G V y Y W R v M S 5 7 U 2 F s Y X J 5 L D B 9 J n F 1 b 3 Q 7 L C Z x d W 9 0 O 1 N l Y 3 R p b 2 4 x L z E 1 I G J 1 Y 2 t z L 1 R p c G 8 g Q W x 0 Z X J h Z G 8 x L n t O Z X Q g c G F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1 I G J 1 Y 2 t z L 1 R p c G 8 g Q W x 0 Z X J h Z G 8 x L n t T Y W x h c n k s M H 0 m c X V v d D s s J n F 1 b 3 Q 7 U 2 V j d G l v b j E v M T U g Y n V j a 3 M v V G l w b y B B b H R l c m F k b z E u e 0 5 l d C B w Y X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J T I w Y n V j a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o a W x k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o a W x k c m V u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i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i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o a W x k c m V u L j E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i U y M E V 4 c G F u Z G l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o a W x k c m V u L j E l M j B F e H B h b m R p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i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o a W x k c m V u L j E l M j B F e H B h b m R p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T G l u a G F z J T I w Z W 0 l M j B C c m F u Y 2 8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a G l s Z H J l b i U y M E V 4 c G F u Z G l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T G l u a G F z J T I w Z W 0 l M j B C c m F u Y 2 8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1 B l c n N v b m F s a X p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M a W 5 o Y X M l M j B l b S U y M E J y Y W 5 j b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y V D M y U 4 R G 5 k a W N l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J U M z J T h E b m R p Y 2 U l M j B B Z G l j a W 9 u Y W R v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J 1 Y 2 t z L 1 R l e H R v J T I w R X h 0 c m E l Q z M l Q U R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Y n V j a 3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b 2 x 1 b m F z J T I w U m V t b 3 Z p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M b 2 F k Z W R U b 0 F u Y W x 5 c 2 l z U 2 V y d m l j Z X M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E 6 M j A 6 M z k u O D E 4 M z c y M V o i I C 8 + P E V u d H J 5 I F R 5 c G U 9 I k Z p b G x D b 2 x 1 b W 5 U e X B l c y I g V m F s d W U 9 I n N C a E U 9 I i A v P j x F b n R y e S B U e X B l P S J G a W x s Q 2 9 s d W 1 u T m F t Z X M i I F Z h b H V l P S J z W y Z x d W 9 0 O 1 R l e H Q u M S Z x d W 9 0 O y w m c X V v d D t U Z X h 0 L j I m c X V v d D t d I i A v P j x F b n R y e S B U e X B l P S J G a W x s U 3 R h d H V z I i B W Y W x 1 Z T 0 i c 1 d h a X R p b m d G b 3 J F e G N l b F J l Z n J l c 2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i B i d W N r c y / D j W 5 k a W N l I E F k a W N p b 2 5 h Z G 8 u e 1 R l e H Q u M S w w f S Z x d W 9 0 O y w m c X V v d D t T Z W N 0 a W 9 u M S 8 x N i B i d W N r c y 9 U a X B v I E F s d G V y Y W R v L n t U Z X h 0 L j I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Y g Y n V j a 3 M v w 4 1 u Z G l j Z S B B Z G l j a W 9 u Y W R v L n t U Z X h 0 L j E s M H 0 m c X V v d D s s J n F 1 b 3 Q 7 U 2 V j d G l v b j E v M T Y g Y n V j a 3 M v V G l w b y B B b H R l c m F k b y 5 7 V G V 4 d C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i U y M G J 1 Y 2 t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a G l s Z H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a G l s Z H J l b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a G l s Z H J l b i 4 x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l M j B F e H B h b m R p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a G l s Z H J l b i 4 x J T I w R X h w Y W 5 k a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l M j B F e H B h b m R p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a G l s Z H J l b i 4 x J T I w R X h w Y W 5 k a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0 x p b m h h c y U y M G V t J T I w Q n J h b m N v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h p b G R y Z W 4 l M j B F e H B h b m R p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0 x p b m h h c y U y M G V t J T I w Q n J h b m N v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Q Z X J z b 2 5 h b G l 6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T G l u a G F z J T I w Z W 0 l M j B C c m F u Y 2 8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8 l Q z M l O E R u Z G l j Z S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y V D M y U 4 R G 5 k a W N l J T I w Q W R p Y 2 l v b m F k b z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U Z X h 0 b y U y M E V 4 d H J h J U M z J U F E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G J 1 Y 2 t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Y n V j a 3 M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2 F s Y X J 5 J n F 1 b 3 Q 7 L C Z x d W 9 0 O 0 5 l d C B w Y X k m c X V v d D t d I i A v P j x F b n R y e S B U e X B l P S J G a W x s Q 2 9 s d W 1 u V H l w Z X M i I F Z h b H V l P S J z Q X d V P S I g L z 4 8 R W 5 0 c n k g V H l w Z T 0 i R m l s b E x h c 3 R V c G R h d G V k I i B W Y W x 1 Z T 0 i Z D I w M j E t M D Y t M j N U M D E 6 M j E 6 M D c u O T k w M z I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z Y 4 Y W I x O T h j L T I 0 Y z U t N D R l M C 1 i O D F h L W R m M j h l O G M x Y W Y w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c g Y n V j a 3 M v V G l w b y B B b H R l c m F k b y 5 7 U 2 F s Y X J 5 L D B 9 J n F 1 b 3 Q 7 L C Z x d W 9 0 O 1 N l Y 3 R p b 2 4 x L z E 3 I G J 1 Y 2 t z L 1 R p c G 8 g Q W x 0 Z X J h Z G 8 u e 0 5 l d C B w Y X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c g Y n V j a 3 M v V G l w b y B B b H R l c m F k b y 5 7 U 2 F s Y X J 5 L D B 9 J n F 1 b 3 Q 7 L C Z x d W 9 0 O 1 N l Y 3 R p b 2 4 x L z E 3 I G J 1 Y 2 t z L 1 R p c G 8 g Q W x 0 Z X J h Z G 8 u e 0 5 l d C B w Y X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J T I w Y n V j a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o a W x k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o a W x k c m V u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i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i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o a W x k c m V u L j E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i U y M E V 4 c G F u Z G l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o a W x k c m V u L j E l M j B F e H B h b m R p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i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o a W x k c m V u L j E l M j B F e H B h b m R p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T G l u a G F z J T I w Z W 0 l M j B C c m F u Y 2 8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a G l s Z H J l b i U y M E V 4 c G F u Z G l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T G l u a G F z J T I w Z W 0 l M j B C c m F u Y 2 8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1 B l c n N v b m F s a X p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M a W 5 o Y X M l M j B l b S U y M E J y Y W 5 j b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y V D M y U 4 R G 5 k a W N l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J U M z J T h E b m R p Y 2 U l M j B B Z G l j a W 9 u Y W R v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1 R l e H R v J T I w R X h 0 c m E l Q z M l Q U R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J T I w Y n V j a 3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l M j B i d W N r c y 9 D b 2 x 1 b m F z J T I w U m V t b 3 Z p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M b 2 F k Z W R U b 0 F u Y W x 5 c 2 l z U 2 V y d m l j Z X M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E 6 M j E 6 M D c u O T E y M T c 1 O F o i I C 8 + P E V u d H J 5 I F R 5 c G U 9 I k Z p b G x D b 2 x 1 b W 5 U e X B l c y I g V m F s d W U 9 I n N B d 1 U 9 I i A v P j x F b n R y e S B U e X B l P S J G a W x s Q 2 9 s d W 1 u T m F t Z X M i I F Z h b H V l P S J z W y Z x d W 9 0 O 1 N h b G F y e S Z x d W 9 0 O y w m c X V v d D t O Z X Q g c G F 5 J n F 1 b 3 Q 7 X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4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F 1 Z X J 5 S U Q i I F Z h b H V l P S J z N j Q 0 Z W Q 0 Y 2 I t N j I 2 N C 0 0 N G N h L W E 0 Y T k t Y T V i M j d m O G E z M T Q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B i d W N r c y 9 U a X B v I E F s d G V y Y W R v L n t T Y W x h c n k s M H 0 m c X V v d D s s J n F 1 b 3 Q 7 U 2 V j d G l v b j E v M T g g Y n V j a 3 M v V G l w b y B B b H R l c m F k b y 5 7 T m V 0 I H B h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C B i d W N r c y 9 U a X B v I E F s d G V y Y W R v L n t T Y W x h c n k s M H 0 m c X V v d D s s J n F 1 b 3 Q 7 U 2 V j d G l v b j E v M T g g Y n V j a 3 M v V G l w b y B B b H R l c m F k b y 5 7 T m V 0 I H B h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l M j B i d W N r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h p b G R y Z W 4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L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h p b G R y Z W 4 u M S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J T I w R X h w Y W 5 k a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h p b G R y Z W 4 u M S U y M E V 4 c G F u Z G l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J T I w R X h w Y W 5 k a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h p b G R y Z W 4 u M S U y M E V 4 c G F u Z G l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x p b m h h c y U y M G V t J T I w Q n J h b m N v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9 M a W 5 o Y X M l M j B l b S U y M E J y Y W 5 j b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o a W x k c m V u J T I w R X h w Y W 5 k a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9 M a W 5 o Y X M l M j B l b S U y M E J y Y W 5 j b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U G V y c 2 9 u Y W x p e m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x p b m h h c y U y M G V t J T I w Q n J h b m N v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J U M z J T h E b m R p Y 2 U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8 l Q z M l O E R u Z G l j Z S U y M E F k a W N p b 2 5 h Z G 8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V G V 4 d G 8 l M j B F e H R y Y S V D M y V B R G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l M j B i d W N r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G J 1 Y 2 t z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i d W N r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B i d W N r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1 R h Y m V s Y S U y M F R y Y W 5 z c G 9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y U y M G J 1 Y 2 t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V G F i Z W x h J T I w V H J h b n N w b 3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Y n V j a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e C U y M E 5 l d C U y M F B h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Y X J 5 X 3 h f T m V 0 X 1 B h e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4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z V D A x O j I x O j A 5 L j Q 1 M j c 2 O T J a I i A v P j x F b n R y e S B U e X B l P S J G a W x s Q 2 9 s d W 1 u V H l w Z X M i I F Z h b H V l P S J z Q X d V P S I g L z 4 8 R W 5 0 c n k g V H l w Z T 0 i R m l s b E N v b H V t b k 5 h b W V z I i B W Y W x 1 Z T 0 i c 1 s m c X V v d D t T Y W x h c n k m c X V v d D s s J n F 1 b 3 Q 7 T m V 0 I H B h e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h c n k g e C B O Z X Q g U G F 5 L 0 N v b n N 1 b H R h I E F j c m V z Y 2 V u d G F k Y S 5 7 U 2 F s Y X J 5 L D B 9 J n F 1 b 3 Q 7 L C Z x d W 9 0 O 1 N l Y 3 R p b 2 4 x L 1 N h b G F y e S B 4 I E 5 l d C B Q Y X k v Q 2 9 u c 3 V s d G E g Q W N y Z X N j Z W 5 0 Y W R h L n t O Z X Q g c G F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G F y e S B 4 I E 5 l d C B Q Y X k v Q 2 9 u c 3 V s d G E g Q W N y Z X N j Z W 5 0 Y W R h L n t T Y W x h c n k s M H 0 m c X V v d D s s J n F 1 b 3 Q 7 U 2 V j d G l v b j E v U 2 F s Y X J 5 I H g g T m V 0 I F B h e S 9 D b 2 5 z d W x 0 Y S B B Y 3 J l c 2 N l b n R h Z G E u e 0 5 l d C B w Y X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F y e S U y M H g l M j B O Z X Q l M j B Q Y X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4 J T I w T m V 0 J T I w U G F 5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Y 3 V t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N U M D E 6 M z k 6 M z M u O T E y O T Y 4 M l o i I C 8 + P E V u d H J 5 I F R 5 c G U 9 I k Z p b G x D b 2 x 1 b W 5 U e X B l c y I g V m F s d W U 9 I n N C Z 1 l B Q m c 9 P S I g L z 4 8 R W 5 0 c n k g V H l w Z T 0 i R m l s b E N v b H V t b k 5 h b W V z I i B W Y W x 1 Z T 0 i c 1 s m c X V v d D t L a W 5 k J n F 1 b 3 Q 7 L C Z x d W 9 0 O 0 5 h b W U m c X V v d D s s J n F 1 b 3 Q 7 Q 2 h p b G R y Z W 4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N o a W x k c m V u N i 5 7 S 2 l u Z C w w f S Z x d W 9 0 O y w m c X V v d D t T Z W N 0 a W 9 u M S 9 E b 2 N 1 b W V u d C 9 D a G l s Z H J l b j Y u e 0 5 h b W U s M X 0 m c X V v d D s s J n F 1 b 3 Q 7 U 2 V j d G l v b j E v R G 9 j d W 1 l b n Q v Q 2 h p b G R y Z W 4 2 L n t D a G l s Z H J l b i w y f S Z x d W 9 0 O y w m c X V v d D t T Z W N 0 a W 9 u M S 9 E b 2 N 1 b W V u d C 9 D a G l s Z H J l b j Y u e 1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9 j d W 1 l b n Q v Q 2 h p b G R y Z W 4 2 L n t L a W 5 k L D B 9 J n F 1 b 3 Q 7 L C Z x d W 9 0 O 1 N l Y 3 R p b 2 4 x L 0 R v Y 3 V t Z W 5 0 L 0 N o a W x k c m V u N i 5 7 T m F t Z S w x f S Z x d W 9 0 O y w m c X V v d D t T Z W N 0 a W 9 u M S 9 E b 2 N 1 b W V u d C 9 D a G l s Z H J l b j Y u e 0 N o a W x k c m V u L D J 9 J n F 1 b 3 Q 7 L C Z x d W 9 0 O 1 N l Y 3 R p b 2 4 x L 0 R v Y 3 V t Z W 5 0 L 0 N o a W x k c m V u N i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D a G l s Z H J l b j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K D k q C 0 W 0 G 6 D z c 3 J n + F g g A A A A A C A A A A A A A Q Z g A A A A E A A C A A A A C U 0 9 F I l a t 6 v H 7 E N t w e z f L k A O 6 A t u z X 7 u J e b J Q A x A y e q w A A A A A O g A A A A A I A A C A A A A D h w l g H t D E M 3 B s V A v 7 V a l m 0 X A L d c T 3 M 7 B T j c + R z o W r q M l A A A A D u 0 J F M A q I Z H I D g K a + k S L C p 0 6 s / s m p T R 5 2 q s V q G 0 h 6 V K o + O z b A k u h O e f 0 2 d T r z z 8 C D M 8 l 3 N o i m l 4 L c o L d v K Y D r + u a / u T I v 8 9 y f N J w U 4 Z D b A n E A A A A A S C n N D v 7 0 1 1 6 / 6 a v R 4 N V k w H Y G I L l r l l l 0 w l V / R X M 5 s v n A c j x b U N Z h z a x S e D 9 a 8 I h J W 4 1 U d 5 K t w c V 7 q h u B 3 p 4 w O < / D a t a M a s h u p > 
</file>

<file path=customXml/itemProps1.xml><?xml version="1.0" encoding="utf-8"?>
<ds:datastoreItem xmlns:ds="http://schemas.openxmlformats.org/officeDocument/2006/customXml" ds:itemID="{2719253F-B14F-4A5E-AE0E-1B288AD0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Plan1</vt:lpstr>
      <vt:lpstr>Data</vt:lpstr>
      <vt:lpstr>Taxes (BC)</vt:lpstr>
      <vt:lpstr>Plan4</vt:lpstr>
      <vt:lpstr>Salary - Net Pay</vt:lpstr>
      <vt:lpstr>Plan5</vt:lpstr>
      <vt:lpstr>Bank</vt:lpstr>
      <vt:lpstr>blank1</vt:lpstr>
      <vt:lpstr>Cities</vt:lpstr>
      <vt:lpstr>Edmonton</vt:lpstr>
      <vt:lpstr>FoodT</vt:lpstr>
      <vt:lpstr>HouseRent</vt:lpstr>
      <vt:lpstr>HousingUt</vt:lpstr>
      <vt:lpstr>index</vt:lpstr>
      <vt:lpstr>Internet</vt:lpstr>
      <vt:lpstr>Mobile4G</vt:lpstr>
      <vt:lpstr>PersonalKre</vt:lpstr>
      <vt:lpstr>Salary</vt:lpstr>
      <vt:lpstr>Status1</vt:lpstr>
      <vt:lpstr>Status2</vt:lpstr>
      <vt:lpstr>Status3</vt:lpstr>
      <vt:lpstr>TimeW</vt:lpstr>
      <vt:lpstr>Topics</vt:lpstr>
      <vt:lpstr>Transit</vt:lpstr>
      <vt:lpstr>validate1</vt:lpstr>
      <vt:lpstr>validate2</vt:lpstr>
      <vt:lpstr>validate3</vt:lpstr>
      <vt:lpstr>Vancouver</vt:lpstr>
      <vt:lpstr>WorkP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Fontanella</dc:creator>
  <cp:lastModifiedBy>Matheus Fontanella</cp:lastModifiedBy>
  <dcterms:created xsi:type="dcterms:W3CDTF">2019-10-04T14:21:41Z</dcterms:created>
  <dcterms:modified xsi:type="dcterms:W3CDTF">2024-01-21T04:37:39Z</dcterms:modified>
</cp:coreProperties>
</file>